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Yahia Projet$\foot\front\src\assets\database\"/>
    </mc:Choice>
  </mc:AlternateContent>
  <bookViews>
    <workbookView xWindow="0" yWindow="0" windowWidth="19368" windowHeight="8796" tabRatio="709" activeTab="1"/>
  </bookViews>
  <sheets>
    <sheet name="Data_Base" sheetId="1" r:id="rId1"/>
    <sheet name="Feuil4" sheetId="22" r:id="rId2"/>
    <sheet name="TD_Analysis" sheetId="7" state="hidden" r:id="rId3"/>
    <sheet name="HID&gt;15" sheetId="12" state="hidden" r:id="rId4"/>
    <sheet name="HSD&gt;20" sheetId="11" state="hidden" r:id="rId5"/>
    <sheet name="Sprint Distance" sheetId="14" state="hidden" r:id="rId6"/>
    <sheet name="Max_Speed_Analysis" sheetId="10" state="hidden" r:id="rId7"/>
    <sheet name="Accelerations" sheetId="15" state="hidden" r:id="rId8"/>
    <sheet name="Decelerations" sheetId="16" state="hidden" r:id="rId9"/>
    <sheet name="ACC+DEC" sheetId="18" state="hidden" r:id="rId10"/>
  </sheets>
  <definedNames>
    <definedName name="Slicer_Name311">#N/A</definedName>
  </definedNames>
  <calcPr calcId="152511"/>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R2" i="1"/>
  <c r="S2" i="1"/>
  <c r="T2" i="1"/>
  <c r="U2" i="1"/>
  <c r="V2" i="1"/>
  <c r="W2" i="1"/>
  <c r="X2" i="1"/>
  <c r="Y2" i="1"/>
  <c r="Z2" i="1"/>
  <c r="AA2" i="1"/>
  <c r="AC2" i="1"/>
  <c r="AD2" i="1"/>
  <c r="AE2" i="1"/>
  <c r="AF2" i="1"/>
  <c r="AG2" i="1"/>
  <c r="AH2" i="1"/>
  <c r="AI2" i="1"/>
  <c r="AJ2" i="1"/>
  <c r="AK2" i="1"/>
  <c r="AL2" i="1"/>
  <c r="AN2" i="1"/>
  <c r="AO2" i="1"/>
  <c r="AP2" i="1"/>
  <c r="AQ2" i="1"/>
  <c r="AR2" i="1"/>
  <c r="AS2" i="1"/>
  <c r="AT2" i="1"/>
  <c r="AU2" i="1"/>
  <c r="AV2" i="1"/>
  <c r="AW2" i="1"/>
  <c r="AX2" i="1"/>
  <c r="AY2" i="1"/>
  <c r="AZ2" i="1"/>
  <c r="BA2" i="1"/>
  <c r="BC2" i="1" s="1"/>
  <c r="BB2" i="1"/>
  <c r="BF2" i="1"/>
  <c r="BH2" i="1"/>
  <c r="BI2" i="1"/>
  <c r="BJ2" i="1"/>
  <c r="Q3" i="1"/>
  <c r="R3" i="1"/>
  <c r="S3" i="1"/>
  <c r="T3" i="1"/>
  <c r="U3" i="1"/>
  <c r="V3" i="1"/>
  <c r="W3" i="1"/>
  <c r="X3" i="1"/>
  <c r="Y3" i="1"/>
  <c r="Z3" i="1"/>
  <c r="AA3" i="1"/>
  <c r="AC3" i="1"/>
  <c r="AD3" i="1"/>
  <c r="AE3" i="1"/>
  <c r="AF3" i="1"/>
  <c r="AG3" i="1"/>
  <c r="AH3" i="1"/>
  <c r="AI3" i="1"/>
  <c r="AJ3" i="1"/>
  <c r="AK3" i="1"/>
  <c r="AL3" i="1"/>
  <c r="AN3" i="1"/>
  <c r="AO3" i="1"/>
  <c r="AP3" i="1"/>
  <c r="AQ3" i="1"/>
  <c r="BG2" i="1" l="1"/>
  <c r="BE2" i="1"/>
  <c r="BD2" i="1"/>
  <c r="AR3" i="1"/>
  <c r="AS3" i="1"/>
  <c r="AT3" i="1"/>
  <c r="AU3" i="1"/>
  <c r="AV3" i="1"/>
  <c r="AW3" i="1"/>
  <c r="AX3" i="1"/>
  <c r="AY3" i="1"/>
  <c r="AZ3" i="1"/>
  <c r="BA3" i="1"/>
  <c r="BB3" i="1" s="1"/>
  <c r="BD3" i="1"/>
  <c r="BE3" i="1"/>
  <c r="BF3" i="1"/>
  <c r="BG3" i="1"/>
  <c r="BH3" i="1"/>
  <c r="BI3" i="1"/>
  <c r="Q4" i="1"/>
  <c r="R4" i="1"/>
  <c r="S4" i="1"/>
  <c r="T4" i="1"/>
  <c r="U4" i="1"/>
  <c r="V4" i="1"/>
  <c r="W4" i="1"/>
  <c r="X4" i="1"/>
  <c r="Y4" i="1"/>
  <c r="Z4" i="1"/>
  <c r="AA4" i="1"/>
  <c r="AC4" i="1"/>
  <c r="AD4" i="1"/>
  <c r="AE4" i="1"/>
  <c r="AF4" i="1"/>
  <c r="AG4" i="1"/>
  <c r="AH4" i="1"/>
  <c r="AI4" i="1"/>
  <c r="AJ4" i="1"/>
  <c r="AK4" i="1"/>
  <c r="AL4" i="1"/>
  <c r="AN4" i="1"/>
  <c r="AO4" i="1"/>
  <c r="AP4" i="1"/>
  <c r="AQ4" i="1"/>
  <c r="BC3" i="1" l="1"/>
  <c r="BJ3" i="1"/>
  <c r="AR4" i="1"/>
  <c r="AS4" i="1"/>
  <c r="AT4" i="1"/>
  <c r="AU4" i="1"/>
  <c r="AV4" i="1"/>
  <c r="AW4" i="1"/>
  <c r="AX4" i="1"/>
  <c r="AY4" i="1"/>
  <c r="AZ4" i="1"/>
  <c r="BA4" i="1"/>
  <c r="BB4" i="1" s="1"/>
  <c r="BD4" i="1"/>
  <c r="BE4" i="1"/>
  <c r="BF4" i="1"/>
  <c r="BG4" i="1"/>
  <c r="BH4" i="1"/>
  <c r="BI4" i="1"/>
  <c r="Q5" i="1"/>
  <c r="R5" i="1"/>
  <c r="S5" i="1"/>
  <c r="T5" i="1"/>
  <c r="U5" i="1"/>
  <c r="V5" i="1"/>
  <c r="W5" i="1"/>
  <c r="X5" i="1"/>
  <c r="Y5" i="1"/>
  <c r="Z5" i="1"/>
  <c r="AA5" i="1"/>
  <c r="AC5" i="1"/>
  <c r="AD5" i="1"/>
  <c r="AE5" i="1"/>
  <c r="AF5" i="1"/>
  <c r="AG5" i="1"/>
  <c r="AH5" i="1"/>
  <c r="AI5" i="1"/>
  <c r="AJ5" i="1"/>
  <c r="AK5" i="1"/>
  <c r="AL5" i="1"/>
  <c r="AN5" i="1"/>
  <c r="AO5" i="1"/>
  <c r="AP5" i="1"/>
  <c r="AQ5" i="1"/>
  <c r="BC4" i="1" l="1"/>
  <c r="BJ4" i="1"/>
  <c r="AR5" i="1"/>
  <c r="AS5" i="1"/>
  <c r="AT5" i="1"/>
  <c r="AU5" i="1"/>
  <c r="AV5" i="1"/>
  <c r="AW5" i="1"/>
  <c r="AX5" i="1"/>
  <c r="AY5" i="1"/>
  <c r="AZ5" i="1"/>
  <c r="BA5" i="1"/>
  <c r="BB5" i="1" s="1"/>
  <c r="BD5" i="1"/>
  <c r="BE5" i="1"/>
  <c r="BF5" i="1"/>
  <c r="BG5" i="1"/>
  <c r="BH5" i="1"/>
  <c r="BI5" i="1"/>
  <c r="Q6" i="1"/>
  <c r="R6" i="1"/>
  <c r="S6" i="1"/>
  <c r="T6" i="1"/>
  <c r="U6" i="1"/>
  <c r="V6" i="1"/>
  <c r="W6" i="1"/>
  <c r="X6" i="1"/>
  <c r="Y6" i="1"/>
  <c r="Z6" i="1"/>
  <c r="AA6" i="1"/>
  <c r="AC6" i="1"/>
  <c r="AD6" i="1"/>
  <c r="AE6" i="1"/>
  <c r="AF6" i="1"/>
  <c r="AG6" i="1"/>
  <c r="AH6" i="1"/>
  <c r="AI6" i="1"/>
  <c r="AJ6" i="1"/>
  <c r="AK6" i="1"/>
  <c r="AL6" i="1"/>
  <c r="AN6" i="1"/>
  <c r="AO6" i="1"/>
  <c r="AP6" i="1"/>
  <c r="AQ6" i="1"/>
  <c r="BC5" i="1" l="1"/>
  <c r="BJ5" i="1"/>
  <c r="AR6" i="1"/>
  <c r="AS6" i="1"/>
  <c r="AT6" i="1"/>
  <c r="AU6" i="1"/>
  <c r="AV6" i="1"/>
  <c r="AW6" i="1"/>
  <c r="AX6" i="1"/>
  <c r="AY6" i="1"/>
  <c r="AZ6" i="1"/>
  <c r="BA6" i="1"/>
  <c r="BB6" i="1" s="1"/>
  <c r="BC6" i="1"/>
  <c r="BD6" i="1"/>
  <c r="BE6" i="1"/>
  <c r="BF6" i="1"/>
  <c r="BG6" i="1"/>
  <c r="BH6" i="1"/>
  <c r="BI6" i="1"/>
  <c r="BJ6" i="1"/>
  <c r="Q7" i="1"/>
  <c r="R7" i="1"/>
  <c r="S7" i="1"/>
  <c r="T7" i="1"/>
  <c r="U7" i="1"/>
  <c r="V7" i="1"/>
  <c r="W7" i="1"/>
  <c r="X7" i="1"/>
  <c r="Y7" i="1"/>
  <c r="Z7" i="1"/>
  <c r="AA7" i="1"/>
  <c r="AC7" i="1"/>
  <c r="AD7" i="1"/>
  <c r="AE7" i="1"/>
  <c r="AF7" i="1"/>
  <c r="AG7" i="1"/>
  <c r="AH7" i="1"/>
  <c r="AI7" i="1"/>
  <c r="AJ7" i="1"/>
  <c r="AK7" i="1"/>
  <c r="AL7" i="1"/>
  <c r="AN7" i="1"/>
  <c r="AO7" i="1"/>
  <c r="AP7" i="1"/>
  <c r="AQ7" i="1"/>
  <c r="AR7" i="1" l="1"/>
  <c r="AS7" i="1"/>
  <c r="AT7" i="1"/>
  <c r="AU7" i="1"/>
  <c r="AV7" i="1"/>
  <c r="AW7" i="1"/>
  <c r="AX7" i="1"/>
  <c r="AY7" i="1"/>
  <c r="AZ7" i="1"/>
  <c r="BA7" i="1"/>
  <c r="BB7" i="1" s="1"/>
  <c r="BD7" i="1"/>
  <c r="BE7" i="1"/>
  <c r="BF7" i="1"/>
  <c r="BG7" i="1"/>
  <c r="BH7" i="1"/>
  <c r="BI7" i="1"/>
  <c r="Q8" i="1"/>
  <c r="R8" i="1"/>
  <c r="S8" i="1"/>
  <c r="T8" i="1"/>
  <c r="U8" i="1"/>
  <c r="V8" i="1"/>
  <c r="W8" i="1"/>
  <c r="X8" i="1"/>
  <c r="Y8" i="1"/>
  <c r="Z8" i="1"/>
  <c r="AA8" i="1"/>
  <c r="AC8" i="1"/>
  <c r="AD8" i="1"/>
  <c r="AE8" i="1"/>
  <c r="AF8" i="1"/>
  <c r="AG8" i="1"/>
  <c r="AH8" i="1"/>
  <c r="AI8" i="1"/>
  <c r="AJ8" i="1"/>
  <c r="AK8" i="1"/>
  <c r="AL8" i="1"/>
  <c r="AN8" i="1"/>
  <c r="AO8" i="1"/>
  <c r="AP8" i="1"/>
  <c r="AQ8" i="1"/>
  <c r="BC7" i="1" l="1"/>
  <c r="BJ7" i="1"/>
  <c r="AR8" i="1"/>
  <c r="AS8" i="1"/>
  <c r="AT8" i="1"/>
  <c r="AU8" i="1"/>
  <c r="AV8" i="1"/>
  <c r="AW8" i="1"/>
  <c r="AX8" i="1"/>
  <c r="AY8" i="1"/>
  <c r="AZ8" i="1"/>
  <c r="BA8" i="1"/>
  <c r="BC8" i="1" s="1"/>
  <c r="BB8" i="1"/>
  <c r="BD8" i="1"/>
  <c r="BE8" i="1"/>
  <c r="BF8" i="1"/>
  <c r="BG8" i="1"/>
  <c r="BH8" i="1"/>
  <c r="BI8" i="1"/>
  <c r="BJ8" i="1"/>
  <c r="Q9" i="1"/>
  <c r="R9" i="1"/>
  <c r="S9" i="1"/>
  <c r="T9" i="1"/>
  <c r="U9" i="1"/>
  <c r="V9" i="1"/>
  <c r="W9" i="1"/>
  <c r="X9" i="1"/>
  <c r="Y9" i="1"/>
  <c r="Z9" i="1"/>
  <c r="AA9" i="1"/>
  <c r="AC9" i="1"/>
  <c r="AD9" i="1"/>
  <c r="AE9" i="1"/>
  <c r="AF9" i="1"/>
  <c r="AG9" i="1"/>
  <c r="AH9" i="1"/>
  <c r="AI9" i="1"/>
  <c r="AJ9" i="1"/>
  <c r="AK9" i="1"/>
  <c r="AL9" i="1"/>
  <c r="AN9" i="1"/>
  <c r="AO9" i="1"/>
  <c r="AP9" i="1"/>
  <c r="AQ9" i="1"/>
  <c r="AR9" i="1" l="1"/>
  <c r="AS9" i="1"/>
  <c r="AT9" i="1"/>
  <c r="AU9" i="1"/>
  <c r="AV9" i="1"/>
  <c r="AW9" i="1"/>
  <c r="AX9" i="1"/>
  <c r="AY9" i="1"/>
  <c r="AZ9" i="1"/>
  <c r="BA9" i="1"/>
  <c r="BB9" i="1" s="1"/>
  <c r="BD9" i="1"/>
  <c r="BE9" i="1"/>
  <c r="BF9" i="1"/>
  <c r="BG9" i="1"/>
  <c r="BH9" i="1"/>
  <c r="BI9" i="1"/>
  <c r="Q10" i="1"/>
  <c r="R10" i="1"/>
  <c r="S10" i="1"/>
  <c r="T10" i="1"/>
  <c r="U10" i="1"/>
  <c r="V10" i="1"/>
  <c r="W10" i="1"/>
  <c r="X10" i="1"/>
  <c r="Y10" i="1"/>
  <c r="Z10" i="1"/>
  <c r="AA10" i="1"/>
  <c r="AC10" i="1"/>
  <c r="AD10" i="1"/>
  <c r="AE10" i="1"/>
  <c r="AF10" i="1"/>
  <c r="AG10" i="1"/>
  <c r="AH10" i="1"/>
  <c r="AI10" i="1"/>
  <c r="AJ10" i="1"/>
  <c r="AK10" i="1"/>
  <c r="AL10" i="1"/>
  <c r="AN10" i="1"/>
  <c r="AO10" i="1"/>
  <c r="AP10" i="1"/>
  <c r="AQ10" i="1"/>
  <c r="BC9" i="1" l="1"/>
  <c r="BJ9" i="1"/>
  <c r="AR10" i="1"/>
  <c r="AS10" i="1"/>
  <c r="AT10" i="1"/>
  <c r="AU10" i="1"/>
  <c r="AV10" i="1"/>
  <c r="AW10" i="1"/>
  <c r="AX10" i="1"/>
  <c r="AY10" i="1"/>
  <c r="AZ10" i="1"/>
  <c r="BA10" i="1"/>
  <c r="BB10" i="1" s="1"/>
  <c r="BD10" i="1"/>
  <c r="BE10" i="1"/>
  <c r="BF10" i="1"/>
  <c r="BG10" i="1"/>
  <c r="BH10" i="1"/>
  <c r="BI10" i="1"/>
  <c r="Q11" i="1"/>
  <c r="R11" i="1"/>
  <c r="S11" i="1"/>
  <c r="T11" i="1"/>
  <c r="U11" i="1"/>
  <c r="V11" i="1"/>
  <c r="W11" i="1"/>
  <c r="X11" i="1"/>
  <c r="Y11" i="1"/>
  <c r="Z11" i="1"/>
  <c r="AA11" i="1"/>
  <c r="AC11" i="1"/>
  <c r="AD11" i="1"/>
  <c r="AE11" i="1"/>
  <c r="AF11" i="1"/>
  <c r="AG11" i="1"/>
  <c r="AH11" i="1"/>
  <c r="AI11" i="1"/>
  <c r="AJ11" i="1"/>
  <c r="AK11" i="1"/>
  <c r="AL11" i="1"/>
  <c r="AN11" i="1"/>
  <c r="AO11" i="1"/>
  <c r="AP11" i="1"/>
  <c r="AQ11" i="1"/>
  <c r="BC10" i="1" l="1"/>
  <c r="BJ10" i="1"/>
  <c r="AR11" i="1"/>
  <c r="AS11" i="1"/>
  <c r="AT11" i="1"/>
  <c r="AU11" i="1"/>
  <c r="AV11" i="1"/>
  <c r="AW11" i="1"/>
  <c r="AX11" i="1"/>
  <c r="AY11" i="1"/>
  <c r="AZ11" i="1"/>
  <c r="BA11" i="1"/>
  <c r="BB11" i="1" s="1"/>
  <c r="BD11" i="1"/>
  <c r="BE11" i="1"/>
  <c r="BF11" i="1"/>
  <c r="BG11" i="1"/>
  <c r="BH11" i="1"/>
  <c r="BI11" i="1"/>
  <c r="Q12" i="1"/>
  <c r="R12" i="1"/>
  <c r="S12" i="1"/>
  <c r="T12" i="1"/>
  <c r="U12" i="1"/>
  <c r="V12" i="1"/>
  <c r="W12" i="1"/>
  <c r="X12" i="1"/>
  <c r="Y12" i="1"/>
  <c r="Z12" i="1"/>
  <c r="AA12" i="1"/>
  <c r="AC12" i="1"/>
  <c r="AD12" i="1"/>
  <c r="AE12" i="1"/>
  <c r="AF12" i="1"/>
  <c r="AG12" i="1"/>
  <c r="AH12" i="1"/>
  <c r="AI12" i="1"/>
  <c r="AJ12" i="1"/>
  <c r="AK12" i="1"/>
  <c r="AL12" i="1"/>
  <c r="AN12" i="1"/>
  <c r="AO12" i="1"/>
  <c r="AP12" i="1"/>
  <c r="AQ12" i="1"/>
  <c r="BC11" i="1" l="1"/>
  <c r="BJ11" i="1"/>
  <c r="AR12" i="1"/>
  <c r="AS12" i="1"/>
  <c r="AT12" i="1"/>
  <c r="AU12" i="1"/>
  <c r="AV12" i="1"/>
  <c r="AW12" i="1"/>
  <c r="AX12" i="1"/>
  <c r="AY12" i="1"/>
  <c r="AZ12" i="1"/>
  <c r="BA12" i="1"/>
  <c r="BB12" i="1" s="1"/>
  <c r="BD12" i="1"/>
  <c r="BE12" i="1"/>
  <c r="BF12" i="1"/>
  <c r="BG12" i="1"/>
  <c r="BH12" i="1"/>
  <c r="BI12" i="1"/>
  <c r="Q13" i="1"/>
  <c r="R13" i="1"/>
  <c r="S13" i="1"/>
  <c r="T13" i="1"/>
  <c r="U13" i="1"/>
  <c r="V13" i="1"/>
  <c r="W13" i="1"/>
  <c r="X13" i="1"/>
  <c r="Y13" i="1"/>
  <c r="Z13" i="1"/>
  <c r="AA13" i="1"/>
  <c r="AC13" i="1"/>
  <c r="AD13" i="1"/>
  <c r="AE13" i="1"/>
  <c r="AF13" i="1"/>
  <c r="AG13" i="1"/>
  <c r="AH13" i="1"/>
  <c r="AI13" i="1"/>
  <c r="AJ13" i="1"/>
  <c r="AK13" i="1"/>
  <c r="AL13" i="1"/>
  <c r="AN13" i="1"/>
  <c r="AO13" i="1"/>
  <c r="AP13" i="1"/>
  <c r="AQ13" i="1"/>
  <c r="BC12" i="1" l="1"/>
  <c r="BJ12" i="1"/>
  <c r="AR13" i="1"/>
  <c r="AS13" i="1"/>
  <c r="AT13" i="1"/>
  <c r="AU13" i="1"/>
  <c r="AV13" i="1"/>
  <c r="AW13" i="1"/>
  <c r="AX13" i="1"/>
  <c r="AY13" i="1"/>
  <c r="AZ13" i="1"/>
  <c r="BA13" i="1"/>
  <c r="BB13" i="1" s="1"/>
  <c r="BC13" i="1"/>
  <c r="BD13" i="1"/>
  <c r="BE13" i="1"/>
  <c r="BF13" i="1"/>
  <c r="BG13" i="1"/>
  <c r="BH13" i="1"/>
  <c r="BI13" i="1"/>
  <c r="Q14" i="1"/>
  <c r="R14" i="1"/>
  <c r="S14" i="1"/>
  <c r="T14" i="1"/>
  <c r="U14" i="1"/>
  <c r="V14" i="1"/>
  <c r="W14" i="1"/>
  <c r="X14" i="1"/>
  <c r="Y14" i="1"/>
  <c r="Z14" i="1"/>
  <c r="AA14" i="1"/>
  <c r="AC14" i="1"/>
  <c r="AD14" i="1"/>
  <c r="AE14" i="1"/>
  <c r="AF14" i="1"/>
  <c r="AG14" i="1"/>
  <c r="AH14" i="1"/>
  <c r="AI14" i="1"/>
  <c r="AJ14" i="1"/>
  <c r="AK14" i="1"/>
  <c r="AL14" i="1"/>
  <c r="AN14" i="1"/>
  <c r="AO14" i="1"/>
  <c r="AP14" i="1"/>
  <c r="AQ14" i="1"/>
  <c r="BJ13" i="1" l="1"/>
  <c r="AR14" i="1"/>
  <c r="AS14" i="1"/>
  <c r="AT14" i="1"/>
  <c r="AU14" i="1"/>
  <c r="AV14" i="1"/>
  <c r="AW14" i="1"/>
  <c r="AX14" i="1"/>
  <c r="AY14" i="1"/>
  <c r="AZ14" i="1"/>
  <c r="BA14" i="1"/>
  <c r="BB14" i="1" s="1"/>
  <c r="BC14" i="1"/>
  <c r="BD14" i="1"/>
  <c r="BE14" i="1"/>
  <c r="BF14" i="1"/>
  <c r="BG14" i="1"/>
  <c r="BH14" i="1"/>
  <c r="BI14" i="1"/>
  <c r="Q15" i="1"/>
  <c r="R15" i="1"/>
  <c r="S15" i="1"/>
  <c r="T15" i="1"/>
  <c r="U15" i="1"/>
  <c r="V15" i="1"/>
  <c r="W15" i="1"/>
  <c r="X15" i="1"/>
  <c r="Y15" i="1"/>
  <c r="Z15" i="1"/>
  <c r="AA15" i="1"/>
  <c r="AC15" i="1"/>
  <c r="AD15" i="1"/>
  <c r="AE15" i="1"/>
  <c r="AF15" i="1"/>
  <c r="AG15" i="1"/>
  <c r="AH15" i="1"/>
  <c r="AI15" i="1"/>
  <c r="AJ15" i="1"/>
  <c r="AK15" i="1"/>
  <c r="AL15" i="1"/>
  <c r="AN15" i="1"/>
  <c r="AO15" i="1"/>
  <c r="AP15" i="1"/>
  <c r="AQ15" i="1"/>
  <c r="BJ14" i="1" l="1"/>
  <c r="AR15" i="1"/>
  <c r="AS15" i="1"/>
  <c r="AT15" i="1"/>
  <c r="AU15" i="1"/>
  <c r="AV15" i="1"/>
  <c r="AW15" i="1"/>
  <c r="AX15" i="1"/>
  <c r="AY15" i="1"/>
  <c r="AZ15" i="1"/>
  <c r="BA15" i="1"/>
  <c r="BB15" i="1" s="1"/>
  <c r="BC15" i="1"/>
  <c r="BD15" i="1"/>
  <c r="BE15" i="1"/>
  <c r="BF15" i="1"/>
  <c r="BG15" i="1"/>
  <c r="BH15" i="1"/>
  <c r="BI15" i="1"/>
  <c r="Q16" i="1"/>
  <c r="R16" i="1"/>
  <c r="S16" i="1"/>
  <c r="T16" i="1"/>
  <c r="U16" i="1"/>
  <c r="V16" i="1"/>
  <c r="W16" i="1"/>
  <c r="X16" i="1"/>
  <c r="Y16" i="1"/>
  <c r="Z16" i="1"/>
  <c r="AA16" i="1"/>
  <c r="AC16" i="1"/>
  <c r="AD16" i="1"/>
  <c r="AE16" i="1"/>
  <c r="AF16" i="1"/>
  <c r="AG16" i="1"/>
  <c r="AH16" i="1"/>
  <c r="AI16" i="1"/>
  <c r="AJ16" i="1"/>
  <c r="AK16" i="1"/>
  <c r="AL16" i="1"/>
  <c r="AN16" i="1"/>
  <c r="AO16" i="1"/>
  <c r="AP16" i="1"/>
  <c r="AQ16" i="1"/>
  <c r="BJ15" i="1" l="1"/>
  <c r="AR16" i="1"/>
  <c r="AS16" i="1"/>
  <c r="AT16" i="1"/>
  <c r="AU16" i="1"/>
  <c r="AV16" i="1"/>
  <c r="AW16" i="1"/>
  <c r="AX16" i="1"/>
  <c r="AY16" i="1"/>
  <c r="AZ16" i="1"/>
  <c r="BA16" i="1"/>
  <c r="BB16" i="1" s="1"/>
  <c r="BC16" i="1"/>
  <c r="BD16" i="1"/>
  <c r="BE16" i="1"/>
  <c r="BF16" i="1"/>
  <c r="BG16" i="1"/>
  <c r="BH16" i="1"/>
  <c r="BI16" i="1"/>
  <c r="Q17" i="1"/>
  <c r="R17" i="1"/>
  <c r="S17" i="1"/>
  <c r="T17" i="1"/>
  <c r="U17" i="1"/>
  <c r="V17" i="1"/>
  <c r="W17" i="1"/>
  <c r="X17" i="1"/>
  <c r="Y17" i="1"/>
  <c r="Z17" i="1"/>
  <c r="AA17" i="1"/>
  <c r="AC17" i="1"/>
  <c r="AD17" i="1"/>
  <c r="AE17" i="1"/>
  <c r="AF17" i="1"/>
  <c r="AG17" i="1"/>
  <c r="AH17" i="1"/>
  <c r="AI17" i="1"/>
  <c r="AJ17" i="1"/>
  <c r="AK17" i="1"/>
  <c r="AL17" i="1"/>
  <c r="AN17" i="1"/>
  <c r="AO17" i="1"/>
  <c r="AP17" i="1"/>
  <c r="AQ17" i="1"/>
  <c r="BJ16" i="1" l="1"/>
  <c r="AR17" i="1"/>
  <c r="AS17" i="1"/>
  <c r="AT17" i="1"/>
  <c r="AU17" i="1"/>
  <c r="AV17" i="1"/>
  <c r="AW17" i="1"/>
  <c r="AX17" i="1"/>
  <c r="AY17" i="1"/>
  <c r="AZ17" i="1"/>
  <c r="BA17" i="1"/>
  <c r="BB17" i="1" s="1"/>
  <c r="BE17" i="1"/>
  <c r="BF17" i="1"/>
  <c r="BG17" i="1"/>
  <c r="BH17" i="1"/>
  <c r="BI17" i="1"/>
  <c r="Q18" i="1"/>
  <c r="R18" i="1"/>
  <c r="S18" i="1"/>
  <c r="T18" i="1"/>
  <c r="U18" i="1"/>
  <c r="V18" i="1"/>
  <c r="W18" i="1"/>
  <c r="X18" i="1"/>
  <c r="Y18" i="1"/>
  <c r="Z18" i="1"/>
  <c r="AA18" i="1"/>
  <c r="AC18" i="1"/>
  <c r="AD18" i="1"/>
  <c r="AE18" i="1"/>
  <c r="AF18" i="1"/>
  <c r="AG18" i="1"/>
  <c r="AH18" i="1"/>
  <c r="AI18" i="1"/>
  <c r="AJ18" i="1"/>
  <c r="AK18" i="1"/>
  <c r="AL18" i="1"/>
  <c r="AN18" i="1"/>
  <c r="AO18" i="1"/>
  <c r="AP18" i="1"/>
  <c r="AQ18" i="1"/>
  <c r="BD17" i="1" l="1"/>
  <c r="BC17" i="1"/>
  <c r="BJ17" i="1"/>
  <c r="AR18" i="1"/>
  <c r="AS18" i="1"/>
  <c r="AT18" i="1"/>
  <c r="AU18" i="1"/>
  <c r="AV18" i="1"/>
  <c r="AW18" i="1"/>
  <c r="AX18" i="1"/>
  <c r="AY18" i="1"/>
  <c r="AZ18" i="1"/>
  <c r="BA18" i="1"/>
  <c r="BB18" i="1" s="1"/>
  <c r="BI18" i="1"/>
  <c r="Q19" i="1"/>
  <c r="R19" i="1"/>
  <c r="S19" i="1"/>
  <c r="T19" i="1"/>
  <c r="U19" i="1"/>
  <c r="V19" i="1"/>
  <c r="W19" i="1"/>
  <c r="X19" i="1"/>
  <c r="Y19" i="1"/>
  <c r="Z19" i="1"/>
  <c r="AA19" i="1"/>
  <c r="AC19" i="1"/>
  <c r="AD19" i="1"/>
  <c r="AE19" i="1"/>
  <c r="AF19" i="1"/>
  <c r="AG19" i="1"/>
  <c r="AH19" i="1"/>
  <c r="AI19" i="1"/>
  <c r="AJ19" i="1"/>
  <c r="AK19" i="1"/>
  <c r="AL19" i="1"/>
  <c r="AN19" i="1"/>
  <c r="AO19" i="1"/>
  <c r="AP19" i="1"/>
  <c r="AQ19" i="1"/>
  <c r="BH18" i="1" l="1"/>
  <c r="BG18" i="1"/>
  <c r="BF18" i="1"/>
  <c r="BE18" i="1"/>
  <c r="BD18" i="1"/>
  <c r="BC18" i="1"/>
  <c r="BJ18" i="1"/>
  <c r="AR19" i="1"/>
  <c r="AS19" i="1"/>
  <c r="AT19" i="1"/>
  <c r="AU19" i="1"/>
  <c r="AV19" i="1"/>
  <c r="AW19" i="1"/>
  <c r="AX19" i="1"/>
  <c r="AY19" i="1"/>
  <c r="AZ19" i="1"/>
  <c r="BA19" i="1"/>
  <c r="BB19" i="1" s="1"/>
  <c r="BC19" i="1"/>
  <c r="BE19" i="1"/>
  <c r="BF19" i="1"/>
  <c r="BG19" i="1"/>
  <c r="BH19" i="1"/>
  <c r="BI19" i="1"/>
  <c r="Q20" i="1"/>
  <c r="R20" i="1"/>
  <c r="S20" i="1"/>
  <c r="T20" i="1"/>
  <c r="U20" i="1"/>
  <c r="V20" i="1"/>
  <c r="W20" i="1"/>
  <c r="X20" i="1"/>
  <c r="Y20" i="1"/>
  <c r="Z20" i="1"/>
  <c r="AA20" i="1"/>
  <c r="AC20" i="1"/>
  <c r="AD20" i="1"/>
  <c r="AE20" i="1"/>
  <c r="AF20" i="1"/>
  <c r="AG20" i="1"/>
  <c r="AH20" i="1"/>
  <c r="AI20" i="1"/>
  <c r="AJ20" i="1"/>
  <c r="AK20" i="1"/>
  <c r="AL20" i="1"/>
  <c r="AN20" i="1"/>
  <c r="AO20" i="1"/>
  <c r="AP20" i="1"/>
  <c r="AQ20" i="1"/>
  <c r="BD19" i="1" l="1"/>
  <c r="BJ19" i="1"/>
  <c r="AR20" i="1"/>
  <c r="AS20" i="1"/>
  <c r="AT20" i="1"/>
  <c r="AU20" i="1"/>
  <c r="AV20" i="1"/>
  <c r="AW20" i="1"/>
  <c r="AX20" i="1"/>
  <c r="AY20" i="1"/>
  <c r="AZ20" i="1"/>
  <c r="BA20" i="1"/>
  <c r="BB20" i="1" s="1"/>
  <c r="BC20" i="1"/>
  <c r="BD20" i="1"/>
  <c r="BE20" i="1"/>
  <c r="BF20" i="1"/>
  <c r="BG20" i="1"/>
  <c r="BH20" i="1"/>
  <c r="BI20" i="1"/>
  <c r="BJ20" i="1"/>
  <c r="Q21" i="1"/>
  <c r="R21" i="1"/>
  <c r="S21" i="1"/>
  <c r="T21" i="1"/>
  <c r="U21" i="1"/>
  <c r="V21" i="1"/>
  <c r="W21" i="1"/>
  <c r="X21" i="1"/>
  <c r="Y21" i="1"/>
  <c r="Z21" i="1"/>
  <c r="AA21" i="1"/>
  <c r="AC21" i="1"/>
  <c r="AD21" i="1"/>
  <c r="AE21" i="1"/>
  <c r="AF21" i="1"/>
  <c r="AG21" i="1"/>
  <c r="AH21" i="1"/>
  <c r="AI21" i="1"/>
  <c r="AJ21" i="1"/>
  <c r="AK21" i="1"/>
  <c r="AL21" i="1"/>
  <c r="AN21" i="1"/>
  <c r="AO21" i="1"/>
  <c r="AP21" i="1"/>
  <c r="AQ21" i="1"/>
  <c r="AR21" i="1" l="1"/>
  <c r="AS21" i="1"/>
  <c r="AT21" i="1"/>
  <c r="AU21" i="1"/>
  <c r="AV21" i="1"/>
  <c r="AW21" i="1"/>
  <c r="AX21" i="1"/>
  <c r="AY21" i="1"/>
  <c r="AZ21" i="1"/>
  <c r="BA21" i="1"/>
  <c r="BB21" i="1" s="1"/>
  <c r="BC21" i="1"/>
  <c r="BD21" i="1"/>
  <c r="BE21" i="1"/>
  <c r="BF21" i="1"/>
  <c r="BG21" i="1"/>
  <c r="BH21" i="1"/>
  <c r="BI21" i="1"/>
  <c r="Q22" i="1"/>
  <c r="R22" i="1"/>
  <c r="S22" i="1"/>
  <c r="T22" i="1"/>
  <c r="U22" i="1"/>
  <c r="V22" i="1"/>
  <c r="W22" i="1"/>
  <c r="X22" i="1"/>
  <c r="Y22" i="1"/>
  <c r="Z22" i="1"/>
  <c r="AA22" i="1"/>
  <c r="AC22" i="1"/>
  <c r="AD22" i="1"/>
  <c r="AE22" i="1"/>
  <c r="AF22" i="1"/>
  <c r="AG22" i="1"/>
  <c r="AH22" i="1"/>
  <c r="AI22" i="1"/>
  <c r="AJ22" i="1"/>
  <c r="AK22" i="1"/>
  <c r="AL22" i="1"/>
  <c r="AN22" i="1"/>
  <c r="AO22" i="1"/>
  <c r="AP22" i="1"/>
  <c r="AQ22" i="1"/>
  <c r="BJ21" i="1" l="1"/>
  <c r="AR22" i="1"/>
  <c r="AS22" i="1"/>
  <c r="AT22" i="1"/>
  <c r="AU22" i="1"/>
  <c r="AV22" i="1"/>
  <c r="AW22" i="1"/>
  <c r="AX22" i="1"/>
  <c r="AY22" i="1"/>
  <c r="AZ22" i="1"/>
  <c r="BA22" i="1"/>
  <c r="BB22" i="1" s="1"/>
  <c r="BC22" i="1"/>
  <c r="BD22" i="1"/>
  <c r="BE22" i="1"/>
  <c r="BF22" i="1"/>
  <c r="BG22" i="1"/>
  <c r="BH22" i="1"/>
  <c r="BI22" i="1"/>
  <c r="Q23" i="1"/>
  <c r="R23" i="1"/>
  <c r="S23" i="1"/>
  <c r="T23" i="1"/>
  <c r="U23" i="1"/>
  <c r="V23" i="1"/>
  <c r="W23" i="1"/>
  <c r="X23" i="1"/>
  <c r="Y23" i="1"/>
  <c r="Z23" i="1"/>
  <c r="AA23" i="1"/>
  <c r="AC23" i="1"/>
  <c r="AD23" i="1"/>
  <c r="AE23" i="1"/>
  <c r="AF23" i="1"/>
  <c r="AG23" i="1"/>
  <c r="AH23" i="1"/>
  <c r="AI23" i="1"/>
  <c r="AJ23" i="1"/>
  <c r="AK23" i="1"/>
  <c r="AL23" i="1"/>
  <c r="AN23" i="1"/>
  <c r="AO23" i="1"/>
  <c r="AP23" i="1"/>
  <c r="AQ23" i="1"/>
  <c r="BJ22" i="1" l="1"/>
  <c r="AR23" i="1"/>
  <c r="AS23" i="1"/>
  <c r="AT23" i="1"/>
  <c r="AU23" i="1"/>
  <c r="AV23" i="1"/>
  <c r="AW23" i="1"/>
  <c r="AX23" i="1"/>
  <c r="AY23" i="1"/>
  <c r="AZ23" i="1"/>
  <c r="BA23" i="1"/>
  <c r="BB23" i="1" s="1"/>
  <c r="BC23" i="1"/>
  <c r="BD23" i="1"/>
  <c r="BE23" i="1"/>
  <c r="BF23" i="1"/>
  <c r="BG23" i="1"/>
  <c r="BH23" i="1"/>
  <c r="BI23" i="1"/>
  <c r="Q24" i="1"/>
  <c r="R24" i="1"/>
  <c r="S24" i="1"/>
  <c r="T24" i="1"/>
  <c r="U24" i="1"/>
  <c r="V24" i="1"/>
  <c r="W24" i="1"/>
  <c r="X24" i="1"/>
  <c r="Y24" i="1"/>
  <c r="Z24" i="1"/>
  <c r="AA24" i="1"/>
  <c r="AC24" i="1"/>
  <c r="AD24" i="1"/>
  <c r="AE24" i="1"/>
  <c r="AF24" i="1"/>
  <c r="AG24" i="1"/>
  <c r="AH24" i="1"/>
  <c r="AI24" i="1"/>
  <c r="AJ24" i="1"/>
  <c r="AK24" i="1"/>
  <c r="AL24" i="1"/>
  <c r="AN24" i="1"/>
  <c r="AO24" i="1"/>
  <c r="AP24" i="1"/>
  <c r="AQ24" i="1"/>
  <c r="BJ23" i="1" l="1"/>
  <c r="AR24" i="1"/>
  <c r="AS24" i="1"/>
  <c r="AT24" i="1"/>
  <c r="AU24" i="1"/>
  <c r="AV24" i="1"/>
  <c r="AW24" i="1"/>
  <c r="AX24" i="1"/>
  <c r="AY24" i="1"/>
  <c r="AZ24" i="1"/>
  <c r="BA24" i="1"/>
  <c r="BB24" i="1" s="1"/>
  <c r="BE24" i="1"/>
  <c r="BF24" i="1"/>
  <c r="BG24" i="1"/>
  <c r="BH24" i="1"/>
  <c r="BI24" i="1"/>
  <c r="Q25" i="1"/>
  <c r="R25" i="1"/>
  <c r="S25" i="1"/>
  <c r="T25" i="1"/>
  <c r="U25" i="1"/>
  <c r="V25" i="1"/>
  <c r="W25" i="1"/>
  <c r="X25" i="1"/>
  <c r="Y25" i="1"/>
  <c r="Z25" i="1"/>
  <c r="AA25" i="1"/>
  <c r="AC25" i="1"/>
  <c r="AD25" i="1"/>
  <c r="AE25" i="1"/>
  <c r="AF25" i="1"/>
  <c r="AG25" i="1"/>
  <c r="AH25" i="1"/>
  <c r="AI25" i="1"/>
  <c r="AJ25" i="1"/>
  <c r="AK25" i="1"/>
  <c r="AL25" i="1"/>
  <c r="AN25" i="1"/>
  <c r="AO25" i="1"/>
  <c r="AP25" i="1"/>
  <c r="AQ25" i="1"/>
  <c r="BD24" i="1" l="1"/>
  <c r="BC24" i="1"/>
  <c r="BJ24" i="1"/>
  <c r="AR25" i="1"/>
  <c r="AS25" i="1"/>
  <c r="AT25" i="1"/>
  <c r="AU25" i="1"/>
  <c r="AV25" i="1"/>
  <c r="AW25" i="1"/>
  <c r="AX25" i="1"/>
  <c r="AY25" i="1"/>
  <c r="AZ25" i="1"/>
  <c r="BA25" i="1"/>
  <c r="BB25" i="1" s="1"/>
  <c r="BC25" i="1"/>
  <c r="BD25" i="1"/>
  <c r="BE25" i="1"/>
  <c r="BF25" i="1"/>
  <c r="BG25" i="1"/>
  <c r="BH25" i="1"/>
  <c r="BI25" i="1"/>
  <c r="Q26" i="1"/>
  <c r="R26" i="1"/>
  <c r="S26" i="1"/>
  <c r="T26" i="1"/>
  <c r="U26" i="1"/>
  <c r="V26" i="1"/>
  <c r="W26" i="1"/>
  <c r="X26" i="1"/>
  <c r="Y26" i="1"/>
  <c r="Z26" i="1"/>
  <c r="AA26" i="1"/>
  <c r="AC26" i="1"/>
  <c r="AD26" i="1"/>
  <c r="AE26" i="1"/>
  <c r="AF26" i="1"/>
  <c r="AG26" i="1"/>
  <c r="AH26" i="1"/>
  <c r="AI26" i="1"/>
  <c r="AJ26" i="1"/>
  <c r="AK26" i="1"/>
  <c r="AL26" i="1"/>
  <c r="AN26" i="1"/>
  <c r="AO26" i="1"/>
  <c r="AP26" i="1"/>
  <c r="AQ26" i="1"/>
  <c r="BJ25" i="1" l="1"/>
  <c r="AR26" i="1"/>
  <c r="AS26" i="1"/>
  <c r="AT26" i="1"/>
  <c r="AU26" i="1"/>
  <c r="AV26" i="1"/>
  <c r="AW26" i="1"/>
  <c r="AX26" i="1"/>
  <c r="AY26" i="1"/>
  <c r="AZ26" i="1"/>
  <c r="BA26" i="1"/>
  <c r="BB26" i="1" s="1"/>
  <c r="BD26" i="1"/>
  <c r="BE26" i="1"/>
  <c r="BF26" i="1"/>
  <c r="BG26" i="1"/>
  <c r="BH26" i="1"/>
  <c r="BI26" i="1"/>
  <c r="BJ26" i="1"/>
  <c r="Q27" i="1"/>
  <c r="R27" i="1"/>
  <c r="S27" i="1"/>
  <c r="T27" i="1"/>
  <c r="U27" i="1"/>
  <c r="V27" i="1"/>
  <c r="W27" i="1"/>
  <c r="X27" i="1"/>
  <c r="Y27" i="1"/>
  <c r="Z27" i="1"/>
  <c r="AA27" i="1"/>
  <c r="AC27" i="1"/>
  <c r="AD27" i="1"/>
  <c r="AE27" i="1"/>
  <c r="AF27" i="1"/>
  <c r="AG27" i="1"/>
  <c r="AH27" i="1"/>
  <c r="AI27" i="1"/>
  <c r="AJ27" i="1"/>
  <c r="AK27" i="1"/>
  <c r="AL27" i="1"/>
  <c r="AN27" i="1"/>
  <c r="AO27" i="1"/>
  <c r="AP27" i="1"/>
  <c r="AQ27" i="1"/>
  <c r="BC26" i="1" l="1"/>
  <c r="AR27" i="1"/>
  <c r="AS27" i="1"/>
  <c r="AT27" i="1"/>
  <c r="AU27" i="1"/>
  <c r="AV27" i="1"/>
  <c r="AW27" i="1"/>
  <c r="AX27" i="1"/>
  <c r="AY27" i="1"/>
  <c r="AZ27" i="1"/>
  <c r="BA27" i="1"/>
  <c r="BB27" i="1" s="1"/>
  <c r="BD27" i="1"/>
  <c r="BE27" i="1"/>
  <c r="BF27" i="1"/>
  <c r="BG27" i="1"/>
  <c r="BH27" i="1"/>
  <c r="BI27" i="1"/>
  <c r="Q28" i="1"/>
  <c r="R28" i="1"/>
  <c r="S28" i="1"/>
  <c r="T28" i="1"/>
  <c r="U28" i="1"/>
  <c r="V28" i="1"/>
  <c r="W28" i="1"/>
  <c r="X28" i="1"/>
  <c r="Y28" i="1"/>
  <c r="Z28" i="1"/>
  <c r="AA28" i="1"/>
  <c r="AC28" i="1"/>
  <c r="AD28" i="1"/>
  <c r="AE28" i="1"/>
  <c r="AF28" i="1"/>
  <c r="AG28" i="1"/>
  <c r="AH28" i="1"/>
  <c r="AI28" i="1"/>
  <c r="AJ28" i="1"/>
  <c r="AK28" i="1"/>
  <c r="AL28" i="1"/>
  <c r="AN28" i="1"/>
  <c r="AO28" i="1"/>
  <c r="AP28" i="1"/>
  <c r="AQ28" i="1"/>
  <c r="BC27" i="1" l="1"/>
  <c r="BJ27" i="1"/>
  <c r="AR28" i="1"/>
  <c r="AS28" i="1"/>
  <c r="AT28" i="1"/>
  <c r="AU28" i="1"/>
  <c r="AV28" i="1"/>
  <c r="AW28" i="1"/>
  <c r="AX28" i="1"/>
  <c r="AY28" i="1"/>
  <c r="AZ28" i="1"/>
  <c r="BA28" i="1"/>
  <c r="BB28" i="1" s="1"/>
  <c r="BD28" i="1"/>
  <c r="BE28" i="1"/>
  <c r="BF28" i="1"/>
  <c r="BG28" i="1"/>
  <c r="BH28" i="1"/>
  <c r="BI28" i="1"/>
  <c r="BJ28" i="1"/>
  <c r="Q29" i="1"/>
  <c r="R29" i="1"/>
  <c r="S29" i="1"/>
  <c r="T29" i="1"/>
  <c r="U29" i="1"/>
  <c r="V29" i="1"/>
  <c r="W29" i="1"/>
  <c r="X29" i="1"/>
  <c r="Y29" i="1"/>
  <c r="Z29" i="1"/>
  <c r="AA29" i="1"/>
  <c r="AC29" i="1"/>
  <c r="AD29" i="1"/>
  <c r="AE29" i="1"/>
  <c r="AF29" i="1"/>
  <c r="AG29" i="1"/>
  <c r="AH29" i="1"/>
  <c r="AI29" i="1"/>
  <c r="AJ29" i="1"/>
  <c r="AK29" i="1"/>
  <c r="AL29" i="1"/>
  <c r="AN29" i="1"/>
  <c r="AO29" i="1"/>
  <c r="AP29" i="1"/>
  <c r="AQ29" i="1"/>
  <c r="BC28" i="1" l="1"/>
  <c r="AR29" i="1"/>
  <c r="AS29" i="1"/>
  <c r="AT29" i="1"/>
  <c r="AU29" i="1"/>
  <c r="AV29" i="1"/>
  <c r="AW29" i="1"/>
  <c r="AX29" i="1"/>
  <c r="AY29" i="1"/>
  <c r="AZ29" i="1"/>
  <c r="BA29" i="1"/>
  <c r="BB29" i="1" s="1"/>
  <c r="BD29" i="1"/>
  <c r="BE29" i="1"/>
  <c r="BF29" i="1"/>
  <c r="BG29" i="1"/>
  <c r="BH29" i="1"/>
  <c r="BI29" i="1"/>
  <c r="Q30" i="1"/>
  <c r="R30" i="1"/>
  <c r="S30" i="1"/>
  <c r="T30" i="1"/>
  <c r="U30" i="1"/>
  <c r="V30" i="1"/>
  <c r="W30" i="1"/>
  <c r="X30" i="1"/>
  <c r="Y30" i="1"/>
  <c r="Z30" i="1"/>
  <c r="AA30" i="1"/>
  <c r="AC30" i="1"/>
  <c r="AD30" i="1"/>
  <c r="AE30" i="1"/>
  <c r="AF30" i="1"/>
  <c r="AG30" i="1"/>
  <c r="AH30" i="1"/>
  <c r="AI30" i="1"/>
  <c r="AJ30" i="1"/>
  <c r="AK30" i="1"/>
  <c r="AL30" i="1"/>
  <c r="AN30" i="1"/>
  <c r="AO30" i="1"/>
  <c r="AP30" i="1"/>
  <c r="AQ30" i="1"/>
  <c r="BC29" i="1" l="1"/>
  <c r="BJ29" i="1"/>
  <c r="AR30" i="1"/>
  <c r="AS30" i="1"/>
  <c r="AT30" i="1"/>
  <c r="AU30" i="1"/>
  <c r="AV30" i="1"/>
  <c r="AW30" i="1"/>
  <c r="AX30" i="1"/>
  <c r="AY30" i="1"/>
  <c r="AZ30" i="1"/>
  <c r="BA30" i="1"/>
  <c r="BB30" i="1" s="1"/>
  <c r="BC30" i="1"/>
  <c r="BD30" i="1"/>
  <c r="BE30" i="1"/>
  <c r="BF30" i="1"/>
  <c r="BG30" i="1"/>
  <c r="BH30" i="1"/>
  <c r="BI30" i="1"/>
  <c r="Q31" i="1"/>
  <c r="R31" i="1"/>
  <c r="S31" i="1"/>
  <c r="T31" i="1"/>
  <c r="U31" i="1"/>
  <c r="V31" i="1"/>
  <c r="W31" i="1"/>
  <c r="X31" i="1"/>
  <c r="Y31" i="1"/>
  <c r="Z31" i="1"/>
  <c r="AA31" i="1"/>
  <c r="AC31" i="1"/>
  <c r="AD31" i="1"/>
  <c r="AE31" i="1"/>
  <c r="AF31" i="1"/>
  <c r="AG31" i="1"/>
  <c r="AH31" i="1"/>
  <c r="AI31" i="1"/>
  <c r="AJ31" i="1"/>
  <c r="AK31" i="1"/>
  <c r="AL31" i="1"/>
  <c r="AN31" i="1"/>
  <c r="AO31" i="1"/>
  <c r="AP31" i="1"/>
  <c r="AQ31" i="1"/>
  <c r="BJ30" i="1" l="1"/>
  <c r="AR31" i="1"/>
  <c r="AS31" i="1"/>
  <c r="AT31" i="1"/>
  <c r="AU31" i="1"/>
  <c r="AV31" i="1"/>
  <c r="AW31" i="1"/>
  <c r="AX31" i="1"/>
  <c r="AY31" i="1"/>
  <c r="AZ31" i="1"/>
  <c r="BA31" i="1"/>
  <c r="BB31" i="1" s="1"/>
  <c r="BC31" i="1"/>
  <c r="BD31" i="1"/>
  <c r="BE31" i="1"/>
  <c r="BF31" i="1"/>
  <c r="BG31" i="1"/>
  <c r="BH31" i="1"/>
  <c r="BI31" i="1"/>
  <c r="Q32" i="1"/>
  <c r="R32" i="1"/>
  <c r="S32" i="1"/>
  <c r="T32" i="1"/>
  <c r="U32" i="1"/>
  <c r="V32" i="1"/>
  <c r="W32" i="1"/>
  <c r="X32" i="1"/>
  <c r="Y32" i="1"/>
  <c r="Z32" i="1"/>
  <c r="AA32" i="1"/>
  <c r="AC32" i="1"/>
  <c r="AD32" i="1"/>
  <c r="AE32" i="1"/>
  <c r="AF32" i="1"/>
  <c r="AG32" i="1"/>
  <c r="AH32" i="1"/>
  <c r="AI32" i="1"/>
  <c r="AJ32" i="1"/>
  <c r="AK32" i="1"/>
  <c r="AL32" i="1"/>
  <c r="AN32" i="1"/>
  <c r="AO32" i="1"/>
  <c r="AP32" i="1"/>
  <c r="AQ32" i="1"/>
  <c r="BJ31" i="1" l="1"/>
  <c r="AR32" i="1"/>
  <c r="AS32" i="1"/>
  <c r="AT32" i="1"/>
  <c r="AU32" i="1"/>
  <c r="AV32" i="1"/>
  <c r="AW32" i="1"/>
  <c r="AX32" i="1"/>
  <c r="AY32" i="1"/>
  <c r="AZ32" i="1"/>
  <c r="BA32" i="1"/>
  <c r="BB32" i="1" s="1"/>
  <c r="BC32" i="1"/>
  <c r="BE32" i="1"/>
  <c r="BF32" i="1"/>
  <c r="BG32" i="1"/>
  <c r="BH32" i="1"/>
  <c r="BI32" i="1"/>
  <c r="Q33" i="1"/>
  <c r="R33" i="1"/>
  <c r="S33" i="1"/>
  <c r="T33" i="1"/>
  <c r="U33" i="1"/>
  <c r="V33" i="1"/>
  <c r="W33" i="1"/>
  <c r="X33" i="1"/>
  <c r="Y33" i="1"/>
  <c r="Z33" i="1"/>
  <c r="AA33" i="1"/>
  <c r="AC33" i="1"/>
  <c r="AD33" i="1"/>
  <c r="AE33" i="1"/>
  <c r="AF33" i="1"/>
  <c r="AG33" i="1"/>
  <c r="AH33" i="1"/>
  <c r="AI33" i="1"/>
  <c r="AJ33" i="1"/>
  <c r="AK33" i="1"/>
  <c r="AL33" i="1"/>
  <c r="AN33" i="1"/>
  <c r="AO33" i="1"/>
  <c r="AP33" i="1"/>
  <c r="AQ33" i="1"/>
  <c r="BD32" i="1" l="1"/>
  <c r="BJ32" i="1"/>
  <c r="AR33" i="1"/>
  <c r="AS33" i="1"/>
  <c r="AT33" i="1"/>
  <c r="AU33" i="1"/>
  <c r="AV33" i="1"/>
  <c r="AW33" i="1"/>
  <c r="AX33" i="1"/>
  <c r="AY33" i="1"/>
  <c r="AZ33" i="1"/>
  <c r="BA33" i="1"/>
  <c r="BB33" i="1" s="1"/>
  <c r="BD33" i="1"/>
  <c r="BE33" i="1"/>
  <c r="BF33" i="1"/>
  <c r="BG33" i="1"/>
  <c r="BH33" i="1"/>
  <c r="BI33" i="1"/>
  <c r="Q34" i="1"/>
  <c r="R34" i="1"/>
  <c r="S34" i="1"/>
  <c r="T34" i="1"/>
  <c r="U34" i="1"/>
  <c r="V34" i="1"/>
  <c r="W34" i="1"/>
  <c r="X34" i="1"/>
  <c r="Y34" i="1"/>
  <c r="Z34" i="1"/>
  <c r="AA34" i="1"/>
  <c r="AC34" i="1"/>
  <c r="AD34" i="1"/>
  <c r="AE34" i="1"/>
  <c r="AF34" i="1"/>
  <c r="AG34" i="1"/>
  <c r="AH34" i="1"/>
  <c r="AI34" i="1"/>
  <c r="AJ34" i="1"/>
  <c r="AK34" i="1"/>
  <c r="AL34" i="1"/>
  <c r="AN34" i="1"/>
  <c r="AO34" i="1"/>
  <c r="AP34" i="1"/>
  <c r="AQ34" i="1"/>
  <c r="BC33" i="1" l="1"/>
  <c r="BJ33" i="1"/>
  <c r="AR34" i="1"/>
  <c r="AS34" i="1"/>
  <c r="AT34" i="1"/>
  <c r="AU34" i="1"/>
  <c r="AV34" i="1"/>
  <c r="AW34" i="1"/>
  <c r="AX34" i="1"/>
  <c r="AY34" i="1"/>
  <c r="AZ34" i="1"/>
  <c r="BA34" i="1"/>
  <c r="BC34" i="1" s="1"/>
  <c r="BB34" i="1"/>
  <c r="BD34" i="1"/>
  <c r="BE34" i="1"/>
  <c r="BF34" i="1"/>
  <c r="BG34" i="1"/>
  <c r="BH34" i="1"/>
  <c r="BI34" i="1"/>
  <c r="BJ34" i="1"/>
  <c r="Q35" i="1"/>
  <c r="R35" i="1"/>
  <c r="S35" i="1"/>
  <c r="T35" i="1"/>
  <c r="U35" i="1"/>
  <c r="V35" i="1"/>
  <c r="W35" i="1"/>
  <c r="X35" i="1"/>
  <c r="Y35" i="1"/>
  <c r="Z35" i="1"/>
  <c r="AA35" i="1"/>
  <c r="AC35" i="1"/>
  <c r="AD35" i="1"/>
  <c r="AE35" i="1"/>
  <c r="AF35" i="1"/>
  <c r="AG35" i="1"/>
  <c r="AH35" i="1"/>
  <c r="AI35" i="1"/>
  <c r="AJ35" i="1"/>
  <c r="AK35" i="1"/>
  <c r="AL35" i="1"/>
  <c r="AN35" i="1"/>
  <c r="AO35" i="1"/>
  <c r="AP35" i="1"/>
  <c r="AQ35" i="1"/>
  <c r="AR35" i="1" l="1"/>
  <c r="AS35" i="1"/>
  <c r="AT35" i="1"/>
  <c r="AU35" i="1"/>
  <c r="AV35" i="1"/>
  <c r="AW35" i="1"/>
  <c r="AX35" i="1"/>
  <c r="AY35" i="1"/>
  <c r="AZ35" i="1"/>
  <c r="BA35" i="1"/>
  <c r="BB35" i="1" s="1"/>
  <c r="BC35" i="1"/>
  <c r="BD35" i="1"/>
  <c r="BE35" i="1"/>
  <c r="BF35" i="1"/>
  <c r="BG35" i="1"/>
  <c r="BH35" i="1"/>
  <c r="BI35" i="1"/>
  <c r="Q36" i="1"/>
  <c r="R36" i="1"/>
  <c r="S36" i="1"/>
  <c r="T36" i="1"/>
  <c r="U36" i="1"/>
  <c r="V36" i="1"/>
  <c r="W36" i="1"/>
  <c r="X36" i="1"/>
  <c r="Y36" i="1"/>
  <c r="Z36" i="1"/>
  <c r="AA36" i="1"/>
  <c r="AC36" i="1"/>
  <c r="AD36" i="1"/>
  <c r="AE36" i="1"/>
  <c r="AF36" i="1"/>
  <c r="AG36" i="1"/>
  <c r="AH36" i="1"/>
  <c r="AI36" i="1"/>
  <c r="AJ36" i="1"/>
  <c r="AK36" i="1"/>
  <c r="AL36" i="1"/>
  <c r="AN36" i="1"/>
  <c r="AO36" i="1"/>
  <c r="AP36" i="1"/>
  <c r="AQ36" i="1"/>
  <c r="BJ35" i="1" l="1"/>
  <c r="AR36" i="1"/>
  <c r="AS36" i="1"/>
  <c r="AT36" i="1"/>
  <c r="AU36" i="1"/>
  <c r="AV36" i="1"/>
  <c r="AW36" i="1"/>
  <c r="AX36" i="1"/>
  <c r="AY36" i="1"/>
  <c r="AZ36" i="1"/>
  <c r="BA36" i="1"/>
  <c r="BB36" i="1" s="1"/>
  <c r="BC36" i="1"/>
  <c r="BE36" i="1"/>
  <c r="BF36" i="1"/>
  <c r="BG36" i="1"/>
  <c r="BH36" i="1"/>
  <c r="BI36" i="1"/>
  <c r="Q37" i="1"/>
  <c r="R37" i="1"/>
  <c r="S37" i="1"/>
  <c r="T37" i="1"/>
  <c r="U37" i="1"/>
  <c r="V37" i="1"/>
  <c r="W37" i="1"/>
  <c r="X37" i="1"/>
  <c r="Y37" i="1"/>
  <c r="Z37" i="1"/>
  <c r="AA37" i="1"/>
  <c r="AC37" i="1"/>
  <c r="AD37" i="1"/>
  <c r="AE37" i="1"/>
  <c r="AF37" i="1"/>
  <c r="AG37" i="1"/>
  <c r="AH37" i="1"/>
  <c r="AI37" i="1"/>
  <c r="AJ37" i="1"/>
  <c r="AK37" i="1"/>
  <c r="AL37" i="1"/>
  <c r="AN37" i="1"/>
  <c r="AO37" i="1"/>
  <c r="AP37" i="1"/>
  <c r="AQ37" i="1"/>
  <c r="BD36" i="1" l="1"/>
  <c r="BJ36" i="1"/>
  <c r="AR37" i="1"/>
  <c r="AS37" i="1"/>
  <c r="AT37" i="1"/>
  <c r="AU37" i="1"/>
  <c r="AV37" i="1"/>
  <c r="AW37" i="1"/>
  <c r="AX37" i="1"/>
  <c r="AY37" i="1"/>
  <c r="AZ37" i="1"/>
  <c r="BA37" i="1"/>
  <c r="BB37" i="1" s="1"/>
  <c r="BD37" i="1"/>
  <c r="BE37" i="1"/>
  <c r="BF37" i="1"/>
  <c r="BG37" i="1"/>
  <c r="BH37" i="1"/>
  <c r="BI37" i="1"/>
  <c r="Q38" i="1"/>
  <c r="R38" i="1"/>
  <c r="S38" i="1"/>
  <c r="T38" i="1"/>
  <c r="U38" i="1"/>
  <c r="V38" i="1"/>
  <c r="W38" i="1"/>
  <c r="X38" i="1"/>
  <c r="Y38" i="1"/>
  <c r="Z38" i="1"/>
  <c r="AA38" i="1"/>
  <c r="AC38" i="1"/>
  <c r="AD38" i="1"/>
  <c r="AE38" i="1"/>
  <c r="AF38" i="1"/>
  <c r="AG38" i="1"/>
  <c r="AH38" i="1"/>
  <c r="AI38" i="1"/>
  <c r="AJ38" i="1"/>
  <c r="AK38" i="1"/>
  <c r="AL38" i="1"/>
  <c r="AN38" i="1"/>
  <c r="AO38" i="1"/>
  <c r="AP38" i="1"/>
  <c r="AQ38" i="1"/>
  <c r="BC37" i="1" l="1"/>
  <c r="BJ37" i="1"/>
  <c r="AR38" i="1"/>
  <c r="AS38" i="1"/>
  <c r="AT38" i="1"/>
  <c r="AU38" i="1"/>
  <c r="AV38" i="1"/>
  <c r="AW38" i="1"/>
  <c r="AX38" i="1"/>
  <c r="AY38" i="1"/>
  <c r="AZ38" i="1"/>
  <c r="BA38" i="1"/>
  <c r="BB38" i="1"/>
  <c r="BC38" i="1"/>
  <c r="BD38" i="1"/>
  <c r="BE38" i="1"/>
  <c r="BF38" i="1"/>
  <c r="BG38" i="1"/>
  <c r="BH38" i="1"/>
  <c r="BI38" i="1"/>
  <c r="BJ38" i="1"/>
  <c r="Q39" i="1"/>
  <c r="R39" i="1"/>
  <c r="S39" i="1"/>
  <c r="T39" i="1"/>
  <c r="U39" i="1"/>
  <c r="V39" i="1"/>
  <c r="W39" i="1"/>
  <c r="X39" i="1"/>
  <c r="Y39" i="1"/>
  <c r="Z39" i="1"/>
  <c r="AA39" i="1"/>
  <c r="AC39" i="1"/>
  <c r="AD39" i="1"/>
  <c r="AE39" i="1"/>
  <c r="AF39" i="1"/>
  <c r="AG39" i="1"/>
  <c r="AH39" i="1"/>
  <c r="AI39" i="1"/>
  <c r="AJ39" i="1"/>
  <c r="AK39" i="1"/>
  <c r="AL39" i="1"/>
  <c r="AN39" i="1"/>
  <c r="AO39" i="1"/>
  <c r="AP39" i="1"/>
  <c r="AQ39" i="1"/>
  <c r="AR39" i="1" l="1"/>
  <c r="AS39" i="1"/>
  <c r="AT39" i="1"/>
  <c r="AU39" i="1"/>
  <c r="AV39" i="1"/>
  <c r="AW39" i="1"/>
  <c r="AX39" i="1"/>
  <c r="AY39" i="1"/>
  <c r="AZ39" i="1"/>
  <c r="BA39" i="1"/>
  <c r="BB39" i="1" s="1"/>
  <c r="BC39" i="1"/>
  <c r="BD39" i="1"/>
  <c r="BE39" i="1"/>
  <c r="BF39" i="1"/>
  <c r="BG39" i="1"/>
  <c r="BH39" i="1"/>
  <c r="BI39" i="1"/>
  <c r="BJ39" i="1"/>
  <c r="Q40" i="1"/>
  <c r="R40" i="1"/>
  <c r="S40" i="1"/>
  <c r="T40" i="1"/>
  <c r="U40" i="1"/>
  <c r="V40" i="1"/>
  <c r="W40" i="1"/>
  <c r="X40" i="1"/>
  <c r="Y40" i="1"/>
  <c r="Z40" i="1"/>
  <c r="AA40" i="1"/>
  <c r="AC40" i="1"/>
  <c r="AD40" i="1"/>
  <c r="AE40" i="1"/>
  <c r="AF40" i="1"/>
  <c r="AG40" i="1"/>
  <c r="AH40" i="1"/>
  <c r="AI40" i="1"/>
  <c r="AJ40" i="1"/>
  <c r="AK40" i="1"/>
  <c r="AL40" i="1"/>
  <c r="AN40" i="1"/>
  <c r="AO40" i="1"/>
  <c r="AP40" i="1"/>
  <c r="AQ40" i="1"/>
  <c r="AR40" i="1" l="1"/>
  <c r="AS40" i="1"/>
  <c r="AT40" i="1"/>
  <c r="AU40" i="1"/>
  <c r="AV40" i="1"/>
  <c r="AW40" i="1"/>
  <c r="AX40" i="1"/>
  <c r="AY40" i="1"/>
  <c r="AZ40" i="1"/>
  <c r="BA40" i="1"/>
  <c r="BB40" i="1" s="1"/>
  <c r="BD40" i="1"/>
  <c r="BE40" i="1"/>
  <c r="BF40" i="1"/>
  <c r="BG40" i="1"/>
  <c r="BH40" i="1"/>
  <c r="BI40" i="1"/>
  <c r="Q41" i="1"/>
  <c r="R41" i="1"/>
  <c r="S41" i="1"/>
  <c r="T41" i="1"/>
  <c r="U41" i="1"/>
  <c r="V41" i="1"/>
  <c r="W41" i="1"/>
  <c r="X41" i="1"/>
  <c r="Y41" i="1"/>
  <c r="Z41" i="1"/>
  <c r="AA41" i="1"/>
  <c r="AC41" i="1"/>
  <c r="AD41" i="1"/>
  <c r="AE41" i="1"/>
  <c r="AF41" i="1"/>
  <c r="AG41" i="1"/>
  <c r="AH41" i="1"/>
  <c r="AI41" i="1"/>
  <c r="AJ41" i="1"/>
  <c r="AK41" i="1"/>
  <c r="AL41" i="1"/>
  <c r="AN41" i="1"/>
  <c r="AO41" i="1"/>
  <c r="AP41" i="1"/>
  <c r="AQ41" i="1"/>
  <c r="BC40" i="1" l="1"/>
  <c r="BJ40" i="1"/>
  <c r="AR41" i="1"/>
  <c r="AS41" i="1"/>
  <c r="AT41" i="1"/>
  <c r="AU41" i="1"/>
  <c r="AV41" i="1"/>
  <c r="AW41" i="1"/>
  <c r="AX41" i="1"/>
  <c r="AY41" i="1"/>
  <c r="AZ41" i="1"/>
  <c r="BA41" i="1"/>
  <c r="BB41" i="1" s="1"/>
  <c r="BE41" i="1"/>
  <c r="BF41" i="1"/>
  <c r="BG41" i="1"/>
  <c r="BH41" i="1"/>
  <c r="BI41" i="1"/>
  <c r="Q42" i="1"/>
  <c r="R42" i="1"/>
  <c r="S42" i="1"/>
  <c r="T42" i="1"/>
  <c r="U42" i="1"/>
  <c r="V42" i="1"/>
  <c r="W42" i="1"/>
  <c r="X42" i="1"/>
  <c r="Y42" i="1"/>
  <c r="Z42" i="1"/>
  <c r="AA42" i="1"/>
  <c r="AC42" i="1"/>
  <c r="AD42" i="1"/>
  <c r="AE42" i="1"/>
  <c r="AF42" i="1"/>
  <c r="AG42" i="1"/>
  <c r="AH42" i="1"/>
  <c r="AI42" i="1"/>
  <c r="AJ42" i="1"/>
  <c r="AK42" i="1"/>
  <c r="AL42" i="1"/>
  <c r="AN42" i="1"/>
  <c r="AO42" i="1"/>
  <c r="AP42" i="1"/>
  <c r="AQ42" i="1"/>
  <c r="BD41" i="1" l="1"/>
  <c r="BC41" i="1"/>
  <c r="BJ41" i="1"/>
  <c r="AR42" i="1"/>
  <c r="AS42" i="1"/>
  <c r="AT42" i="1"/>
  <c r="AU42" i="1"/>
  <c r="AV42" i="1"/>
  <c r="AW42" i="1"/>
  <c r="AX42" i="1"/>
  <c r="AY42" i="1"/>
  <c r="AZ42" i="1"/>
  <c r="BA42" i="1"/>
  <c r="BB42" i="1" s="1"/>
  <c r="BD42" i="1"/>
  <c r="BE42" i="1"/>
  <c r="BF42" i="1"/>
  <c r="BG42" i="1"/>
  <c r="BH42" i="1"/>
  <c r="BI42" i="1"/>
  <c r="Q43" i="1"/>
  <c r="R43" i="1"/>
  <c r="S43" i="1"/>
  <c r="T43" i="1"/>
  <c r="U43" i="1"/>
  <c r="V43" i="1"/>
  <c r="W43" i="1"/>
  <c r="X43" i="1"/>
  <c r="Y43" i="1"/>
  <c r="Z43" i="1"/>
  <c r="AA43" i="1"/>
  <c r="AC43" i="1"/>
  <c r="AD43" i="1"/>
  <c r="AE43" i="1"/>
  <c r="AF43" i="1"/>
  <c r="AG43" i="1"/>
  <c r="AH43" i="1"/>
  <c r="AI43" i="1"/>
  <c r="AJ43" i="1"/>
  <c r="AK43" i="1"/>
  <c r="AL43" i="1"/>
  <c r="AN43" i="1"/>
  <c r="AO43" i="1"/>
  <c r="AP43" i="1"/>
  <c r="AQ43" i="1"/>
  <c r="BC42" i="1" l="1"/>
  <c r="BJ42" i="1"/>
  <c r="AR43" i="1"/>
  <c r="AS43" i="1"/>
  <c r="AT43" i="1"/>
  <c r="AU43" i="1"/>
  <c r="AV43" i="1"/>
  <c r="AW43" i="1"/>
  <c r="AX43" i="1"/>
  <c r="AY43" i="1"/>
  <c r="AZ43" i="1"/>
  <c r="BA43" i="1"/>
  <c r="BB43" i="1" s="1"/>
  <c r="BD43" i="1"/>
  <c r="BE43" i="1"/>
  <c r="BF43" i="1"/>
  <c r="BG43" i="1"/>
  <c r="BH43" i="1"/>
  <c r="BI43" i="1"/>
  <c r="Q44" i="1"/>
  <c r="R44" i="1"/>
  <c r="S44" i="1"/>
  <c r="T44" i="1"/>
  <c r="U44" i="1"/>
  <c r="V44" i="1"/>
  <c r="W44" i="1"/>
  <c r="X44" i="1"/>
  <c r="Y44" i="1"/>
  <c r="Z44" i="1"/>
  <c r="AA44" i="1"/>
  <c r="AC44" i="1"/>
  <c r="AD44" i="1"/>
  <c r="AE44" i="1"/>
  <c r="AF44" i="1"/>
  <c r="AG44" i="1"/>
  <c r="AH44" i="1"/>
  <c r="AI44" i="1"/>
  <c r="AJ44" i="1"/>
  <c r="AK44" i="1"/>
  <c r="AL44" i="1"/>
  <c r="AN44" i="1"/>
  <c r="AO44" i="1"/>
  <c r="AP44" i="1"/>
  <c r="AQ44" i="1"/>
  <c r="BC43" i="1" l="1"/>
  <c r="BJ43" i="1"/>
  <c r="AR44" i="1"/>
  <c r="AS44" i="1"/>
  <c r="AT44" i="1"/>
  <c r="AU44" i="1"/>
  <c r="AV44" i="1"/>
  <c r="AW44" i="1"/>
  <c r="AX44" i="1"/>
  <c r="AY44" i="1"/>
  <c r="AZ44" i="1"/>
  <c r="BA44" i="1"/>
  <c r="BB44" i="1"/>
  <c r="BC44" i="1"/>
  <c r="BD44" i="1"/>
  <c r="BE44" i="1"/>
  <c r="BF44" i="1"/>
  <c r="BG44" i="1"/>
  <c r="BH44" i="1"/>
  <c r="BI44" i="1"/>
  <c r="BJ44" i="1"/>
  <c r="Q45" i="1"/>
  <c r="R45" i="1"/>
  <c r="S45" i="1"/>
  <c r="T45" i="1"/>
  <c r="U45" i="1"/>
  <c r="V45" i="1"/>
  <c r="W45" i="1"/>
  <c r="X45" i="1"/>
  <c r="Y45" i="1"/>
  <c r="Z45" i="1"/>
  <c r="AA45" i="1"/>
  <c r="AC45" i="1"/>
  <c r="AD45" i="1"/>
  <c r="AE45" i="1"/>
  <c r="AF45" i="1"/>
  <c r="AG45" i="1"/>
  <c r="AH45" i="1"/>
  <c r="AI45" i="1"/>
  <c r="AJ45" i="1"/>
  <c r="AK45" i="1"/>
  <c r="AL45" i="1"/>
  <c r="AN45" i="1"/>
  <c r="AO45" i="1"/>
  <c r="AP45" i="1"/>
  <c r="AQ45" i="1"/>
  <c r="AR45" i="1" l="1"/>
  <c r="AS45" i="1"/>
  <c r="AT45" i="1"/>
  <c r="AU45" i="1"/>
  <c r="AV45" i="1"/>
  <c r="AW45" i="1"/>
  <c r="AX45" i="1"/>
  <c r="AY45" i="1"/>
  <c r="AZ45" i="1"/>
  <c r="BA45" i="1"/>
  <c r="BB45" i="1" s="1"/>
  <c r="BD45" i="1"/>
  <c r="BE45" i="1"/>
  <c r="BF45" i="1"/>
  <c r="BG45" i="1"/>
  <c r="BH45" i="1"/>
  <c r="BI45" i="1"/>
  <c r="Q46" i="1"/>
  <c r="R46" i="1"/>
  <c r="S46" i="1"/>
  <c r="T46" i="1"/>
  <c r="U46" i="1"/>
  <c r="V46" i="1"/>
  <c r="W46" i="1"/>
  <c r="X46" i="1"/>
  <c r="Y46" i="1"/>
  <c r="Z46" i="1"/>
  <c r="AA46" i="1"/>
  <c r="AC46" i="1"/>
  <c r="AD46" i="1"/>
  <c r="AE46" i="1"/>
  <c r="AF46" i="1"/>
  <c r="AG46" i="1"/>
  <c r="AH46" i="1"/>
  <c r="AI46" i="1"/>
  <c r="AJ46" i="1"/>
  <c r="AK46" i="1"/>
  <c r="AL46" i="1"/>
  <c r="AN46" i="1"/>
  <c r="AO46" i="1"/>
  <c r="AP46" i="1"/>
  <c r="AQ46" i="1"/>
  <c r="BC45" i="1" l="1"/>
  <c r="BJ45" i="1"/>
  <c r="AR46" i="1"/>
  <c r="AS46" i="1"/>
  <c r="AT46" i="1"/>
  <c r="AU46" i="1"/>
  <c r="AV46" i="1"/>
  <c r="AW46" i="1"/>
  <c r="AX46" i="1"/>
  <c r="AY46" i="1"/>
  <c r="AZ46" i="1"/>
  <c r="BA46" i="1"/>
  <c r="BC46" i="1" s="1"/>
  <c r="BB46" i="1"/>
  <c r="BD46" i="1"/>
  <c r="BE46" i="1"/>
  <c r="BF46" i="1"/>
  <c r="BG46" i="1"/>
  <c r="BH46" i="1"/>
  <c r="BI46" i="1"/>
  <c r="BJ46" i="1"/>
  <c r="Q47" i="1"/>
  <c r="R47" i="1"/>
  <c r="S47" i="1"/>
  <c r="T47" i="1"/>
  <c r="U47" i="1"/>
  <c r="V47" i="1"/>
  <c r="W47" i="1"/>
  <c r="X47" i="1"/>
  <c r="Y47" i="1"/>
  <c r="Z47" i="1"/>
  <c r="AA47" i="1"/>
  <c r="AC47" i="1"/>
  <c r="AD47" i="1"/>
  <c r="AE47" i="1"/>
  <c r="AF47" i="1"/>
  <c r="AG47" i="1"/>
  <c r="AH47" i="1"/>
  <c r="AI47" i="1"/>
  <c r="AJ47" i="1"/>
  <c r="AK47" i="1"/>
  <c r="AL47" i="1"/>
  <c r="AN47" i="1"/>
  <c r="AO47" i="1"/>
  <c r="AP47" i="1"/>
  <c r="AQ47" i="1"/>
  <c r="AR47" i="1" l="1"/>
  <c r="AS47" i="1"/>
  <c r="AT47" i="1"/>
  <c r="AU47" i="1"/>
  <c r="AV47" i="1"/>
  <c r="AW47" i="1"/>
  <c r="AX47" i="1"/>
  <c r="AY47" i="1"/>
  <c r="AZ47" i="1"/>
  <c r="BA47" i="1"/>
  <c r="BB47" i="1" s="1"/>
  <c r="BC47" i="1"/>
  <c r="BD47" i="1"/>
  <c r="BE47" i="1"/>
  <c r="BF47" i="1"/>
  <c r="BG47" i="1"/>
  <c r="BH47" i="1"/>
  <c r="BI47" i="1"/>
  <c r="Q48" i="1"/>
  <c r="R48" i="1"/>
  <c r="S48" i="1"/>
  <c r="T48" i="1"/>
  <c r="U48" i="1"/>
  <c r="V48" i="1"/>
  <c r="W48" i="1"/>
  <c r="X48" i="1"/>
  <c r="Y48" i="1"/>
  <c r="Z48" i="1"/>
  <c r="AA48" i="1"/>
  <c r="AC48" i="1"/>
  <c r="AD48" i="1"/>
  <c r="AE48" i="1"/>
  <c r="AF48" i="1"/>
  <c r="AG48" i="1"/>
  <c r="AH48" i="1"/>
  <c r="AI48" i="1"/>
  <c r="AJ48" i="1"/>
  <c r="AK48" i="1"/>
  <c r="AL48" i="1"/>
  <c r="AN48" i="1"/>
  <c r="AO48" i="1"/>
  <c r="AP48" i="1"/>
  <c r="AQ48" i="1"/>
  <c r="BJ47" i="1" l="1"/>
  <c r="AR48" i="1"/>
  <c r="AS48" i="1"/>
  <c r="AT48" i="1"/>
  <c r="AU48" i="1"/>
  <c r="AV48" i="1"/>
  <c r="AW48" i="1"/>
  <c r="AX48" i="1"/>
  <c r="AY48" i="1"/>
  <c r="AZ48" i="1"/>
  <c r="BA48" i="1"/>
  <c r="BB48" i="1" s="1"/>
  <c r="BC48" i="1"/>
  <c r="BD48" i="1"/>
  <c r="BE48" i="1"/>
  <c r="BF48" i="1"/>
  <c r="BG48" i="1"/>
  <c r="BH48" i="1"/>
  <c r="BI48" i="1"/>
  <c r="Q49" i="1"/>
  <c r="R49" i="1"/>
  <c r="S49" i="1"/>
  <c r="T49" i="1"/>
  <c r="U49" i="1"/>
  <c r="V49" i="1"/>
  <c r="W49" i="1"/>
  <c r="X49" i="1"/>
  <c r="Y49" i="1"/>
  <c r="Z49" i="1"/>
  <c r="AA49" i="1"/>
  <c r="AC49" i="1"/>
  <c r="AD49" i="1"/>
  <c r="AE49" i="1"/>
  <c r="AF49" i="1"/>
  <c r="AG49" i="1"/>
  <c r="AH49" i="1"/>
  <c r="AI49" i="1"/>
  <c r="AJ49" i="1"/>
  <c r="AK49" i="1"/>
  <c r="AL49" i="1"/>
  <c r="AN49" i="1"/>
  <c r="AO49" i="1"/>
  <c r="AP49" i="1"/>
  <c r="AQ49" i="1"/>
  <c r="BJ48" i="1" l="1"/>
  <c r="AR49" i="1"/>
  <c r="AS49" i="1"/>
  <c r="AT49" i="1"/>
  <c r="AU49" i="1"/>
  <c r="AV49" i="1"/>
  <c r="AW49" i="1"/>
  <c r="AX49" i="1"/>
  <c r="AY49" i="1"/>
  <c r="AZ49" i="1"/>
  <c r="BA49" i="1"/>
  <c r="BB49" i="1" s="1"/>
  <c r="BD49" i="1"/>
  <c r="BE49" i="1"/>
  <c r="BF49" i="1"/>
  <c r="BG49" i="1"/>
  <c r="BH49" i="1"/>
  <c r="BI49" i="1"/>
  <c r="Q50" i="1"/>
  <c r="R50" i="1"/>
  <c r="S50" i="1"/>
  <c r="T50" i="1"/>
  <c r="U50" i="1"/>
  <c r="V50" i="1"/>
  <c r="W50" i="1"/>
  <c r="X50" i="1"/>
  <c r="Y50" i="1"/>
  <c r="Z50" i="1"/>
  <c r="AA50" i="1"/>
  <c r="AC50" i="1"/>
  <c r="AD50" i="1"/>
  <c r="AE50" i="1"/>
  <c r="AF50" i="1"/>
  <c r="AG50" i="1"/>
  <c r="AH50" i="1"/>
  <c r="AI50" i="1"/>
  <c r="AJ50" i="1"/>
  <c r="AK50" i="1"/>
  <c r="AL50" i="1"/>
  <c r="AN50" i="1"/>
  <c r="AO50" i="1"/>
  <c r="AP50" i="1"/>
  <c r="AQ50" i="1"/>
  <c r="BC49" i="1" l="1"/>
  <c r="BJ49" i="1"/>
  <c r="AR50" i="1"/>
  <c r="AS50" i="1"/>
  <c r="AT50" i="1"/>
  <c r="AU50" i="1"/>
  <c r="AV50" i="1"/>
  <c r="AW50" i="1"/>
  <c r="AX50" i="1"/>
  <c r="AY50" i="1"/>
  <c r="AZ50" i="1"/>
  <c r="BA50" i="1"/>
  <c r="BB50" i="1" s="1"/>
  <c r="BF50" i="1"/>
  <c r="BG50" i="1"/>
  <c r="BH50" i="1"/>
  <c r="BI50" i="1"/>
  <c r="Q51" i="1"/>
  <c r="R51" i="1"/>
  <c r="S51" i="1"/>
  <c r="T51" i="1"/>
  <c r="U51" i="1"/>
  <c r="V51" i="1"/>
  <c r="W51" i="1"/>
  <c r="X51" i="1"/>
  <c r="Y51" i="1"/>
  <c r="Z51" i="1"/>
  <c r="AA51" i="1"/>
  <c r="AC51" i="1"/>
  <c r="AD51" i="1"/>
  <c r="AE51" i="1"/>
  <c r="AF51" i="1"/>
  <c r="AG51" i="1"/>
  <c r="AH51" i="1"/>
  <c r="AI51" i="1"/>
  <c r="AJ51" i="1"/>
  <c r="AK51" i="1"/>
  <c r="AL51" i="1"/>
  <c r="AN51" i="1"/>
  <c r="AO51" i="1"/>
  <c r="AP51" i="1"/>
  <c r="AQ51" i="1"/>
  <c r="BE50" i="1" l="1"/>
  <c r="BD50" i="1"/>
  <c r="BC50" i="1"/>
  <c r="BJ50" i="1"/>
  <c r="AR51" i="1"/>
  <c r="AS51" i="1"/>
  <c r="AT51" i="1"/>
  <c r="AU51" i="1"/>
  <c r="AV51" i="1"/>
  <c r="AW51" i="1"/>
  <c r="AX51" i="1"/>
  <c r="AY51" i="1"/>
  <c r="AZ51" i="1"/>
  <c r="BA51" i="1"/>
  <c r="BB51" i="1" s="1"/>
  <c r="BC51" i="1"/>
  <c r="BD51" i="1"/>
  <c r="BE51" i="1"/>
  <c r="BF51" i="1"/>
  <c r="BG51" i="1"/>
  <c r="BH51" i="1"/>
  <c r="BI51" i="1"/>
  <c r="Q52" i="1"/>
  <c r="R52" i="1"/>
  <c r="S52" i="1"/>
  <c r="T52" i="1"/>
  <c r="U52" i="1"/>
  <c r="V52" i="1"/>
  <c r="W52" i="1"/>
  <c r="X52" i="1"/>
  <c r="Y52" i="1"/>
  <c r="Z52" i="1"/>
  <c r="AA52" i="1"/>
  <c r="AC52" i="1"/>
  <c r="AD52" i="1"/>
  <c r="AE52" i="1"/>
  <c r="AF52" i="1"/>
  <c r="AG52" i="1"/>
  <c r="AH52" i="1"/>
  <c r="AI52" i="1"/>
  <c r="AJ52" i="1"/>
  <c r="AK52" i="1"/>
  <c r="AL52" i="1"/>
  <c r="AN52" i="1"/>
  <c r="AO52" i="1"/>
  <c r="AP52" i="1"/>
  <c r="AQ52" i="1"/>
  <c r="BJ51" i="1" l="1"/>
  <c r="AR52" i="1"/>
  <c r="AS52" i="1"/>
  <c r="AT52" i="1"/>
  <c r="AU52" i="1"/>
  <c r="AV52" i="1"/>
  <c r="AW52" i="1"/>
  <c r="AX52" i="1"/>
  <c r="AY52" i="1"/>
  <c r="AZ52" i="1"/>
  <c r="BA52" i="1"/>
  <c r="BB52" i="1"/>
  <c r="BC52" i="1"/>
  <c r="BD52" i="1"/>
  <c r="BE52" i="1"/>
  <c r="BF52" i="1"/>
  <c r="BG52" i="1"/>
  <c r="BH52" i="1"/>
  <c r="BI52" i="1"/>
  <c r="BJ52" i="1"/>
  <c r="Q53" i="1"/>
  <c r="R53" i="1"/>
  <c r="S53" i="1"/>
  <c r="T53" i="1"/>
  <c r="U53" i="1"/>
  <c r="V53" i="1"/>
  <c r="W53" i="1"/>
  <c r="X53" i="1"/>
  <c r="Y53" i="1"/>
  <c r="Z53" i="1"/>
  <c r="AA53" i="1"/>
  <c r="AC53" i="1"/>
  <c r="AD53" i="1"/>
  <c r="AE53" i="1"/>
  <c r="AF53" i="1"/>
  <c r="AG53" i="1"/>
  <c r="AH53" i="1"/>
  <c r="AI53" i="1"/>
  <c r="AJ53" i="1"/>
  <c r="AK53" i="1"/>
  <c r="AL53" i="1"/>
  <c r="AN53" i="1"/>
  <c r="AO53" i="1"/>
  <c r="AP53" i="1"/>
  <c r="AQ53" i="1"/>
  <c r="AR53" i="1" l="1"/>
  <c r="AS53" i="1"/>
  <c r="AT53" i="1"/>
  <c r="AU53" i="1"/>
  <c r="AV53" i="1"/>
  <c r="AW53" i="1"/>
  <c r="AX53" i="1"/>
  <c r="AY53" i="1"/>
  <c r="AZ53" i="1"/>
  <c r="BA53" i="1"/>
  <c r="BB53" i="1" s="1"/>
  <c r="BD53" i="1"/>
  <c r="BE53" i="1"/>
  <c r="BF53" i="1"/>
  <c r="BG53" i="1"/>
  <c r="BH53" i="1"/>
  <c r="BI53" i="1"/>
  <c r="Q54" i="1"/>
  <c r="R54" i="1"/>
  <c r="S54" i="1"/>
  <c r="T54" i="1"/>
  <c r="U54" i="1"/>
  <c r="V54" i="1"/>
  <c r="W54" i="1"/>
  <c r="X54" i="1"/>
  <c r="Y54" i="1"/>
  <c r="Z54" i="1"/>
  <c r="AA54" i="1"/>
  <c r="AC54" i="1"/>
  <c r="AD54" i="1"/>
  <c r="AE54" i="1"/>
  <c r="AF54" i="1"/>
  <c r="AG54" i="1"/>
  <c r="AH54" i="1"/>
  <c r="AI54" i="1"/>
  <c r="AJ54" i="1"/>
  <c r="AK54" i="1"/>
  <c r="AL54" i="1"/>
  <c r="AN54" i="1"/>
  <c r="AO54" i="1"/>
  <c r="AP54" i="1"/>
  <c r="AQ54" i="1"/>
  <c r="BC53" i="1" l="1"/>
  <c r="BJ53" i="1"/>
  <c r="AR54" i="1"/>
  <c r="AS54" i="1"/>
  <c r="AT54" i="1"/>
  <c r="AU54" i="1"/>
  <c r="AV54" i="1"/>
  <c r="AW54" i="1"/>
  <c r="AX54" i="1"/>
  <c r="AY54" i="1"/>
  <c r="AZ54" i="1"/>
  <c r="BA54" i="1"/>
  <c r="BB54" i="1"/>
  <c r="BC54" i="1"/>
  <c r="BD54" i="1"/>
  <c r="BE54" i="1"/>
  <c r="BF54" i="1"/>
  <c r="BG54" i="1"/>
  <c r="BH54" i="1"/>
  <c r="BI54" i="1"/>
  <c r="BJ54" i="1"/>
  <c r="Q55" i="1"/>
  <c r="R55" i="1"/>
  <c r="S55" i="1"/>
  <c r="T55" i="1"/>
  <c r="U55" i="1"/>
  <c r="V55" i="1"/>
  <c r="W55" i="1"/>
  <c r="X55" i="1"/>
  <c r="Y55" i="1"/>
  <c r="Z55" i="1"/>
  <c r="AA55" i="1"/>
  <c r="AC55" i="1"/>
  <c r="AD55" i="1"/>
  <c r="AE55" i="1"/>
  <c r="AF55" i="1"/>
  <c r="AG55" i="1"/>
  <c r="AH55" i="1"/>
  <c r="AI55" i="1"/>
  <c r="AJ55" i="1"/>
  <c r="AK55" i="1"/>
  <c r="AL55" i="1"/>
  <c r="AN55" i="1"/>
  <c r="AO55" i="1"/>
  <c r="AP55" i="1"/>
  <c r="AQ55" i="1"/>
  <c r="AR55" i="1" l="1"/>
  <c r="AS55" i="1"/>
  <c r="AT55" i="1"/>
  <c r="AU55" i="1"/>
  <c r="AV55" i="1"/>
  <c r="AW55" i="1"/>
  <c r="AX55" i="1"/>
  <c r="AY55" i="1"/>
  <c r="AZ55" i="1"/>
  <c r="BA55" i="1"/>
  <c r="BB55" i="1"/>
  <c r="BC55" i="1"/>
  <c r="BD55" i="1"/>
  <c r="BE55" i="1"/>
  <c r="BF55" i="1"/>
  <c r="BG55" i="1"/>
  <c r="BH55" i="1"/>
  <c r="BI55" i="1"/>
  <c r="BJ55" i="1"/>
  <c r="Q56" i="1"/>
  <c r="R56" i="1"/>
  <c r="S56" i="1"/>
  <c r="T56" i="1"/>
  <c r="U56" i="1"/>
  <c r="V56" i="1"/>
  <c r="W56" i="1"/>
  <c r="X56" i="1"/>
  <c r="Y56" i="1"/>
  <c r="Z56" i="1"/>
  <c r="AA56" i="1"/>
  <c r="AC56" i="1"/>
  <c r="AD56" i="1"/>
  <c r="AE56" i="1"/>
  <c r="AF56" i="1"/>
  <c r="AG56" i="1"/>
  <c r="AH56" i="1"/>
  <c r="AI56" i="1"/>
  <c r="AJ56" i="1"/>
  <c r="AK56" i="1"/>
  <c r="AL56" i="1"/>
  <c r="AN56" i="1"/>
  <c r="AO56" i="1"/>
  <c r="AP56" i="1"/>
  <c r="AQ56" i="1"/>
  <c r="AR56" i="1" l="1"/>
  <c r="AS56" i="1"/>
  <c r="AT56" i="1"/>
  <c r="AU56" i="1"/>
  <c r="AV56" i="1"/>
  <c r="AW56" i="1"/>
  <c r="AX56" i="1"/>
  <c r="AY56" i="1"/>
  <c r="AZ56" i="1"/>
  <c r="BA56" i="1"/>
  <c r="BB56" i="1" s="1"/>
  <c r="BC56" i="1"/>
  <c r="BD56" i="1"/>
  <c r="BE56" i="1"/>
  <c r="BF56" i="1"/>
  <c r="BG56" i="1"/>
  <c r="BH56" i="1"/>
  <c r="BI56" i="1"/>
  <c r="Q57" i="1"/>
  <c r="R57" i="1"/>
  <c r="S57" i="1"/>
  <c r="T57" i="1"/>
  <c r="U57" i="1"/>
  <c r="V57" i="1"/>
  <c r="W57" i="1"/>
  <c r="X57" i="1"/>
  <c r="Y57" i="1"/>
  <c r="Z57" i="1"/>
  <c r="AA57" i="1"/>
  <c r="AC57" i="1"/>
  <c r="AD57" i="1"/>
  <c r="AE57" i="1"/>
  <c r="AF57" i="1"/>
  <c r="AG57" i="1"/>
  <c r="AH57" i="1"/>
  <c r="AI57" i="1"/>
  <c r="AJ57" i="1"/>
  <c r="AK57" i="1"/>
  <c r="AL57" i="1"/>
  <c r="AN57" i="1"/>
  <c r="AO57" i="1"/>
  <c r="AP57" i="1"/>
  <c r="AQ57" i="1"/>
  <c r="BJ56" i="1" l="1"/>
  <c r="AR57" i="1"/>
  <c r="AS57" i="1"/>
  <c r="AT57" i="1"/>
  <c r="AU57" i="1"/>
  <c r="AV57" i="1"/>
  <c r="AW57" i="1"/>
  <c r="AX57" i="1"/>
  <c r="AY57" i="1"/>
  <c r="AZ57" i="1"/>
  <c r="BA57" i="1"/>
  <c r="BB57" i="1" s="1"/>
  <c r="BC57" i="1"/>
  <c r="BD57" i="1"/>
  <c r="BE57" i="1"/>
  <c r="BF57" i="1"/>
  <c r="BG57" i="1"/>
  <c r="BH57" i="1"/>
  <c r="BI57" i="1"/>
  <c r="Q58" i="1"/>
  <c r="R58" i="1"/>
  <c r="S58" i="1"/>
  <c r="T58" i="1"/>
  <c r="U58" i="1"/>
  <c r="V58" i="1"/>
  <c r="W58" i="1"/>
  <c r="X58" i="1"/>
  <c r="Y58" i="1"/>
  <c r="Z58" i="1"/>
  <c r="AA58" i="1"/>
  <c r="AC58" i="1"/>
  <c r="AD58" i="1"/>
  <c r="AE58" i="1"/>
  <c r="AF58" i="1"/>
  <c r="AG58" i="1"/>
  <c r="AH58" i="1"/>
  <c r="AI58" i="1"/>
  <c r="AJ58" i="1"/>
  <c r="AK58" i="1"/>
  <c r="AL58" i="1"/>
  <c r="AN58" i="1"/>
  <c r="AO58" i="1"/>
  <c r="AP58" i="1"/>
  <c r="AQ58" i="1"/>
  <c r="BJ57" i="1" l="1"/>
  <c r="AR58" i="1"/>
  <c r="AS58" i="1"/>
  <c r="AT58" i="1"/>
  <c r="AU58" i="1"/>
  <c r="AV58" i="1"/>
  <c r="AW58" i="1"/>
  <c r="AX58" i="1"/>
  <c r="AY58" i="1"/>
  <c r="AZ58" i="1"/>
  <c r="BA58" i="1"/>
  <c r="BB58" i="1" s="1"/>
  <c r="BC58" i="1"/>
  <c r="BD58" i="1"/>
  <c r="BE58" i="1"/>
  <c r="BF58" i="1"/>
  <c r="BG58" i="1"/>
  <c r="BH58" i="1"/>
  <c r="BI58" i="1"/>
  <c r="Q59" i="1"/>
  <c r="R59" i="1"/>
  <c r="S59" i="1"/>
  <c r="T59" i="1"/>
  <c r="U59" i="1"/>
  <c r="V59" i="1"/>
  <c r="W59" i="1"/>
  <c r="X59" i="1"/>
  <c r="Y59" i="1"/>
  <c r="Z59" i="1"/>
  <c r="AA59" i="1"/>
  <c r="AC59" i="1"/>
  <c r="AD59" i="1"/>
  <c r="AE59" i="1"/>
  <c r="AF59" i="1"/>
  <c r="AG59" i="1"/>
  <c r="AH59" i="1"/>
  <c r="AI59" i="1"/>
  <c r="AJ59" i="1"/>
  <c r="AK59" i="1"/>
  <c r="AL59" i="1"/>
  <c r="AN59" i="1"/>
  <c r="AO59" i="1"/>
  <c r="AP59" i="1"/>
  <c r="AQ59" i="1"/>
  <c r="BJ58" i="1" l="1"/>
  <c r="AR59" i="1"/>
  <c r="AS59" i="1"/>
  <c r="AT59" i="1"/>
  <c r="AU59" i="1"/>
  <c r="AV59" i="1"/>
  <c r="AW59" i="1"/>
  <c r="AX59" i="1"/>
  <c r="AY59" i="1"/>
  <c r="AZ59" i="1"/>
  <c r="BA59" i="1"/>
  <c r="BB59" i="1" s="1"/>
  <c r="BC59" i="1"/>
  <c r="BD59" i="1"/>
  <c r="BE59" i="1"/>
  <c r="BF59" i="1"/>
  <c r="BG59" i="1"/>
  <c r="BH59" i="1"/>
  <c r="BI59" i="1"/>
  <c r="Q60" i="1"/>
  <c r="R60" i="1"/>
  <c r="S60" i="1"/>
  <c r="T60" i="1"/>
  <c r="U60" i="1"/>
  <c r="V60" i="1"/>
  <c r="W60" i="1"/>
  <c r="X60" i="1"/>
  <c r="Y60" i="1"/>
  <c r="Z60" i="1"/>
  <c r="AA60" i="1"/>
  <c r="AC60" i="1"/>
  <c r="AD60" i="1"/>
  <c r="AE60" i="1"/>
  <c r="AF60" i="1"/>
  <c r="AG60" i="1"/>
  <c r="AH60" i="1"/>
  <c r="AI60" i="1"/>
  <c r="AJ60" i="1"/>
  <c r="AK60" i="1"/>
  <c r="AL60" i="1"/>
  <c r="AN60" i="1"/>
  <c r="AO60" i="1"/>
  <c r="AP60" i="1"/>
  <c r="AQ60" i="1"/>
  <c r="BJ59" i="1" l="1"/>
  <c r="AR60" i="1"/>
  <c r="AS60" i="1"/>
  <c r="AT60" i="1"/>
  <c r="AU60" i="1"/>
  <c r="AV60" i="1"/>
  <c r="AW60" i="1"/>
  <c r="AX60" i="1"/>
  <c r="AY60" i="1"/>
  <c r="AZ60" i="1"/>
  <c r="BA60" i="1"/>
  <c r="BB60" i="1" s="1"/>
  <c r="BF60" i="1"/>
  <c r="BG60" i="1"/>
  <c r="BH60" i="1"/>
  <c r="BI60" i="1"/>
  <c r="Q61" i="1"/>
  <c r="R61" i="1"/>
  <c r="S61" i="1"/>
  <c r="T61" i="1"/>
  <c r="U61" i="1"/>
  <c r="V61" i="1"/>
  <c r="W61" i="1"/>
  <c r="X61" i="1"/>
  <c r="Y61" i="1"/>
  <c r="Z61" i="1"/>
  <c r="AA61" i="1"/>
  <c r="AB61" i="1"/>
  <c r="AC61" i="1"/>
  <c r="AD61" i="1"/>
  <c r="AE61" i="1"/>
  <c r="AF61" i="1"/>
  <c r="AG61" i="1"/>
  <c r="AH61" i="1"/>
  <c r="AI61" i="1"/>
  <c r="AJ61" i="1"/>
  <c r="AK61" i="1"/>
  <c r="AL61" i="1"/>
  <c r="AN61" i="1"/>
  <c r="AO61" i="1"/>
  <c r="AP61" i="1"/>
  <c r="AQ61" i="1"/>
  <c r="BE60" i="1" l="1"/>
  <c r="BD60" i="1"/>
  <c r="AB43" i="1"/>
  <c r="AB26" i="1"/>
  <c r="AB9" i="1"/>
  <c r="BC60" i="1"/>
  <c r="BJ60" i="1"/>
  <c r="AR61" i="1"/>
  <c r="AS61" i="1"/>
  <c r="AT61" i="1"/>
  <c r="AU61" i="1"/>
  <c r="AV61" i="1"/>
  <c r="AW61" i="1"/>
  <c r="AX61" i="1"/>
  <c r="AY61" i="1"/>
  <c r="AZ61" i="1"/>
  <c r="BA61" i="1"/>
  <c r="BB61" i="1"/>
  <c r="BC61" i="1"/>
  <c r="BD61" i="1"/>
  <c r="BE61" i="1"/>
  <c r="BF61" i="1"/>
  <c r="BG61" i="1"/>
  <c r="BH61" i="1"/>
  <c r="BI61" i="1"/>
  <c r="BJ61" i="1"/>
  <c r="Q62" i="1"/>
  <c r="R62" i="1"/>
  <c r="S62" i="1"/>
  <c r="T62" i="1"/>
  <c r="U62" i="1"/>
  <c r="V62" i="1"/>
  <c r="W62" i="1"/>
  <c r="X62" i="1"/>
  <c r="Y62" i="1"/>
  <c r="Z62" i="1"/>
  <c r="AA62" i="1"/>
  <c r="AC62" i="1"/>
  <c r="AD62" i="1"/>
  <c r="AE62" i="1"/>
  <c r="AF62" i="1"/>
  <c r="AG62" i="1"/>
  <c r="AH62" i="1"/>
  <c r="AI62" i="1"/>
  <c r="AJ62" i="1"/>
  <c r="AK62" i="1"/>
  <c r="AL62" i="1"/>
  <c r="AN62" i="1"/>
  <c r="AO62" i="1"/>
  <c r="AP62" i="1"/>
  <c r="AQ62" i="1"/>
  <c r="AR62" i="1" l="1"/>
  <c r="AS62" i="1"/>
  <c r="AT62" i="1"/>
  <c r="AU62" i="1"/>
  <c r="AV62" i="1"/>
  <c r="AW62" i="1"/>
  <c r="AX62" i="1"/>
  <c r="AY62" i="1"/>
  <c r="AZ62" i="1"/>
  <c r="BA62" i="1"/>
  <c r="BB62" i="1" s="1"/>
  <c r="BC62" i="1"/>
  <c r="BD62" i="1"/>
  <c r="BE62" i="1"/>
  <c r="BF62" i="1"/>
  <c r="BG62" i="1"/>
  <c r="BH62" i="1"/>
  <c r="BI62" i="1"/>
  <c r="Q63" i="1"/>
  <c r="R63" i="1"/>
  <c r="S63" i="1"/>
  <c r="T63" i="1"/>
  <c r="U63" i="1"/>
  <c r="V63" i="1"/>
  <c r="W63" i="1"/>
  <c r="X63" i="1"/>
  <c r="Y63" i="1"/>
  <c r="Z63" i="1"/>
  <c r="AA63" i="1"/>
  <c r="AC63" i="1"/>
  <c r="AD63" i="1"/>
  <c r="AE63" i="1"/>
  <c r="AF63" i="1"/>
  <c r="AG63" i="1"/>
  <c r="AH63" i="1"/>
  <c r="AI63" i="1"/>
  <c r="AJ63" i="1"/>
  <c r="AK63" i="1"/>
  <c r="AL63" i="1"/>
  <c r="AN63" i="1"/>
  <c r="AO63" i="1"/>
  <c r="AP63" i="1"/>
  <c r="AQ63" i="1"/>
  <c r="BJ62" i="1" l="1"/>
  <c r="AR63" i="1"/>
  <c r="AS63" i="1"/>
  <c r="AT63" i="1"/>
  <c r="AU63" i="1"/>
  <c r="AV63" i="1"/>
  <c r="AW63" i="1"/>
  <c r="AX63" i="1"/>
  <c r="AY63" i="1"/>
  <c r="AZ63" i="1"/>
  <c r="BA63" i="1"/>
  <c r="BB63" i="1" s="1"/>
  <c r="BD63" i="1"/>
  <c r="BE63" i="1"/>
  <c r="BF63" i="1"/>
  <c r="BG63" i="1"/>
  <c r="BH63" i="1"/>
  <c r="BI63" i="1"/>
  <c r="Q64" i="1"/>
  <c r="R64" i="1"/>
  <c r="S64" i="1"/>
  <c r="T64" i="1"/>
  <c r="U64" i="1"/>
  <c r="V64" i="1"/>
  <c r="W64" i="1"/>
  <c r="X64" i="1"/>
  <c r="Y64" i="1"/>
  <c r="Z64" i="1"/>
  <c r="AA64" i="1"/>
  <c r="AC64" i="1"/>
  <c r="AD64" i="1"/>
  <c r="AE64" i="1"/>
  <c r="AF64" i="1"/>
  <c r="AG64" i="1"/>
  <c r="AH64" i="1"/>
  <c r="AI64" i="1"/>
  <c r="AJ64" i="1"/>
  <c r="AK64" i="1"/>
  <c r="AL64" i="1"/>
  <c r="AN64" i="1"/>
  <c r="AO64" i="1"/>
  <c r="AP64" i="1"/>
  <c r="AQ64" i="1"/>
  <c r="BC63" i="1" l="1"/>
  <c r="BJ63" i="1"/>
  <c r="AR64" i="1"/>
  <c r="AS64" i="1"/>
  <c r="AT64" i="1"/>
  <c r="AU64" i="1"/>
  <c r="AV64" i="1"/>
  <c r="AW64" i="1"/>
  <c r="AX64" i="1"/>
  <c r="AY64" i="1"/>
  <c r="AZ64" i="1"/>
  <c r="BA64" i="1"/>
  <c r="BB64" i="1" s="1"/>
  <c r="BE64" i="1"/>
  <c r="BF64" i="1"/>
  <c r="BG64" i="1"/>
  <c r="BH64" i="1"/>
  <c r="BI64" i="1"/>
  <c r="Q65" i="1"/>
  <c r="R65" i="1"/>
  <c r="S65" i="1"/>
  <c r="T65" i="1"/>
  <c r="U65" i="1"/>
  <c r="V65" i="1"/>
  <c r="W65" i="1"/>
  <c r="X65" i="1"/>
  <c r="Y65" i="1"/>
  <c r="Z65" i="1"/>
  <c r="AA65" i="1"/>
  <c r="AC65" i="1"/>
  <c r="AD65" i="1"/>
  <c r="AE65" i="1"/>
  <c r="AF65" i="1"/>
  <c r="AG65" i="1"/>
  <c r="AH65" i="1"/>
  <c r="AI65" i="1"/>
  <c r="AJ65" i="1"/>
  <c r="AK65" i="1"/>
  <c r="AL65" i="1"/>
  <c r="AN65" i="1"/>
  <c r="AO65" i="1"/>
  <c r="AP65" i="1"/>
  <c r="AQ65" i="1"/>
  <c r="BD64" i="1" l="1"/>
  <c r="BC64" i="1"/>
  <c r="BJ64" i="1"/>
  <c r="AR65" i="1"/>
  <c r="AS65" i="1"/>
  <c r="AT65" i="1"/>
  <c r="AU65" i="1"/>
  <c r="AV65" i="1"/>
  <c r="AW65" i="1"/>
  <c r="AX65" i="1"/>
  <c r="AY65" i="1"/>
  <c r="AZ65" i="1"/>
  <c r="BA65" i="1"/>
  <c r="BB65" i="1"/>
  <c r="BC65" i="1"/>
  <c r="BD65" i="1"/>
  <c r="BE65" i="1"/>
  <c r="BF65" i="1"/>
  <c r="BG65" i="1"/>
  <c r="BH65" i="1"/>
  <c r="BI65" i="1"/>
  <c r="BJ65" i="1"/>
  <c r="Q66" i="1"/>
  <c r="R66" i="1"/>
  <c r="S66" i="1"/>
  <c r="T66" i="1"/>
  <c r="U66" i="1"/>
  <c r="V66" i="1"/>
  <c r="W66" i="1"/>
  <c r="X66" i="1"/>
  <c r="Y66" i="1"/>
  <c r="Z66" i="1"/>
  <c r="AA66" i="1"/>
  <c r="AC66" i="1"/>
  <c r="AD66" i="1"/>
  <c r="AE66" i="1"/>
  <c r="AF66" i="1"/>
  <c r="AG66" i="1"/>
  <c r="AH66" i="1"/>
  <c r="AI66" i="1"/>
  <c r="AJ66" i="1"/>
  <c r="AK66" i="1"/>
  <c r="AL66" i="1"/>
  <c r="AN66" i="1"/>
  <c r="AO66" i="1"/>
  <c r="AP66" i="1"/>
  <c r="AQ66" i="1"/>
  <c r="AR66" i="1" l="1"/>
  <c r="AS66" i="1"/>
  <c r="AT66" i="1"/>
  <c r="AU66" i="1"/>
  <c r="AV66" i="1"/>
  <c r="AW66" i="1"/>
  <c r="AX66" i="1"/>
  <c r="AY66" i="1"/>
  <c r="AZ66" i="1"/>
  <c r="BA66" i="1"/>
  <c r="BB66" i="1" s="1"/>
  <c r="BC66" i="1"/>
  <c r="BD66" i="1"/>
  <c r="BE66" i="1"/>
  <c r="BF66" i="1"/>
  <c r="BG66" i="1"/>
  <c r="BH66" i="1"/>
  <c r="BI66" i="1"/>
  <c r="Q67" i="1"/>
  <c r="R67" i="1"/>
  <c r="S67" i="1"/>
  <c r="T67" i="1"/>
  <c r="U67" i="1"/>
  <c r="V67" i="1"/>
  <c r="W67" i="1"/>
  <c r="X67" i="1"/>
  <c r="Y67" i="1"/>
  <c r="Z67" i="1"/>
  <c r="AA67" i="1"/>
  <c r="AC67" i="1"/>
  <c r="AD67" i="1"/>
  <c r="AE67" i="1"/>
  <c r="AF67" i="1"/>
  <c r="AG67" i="1"/>
  <c r="AH67" i="1"/>
  <c r="AI67" i="1"/>
  <c r="AJ67" i="1"/>
  <c r="AK67" i="1"/>
  <c r="AL67" i="1"/>
  <c r="AN67" i="1"/>
  <c r="AO67" i="1"/>
  <c r="AP67" i="1"/>
  <c r="AQ67" i="1"/>
  <c r="BJ66" i="1" l="1"/>
  <c r="AR67" i="1"/>
  <c r="AS67" i="1"/>
  <c r="AT67" i="1"/>
  <c r="AU67" i="1"/>
  <c r="AV67" i="1"/>
  <c r="AW67" i="1"/>
  <c r="AX67" i="1"/>
  <c r="AY67" i="1"/>
  <c r="AZ67" i="1"/>
  <c r="BA67" i="1"/>
  <c r="BB67" i="1" s="1"/>
  <c r="BC67" i="1"/>
  <c r="BD67" i="1"/>
  <c r="BE67" i="1"/>
  <c r="BF67" i="1"/>
  <c r="BG67" i="1"/>
  <c r="BH67" i="1"/>
  <c r="BI67" i="1"/>
  <c r="Q68" i="1"/>
  <c r="R68" i="1"/>
  <c r="S68" i="1"/>
  <c r="T68" i="1"/>
  <c r="U68" i="1"/>
  <c r="V68" i="1"/>
  <c r="W68" i="1"/>
  <c r="X68" i="1"/>
  <c r="Y68" i="1"/>
  <c r="Z68" i="1"/>
  <c r="AA68" i="1"/>
  <c r="AC68" i="1"/>
  <c r="AD68" i="1"/>
  <c r="AE68" i="1"/>
  <c r="AF68" i="1"/>
  <c r="AG68" i="1"/>
  <c r="AH68" i="1"/>
  <c r="AI68" i="1"/>
  <c r="AJ68" i="1"/>
  <c r="AK68" i="1"/>
  <c r="AL68" i="1"/>
  <c r="AN68" i="1"/>
  <c r="AO68" i="1"/>
  <c r="AP68" i="1"/>
  <c r="AQ68" i="1"/>
  <c r="BJ67" i="1" l="1"/>
  <c r="AR68" i="1"/>
  <c r="AS68" i="1"/>
  <c r="AT68" i="1"/>
  <c r="AU68" i="1"/>
  <c r="AV68" i="1"/>
  <c r="AW68" i="1"/>
  <c r="AX68" i="1"/>
  <c r="AY68" i="1"/>
  <c r="AZ68" i="1"/>
  <c r="BA68" i="1"/>
  <c r="BB68" i="1" s="1"/>
  <c r="BD68" i="1"/>
  <c r="BE68" i="1"/>
  <c r="BF68" i="1"/>
  <c r="BG68" i="1"/>
  <c r="BH68" i="1"/>
  <c r="BI68" i="1"/>
  <c r="Q69" i="1"/>
  <c r="R69" i="1"/>
  <c r="S69" i="1"/>
  <c r="T69" i="1"/>
  <c r="U69" i="1"/>
  <c r="V69" i="1"/>
  <c r="W69" i="1"/>
  <c r="X69" i="1"/>
  <c r="Y69" i="1"/>
  <c r="Z69" i="1"/>
  <c r="AA69" i="1"/>
  <c r="AC69" i="1"/>
  <c r="AD69" i="1"/>
  <c r="AE69" i="1"/>
  <c r="AF69" i="1"/>
  <c r="AG69" i="1"/>
  <c r="AH69" i="1"/>
  <c r="AI69" i="1"/>
  <c r="AJ69" i="1"/>
  <c r="AK69" i="1"/>
  <c r="AL69" i="1"/>
  <c r="AN69" i="1"/>
  <c r="AO69" i="1"/>
  <c r="AP69" i="1"/>
  <c r="AQ69" i="1"/>
  <c r="BC68" i="1" l="1"/>
  <c r="BJ68" i="1"/>
  <c r="AR69" i="1"/>
  <c r="AS69" i="1"/>
  <c r="AT69" i="1"/>
  <c r="AU69" i="1"/>
  <c r="AV69" i="1"/>
  <c r="AW69" i="1"/>
  <c r="AX69" i="1"/>
  <c r="AY69" i="1"/>
  <c r="AZ69" i="1"/>
  <c r="BA69" i="1"/>
  <c r="BB69" i="1" s="1"/>
  <c r="BD69" i="1"/>
  <c r="BE69" i="1"/>
  <c r="BF69" i="1"/>
  <c r="BG69" i="1"/>
  <c r="BH69" i="1"/>
  <c r="BI69" i="1"/>
  <c r="BJ69" i="1"/>
  <c r="Q70" i="1"/>
  <c r="R70" i="1"/>
  <c r="S70" i="1"/>
  <c r="T70" i="1"/>
  <c r="U70" i="1"/>
  <c r="V70" i="1"/>
  <c r="W70" i="1"/>
  <c r="X70" i="1"/>
  <c r="Y70" i="1"/>
  <c r="Z70" i="1"/>
  <c r="AA70" i="1"/>
  <c r="AC70" i="1"/>
  <c r="AD70" i="1"/>
  <c r="AE70" i="1"/>
  <c r="AF70" i="1"/>
  <c r="AG70" i="1"/>
  <c r="AH70" i="1"/>
  <c r="AI70" i="1"/>
  <c r="AJ70" i="1"/>
  <c r="AK70" i="1"/>
  <c r="AL70" i="1"/>
  <c r="AN70" i="1"/>
  <c r="AO70" i="1"/>
  <c r="AP70" i="1"/>
  <c r="AQ70" i="1"/>
  <c r="BC69" i="1" l="1"/>
  <c r="AR70" i="1"/>
  <c r="AS70" i="1"/>
  <c r="AT70" i="1"/>
  <c r="AU70" i="1"/>
  <c r="AV70" i="1"/>
  <c r="AW70" i="1"/>
  <c r="AX70" i="1"/>
  <c r="AY70" i="1"/>
  <c r="AZ70" i="1"/>
  <c r="BA70" i="1"/>
  <c r="BB70" i="1" s="1"/>
  <c r="BC70" i="1"/>
  <c r="BD70" i="1"/>
  <c r="BE70" i="1"/>
  <c r="BF70" i="1"/>
  <c r="BG70" i="1"/>
  <c r="BH70" i="1"/>
  <c r="BI70" i="1"/>
  <c r="BJ70" i="1"/>
  <c r="Q71" i="1"/>
  <c r="R71" i="1"/>
  <c r="S71" i="1"/>
  <c r="T71" i="1"/>
  <c r="U71" i="1"/>
  <c r="V71" i="1"/>
  <c r="W71" i="1"/>
  <c r="X71" i="1"/>
  <c r="Y71" i="1"/>
  <c r="Z71" i="1"/>
  <c r="AA71" i="1"/>
  <c r="AC71" i="1"/>
  <c r="AD71" i="1"/>
  <c r="AE71" i="1"/>
  <c r="AF71" i="1"/>
  <c r="AG71" i="1"/>
  <c r="AH71" i="1"/>
  <c r="AI71" i="1"/>
  <c r="AJ71" i="1"/>
  <c r="AK71" i="1"/>
  <c r="AL71" i="1"/>
  <c r="AN71" i="1"/>
  <c r="AO71" i="1"/>
  <c r="AP71" i="1"/>
  <c r="AQ71" i="1"/>
  <c r="AR71" i="1" l="1"/>
  <c r="AS71" i="1"/>
  <c r="AT71" i="1"/>
  <c r="AU71" i="1"/>
  <c r="AV71" i="1"/>
  <c r="AW71" i="1"/>
  <c r="AX71" i="1"/>
  <c r="AY71" i="1"/>
  <c r="AZ71" i="1"/>
  <c r="BA71" i="1"/>
  <c r="BB71" i="1" s="1"/>
  <c r="BE71" i="1"/>
  <c r="BF71" i="1"/>
  <c r="BG71" i="1"/>
  <c r="BH71" i="1"/>
  <c r="BI71" i="1"/>
  <c r="Q72" i="1"/>
  <c r="R72" i="1"/>
  <c r="S72" i="1"/>
  <c r="T72" i="1"/>
  <c r="U72" i="1"/>
  <c r="V72" i="1"/>
  <c r="W72" i="1"/>
  <c r="X72" i="1"/>
  <c r="Y72" i="1"/>
  <c r="Z72" i="1"/>
  <c r="AA72" i="1"/>
  <c r="AC72" i="1"/>
  <c r="AD72" i="1"/>
  <c r="AE72" i="1"/>
  <c r="AF72" i="1"/>
  <c r="AG72" i="1"/>
  <c r="AH72" i="1"/>
  <c r="AI72" i="1"/>
  <c r="AJ72" i="1"/>
  <c r="AK72" i="1"/>
  <c r="AL72" i="1"/>
  <c r="AN72" i="1"/>
  <c r="AO72" i="1"/>
  <c r="AP72" i="1"/>
  <c r="AQ72" i="1"/>
  <c r="BD71" i="1" l="1"/>
  <c r="BC71" i="1"/>
  <c r="BJ71" i="1"/>
  <c r="AR72" i="1"/>
  <c r="AS72" i="1"/>
  <c r="AT72" i="1"/>
  <c r="AU72" i="1"/>
  <c r="AV72" i="1"/>
  <c r="AW72" i="1"/>
  <c r="AX72" i="1"/>
  <c r="AY72" i="1"/>
  <c r="AZ72" i="1"/>
  <c r="BA72" i="1"/>
  <c r="BB72" i="1" s="1"/>
  <c r="BC72" i="1"/>
  <c r="BD72" i="1"/>
  <c r="BE72" i="1"/>
  <c r="BF72" i="1"/>
  <c r="BG72" i="1"/>
  <c r="BH72" i="1"/>
  <c r="BI72" i="1"/>
  <c r="Q73" i="1"/>
  <c r="R73" i="1"/>
  <c r="S73" i="1"/>
  <c r="T73" i="1"/>
  <c r="U73" i="1"/>
  <c r="V73" i="1"/>
  <c r="W73" i="1"/>
  <c r="X73" i="1"/>
  <c r="Y73" i="1"/>
  <c r="Z73" i="1"/>
  <c r="AA73" i="1"/>
  <c r="AC73" i="1"/>
  <c r="AD73" i="1"/>
  <c r="AE73" i="1"/>
  <c r="AF73" i="1"/>
  <c r="AG73" i="1"/>
  <c r="AH73" i="1"/>
  <c r="AI73" i="1"/>
  <c r="AJ73" i="1"/>
  <c r="AK73" i="1"/>
  <c r="AL73" i="1"/>
  <c r="AN73" i="1"/>
  <c r="AO73" i="1"/>
  <c r="AP73" i="1"/>
  <c r="AQ73" i="1"/>
  <c r="BJ72" i="1" l="1"/>
  <c r="AR73" i="1"/>
  <c r="AS73" i="1"/>
  <c r="AT73" i="1"/>
  <c r="AU73" i="1"/>
  <c r="AV73" i="1"/>
  <c r="AW73" i="1"/>
  <c r="AX73" i="1"/>
  <c r="AY73" i="1"/>
  <c r="AZ73" i="1"/>
  <c r="BA73" i="1"/>
  <c r="BB73" i="1" s="1"/>
  <c r="BD73" i="1"/>
  <c r="BE73" i="1"/>
  <c r="BF73" i="1"/>
  <c r="BG73" i="1"/>
  <c r="BH73" i="1"/>
  <c r="BI73" i="1"/>
  <c r="Q74" i="1"/>
  <c r="R74" i="1"/>
  <c r="S74" i="1"/>
  <c r="T74" i="1"/>
  <c r="U74" i="1"/>
  <c r="V74" i="1"/>
  <c r="W74" i="1"/>
  <c r="X74" i="1"/>
  <c r="Y74" i="1"/>
  <c r="Z74" i="1"/>
  <c r="AA74" i="1"/>
  <c r="AC74" i="1"/>
  <c r="AD74" i="1"/>
  <c r="AE74" i="1"/>
  <c r="AF74" i="1"/>
  <c r="AG74" i="1"/>
  <c r="AH74" i="1"/>
  <c r="AI74" i="1"/>
  <c r="AJ74" i="1"/>
  <c r="AK74" i="1"/>
  <c r="AL74" i="1"/>
  <c r="AN74" i="1"/>
  <c r="AO74" i="1"/>
  <c r="AP74" i="1"/>
  <c r="AQ74" i="1"/>
  <c r="BC73" i="1" l="1"/>
  <c r="BJ73" i="1"/>
  <c r="AR74" i="1"/>
  <c r="AS74" i="1"/>
  <c r="AT74" i="1"/>
  <c r="AU74" i="1"/>
  <c r="AV74" i="1"/>
  <c r="AW74" i="1"/>
  <c r="AX74" i="1"/>
  <c r="AY74" i="1"/>
  <c r="AZ74" i="1"/>
  <c r="BA74" i="1"/>
  <c r="BB74" i="1" s="1"/>
  <c r="BD74" i="1"/>
  <c r="BE74" i="1"/>
  <c r="BF74" i="1"/>
  <c r="BG74" i="1"/>
  <c r="BH74" i="1"/>
  <c r="BI74" i="1"/>
  <c r="Q75" i="1"/>
  <c r="R75" i="1"/>
  <c r="S75" i="1"/>
  <c r="T75" i="1"/>
  <c r="U75" i="1"/>
  <c r="V75" i="1"/>
  <c r="W75" i="1"/>
  <c r="X75" i="1"/>
  <c r="Y75" i="1"/>
  <c r="Z75" i="1"/>
  <c r="AA75" i="1"/>
  <c r="AC75" i="1"/>
  <c r="AD75" i="1"/>
  <c r="AE75" i="1"/>
  <c r="AF75" i="1"/>
  <c r="AG75" i="1"/>
  <c r="AH75" i="1"/>
  <c r="AI75" i="1"/>
  <c r="AJ75" i="1"/>
  <c r="AK75" i="1"/>
  <c r="AL75" i="1"/>
  <c r="AN75" i="1"/>
  <c r="AO75" i="1"/>
  <c r="AP75" i="1"/>
  <c r="AQ75" i="1"/>
  <c r="BC74" i="1" l="1"/>
  <c r="BJ74" i="1"/>
  <c r="AR75" i="1"/>
  <c r="AS75" i="1"/>
  <c r="AT75" i="1"/>
  <c r="AU75" i="1"/>
  <c r="AV75" i="1"/>
  <c r="AW75" i="1"/>
  <c r="AX75" i="1"/>
  <c r="AY75" i="1"/>
  <c r="AZ75" i="1"/>
  <c r="BA75" i="1"/>
  <c r="BB75" i="1" s="1"/>
  <c r="BC75" i="1"/>
  <c r="BD75" i="1"/>
  <c r="BE75" i="1"/>
  <c r="BF75" i="1"/>
  <c r="BG75" i="1"/>
  <c r="BH75" i="1"/>
  <c r="BI75" i="1"/>
  <c r="Q76" i="1"/>
  <c r="R76" i="1"/>
  <c r="S76" i="1"/>
  <c r="T76" i="1"/>
  <c r="U76" i="1"/>
  <c r="V76" i="1"/>
  <c r="W76" i="1"/>
  <c r="X76" i="1"/>
  <c r="Y76" i="1"/>
  <c r="Z76" i="1"/>
  <c r="AA76" i="1"/>
  <c r="AC76" i="1"/>
  <c r="AD76" i="1"/>
  <c r="AE76" i="1"/>
  <c r="AF76" i="1"/>
  <c r="AG76" i="1"/>
  <c r="AH76" i="1"/>
  <c r="AI76" i="1"/>
  <c r="AJ76" i="1"/>
  <c r="AK76" i="1"/>
  <c r="AL76" i="1"/>
  <c r="AN76" i="1"/>
  <c r="AO76" i="1"/>
  <c r="AP76" i="1"/>
  <c r="AQ76" i="1"/>
  <c r="BJ75" i="1" l="1"/>
  <c r="AR76" i="1"/>
  <c r="AS76" i="1"/>
  <c r="AT76" i="1"/>
  <c r="AU76" i="1"/>
  <c r="AV76" i="1"/>
  <c r="AW76" i="1"/>
  <c r="AX76" i="1"/>
  <c r="AY76" i="1"/>
  <c r="AZ76" i="1"/>
  <c r="BA76" i="1"/>
  <c r="BB76" i="1" s="1"/>
  <c r="BD76" i="1"/>
  <c r="BE76" i="1"/>
  <c r="BF76" i="1"/>
  <c r="BG76" i="1"/>
  <c r="BH76" i="1"/>
  <c r="BI76" i="1"/>
  <c r="Q77" i="1"/>
  <c r="R77" i="1"/>
  <c r="S77" i="1"/>
  <c r="T77" i="1"/>
  <c r="U77" i="1"/>
  <c r="V77" i="1"/>
  <c r="W77" i="1"/>
  <c r="X77" i="1"/>
  <c r="Y77" i="1"/>
  <c r="Z77" i="1"/>
  <c r="AA77" i="1"/>
  <c r="AC77" i="1"/>
  <c r="AD77" i="1"/>
  <c r="AE77" i="1"/>
  <c r="AF77" i="1"/>
  <c r="AG77" i="1"/>
  <c r="AH77" i="1"/>
  <c r="AI77" i="1"/>
  <c r="AJ77" i="1"/>
  <c r="AK77" i="1"/>
  <c r="AL77" i="1"/>
  <c r="AN77" i="1"/>
  <c r="AO77" i="1"/>
  <c r="AP77" i="1"/>
  <c r="AQ77" i="1"/>
  <c r="BC76" i="1" l="1"/>
  <c r="BJ76" i="1"/>
  <c r="AR77" i="1"/>
  <c r="AS77" i="1"/>
  <c r="AT77" i="1"/>
  <c r="AU77" i="1"/>
  <c r="AV77" i="1"/>
  <c r="AW77" i="1"/>
  <c r="AX77" i="1"/>
  <c r="AY77" i="1"/>
  <c r="AZ77" i="1"/>
  <c r="BA77" i="1"/>
  <c r="BB77" i="1" s="1"/>
  <c r="BE77" i="1"/>
  <c r="BF77" i="1"/>
  <c r="BG77" i="1"/>
  <c r="BH77" i="1"/>
  <c r="BI77" i="1"/>
  <c r="Q78" i="1"/>
  <c r="R78" i="1"/>
  <c r="S78" i="1"/>
  <c r="T78" i="1"/>
  <c r="U78" i="1"/>
  <c r="V78" i="1"/>
  <c r="W78" i="1"/>
  <c r="X78" i="1"/>
  <c r="Y78" i="1"/>
  <c r="Z78" i="1"/>
  <c r="AA78" i="1"/>
  <c r="AC78" i="1"/>
  <c r="AD78" i="1"/>
  <c r="AE78" i="1"/>
  <c r="AF78" i="1"/>
  <c r="AG78" i="1"/>
  <c r="AH78" i="1"/>
  <c r="AI78" i="1"/>
  <c r="AJ78" i="1"/>
  <c r="AK78" i="1"/>
  <c r="AL78" i="1"/>
  <c r="AN78" i="1"/>
  <c r="AO78" i="1"/>
  <c r="AP78" i="1"/>
  <c r="AQ78" i="1"/>
  <c r="BD77" i="1" l="1"/>
  <c r="BC77" i="1"/>
  <c r="BJ77" i="1"/>
  <c r="AR78" i="1"/>
  <c r="AS78" i="1"/>
  <c r="AT78" i="1"/>
  <c r="AU78" i="1"/>
  <c r="AV78" i="1"/>
  <c r="AW78" i="1"/>
  <c r="AX78" i="1"/>
  <c r="AY78" i="1"/>
  <c r="AZ78" i="1"/>
  <c r="BA78" i="1"/>
  <c r="BB78" i="1" s="1"/>
  <c r="BF78" i="1"/>
  <c r="BH78" i="1"/>
  <c r="BI78" i="1"/>
  <c r="BJ78" i="1"/>
  <c r="Q79" i="1"/>
  <c r="R79" i="1"/>
  <c r="S79" i="1"/>
  <c r="T79" i="1"/>
  <c r="U79" i="1"/>
  <c r="V79" i="1"/>
  <c r="W79" i="1"/>
  <c r="X79" i="1"/>
  <c r="Y79" i="1"/>
  <c r="Z79" i="1"/>
  <c r="AA79" i="1"/>
  <c r="AC79" i="1"/>
  <c r="AD79" i="1"/>
  <c r="AE79" i="1"/>
  <c r="AF79" i="1"/>
  <c r="AG79" i="1"/>
  <c r="AH79" i="1"/>
  <c r="AI79" i="1"/>
  <c r="AJ79" i="1"/>
  <c r="AK79" i="1"/>
  <c r="AL79" i="1"/>
  <c r="AN79" i="1"/>
  <c r="AO79" i="1"/>
  <c r="AP79" i="1"/>
  <c r="AQ79" i="1"/>
  <c r="BG78" i="1" l="1"/>
  <c r="BE78" i="1"/>
  <c r="BD78" i="1"/>
  <c r="BC78" i="1"/>
  <c r="AR79" i="1"/>
  <c r="AS79" i="1"/>
  <c r="AT79" i="1"/>
  <c r="AU79" i="1"/>
  <c r="AV79" i="1"/>
  <c r="AW79" i="1"/>
  <c r="AX79" i="1"/>
  <c r="AY79" i="1"/>
  <c r="AZ79" i="1"/>
  <c r="BA79" i="1"/>
  <c r="BB79" i="1" s="1"/>
  <c r="BF79" i="1"/>
  <c r="BG79" i="1"/>
  <c r="BH79" i="1"/>
  <c r="BI79" i="1"/>
  <c r="Q80" i="1"/>
  <c r="R80" i="1"/>
  <c r="S80" i="1"/>
  <c r="T80" i="1"/>
  <c r="U80" i="1"/>
  <c r="V80" i="1"/>
  <c r="W80" i="1"/>
  <c r="X80" i="1"/>
  <c r="Y80" i="1"/>
  <c r="Z80" i="1"/>
  <c r="AA80" i="1"/>
  <c r="AC80" i="1"/>
  <c r="AD80" i="1"/>
  <c r="AE80" i="1"/>
  <c r="AF80" i="1"/>
  <c r="AG80" i="1"/>
  <c r="AH80" i="1"/>
  <c r="AI80" i="1"/>
  <c r="AJ80" i="1"/>
  <c r="AK80" i="1"/>
  <c r="AL80" i="1"/>
  <c r="AN80" i="1"/>
  <c r="AO80" i="1"/>
  <c r="AP80" i="1"/>
  <c r="AQ80" i="1"/>
  <c r="BE79" i="1" l="1"/>
  <c r="BD79" i="1"/>
  <c r="BC79" i="1"/>
  <c r="BJ79" i="1"/>
  <c r="AR80" i="1"/>
  <c r="AS80" i="1"/>
  <c r="AT80" i="1"/>
  <c r="AU80" i="1"/>
  <c r="AV80" i="1"/>
  <c r="AW80" i="1"/>
  <c r="AX80" i="1"/>
  <c r="AY80" i="1"/>
  <c r="AZ80" i="1"/>
  <c r="BA80" i="1"/>
  <c r="BB80" i="1" s="1"/>
  <c r="BC80" i="1"/>
  <c r="BD80" i="1"/>
  <c r="BE80" i="1"/>
  <c r="BF80" i="1"/>
  <c r="BG80" i="1"/>
  <c r="BH80" i="1"/>
  <c r="BI80" i="1"/>
  <c r="BJ80" i="1"/>
  <c r="Q81" i="1"/>
  <c r="R81" i="1"/>
  <c r="S81" i="1"/>
  <c r="T81" i="1"/>
  <c r="U81" i="1"/>
  <c r="V81" i="1"/>
  <c r="W81" i="1"/>
  <c r="X81" i="1"/>
  <c r="Y81" i="1"/>
  <c r="Z81" i="1"/>
  <c r="AA81" i="1"/>
  <c r="AC81" i="1"/>
  <c r="AD81" i="1"/>
  <c r="AE81" i="1"/>
  <c r="AF81" i="1"/>
  <c r="AG81" i="1"/>
  <c r="AH81" i="1"/>
  <c r="AI81" i="1"/>
  <c r="AJ81" i="1"/>
  <c r="AK81" i="1"/>
  <c r="AL81" i="1"/>
  <c r="AN81" i="1"/>
  <c r="AO81" i="1"/>
  <c r="AP81" i="1"/>
  <c r="AQ81" i="1"/>
  <c r="AR81" i="1" l="1"/>
  <c r="AS81" i="1"/>
  <c r="AT81" i="1"/>
  <c r="AU81" i="1"/>
  <c r="AV81" i="1"/>
  <c r="AW81" i="1"/>
  <c r="AX81" i="1"/>
  <c r="AY81" i="1"/>
  <c r="AZ81" i="1"/>
  <c r="BA81" i="1"/>
  <c r="BB81" i="1" s="1"/>
  <c r="BD81" i="1"/>
  <c r="BE81" i="1"/>
  <c r="BF81" i="1"/>
  <c r="BG81" i="1"/>
  <c r="BH81" i="1"/>
  <c r="BI81" i="1"/>
  <c r="Q82" i="1"/>
  <c r="R82" i="1"/>
  <c r="S82" i="1"/>
  <c r="T82" i="1"/>
  <c r="U82" i="1"/>
  <c r="V82" i="1"/>
  <c r="W82" i="1"/>
  <c r="X82" i="1"/>
  <c r="Y82" i="1"/>
  <c r="Z82" i="1"/>
  <c r="AA82" i="1"/>
  <c r="AC82" i="1"/>
  <c r="AD82" i="1"/>
  <c r="AE82" i="1"/>
  <c r="AF82" i="1"/>
  <c r="AG82" i="1"/>
  <c r="AH82" i="1"/>
  <c r="AI82" i="1"/>
  <c r="AJ82" i="1"/>
  <c r="AK82" i="1"/>
  <c r="AL82" i="1"/>
  <c r="AN82" i="1"/>
  <c r="AO82" i="1"/>
  <c r="AP82" i="1"/>
  <c r="AQ82" i="1"/>
  <c r="BC81" i="1" l="1"/>
  <c r="BJ81" i="1"/>
  <c r="AR82" i="1"/>
  <c r="AS82" i="1"/>
  <c r="AT82" i="1"/>
  <c r="AU82" i="1"/>
  <c r="AV82" i="1"/>
  <c r="AW82" i="1"/>
  <c r="AX82" i="1"/>
  <c r="AY82" i="1"/>
  <c r="AZ82" i="1"/>
  <c r="BA82" i="1"/>
  <c r="BB82" i="1" s="1"/>
  <c r="BC82" i="1"/>
  <c r="BD82" i="1"/>
  <c r="BE82" i="1"/>
  <c r="BF82" i="1"/>
  <c r="BG82" i="1"/>
  <c r="BH82" i="1"/>
  <c r="BI82" i="1"/>
  <c r="Q83" i="1"/>
  <c r="R83" i="1"/>
  <c r="S83" i="1"/>
  <c r="T83" i="1"/>
  <c r="U83" i="1"/>
  <c r="V83" i="1"/>
  <c r="W83" i="1"/>
  <c r="X83" i="1"/>
  <c r="Y83" i="1"/>
  <c r="Z83" i="1"/>
  <c r="AA83" i="1"/>
  <c r="AC83" i="1"/>
  <c r="AD83" i="1"/>
  <c r="AE83" i="1"/>
  <c r="AF83" i="1"/>
  <c r="AG83" i="1"/>
  <c r="AH83" i="1"/>
  <c r="AI83" i="1"/>
  <c r="AJ83" i="1"/>
  <c r="AK83" i="1"/>
  <c r="AL83" i="1"/>
  <c r="AN83" i="1"/>
  <c r="AO83" i="1"/>
  <c r="AP83" i="1"/>
  <c r="AQ83" i="1"/>
  <c r="BJ82" i="1" l="1"/>
  <c r="AR83" i="1"/>
  <c r="AS83" i="1"/>
  <c r="AT83" i="1"/>
  <c r="AU83" i="1"/>
  <c r="AV83" i="1"/>
  <c r="AW83" i="1"/>
  <c r="AX83" i="1"/>
  <c r="AY83" i="1"/>
  <c r="AZ83" i="1"/>
  <c r="BA83" i="1"/>
  <c r="BB83" i="1" s="1"/>
  <c r="BE83" i="1"/>
  <c r="BF83" i="1"/>
  <c r="BG83" i="1"/>
  <c r="BH83" i="1"/>
  <c r="BI83" i="1"/>
  <c r="Q84" i="1"/>
  <c r="R84" i="1"/>
  <c r="S84" i="1"/>
  <c r="T84" i="1"/>
  <c r="U84" i="1"/>
  <c r="V84" i="1"/>
  <c r="W84" i="1"/>
  <c r="X84" i="1"/>
  <c r="Y84" i="1"/>
  <c r="Z84" i="1"/>
  <c r="AA84" i="1"/>
  <c r="AC84" i="1"/>
  <c r="AD84" i="1"/>
  <c r="AE84" i="1"/>
  <c r="AF84" i="1"/>
  <c r="AG84" i="1"/>
  <c r="AH84" i="1"/>
  <c r="AI84" i="1"/>
  <c r="AJ84" i="1"/>
  <c r="AK84" i="1"/>
  <c r="AL84" i="1"/>
  <c r="AN84" i="1"/>
  <c r="AO84" i="1"/>
  <c r="AP84" i="1"/>
  <c r="AQ84" i="1"/>
  <c r="BD83" i="1" l="1"/>
  <c r="BC83" i="1"/>
  <c r="BJ83" i="1"/>
  <c r="AR84" i="1"/>
  <c r="AS84" i="1"/>
  <c r="AT84" i="1"/>
  <c r="AU84" i="1"/>
  <c r="AV84" i="1"/>
  <c r="AW84" i="1"/>
  <c r="AX84" i="1"/>
  <c r="AY84" i="1"/>
  <c r="AZ84" i="1"/>
  <c r="BA84" i="1"/>
  <c r="BB84" i="1" s="1"/>
  <c r="BD84" i="1"/>
  <c r="BE84" i="1"/>
  <c r="BF84" i="1"/>
  <c r="BG84" i="1"/>
  <c r="BH84" i="1"/>
  <c r="BI84" i="1"/>
  <c r="Q85" i="1"/>
  <c r="R85" i="1"/>
  <c r="S85" i="1"/>
  <c r="T85" i="1"/>
  <c r="U85" i="1"/>
  <c r="V85" i="1"/>
  <c r="W85" i="1"/>
  <c r="X85" i="1"/>
  <c r="Y85" i="1"/>
  <c r="Z85" i="1"/>
  <c r="AA85" i="1"/>
  <c r="AC85" i="1"/>
  <c r="AD85" i="1"/>
  <c r="AE85" i="1"/>
  <c r="AF85" i="1"/>
  <c r="AG85" i="1"/>
  <c r="AH85" i="1"/>
  <c r="AI85" i="1"/>
  <c r="AJ85" i="1"/>
  <c r="AK85" i="1"/>
  <c r="AL85" i="1"/>
  <c r="AN85" i="1"/>
  <c r="AO85" i="1"/>
  <c r="AP85" i="1"/>
  <c r="AQ85" i="1"/>
  <c r="BC84" i="1" l="1"/>
  <c r="BJ84" i="1"/>
  <c r="AR85" i="1"/>
  <c r="AS85" i="1"/>
  <c r="AT85" i="1"/>
  <c r="AU85" i="1"/>
  <c r="AV85" i="1"/>
  <c r="AW85" i="1"/>
  <c r="AX85" i="1"/>
  <c r="AY85" i="1"/>
  <c r="AZ85" i="1"/>
  <c r="BA85" i="1"/>
  <c r="BB85" i="1" s="1"/>
  <c r="BE85" i="1"/>
  <c r="BF85" i="1"/>
  <c r="BG85" i="1"/>
  <c r="BH85" i="1"/>
  <c r="BI85" i="1"/>
  <c r="Q86" i="1"/>
  <c r="R86" i="1"/>
  <c r="S86" i="1"/>
  <c r="T86" i="1"/>
  <c r="U86" i="1"/>
  <c r="V86" i="1"/>
  <c r="W86" i="1"/>
  <c r="X86" i="1"/>
  <c r="Y86" i="1"/>
  <c r="Z86" i="1"/>
  <c r="AA86" i="1"/>
  <c r="AC86" i="1"/>
  <c r="AD86" i="1"/>
  <c r="AE86" i="1"/>
  <c r="AF86" i="1"/>
  <c r="AG86" i="1"/>
  <c r="AH86" i="1"/>
  <c r="AI86" i="1"/>
  <c r="AJ86" i="1"/>
  <c r="AK86" i="1"/>
  <c r="AL86" i="1"/>
  <c r="AN86" i="1"/>
  <c r="AO86" i="1"/>
  <c r="AP86" i="1"/>
  <c r="AQ86" i="1"/>
  <c r="BD85" i="1" l="1"/>
  <c r="BC85" i="1"/>
  <c r="BJ85" i="1"/>
  <c r="AR86" i="1"/>
  <c r="AS86" i="1"/>
  <c r="AT86" i="1"/>
  <c r="AU86" i="1"/>
  <c r="AV86" i="1"/>
  <c r="AW86" i="1"/>
  <c r="AX86" i="1"/>
  <c r="AY86" i="1"/>
  <c r="AZ86" i="1"/>
  <c r="BA86" i="1"/>
  <c r="BB86" i="1" s="1"/>
  <c r="BD86" i="1"/>
  <c r="BE86" i="1"/>
  <c r="BF86" i="1"/>
  <c r="BG86" i="1"/>
  <c r="BH86" i="1"/>
  <c r="BI86" i="1"/>
  <c r="BJ86" i="1"/>
  <c r="Q87" i="1"/>
  <c r="R87" i="1"/>
  <c r="S87" i="1"/>
  <c r="T87" i="1"/>
  <c r="U87" i="1"/>
  <c r="V87" i="1"/>
  <c r="W87" i="1"/>
  <c r="X87" i="1"/>
  <c r="Y87" i="1"/>
  <c r="Z87" i="1"/>
  <c r="AA87" i="1"/>
  <c r="AC87" i="1"/>
  <c r="AD87" i="1"/>
  <c r="AE87" i="1"/>
  <c r="AF87" i="1"/>
  <c r="AG87" i="1"/>
  <c r="AH87" i="1"/>
  <c r="AI87" i="1"/>
  <c r="AJ87" i="1"/>
  <c r="AK87" i="1"/>
  <c r="AL87" i="1"/>
  <c r="AN87" i="1"/>
  <c r="AO87" i="1"/>
  <c r="AP87" i="1"/>
  <c r="AQ87" i="1"/>
  <c r="BC86" i="1" l="1"/>
  <c r="AR87" i="1"/>
  <c r="AS87" i="1"/>
  <c r="AT87" i="1"/>
  <c r="AU87" i="1"/>
  <c r="AV87" i="1"/>
  <c r="AW87" i="1"/>
  <c r="AX87" i="1"/>
  <c r="AY87" i="1"/>
  <c r="AZ87" i="1"/>
  <c r="BA87" i="1"/>
  <c r="BB87" i="1" s="1"/>
  <c r="BC87" i="1"/>
  <c r="BD87" i="1"/>
  <c r="BE87" i="1"/>
  <c r="BF87" i="1"/>
  <c r="BG87" i="1"/>
  <c r="BH87" i="1"/>
  <c r="BI87" i="1"/>
  <c r="Q88" i="1"/>
  <c r="R88" i="1"/>
  <c r="S88" i="1"/>
  <c r="T88" i="1"/>
  <c r="U88" i="1"/>
  <c r="V88" i="1"/>
  <c r="W88" i="1"/>
  <c r="X88" i="1"/>
  <c r="Y88" i="1"/>
  <c r="Z88" i="1"/>
  <c r="AA88" i="1"/>
  <c r="AC88" i="1"/>
  <c r="AD88" i="1"/>
  <c r="AE88" i="1"/>
  <c r="AF88" i="1"/>
  <c r="AG88" i="1"/>
  <c r="AH88" i="1"/>
  <c r="AI88" i="1"/>
  <c r="AJ88" i="1"/>
  <c r="AK88" i="1"/>
  <c r="AL88" i="1"/>
  <c r="AN88" i="1"/>
  <c r="AO88" i="1"/>
  <c r="AP88" i="1"/>
  <c r="AQ88" i="1"/>
  <c r="BJ87" i="1" l="1"/>
  <c r="AR88" i="1"/>
  <c r="AS88" i="1"/>
  <c r="AT88" i="1"/>
  <c r="AU88" i="1"/>
  <c r="AV88" i="1"/>
  <c r="AW88" i="1"/>
  <c r="AX88" i="1"/>
  <c r="AY88" i="1"/>
  <c r="AZ88" i="1"/>
  <c r="BA88" i="1"/>
  <c r="BB88" i="1" s="1"/>
  <c r="BE88" i="1"/>
  <c r="BF88" i="1"/>
  <c r="BG88" i="1"/>
  <c r="BH88" i="1"/>
  <c r="BI88" i="1"/>
  <c r="Q89" i="1"/>
  <c r="R89" i="1"/>
  <c r="S89" i="1"/>
  <c r="T89" i="1"/>
  <c r="U89" i="1"/>
  <c r="V89" i="1"/>
  <c r="W89" i="1"/>
  <c r="X89" i="1"/>
  <c r="Y89" i="1"/>
  <c r="Z89" i="1"/>
  <c r="AA89" i="1"/>
  <c r="AC89" i="1"/>
  <c r="AD89" i="1"/>
  <c r="AE89" i="1"/>
  <c r="AF89" i="1"/>
  <c r="AG89" i="1"/>
  <c r="AH89" i="1"/>
  <c r="AI89" i="1"/>
  <c r="AJ89" i="1"/>
  <c r="AK89" i="1"/>
  <c r="AL89" i="1"/>
  <c r="AN89" i="1"/>
  <c r="AO89" i="1"/>
  <c r="AP89" i="1"/>
  <c r="AQ89" i="1"/>
  <c r="BD88" i="1" l="1"/>
  <c r="BC88" i="1"/>
  <c r="BJ88" i="1"/>
  <c r="AR89" i="1"/>
  <c r="AS89" i="1"/>
  <c r="AT89" i="1"/>
  <c r="AU89" i="1"/>
  <c r="AV89" i="1"/>
  <c r="AW89" i="1"/>
  <c r="AX89" i="1"/>
  <c r="AY89" i="1"/>
  <c r="AZ89" i="1"/>
  <c r="BA89" i="1"/>
  <c r="BB89" i="1" s="1"/>
  <c r="BC89" i="1"/>
  <c r="BE89" i="1"/>
  <c r="BF89" i="1"/>
  <c r="BG89" i="1"/>
  <c r="BH89" i="1"/>
  <c r="BI89" i="1"/>
  <c r="Q90" i="1"/>
  <c r="R90" i="1"/>
  <c r="S90" i="1"/>
  <c r="T90" i="1"/>
  <c r="U90" i="1"/>
  <c r="V90" i="1"/>
  <c r="W90" i="1"/>
  <c r="X90" i="1"/>
  <c r="Y90" i="1"/>
  <c r="Z90" i="1"/>
  <c r="AA90" i="1"/>
  <c r="AC90" i="1"/>
  <c r="AD90" i="1"/>
  <c r="AE90" i="1"/>
  <c r="AF90" i="1"/>
  <c r="AG90" i="1"/>
  <c r="AH90" i="1"/>
  <c r="AI90" i="1"/>
  <c r="AJ90" i="1"/>
  <c r="AK90" i="1"/>
  <c r="AL90" i="1"/>
  <c r="AN90" i="1"/>
  <c r="AO90" i="1"/>
  <c r="AP90" i="1"/>
  <c r="AQ90" i="1"/>
  <c r="BD89" i="1" l="1"/>
  <c r="BJ89" i="1"/>
  <c r="AR90" i="1"/>
  <c r="AS90" i="1"/>
  <c r="AT90" i="1"/>
  <c r="AU90" i="1"/>
  <c r="AV90" i="1"/>
  <c r="AW90" i="1"/>
  <c r="AX90" i="1"/>
  <c r="AY90" i="1"/>
  <c r="AZ90" i="1"/>
  <c r="BA90" i="1"/>
  <c r="BB90" i="1" s="1"/>
  <c r="BE90" i="1"/>
  <c r="BF90" i="1"/>
  <c r="BG90" i="1"/>
  <c r="BH90" i="1"/>
  <c r="BI90" i="1"/>
  <c r="Q91" i="1"/>
  <c r="R91" i="1"/>
  <c r="S91" i="1"/>
  <c r="T91" i="1"/>
  <c r="U91" i="1"/>
  <c r="V91" i="1"/>
  <c r="W91" i="1"/>
  <c r="X91" i="1"/>
  <c r="Y91" i="1"/>
  <c r="Z91" i="1"/>
  <c r="AA91" i="1"/>
  <c r="AC91" i="1"/>
  <c r="AD91" i="1"/>
  <c r="AE91" i="1"/>
  <c r="AF91" i="1"/>
  <c r="AG91" i="1"/>
  <c r="AH91" i="1"/>
  <c r="AI91" i="1"/>
  <c r="AJ91" i="1"/>
  <c r="AK91" i="1"/>
  <c r="AL91" i="1"/>
  <c r="AN91" i="1"/>
  <c r="AO91" i="1"/>
  <c r="AP91" i="1"/>
  <c r="AQ91" i="1"/>
  <c r="BD90" i="1" l="1"/>
  <c r="BC90" i="1"/>
  <c r="BJ90" i="1"/>
  <c r="AR91" i="1"/>
  <c r="AS91" i="1"/>
  <c r="AT91" i="1"/>
  <c r="AU91" i="1"/>
  <c r="AV91" i="1"/>
  <c r="AW91" i="1"/>
  <c r="AX91" i="1"/>
  <c r="AY91" i="1"/>
  <c r="AZ91" i="1"/>
  <c r="BA91" i="1"/>
  <c r="BB91" i="1" s="1"/>
  <c r="BC91" i="1"/>
  <c r="BD91" i="1"/>
  <c r="BE91" i="1"/>
  <c r="BF91" i="1"/>
  <c r="BG91" i="1"/>
  <c r="BH91" i="1"/>
  <c r="BI91" i="1"/>
  <c r="Q92" i="1"/>
  <c r="R92" i="1"/>
  <c r="S92" i="1"/>
  <c r="T92" i="1"/>
  <c r="U92" i="1"/>
  <c r="V92" i="1"/>
  <c r="W92" i="1"/>
  <c r="X92" i="1"/>
  <c r="Y92" i="1"/>
  <c r="Z92" i="1"/>
  <c r="AA92" i="1"/>
  <c r="AC92" i="1"/>
  <c r="AD92" i="1"/>
  <c r="AE92" i="1"/>
  <c r="AF92" i="1"/>
  <c r="AG92" i="1"/>
  <c r="AH92" i="1"/>
  <c r="AI92" i="1"/>
  <c r="AJ92" i="1"/>
  <c r="AK92" i="1"/>
  <c r="AL92" i="1"/>
  <c r="AN92" i="1"/>
  <c r="AO92" i="1"/>
  <c r="AP92" i="1"/>
  <c r="AQ92" i="1"/>
  <c r="BJ91" i="1" l="1"/>
  <c r="AR92" i="1"/>
  <c r="AS92" i="1"/>
  <c r="AT92" i="1"/>
  <c r="AU92" i="1"/>
  <c r="AV92" i="1"/>
  <c r="AW92" i="1"/>
  <c r="AX92" i="1"/>
  <c r="AY92" i="1"/>
  <c r="AZ92" i="1"/>
  <c r="BA92" i="1"/>
  <c r="BB92" i="1" s="1"/>
  <c r="BD92" i="1"/>
  <c r="BE92" i="1"/>
  <c r="BF92" i="1"/>
  <c r="BG92" i="1"/>
  <c r="BH92" i="1"/>
  <c r="BI92" i="1"/>
  <c r="Q93" i="1"/>
  <c r="R93" i="1"/>
  <c r="S93" i="1"/>
  <c r="T93" i="1"/>
  <c r="U93" i="1"/>
  <c r="V93" i="1"/>
  <c r="W93" i="1"/>
  <c r="X93" i="1"/>
  <c r="Y93" i="1"/>
  <c r="Z93" i="1"/>
  <c r="AA93" i="1"/>
  <c r="AC93" i="1"/>
  <c r="AD93" i="1"/>
  <c r="AE93" i="1"/>
  <c r="AF93" i="1"/>
  <c r="AG93" i="1"/>
  <c r="AH93" i="1"/>
  <c r="AI93" i="1"/>
  <c r="AJ93" i="1"/>
  <c r="AK93" i="1"/>
  <c r="AL93" i="1"/>
  <c r="AN93" i="1"/>
  <c r="AO93" i="1"/>
  <c r="AP93" i="1"/>
  <c r="AQ93" i="1"/>
  <c r="BC92" i="1" l="1"/>
  <c r="BJ92" i="1"/>
  <c r="AR93" i="1"/>
  <c r="AS93" i="1"/>
  <c r="AT93" i="1"/>
  <c r="AU93" i="1"/>
  <c r="AV93" i="1"/>
  <c r="AW93" i="1"/>
  <c r="AX93" i="1"/>
  <c r="AY93" i="1"/>
  <c r="AZ93" i="1"/>
  <c r="BA93" i="1"/>
  <c r="BB93" i="1" s="1"/>
  <c r="BE93" i="1"/>
  <c r="BF93" i="1"/>
  <c r="BG93" i="1"/>
  <c r="BH93" i="1"/>
  <c r="BI93" i="1"/>
  <c r="Q94" i="1"/>
  <c r="R94" i="1"/>
  <c r="S94" i="1"/>
  <c r="T94" i="1"/>
  <c r="U94" i="1"/>
  <c r="V94" i="1"/>
  <c r="W94" i="1"/>
  <c r="X94" i="1"/>
  <c r="Y94" i="1"/>
  <c r="Z94" i="1"/>
  <c r="AA94" i="1"/>
  <c r="AC94" i="1"/>
  <c r="AD94" i="1"/>
  <c r="AE94" i="1"/>
  <c r="AF94" i="1"/>
  <c r="AG94" i="1"/>
  <c r="AH94" i="1"/>
  <c r="AI94" i="1"/>
  <c r="AJ94" i="1"/>
  <c r="AK94" i="1"/>
  <c r="AL94" i="1"/>
  <c r="AN94" i="1"/>
  <c r="AO94" i="1"/>
  <c r="AP94" i="1"/>
  <c r="AQ94" i="1"/>
  <c r="BD93" i="1" l="1"/>
  <c r="BC93" i="1"/>
  <c r="BJ93" i="1"/>
  <c r="AR94" i="1"/>
  <c r="AS94" i="1"/>
  <c r="AT94" i="1"/>
  <c r="AU94" i="1"/>
  <c r="AV94" i="1"/>
  <c r="AW94" i="1"/>
  <c r="AX94" i="1"/>
  <c r="AY94" i="1"/>
  <c r="AZ94" i="1"/>
  <c r="BA94" i="1"/>
  <c r="BC94" i="1" s="1"/>
  <c r="BB94" i="1"/>
  <c r="BD94" i="1"/>
  <c r="BE94" i="1"/>
  <c r="BF94" i="1"/>
  <c r="BG94" i="1"/>
  <c r="BH94" i="1"/>
  <c r="BI94" i="1"/>
  <c r="BJ94" i="1"/>
  <c r="Q95" i="1"/>
  <c r="R95" i="1"/>
  <c r="S95" i="1"/>
  <c r="T95" i="1"/>
  <c r="U95" i="1"/>
  <c r="V95" i="1"/>
  <c r="W95" i="1"/>
  <c r="X95" i="1"/>
  <c r="Y95" i="1"/>
  <c r="Z95" i="1"/>
  <c r="AA95" i="1"/>
  <c r="AC95" i="1"/>
  <c r="AD95" i="1"/>
  <c r="AE95" i="1"/>
  <c r="AF95" i="1"/>
  <c r="AG95" i="1"/>
  <c r="AH95" i="1"/>
  <c r="AI95" i="1"/>
  <c r="AJ95" i="1"/>
  <c r="AK95" i="1"/>
  <c r="AL95" i="1"/>
  <c r="AN95" i="1"/>
  <c r="AO95" i="1"/>
  <c r="AP95" i="1"/>
  <c r="AQ95" i="1"/>
  <c r="AR95" i="1" l="1"/>
  <c r="AS95" i="1"/>
  <c r="AT95" i="1"/>
  <c r="AU95" i="1"/>
  <c r="AV95" i="1"/>
  <c r="AW95" i="1"/>
  <c r="AX95" i="1"/>
  <c r="AY95" i="1"/>
  <c r="AZ95" i="1"/>
  <c r="BA95" i="1"/>
  <c r="BB95" i="1" s="1"/>
  <c r="BE95" i="1"/>
  <c r="BF95" i="1"/>
  <c r="BG95" i="1"/>
  <c r="BH95" i="1"/>
  <c r="BI95" i="1"/>
  <c r="Q96" i="1"/>
  <c r="R96" i="1"/>
  <c r="S96" i="1"/>
  <c r="T96" i="1"/>
  <c r="U96" i="1"/>
  <c r="V96" i="1"/>
  <c r="W96" i="1"/>
  <c r="X96" i="1"/>
  <c r="Y96" i="1"/>
  <c r="Z96" i="1"/>
  <c r="AA96" i="1"/>
  <c r="AC96" i="1"/>
  <c r="AD96" i="1"/>
  <c r="AE96" i="1"/>
  <c r="AF96" i="1"/>
  <c r="AG96" i="1"/>
  <c r="AH96" i="1"/>
  <c r="AI96" i="1"/>
  <c r="AJ96" i="1"/>
  <c r="AK96" i="1"/>
  <c r="AL96" i="1"/>
  <c r="AN96" i="1"/>
  <c r="AO96" i="1"/>
  <c r="AP96" i="1"/>
  <c r="AQ96" i="1"/>
  <c r="BD95" i="1" l="1"/>
  <c r="BC95" i="1"/>
  <c r="BJ95" i="1"/>
  <c r="AR96" i="1"/>
  <c r="AS96" i="1"/>
  <c r="AT96" i="1"/>
  <c r="AU96" i="1"/>
  <c r="AV96" i="1"/>
  <c r="AW96" i="1"/>
  <c r="AX96" i="1"/>
  <c r="AY96" i="1"/>
  <c r="AZ96" i="1"/>
  <c r="BA96" i="1"/>
  <c r="BB96" i="1" s="1"/>
  <c r="BH96" i="1"/>
  <c r="BI96" i="1"/>
  <c r="Q97" i="1"/>
  <c r="R97" i="1"/>
  <c r="S97" i="1"/>
  <c r="T97" i="1"/>
  <c r="U97" i="1"/>
  <c r="V97" i="1"/>
  <c r="W97" i="1"/>
  <c r="X97" i="1"/>
  <c r="Y97" i="1"/>
  <c r="Z97" i="1"/>
  <c r="AA97" i="1"/>
  <c r="AC97" i="1"/>
  <c r="AD97" i="1"/>
  <c r="AE97" i="1"/>
  <c r="AF97" i="1"/>
  <c r="AG97" i="1"/>
  <c r="AH97" i="1"/>
  <c r="AI97" i="1"/>
  <c r="AJ97" i="1"/>
  <c r="AK97" i="1"/>
  <c r="AL97" i="1"/>
  <c r="AN97" i="1"/>
  <c r="AO97" i="1"/>
  <c r="AP97" i="1"/>
  <c r="AQ97" i="1"/>
  <c r="BG96" i="1" l="1"/>
  <c r="BF96" i="1"/>
  <c r="BE96" i="1"/>
  <c r="BD96" i="1"/>
  <c r="BC96" i="1"/>
  <c r="BJ96" i="1"/>
  <c r="AR97" i="1"/>
  <c r="AS97" i="1"/>
  <c r="AT97" i="1"/>
  <c r="AU97" i="1"/>
  <c r="AV97" i="1"/>
  <c r="AW97" i="1"/>
  <c r="AX97" i="1"/>
  <c r="AY97" i="1"/>
  <c r="AZ97" i="1"/>
  <c r="BA97" i="1"/>
  <c r="BB97" i="1" s="1"/>
  <c r="BE97" i="1"/>
  <c r="BF97" i="1"/>
  <c r="BG97" i="1"/>
  <c r="BH97" i="1"/>
  <c r="BI97" i="1"/>
  <c r="BJ97" i="1"/>
  <c r="Q98" i="1"/>
  <c r="R98" i="1"/>
  <c r="S98" i="1"/>
  <c r="T98" i="1"/>
  <c r="U98" i="1"/>
  <c r="V98" i="1"/>
  <c r="W98" i="1"/>
  <c r="X98" i="1"/>
  <c r="Y98" i="1"/>
  <c r="Z98" i="1"/>
  <c r="AA98" i="1"/>
  <c r="AC98" i="1"/>
  <c r="AD98" i="1"/>
  <c r="AE98" i="1"/>
  <c r="AF98" i="1"/>
  <c r="AG98" i="1"/>
  <c r="AH98" i="1"/>
  <c r="AI98" i="1"/>
  <c r="AJ98" i="1"/>
  <c r="AK98" i="1"/>
  <c r="AL98" i="1"/>
  <c r="AN98" i="1"/>
  <c r="AO98" i="1"/>
  <c r="AP98" i="1"/>
  <c r="AQ98" i="1"/>
  <c r="BD97" i="1" l="1"/>
  <c r="BC97" i="1"/>
  <c r="AR98" i="1"/>
  <c r="AS98" i="1"/>
  <c r="AT98" i="1"/>
  <c r="AU98" i="1"/>
  <c r="AV98" i="1"/>
  <c r="AW98" i="1"/>
  <c r="AX98" i="1"/>
  <c r="AY98" i="1"/>
  <c r="AZ98" i="1"/>
  <c r="BA98" i="1"/>
  <c r="BB98" i="1" s="1"/>
  <c r="BE98" i="1"/>
  <c r="BF98" i="1"/>
  <c r="BG98" i="1"/>
  <c r="BH98" i="1"/>
  <c r="BI98" i="1"/>
  <c r="Q99" i="1"/>
  <c r="R99" i="1"/>
  <c r="S99" i="1"/>
  <c r="T99" i="1"/>
  <c r="U99" i="1"/>
  <c r="V99" i="1"/>
  <c r="W99" i="1"/>
  <c r="X99" i="1"/>
  <c r="Y99" i="1"/>
  <c r="Z99" i="1"/>
  <c r="AA99" i="1"/>
  <c r="AC99" i="1"/>
  <c r="AD99" i="1"/>
  <c r="AE99" i="1"/>
  <c r="AF99" i="1"/>
  <c r="AG99" i="1"/>
  <c r="AH99" i="1"/>
  <c r="AI99" i="1"/>
  <c r="AJ99" i="1"/>
  <c r="AK99" i="1"/>
  <c r="AL99" i="1"/>
  <c r="AN99" i="1"/>
  <c r="AO99" i="1"/>
  <c r="AP99" i="1"/>
  <c r="AQ99" i="1"/>
  <c r="BD98" i="1" l="1"/>
  <c r="BC98" i="1"/>
  <c r="BJ98" i="1"/>
  <c r="AR99" i="1"/>
  <c r="AS99" i="1"/>
  <c r="AT99" i="1"/>
  <c r="AU99" i="1"/>
  <c r="AV99" i="1"/>
  <c r="AW99" i="1"/>
  <c r="AX99" i="1"/>
  <c r="AY99" i="1"/>
  <c r="AZ99" i="1"/>
  <c r="BA99" i="1"/>
  <c r="BB99" i="1" s="1"/>
  <c r="BE99" i="1"/>
  <c r="BF99" i="1"/>
  <c r="BG99" i="1"/>
  <c r="BH99" i="1"/>
  <c r="BI99" i="1"/>
  <c r="Q100" i="1"/>
  <c r="R100" i="1"/>
  <c r="S100" i="1"/>
  <c r="T100" i="1"/>
  <c r="U100" i="1"/>
  <c r="V100" i="1"/>
  <c r="W100" i="1"/>
  <c r="X100" i="1"/>
  <c r="Y100" i="1"/>
  <c r="Z100" i="1"/>
  <c r="AA100" i="1"/>
  <c r="AC100" i="1"/>
  <c r="AD100" i="1"/>
  <c r="AE100" i="1"/>
  <c r="AF100" i="1"/>
  <c r="AG100" i="1"/>
  <c r="AH100" i="1"/>
  <c r="AI100" i="1"/>
  <c r="AJ100" i="1"/>
  <c r="AK100" i="1"/>
  <c r="AL100" i="1"/>
  <c r="AN100" i="1"/>
  <c r="AO100" i="1"/>
  <c r="AP100" i="1"/>
  <c r="AQ100" i="1"/>
  <c r="BD99" i="1" l="1"/>
  <c r="BC99" i="1"/>
  <c r="BJ99" i="1"/>
  <c r="AR100" i="1"/>
  <c r="AS100" i="1"/>
  <c r="AT100" i="1"/>
  <c r="AU100" i="1"/>
  <c r="AV100" i="1"/>
  <c r="AW100" i="1"/>
  <c r="AX100" i="1"/>
  <c r="AY100" i="1"/>
  <c r="AZ100" i="1"/>
  <c r="BA100" i="1"/>
  <c r="BB100" i="1" s="1"/>
  <c r="BI100" i="1"/>
  <c r="Q101" i="1"/>
  <c r="R101" i="1"/>
  <c r="S101" i="1"/>
  <c r="T101" i="1"/>
  <c r="U101" i="1"/>
  <c r="V101" i="1"/>
  <c r="W101" i="1"/>
  <c r="X101" i="1"/>
  <c r="Y101" i="1"/>
  <c r="Z101" i="1"/>
  <c r="AA101" i="1"/>
  <c r="AC101" i="1"/>
  <c r="AD101" i="1"/>
  <c r="AE101" i="1"/>
  <c r="AF101" i="1"/>
  <c r="AG101" i="1"/>
  <c r="AH101" i="1"/>
  <c r="AI101" i="1"/>
  <c r="AJ101" i="1"/>
  <c r="AK101" i="1"/>
  <c r="AL101" i="1"/>
  <c r="AN101" i="1"/>
  <c r="AO101" i="1"/>
  <c r="AP101" i="1"/>
  <c r="AQ101" i="1"/>
  <c r="BH100" i="1" l="1"/>
  <c r="BG100" i="1"/>
  <c r="BF100" i="1"/>
  <c r="BE100" i="1"/>
  <c r="BD100" i="1"/>
  <c r="BC100" i="1"/>
  <c r="BJ100" i="1"/>
  <c r="AR101" i="1"/>
  <c r="AS101" i="1"/>
  <c r="AT101" i="1"/>
  <c r="AU101" i="1"/>
  <c r="AV101" i="1"/>
  <c r="AW101" i="1"/>
  <c r="AX101" i="1"/>
  <c r="AY101" i="1"/>
  <c r="AZ101" i="1"/>
  <c r="BA101" i="1"/>
  <c r="BB101" i="1" s="1"/>
  <c r="BH101" i="1"/>
  <c r="BI101" i="1"/>
  <c r="Q102" i="1"/>
  <c r="R102" i="1"/>
  <c r="S102" i="1"/>
  <c r="T102" i="1"/>
  <c r="U102" i="1"/>
  <c r="V102" i="1"/>
  <c r="W102" i="1"/>
  <c r="X102" i="1"/>
  <c r="Y102" i="1"/>
  <c r="Z102" i="1"/>
  <c r="AA102" i="1"/>
  <c r="AC102" i="1"/>
  <c r="AD102" i="1"/>
  <c r="AE102" i="1"/>
  <c r="AF102" i="1"/>
  <c r="AG102" i="1"/>
  <c r="AH102" i="1"/>
  <c r="AI102" i="1"/>
  <c r="AJ102" i="1"/>
  <c r="AK102" i="1"/>
  <c r="AL102" i="1"/>
  <c r="AN102" i="1"/>
  <c r="AO102" i="1"/>
  <c r="AP102" i="1"/>
  <c r="AQ102" i="1"/>
  <c r="BG101" i="1" l="1"/>
  <c r="BF101" i="1"/>
  <c r="BE101" i="1"/>
  <c r="BD101" i="1"/>
  <c r="BC101" i="1"/>
  <c r="BJ101" i="1"/>
  <c r="AR102" i="1"/>
  <c r="AS102" i="1"/>
  <c r="AT102" i="1"/>
  <c r="AU102" i="1"/>
  <c r="AV102" i="1"/>
  <c r="AW102" i="1"/>
  <c r="AX102" i="1"/>
  <c r="AY102" i="1"/>
  <c r="AZ102" i="1"/>
  <c r="BA102" i="1"/>
  <c r="BB102" i="1" s="1"/>
  <c r="BI102" i="1"/>
  <c r="Q103" i="1"/>
  <c r="R103" i="1"/>
  <c r="S103" i="1"/>
  <c r="T103" i="1"/>
  <c r="U103" i="1"/>
  <c r="V103" i="1"/>
  <c r="W103" i="1"/>
  <c r="X103" i="1"/>
  <c r="Y103" i="1"/>
  <c r="Z103" i="1"/>
  <c r="AA103" i="1"/>
  <c r="AC103" i="1"/>
  <c r="AD103" i="1"/>
  <c r="AE103" i="1"/>
  <c r="AF103" i="1"/>
  <c r="AG103" i="1"/>
  <c r="AH103" i="1"/>
  <c r="AI103" i="1"/>
  <c r="AJ103" i="1"/>
  <c r="AK103" i="1"/>
  <c r="AL103" i="1"/>
  <c r="AN103" i="1"/>
  <c r="AO103" i="1"/>
  <c r="AP103" i="1"/>
  <c r="AQ103" i="1"/>
  <c r="BH102" i="1" l="1"/>
  <c r="BG102" i="1"/>
  <c r="BF102" i="1"/>
  <c r="BE102" i="1"/>
  <c r="BD102" i="1"/>
  <c r="BC102" i="1"/>
  <c r="BJ102" i="1"/>
  <c r="AR103" i="1"/>
  <c r="AS103" i="1"/>
  <c r="AT103" i="1"/>
  <c r="AU103" i="1"/>
  <c r="AV103" i="1"/>
  <c r="AW103" i="1"/>
  <c r="AX103" i="1"/>
  <c r="AY103" i="1"/>
  <c r="AZ103" i="1"/>
  <c r="BA103" i="1"/>
  <c r="BB103" i="1" s="1"/>
  <c r="BI103" i="1"/>
  <c r="Q104" i="1"/>
  <c r="R104" i="1"/>
  <c r="S104" i="1"/>
  <c r="T104" i="1"/>
  <c r="U104" i="1"/>
  <c r="V104" i="1"/>
  <c r="W104" i="1"/>
  <c r="X104" i="1"/>
  <c r="Y104" i="1"/>
  <c r="Z104" i="1"/>
  <c r="AA104" i="1"/>
  <c r="AC104" i="1"/>
  <c r="AD104" i="1"/>
  <c r="AE104" i="1"/>
  <c r="AF104" i="1"/>
  <c r="AG104" i="1"/>
  <c r="AH104" i="1"/>
  <c r="AI104" i="1"/>
  <c r="AJ104" i="1"/>
  <c r="AK104" i="1"/>
  <c r="AL104" i="1"/>
  <c r="AN104" i="1"/>
  <c r="AO104" i="1"/>
  <c r="AP104" i="1"/>
  <c r="AQ104" i="1"/>
  <c r="BH103" i="1" l="1"/>
  <c r="BG103" i="1"/>
  <c r="BF103" i="1"/>
  <c r="BE103" i="1"/>
  <c r="BD103" i="1"/>
  <c r="BC103" i="1"/>
  <c r="BJ103" i="1"/>
  <c r="AR104" i="1"/>
  <c r="AS104" i="1"/>
  <c r="AT104" i="1"/>
  <c r="AU104" i="1"/>
  <c r="AV104" i="1"/>
  <c r="AW104" i="1"/>
  <c r="AX104" i="1"/>
  <c r="AY104" i="1"/>
  <c r="AZ104" i="1"/>
  <c r="BA104" i="1"/>
  <c r="BB104" i="1" s="1"/>
  <c r="BI104" i="1"/>
  <c r="Q105" i="1"/>
  <c r="R105" i="1"/>
  <c r="S105" i="1"/>
  <c r="T105" i="1"/>
  <c r="U105" i="1"/>
  <c r="V105" i="1"/>
  <c r="W105" i="1"/>
  <c r="X105" i="1"/>
  <c r="Y105" i="1"/>
  <c r="Z105" i="1"/>
  <c r="AA105" i="1"/>
  <c r="AC105" i="1"/>
  <c r="AD105" i="1"/>
  <c r="AE105" i="1"/>
  <c r="AF105" i="1"/>
  <c r="AG105" i="1"/>
  <c r="AH105" i="1"/>
  <c r="AI105" i="1"/>
  <c r="AJ105" i="1"/>
  <c r="AK105" i="1"/>
  <c r="AL105" i="1"/>
  <c r="AN105" i="1"/>
  <c r="AO105" i="1"/>
  <c r="AP105" i="1"/>
  <c r="AQ105" i="1"/>
  <c r="BH104" i="1" l="1"/>
  <c r="BG104" i="1"/>
  <c r="BF104" i="1"/>
  <c r="BE104" i="1"/>
  <c r="BD104" i="1"/>
  <c r="BC104" i="1"/>
  <c r="BJ104" i="1"/>
  <c r="AR105" i="1"/>
  <c r="AS105" i="1"/>
  <c r="AT105" i="1"/>
  <c r="AU105" i="1"/>
  <c r="AV105" i="1"/>
  <c r="AW105" i="1"/>
  <c r="AX105" i="1"/>
  <c r="AY105" i="1"/>
  <c r="AZ105" i="1"/>
  <c r="BA105" i="1"/>
  <c r="BB105" i="1" s="1"/>
  <c r="BC105" i="1"/>
  <c r="BD105" i="1"/>
  <c r="BE105" i="1"/>
  <c r="BF105" i="1"/>
  <c r="BG105" i="1"/>
  <c r="BH105" i="1"/>
  <c r="BI105" i="1"/>
  <c r="BJ105" i="1"/>
  <c r="Q106" i="1"/>
  <c r="R106" i="1"/>
  <c r="S106" i="1"/>
  <c r="T106" i="1"/>
  <c r="U106" i="1"/>
  <c r="V106" i="1"/>
  <c r="W106" i="1"/>
  <c r="X106" i="1"/>
  <c r="Y106" i="1"/>
  <c r="Z106" i="1"/>
  <c r="AA106" i="1"/>
  <c r="AC106" i="1"/>
  <c r="AD106" i="1"/>
  <c r="AE106" i="1"/>
  <c r="AF106" i="1"/>
  <c r="AG106" i="1"/>
  <c r="AH106" i="1"/>
  <c r="AI106" i="1"/>
  <c r="AJ106" i="1"/>
  <c r="AK106" i="1"/>
  <c r="AL106" i="1"/>
  <c r="AN106" i="1"/>
  <c r="AO106" i="1"/>
  <c r="AP106" i="1"/>
  <c r="AQ106" i="1"/>
  <c r="AR106" i="1" l="1"/>
  <c r="AS106" i="1"/>
  <c r="AT106" i="1"/>
  <c r="AU106" i="1"/>
  <c r="AV106" i="1"/>
  <c r="AW106" i="1"/>
  <c r="AX106" i="1"/>
  <c r="AY106" i="1"/>
  <c r="AZ106" i="1"/>
  <c r="BA106" i="1"/>
  <c r="BB106" i="1" s="1"/>
  <c r="BI106" i="1"/>
  <c r="Q107" i="1"/>
  <c r="R107" i="1"/>
  <c r="S107" i="1"/>
  <c r="T107" i="1"/>
  <c r="U107" i="1"/>
  <c r="V107" i="1"/>
  <c r="W107" i="1"/>
  <c r="X107" i="1"/>
  <c r="Y107" i="1"/>
  <c r="Z107" i="1"/>
  <c r="AA107" i="1"/>
  <c r="AC107" i="1"/>
  <c r="AD107" i="1"/>
  <c r="AE107" i="1"/>
  <c r="AF107" i="1"/>
  <c r="AG107" i="1"/>
  <c r="AH107" i="1"/>
  <c r="AI107" i="1"/>
  <c r="AJ107" i="1"/>
  <c r="AK107" i="1"/>
  <c r="AL107" i="1"/>
  <c r="AN107" i="1"/>
  <c r="AO107" i="1"/>
  <c r="AP107" i="1"/>
  <c r="AQ107" i="1"/>
  <c r="BH106" i="1" l="1"/>
  <c r="BG106" i="1"/>
  <c r="BF106" i="1"/>
  <c r="BE106" i="1"/>
  <c r="BD106" i="1"/>
  <c r="BC106" i="1"/>
  <c r="BJ106" i="1"/>
  <c r="AR107" i="1"/>
  <c r="AS107" i="1"/>
  <c r="AT107" i="1"/>
  <c r="AU107" i="1"/>
  <c r="AV107" i="1"/>
  <c r="AW107" i="1"/>
  <c r="AX107" i="1"/>
  <c r="AY107" i="1"/>
  <c r="AZ107" i="1"/>
  <c r="BA107" i="1"/>
  <c r="BB107" i="1" s="1"/>
  <c r="BD107" i="1"/>
  <c r="BE107" i="1"/>
  <c r="BF107" i="1"/>
  <c r="BG107" i="1"/>
  <c r="BH107" i="1"/>
  <c r="BI107" i="1"/>
  <c r="Q108" i="1"/>
  <c r="R108" i="1"/>
  <c r="S108" i="1"/>
  <c r="T108" i="1"/>
  <c r="U108" i="1"/>
  <c r="V108" i="1"/>
  <c r="W108" i="1"/>
  <c r="X108" i="1"/>
  <c r="Y108" i="1"/>
  <c r="Z108" i="1"/>
  <c r="AA108" i="1"/>
  <c r="AC108" i="1"/>
  <c r="AD108" i="1"/>
  <c r="AE108" i="1"/>
  <c r="AF108" i="1"/>
  <c r="AG108" i="1"/>
  <c r="AH108" i="1"/>
  <c r="AI108" i="1"/>
  <c r="AJ108" i="1"/>
  <c r="AK108" i="1"/>
  <c r="AL108" i="1"/>
  <c r="AN108" i="1"/>
  <c r="AO108" i="1"/>
  <c r="AP108" i="1"/>
  <c r="AQ108" i="1"/>
  <c r="BC107" i="1" l="1"/>
  <c r="BJ107" i="1"/>
  <c r="AR108" i="1"/>
  <c r="AS108" i="1"/>
  <c r="AT108" i="1"/>
  <c r="AU108" i="1"/>
  <c r="AV108" i="1"/>
  <c r="AW108" i="1"/>
  <c r="AX108" i="1"/>
  <c r="AY108" i="1"/>
  <c r="AZ108" i="1"/>
  <c r="BA108" i="1"/>
  <c r="BB108" i="1"/>
  <c r="BC108" i="1"/>
  <c r="BD108" i="1"/>
  <c r="BE108" i="1"/>
  <c r="BF108" i="1"/>
  <c r="BG108" i="1"/>
  <c r="BH108" i="1"/>
  <c r="BI108" i="1"/>
  <c r="BJ108" i="1"/>
  <c r="Q109" i="1"/>
  <c r="R109" i="1"/>
  <c r="S109" i="1"/>
  <c r="T109" i="1"/>
  <c r="U109" i="1"/>
  <c r="V109" i="1"/>
  <c r="W109" i="1"/>
  <c r="X109" i="1"/>
  <c r="Y109" i="1"/>
  <c r="Z109" i="1"/>
  <c r="AA109" i="1"/>
  <c r="AC109" i="1"/>
  <c r="AD109" i="1"/>
  <c r="AE109" i="1"/>
  <c r="AF109" i="1"/>
  <c r="AG109" i="1"/>
  <c r="AH109" i="1"/>
  <c r="AI109" i="1"/>
  <c r="AJ109" i="1"/>
  <c r="AK109" i="1"/>
  <c r="AL109" i="1"/>
  <c r="AN109" i="1"/>
  <c r="AO109" i="1"/>
  <c r="AP109" i="1"/>
  <c r="AQ109" i="1"/>
  <c r="AR109" i="1" l="1"/>
  <c r="AS109" i="1"/>
  <c r="AT109" i="1"/>
  <c r="AU109" i="1"/>
  <c r="AV109" i="1"/>
  <c r="AW109" i="1"/>
  <c r="AX109" i="1"/>
  <c r="AY109" i="1"/>
  <c r="AZ109" i="1"/>
  <c r="BA109" i="1"/>
  <c r="BB109" i="1" s="1"/>
  <c r="BC109" i="1"/>
  <c r="BD109" i="1"/>
  <c r="BE109" i="1"/>
  <c r="BF109" i="1"/>
  <c r="BG109" i="1"/>
  <c r="BH109" i="1"/>
  <c r="BI109" i="1"/>
  <c r="Q110" i="1"/>
  <c r="R110" i="1"/>
  <c r="S110" i="1"/>
  <c r="T110" i="1"/>
  <c r="U110" i="1"/>
  <c r="V110" i="1"/>
  <c r="W110" i="1"/>
  <c r="X110" i="1"/>
  <c r="Y110" i="1"/>
  <c r="Z110" i="1"/>
  <c r="AA110" i="1"/>
  <c r="AC110" i="1"/>
  <c r="AD110" i="1"/>
  <c r="AE110" i="1"/>
  <c r="AF110" i="1"/>
  <c r="AG110" i="1"/>
  <c r="AH110" i="1"/>
  <c r="AI110" i="1"/>
  <c r="AJ110" i="1"/>
  <c r="AK110" i="1"/>
  <c r="AL110" i="1"/>
  <c r="AN110" i="1"/>
  <c r="AO110" i="1"/>
  <c r="AP110" i="1"/>
  <c r="AQ110" i="1"/>
  <c r="BJ109" i="1" l="1"/>
  <c r="AR110" i="1"/>
  <c r="AS110" i="1"/>
  <c r="AT110" i="1"/>
  <c r="AU110" i="1"/>
  <c r="AV110" i="1"/>
  <c r="AW110" i="1"/>
  <c r="AX110" i="1"/>
  <c r="AY110" i="1"/>
  <c r="AZ110" i="1"/>
  <c r="BA110" i="1"/>
  <c r="BC110" i="1" s="1"/>
  <c r="BB110" i="1"/>
  <c r="BE110" i="1"/>
  <c r="BF110" i="1"/>
  <c r="BG110" i="1"/>
  <c r="BH110" i="1"/>
  <c r="BI110" i="1"/>
  <c r="BJ110" i="1"/>
  <c r="Q111" i="1"/>
  <c r="R111" i="1"/>
  <c r="S111" i="1"/>
  <c r="T111" i="1"/>
  <c r="U111" i="1"/>
  <c r="V111" i="1"/>
  <c r="W111" i="1"/>
  <c r="X111" i="1"/>
  <c r="Y111" i="1"/>
  <c r="Z111" i="1"/>
  <c r="AA111" i="1"/>
  <c r="AC111" i="1"/>
  <c r="AD111" i="1"/>
  <c r="AE111" i="1"/>
  <c r="AF111" i="1"/>
  <c r="AG111" i="1"/>
  <c r="AH111" i="1"/>
  <c r="AI111" i="1"/>
  <c r="AJ111" i="1"/>
  <c r="AK111" i="1"/>
  <c r="AL111" i="1"/>
  <c r="AN111" i="1"/>
  <c r="AO111" i="1"/>
  <c r="AP111" i="1"/>
  <c r="AQ111" i="1"/>
  <c r="BD110" i="1" l="1"/>
  <c r="AR111" i="1"/>
  <c r="AS111" i="1"/>
  <c r="AT111" i="1"/>
  <c r="AU111" i="1"/>
  <c r="AV111" i="1"/>
  <c r="AW111" i="1"/>
  <c r="AX111" i="1"/>
  <c r="AY111" i="1"/>
  <c r="AZ111" i="1"/>
  <c r="BA111" i="1"/>
  <c r="BB111" i="1" s="1"/>
  <c r="BG111" i="1"/>
  <c r="BI111" i="1"/>
  <c r="Q112" i="1"/>
  <c r="R112" i="1"/>
  <c r="S112" i="1"/>
  <c r="T112" i="1"/>
  <c r="U112" i="1"/>
  <c r="V112" i="1"/>
  <c r="W112" i="1"/>
  <c r="X112" i="1"/>
  <c r="Y112" i="1"/>
  <c r="Z112" i="1"/>
  <c r="AA112" i="1"/>
  <c r="AC112" i="1"/>
  <c r="AD112" i="1"/>
  <c r="AE112" i="1"/>
  <c r="AF112" i="1"/>
  <c r="AG112" i="1"/>
  <c r="AH112" i="1"/>
  <c r="AI112" i="1"/>
  <c r="AJ112" i="1"/>
  <c r="AK112" i="1"/>
  <c r="AL112" i="1"/>
  <c r="AN112" i="1"/>
  <c r="AO112" i="1"/>
  <c r="AP112" i="1"/>
  <c r="AQ112" i="1"/>
  <c r="BH111" i="1" l="1"/>
  <c r="BF111" i="1"/>
  <c r="BE111" i="1"/>
  <c r="BD111" i="1"/>
  <c r="BC111" i="1"/>
  <c r="BJ111" i="1"/>
  <c r="AR112" i="1"/>
  <c r="AS112" i="1"/>
  <c r="AT112" i="1"/>
  <c r="AU112" i="1"/>
  <c r="AV112" i="1"/>
  <c r="AW112" i="1"/>
  <c r="AX112" i="1"/>
  <c r="AY112" i="1"/>
  <c r="AZ112" i="1"/>
  <c r="BA112" i="1"/>
  <c r="BB112" i="1" s="1"/>
  <c r="BD112" i="1"/>
  <c r="BE112" i="1"/>
  <c r="BF112" i="1"/>
  <c r="BG112" i="1"/>
  <c r="BH112" i="1"/>
  <c r="BI112" i="1"/>
  <c r="Q113" i="1"/>
  <c r="R113" i="1"/>
  <c r="S113" i="1"/>
  <c r="T113" i="1"/>
  <c r="U113" i="1"/>
  <c r="V113" i="1"/>
  <c r="W113" i="1"/>
  <c r="X113" i="1"/>
  <c r="Y113" i="1"/>
  <c r="Z113" i="1"/>
  <c r="AA113" i="1"/>
  <c r="AC113" i="1"/>
  <c r="AD113" i="1"/>
  <c r="AE113" i="1"/>
  <c r="AF113" i="1"/>
  <c r="AG113" i="1"/>
  <c r="AH113" i="1"/>
  <c r="AI113" i="1"/>
  <c r="AJ113" i="1"/>
  <c r="AK113" i="1"/>
  <c r="AL113" i="1"/>
  <c r="AN113" i="1"/>
  <c r="AO113" i="1"/>
  <c r="AP113" i="1"/>
  <c r="AQ113" i="1"/>
  <c r="BC112" i="1" l="1"/>
  <c r="BJ112" i="1"/>
  <c r="AR113" i="1"/>
  <c r="AS113" i="1"/>
  <c r="AT113" i="1"/>
  <c r="AU113" i="1"/>
  <c r="AV113" i="1"/>
  <c r="AW113" i="1"/>
  <c r="AX113" i="1"/>
  <c r="AY113" i="1"/>
  <c r="AZ113" i="1"/>
  <c r="BA113" i="1"/>
  <c r="BB113" i="1" s="1"/>
  <c r="BC113" i="1"/>
  <c r="BD113" i="1"/>
  <c r="BE113" i="1"/>
  <c r="BF113" i="1"/>
  <c r="BG113" i="1"/>
  <c r="BH113" i="1"/>
  <c r="BI113" i="1"/>
  <c r="Q114" i="1"/>
  <c r="R114" i="1"/>
  <c r="S114" i="1"/>
  <c r="T114" i="1"/>
  <c r="U114" i="1"/>
  <c r="V114" i="1"/>
  <c r="W114" i="1"/>
  <c r="X114" i="1"/>
  <c r="Y114" i="1"/>
  <c r="Z114" i="1"/>
  <c r="AA114" i="1"/>
  <c r="AC114" i="1"/>
  <c r="AD114" i="1"/>
  <c r="AE114" i="1"/>
  <c r="AF114" i="1"/>
  <c r="AG114" i="1"/>
  <c r="AH114" i="1"/>
  <c r="AI114" i="1"/>
  <c r="AJ114" i="1"/>
  <c r="AK114" i="1"/>
  <c r="AL114" i="1"/>
  <c r="AN114" i="1"/>
  <c r="AO114" i="1"/>
  <c r="AP114" i="1"/>
  <c r="AQ114" i="1"/>
  <c r="BJ113" i="1" l="1"/>
  <c r="AR114" i="1"/>
  <c r="AS114" i="1"/>
  <c r="AT114" i="1"/>
  <c r="AU114" i="1"/>
  <c r="AV114" i="1"/>
  <c r="AW114" i="1"/>
  <c r="AX114" i="1"/>
  <c r="AY114" i="1"/>
  <c r="AZ114" i="1"/>
  <c r="BA114" i="1"/>
  <c r="BB114" i="1" s="1"/>
  <c r="BD114" i="1"/>
  <c r="BE114" i="1"/>
  <c r="BF114" i="1"/>
  <c r="BG114" i="1"/>
  <c r="BH114" i="1"/>
  <c r="BI114" i="1"/>
  <c r="Q115" i="1"/>
  <c r="R115" i="1"/>
  <c r="S115" i="1"/>
  <c r="T115" i="1"/>
  <c r="U115" i="1"/>
  <c r="V115" i="1"/>
  <c r="W115" i="1"/>
  <c r="X115" i="1"/>
  <c r="Y115" i="1"/>
  <c r="Z115" i="1"/>
  <c r="AA115" i="1"/>
  <c r="AC115" i="1"/>
  <c r="AD115" i="1"/>
  <c r="AE115" i="1"/>
  <c r="AF115" i="1"/>
  <c r="AG115" i="1"/>
  <c r="AH115" i="1"/>
  <c r="AI115" i="1"/>
  <c r="AJ115" i="1"/>
  <c r="AK115" i="1"/>
  <c r="AL115" i="1"/>
  <c r="AN115" i="1"/>
  <c r="AO115" i="1"/>
  <c r="AP115" i="1"/>
  <c r="AQ115" i="1"/>
  <c r="BC114" i="1" l="1"/>
  <c r="BJ114" i="1"/>
  <c r="AR115" i="1"/>
  <c r="AS115" i="1"/>
  <c r="AT115" i="1"/>
  <c r="AU115" i="1"/>
  <c r="AV115" i="1"/>
  <c r="AW115" i="1"/>
  <c r="AX115" i="1"/>
  <c r="AY115" i="1"/>
  <c r="AZ115" i="1"/>
  <c r="BA115" i="1"/>
  <c r="BB115" i="1" s="1"/>
  <c r="BD115" i="1"/>
  <c r="BE115" i="1"/>
  <c r="BF115" i="1"/>
  <c r="BG115" i="1"/>
  <c r="BH115" i="1"/>
  <c r="BI115" i="1"/>
  <c r="Q116" i="1"/>
  <c r="R116" i="1"/>
  <c r="S116" i="1"/>
  <c r="T116" i="1"/>
  <c r="U116" i="1"/>
  <c r="V116" i="1"/>
  <c r="W116" i="1"/>
  <c r="X116" i="1"/>
  <c r="Y116" i="1"/>
  <c r="Z116" i="1"/>
  <c r="AA116" i="1"/>
  <c r="AC116" i="1"/>
  <c r="AD116" i="1"/>
  <c r="AE116" i="1"/>
  <c r="AF116" i="1"/>
  <c r="AG116" i="1"/>
  <c r="AH116" i="1"/>
  <c r="AI116" i="1"/>
  <c r="AJ116" i="1"/>
  <c r="AK116" i="1"/>
  <c r="AL116" i="1"/>
  <c r="AN116" i="1"/>
  <c r="AO116" i="1"/>
  <c r="AP116" i="1"/>
  <c r="AQ116" i="1"/>
  <c r="BC115" i="1" l="1"/>
  <c r="BJ115" i="1"/>
  <c r="AR116" i="1"/>
  <c r="AS116" i="1"/>
  <c r="AT116" i="1"/>
  <c r="AU116" i="1"/>
  <c r="AV116" i="1"/>
  <c r="AW116" i="1"/>
  <c r="AX116" i="1"/>
  <c r="AY116" i="1"/>
  <c r="AZ116" i="1"/>
  <c r="BA116" i="1"/>
  <c r="BB116" i="1" s="1"/>
  <c r="BC116" i="1"/>
  <c r="BD116" i="1"/>
  <c r="BE116" i="1"/>
  <c r="BF116" i="1"/>
  <c r="BG116" i="1"/>
  <c r="BH116" i="1"/>
  <c r="BI116" i="1"/>
  <c r="Q117" i="1"/>
  <c r="R117" i="1"/>
  <c r="S117" i="1"/>
  <c r="T117" i="1"/>
  <c r="U117" i="1"/>
  <c r="V117" i="1"/>
  <c r="W117" i="1"/>
  <c r="X117" i="1"/>
  <c r="Y117" i="1"/>
  <c r="Z117" i="1"/>
  <c r="AA117" i="1"/>
  <c r="AC117" i="1"/>
  <c r="AD117" i="1"/>
  <c r="AE117" i="1"/>
  <c r="AF117" i="1"/>
  <c r="AG117" i="1"/>
  <c r="AH117" i="1"/>
  <c r="AI117" i="1"/>
  <c r="AJ117" i="1"/>
  <c r="AK117" i="1"/>
  <c r="AL117" i="1"/>
  <c r="AN117" i="1"/>
  <c r="AO117" i="1"/>
  <c r="AP117" i="1"/>
  <c r="AQ117" i="1"/>
  <c r="BJ116" i="1" l="1"/>
  <c r="AR117" i="1"/>
  <c r="AS117" i="1"/>
  <c r="AT117" i="1"/>
  <c r="AU117" i="1"/>
  <c r="AV117" i="1"/>
  <c r="AW117" i="1"/>
  <c r="AX117" i="1"/>
  <c r="AY117" i="1"/>
  <c r="AZ117" i="1"/>
  <c r="BA117" i="1"/>
  <c r="BB117" i="1" s="1"/>
  <c r="BE117" i="1"/>
  <c r="BF117" i="1"/>
  <c r="BG117" i="1"/>
  <c r="BH117" i="1"/>
  <c r="BI117" i="1"/>
  <c r="Q118" i="1"/>
  <c r="R118" i="1"/>
  <c r="S118" i="1"/>
  <c r="T118" i="1"/>
  <c r="U118" i="1"/>
  <c r="V118" i="1"/>
  <c r="W118" i="1"/>
  <c r="X118" i="1"/>
  <c r="Y118" i="1"/>
  <c r="Z118" i="1"/>
  <c r="AA118" i="1"/>
  <c r="AC118" i="1"/>
  <c r="AD118" i="1"/>
  <c r="AE118" i="1"/>
  <c r="AF118" i="1"/>
  <c r="AG118" i="1"/>
  <c r="AH118" i="1"/>
  <c r="AI118" i="1"/>
  <c r="AJ118" i="1"/>
  <c r="AK118" i="1"/>
  <c r="AL118" i="1"/>
  <c r="AN118" i="1"/>
  <c r="AO118" i="1"/>
  <c r="AP118" i="1"/>
  <c r="AQ118" i="1"/>
  <c r="BD117" i="1" l="1"/>
  <c r="BC117" i="1"/>
  <c r="BJ117" i="1"/>
  <c r="AR118" i="1"/>
  <c r="AS118" i="1"/>
  <c r="AT118" i="1"/>
  <c r="AU118" i="1"/>
  <c r="AV118" i="1"/>
  <c r="AW118" i="1"/>
  <c r="AX118" i="1"/>
  <c r="AY118" i="1"/>
  <c r="AZ118" i="1"/>
  <c r="BA118" i="1"/>
  <c r="BB118" i="1" s="1"/>
  <c r="BC118" i="1"/>
  <c r="BD118" i="1"/>
  <c r="BE118" i="1"/>
  <c r="BF118" i="1"/>
  <c r="BG118" i="1"/>
  <c r="BH118" i="1"/>
  <c r="BI118" i="1"/>
  <c r="Q119" i="1"/>
  <c r="R119" i="1"/>
  <c r="S119" i="1"/>
  <c r="T119" i="1"/>
  <c r="U119" i="1"/>
  <c r="V119" i="1"/>
  <c r="W119" i="1"/>
  <c r="X119" i="1"/>
  <c r="Y119" i="1"/>
  <c r="Z119" i="1"/>
  <c r="AA119" i="1"/>
  <c r="AC119" i="1"/>
  <c r="AD119" i="1"/>
  <c r="AE119" i="1"/>
  <c r="AF119" i="1"/>
  <c r="AG119" i="1"/>
  <c r="AH119" i="1"/>
  <c r="AI119" i="1"/>
  <c r="AJ119" i="1"/>
  <c r="AK119" i="1"/>
  <c r="AL119" i="1"/>
  <c r="AN119" i="1"/>
  <c r="AO119" i="1"/>
  <c r="AP119" i="1"/>
  <c r="AQ119" i="1"/>
  <c r="BJ118" i="1" l="1"/>
  <c r="AR119" i="1"/>
  <c r="AS119" i="1"/>
  <c r="AT119" i="1"/>
  <c r="AU119" i="1"/>
  <c r="AV119" i="1"/>
  <c r="AW119" i="1"/>
  <c r="AX119" i="1"/>
  <c r="AY119" i="1"/>
  <c r="AZ119" i="1"/>
  <c r="BA119" i="1"/>
  <c r="BB119" i="1" s="1"/>
  <c r="BD119" i="1"/>
  <c r="BE119" i="1"/>
  <c r="BF119" i="1"/>
  <c r="BG119" i="1"/>
  <c r="BH119" i="1"/>
  <c r="BI119" i="1"/>
  <c r="BJ119" i="1"/>
  <c r="Q120" i="1"/>
  <c r="R120" i="1"/>
  <c r="S120" i="1"/>
  <c r="T120" i="1"/>
  <c r="U120" i="1"/>
  <c r="V120" i="1"/>
  <c r="W120" i="1"/>
  <c r="X120" i="1"/>
  <c r="Y120" i="1"/>
  <c r="Z120" i="1"/>
  <c r="AA120" i="1"/>
  <c r="AC120" i="1"/>
  <c r="AD120" i="1"/>
  <c r="AE120" i="1"/>
  <c r="AF120" i="1"/>
  <c r="AG120" i="1"/>
  <c r="AH120" i="1"/>
  <c r="AI120" i="1"/>
  <c r="AJ120" i="1"/>
  <c r="AK120" i="1"/>
  <c r="AL120" i="1"/>
  <c r="AN120" i="1"/>
  <c r="AO120" i="1"/>
  <c r="AP120" i="1"/>
  <c r="AQ120" i="1"/>
  <c r="BC119" i="1" l="1"/>
  <c r="AR120" i="1"/>
  <c r="AS120" i="1"/>
  <c r="AT120" i="1"/>
  <c r="AU120" i="1"/>
  <c r="AV120" i="1"/>
  <c r="AW120" i="1"/>
  <c r="AX120" i="1"/>
  <c r="AY120" i="1"/>
  <c r="AZ120" i="1"/>
  <c r="BA120" i="1"/>
  <c r="BB120" i="1" s="1"/>
  <c r="BD120" i="1"/>
  <c r="BE120" i="1"/>
  <c r="BF120" i="1"/>
  <c r="BG120" i="1"/>
  <c r="BH120" i="1"/>
  <c r="BI120" i="1"/>
  <c r="BJ120" i="1"/>
  <c r="Q121" i="1"/>
  <c r="R121" i="1"/>
  <c r="S121" i="1"/>
  <c r="T121" i="1"/>
  <c r="U121" i="1"/>
  <c r="V121" i="1"/>
  <c r="W121" i="1"/>
  <c r="X121" i="1"/>
  <c r="Y121" i="1"/>
  <c r="Z121" i="1"/>
  <c r="AA121" i="1"/>
  <c r="AC121" i="1"/>
  <c r="AD121" i="1"/>
  <c r="AE121" i="1"/>
  <c r="AF121" i="1"/>
  <c r="AG121" i="1"/>
  <c r="AH121" i="1"/>
  <c r="AI121" i="1"/>
  <c r="AJ121" i="1"/>
  <c r="AK121" i="1"/>
  <c r="AL121" i="1"/>
  <c r="AN121" i="1"/>
  <c r="AO121" i="1"/>
  <c r="AP121" i="1"/>
  <c r="AQ121" i="1"/>
  <c r="BC120" i="1" l="1"/>
  <c r="AR121" i="1"/>
  <c r="AS121" i="1"/>
  <c r="AT121" i="1"/>
  <c r="AU121" i="1"/>
  <c r="AV121" i="1"/>
  <c r="AW121" i="1"/>
  <c r="AX121" i="1"/>
  <c r="AY121" i="1"/>
  <c r="AZ121" i="1"/>
  <c r="BA121" i="1"/>
  <c r="BB121" i="1" s="1"/>
  <c r="BC121" i="1"/>
  <c r="BD121" i="1"/>
  <c r="BE121" i="1"/>
  <c r="BF121" i="1"/>
  <c r="BG121" i="1"/>
  <c r="BH121" i="1"/>
  <c r="BI121" i="1"/>
  <c r="Q122" i="1"/>
  <c r="R122" i="1"/>
  <c r="S122" i="1"/>
  <c r="T122" i="1"/>
  <c r="U122" i="1"/>
  <c r="V122" i="1"/>
  <c r="W122" i="1"/>
  <c r="X122" i="1"/>
  <c r="Y122" i="1"/>
  <c r="Z122" i="1"/>
  <c r="AA122" i="1"/>
  <c r="AC122" i="1"/>
  <c r="AD122" i="1"/>
  <c r="AE122" i="1"/>
  <c r="AF122" i="1"/>
  <c r="AG122" i="1"/>
  <c r="AH122" i="1"/>
  <c r="AI122" i="1"/>
  <c r="AJ122" i="1"/>
  <c r="AK122" i="1"/>
  <c r="AL122" i="1"/>
  <c r="AN122" i="1"/>
  <c r="AO122" i="1"/>
  <c r="AP122" i="1"/>
  <c r="AQ122" i="1"/>
  <c r="BJ121" i="1" l="1"/>
  <c r="AR122" i="1"/>
  <c r="AS122" i="1"/>
  <c r="AT122" i="1"/>
  <c r="AU122" i="1"/>
  <c r="AV122" i="1"/>
  <c r="AW122" i="1"/>
  <c r="AX122" i="1"/>
  <c r="AY122" i="1"/>
  <c r="AZ122" i="1"/>
  <c r="BA122" i="1"/>
  <c r="BB122" i="1" s="1"/>
  <c r="BC122" i="1"/>
  <c r="BF122" i="1"/>
  <c r="BG122" i="1"/>
  <c r="BH122" i="1"/>
  <c r="BI122" i="1"/>
  <c r="Q123" i="1"/>
  <c r="R123" i="1"/>
  <c r="S123" i="1"/>
  <c r="T123" i="1"/>
  <c r="U123" i="1"/>
  <c r="V123" i="1"/>
  <c r="W123" i="1"/>
  <c r="X123" i="1"/>
  <c r="Y123" i="1"/>
  <c r="Z123" i="1"/>
  <c r="AA123" i="1"/>
  <c r="AC123" i="1"/>
  <c r="AD123" i="1"/>
  <c r="AE123" i="1"/>
  <c r="AF123" i="1"/>
  <c r="AG123" i="1"/>
  <c r="AH123" i="1"/>
  <c r="AI123" i="1"/>
  <c r="AJ123" i="1"/>
  <c r="AK123" i="1"/>
  <c r="AL123" i="1"/>
  <c r="AN123" i="1"/>
  <c r="AO123" i="1"/>
  <c r="AP123" i="1"/>
  <c r="AQ123" i="1"/>
  <c r="BE122" i="1" l="1"/>
  <c r="BD122" i="1"/>
  <c r="BJ122" i="1"/>
  <c r="AR123" i="1"/>
  <c r="AS123" i="1"/>
  <c r="AT123" i="1"/>
  <c r="AU123" i="1"/>
  <c r="AV123" i="1"/>
  <c r="AW123" i="1"/>
  <c r="AX123" i="1"/>
  <c r="AY123" i="1"/>
  <c r="AZ123" i="1"/>
  <c r="BA123" i="1"/>
  <c r="BB123" i="1" s="1"/>
  <c r="BD123" i="1"/>
  <c r="BE123" i="1"/>
  <c r="BF123" i="1"/>
  <c r="BG123" i="1"/>
  <c r="BH123" i="1"/>
  <c r="BI123" i="1"/>
  <c r="Q124" i="1"/>
  <c r="R124" i="1"/>
  <c r="S124" i="1"/>
  <c r="T124" i="1"/>
  <c r="U124" i="1"/>
  <c r="V124" i="1"/>
  <c r="W124" i="1"/>
  <c r="X124" i="1"/>
  <c r="Y124" i="1"/>
  <c r="Z124" i="1"/>
  <c r="AA124" i="1"/>
  <c r="AC124" i="1"/>
  <c r="AD124" i="1"/>
  <c r="AE124" i="1"/>
  <c r="AF124" i="1"/>
  <c r="AG124" i="1"/>
  <c r="AH124" i="1"/>
  <c r="AI124" i="1"/>
  <c r="AJ124" i="1"/>
  <c r="AK124" i="1"/>
  <c r="AL124" i="1"/>
  <c r="AN124" i="1"/>
  <c r="AO124" i="1"/>
  <c r="AP124" i="1"/>
  <c r="AQ124" i="1"/>
  <c r="BC123" i="1" l="1"/>
  <c r="BJ123" i="1"/>
  <c r="AR124" i="1"/>
  <c r="AS124" i="1"/>
  <c r="AT124" i="1"/>
  <c r="AU124" i="1"/>
  <c r="AV124" i="1"/>
  <c r="AW124" i="1"/>
  <c r="AX124" i="1"/>
  <c r="AY124" i="1"/>
  <c r="AZ124" i="1"/>
  <c r="BA124" i="1"/>
  <c r="BB124" i="1" s="1"/>
  <c r="BC124" i="1"/>
  <c r="BD124" i="1"/>
  <c r="BE124" i="1"/>
  <c r="BF124" i="1"/>
  <c r="BG124" i="1"/>
  <c r="BH124" i="1"/>
  <c r="BI124" i="1"/>
  <c r="Q125" i="1"/>
  <c r="R125" i="1"/>
  <c r="S125" i="1"/>
  <c r="T125" i="1"/>
  <c r="U125" i="1"/>
  <c r="V125" i="1"/>
  <c r="W125" i="1"/>
  <c r="X125" i="1"/>
  <c r="Y125" i="1"/>
  <c r="Z125" i="1"/>
  <c r="AA125" i="1"/>
  <c r="AC125" i="1"/>
  <c r="AD125" i="1"/>
  <c r="AE125" i="1"/>
  <c r="AF125" i="1"/>
  <c r="AG125" i="1"/>
  <c r="AH125" i="1"/>
  <c r="AI125" i="1"/>
  <c r="AJ125" i="1"/>
  <c r="AK125" i="1"/>
  <c r="AL125" i="1"/>
  <c r="AN125" i="1"/>
  <c r="AO125" i="1"/>
  <c r="AP125" i="1"/>
  <c r="AQ125" i="1"/>
  <c r="BJ124" i="1" l="1"/>
  <c r="AR125" i="1"/>
  <c r="AS125" i="1"/>
  <c r="AT125" i="1"/>
  <c r="AU125" i="1"/>
  <c r="AV125" i="1"/>
  <c r="AW125" i="1"/>
  <c r="AX125" i="1"/>
  <c r="AY125" i="1"/>
  <c r="AZ125" i="1"/>
  <c r="BA125" i="1"/>
  <c r="BB125" i="1" s="1"/>
  <c r="BE125" i="1"/>
  <c r="BF125" i="1"/>
  <c r="BG125" i="1"/>
  <c r="BH125" i="1"/>
  <c r="BI125" i="1"/>
  <c r="Q126" i="1"/>
  <c r="R126" i="1"/>
  <c r="S126" i="1"/>
  <c r="T126" i="1"/>
  <c r="U126" i="1"/>
  <c r="V126" i="1"/>
  <c r="W126" i="1"/>
  <c r="X126" i="1"/>
  <c r="Y126" i="1"/>
  <c r="Z126" i="1"/>
  <c r="AA126" i="1"/>
  <c r="AC126" i="1"/>
  <c r="AD126" i="1"/>
  <c r="AE126" i="1"/>
  <c r="AF126" i="1"/>
  <c r="AG126" i="1"/>
  <c r="AH126" i="1"/>
  <c r="AI126" i="1"/>
  <c r="AJ126" i="1"/>
  <c r="AK126" i="1"/>
  <c r="AL126" i="1"/>
  <c r="AN126" i="1"/>
  <c r="AO126" i="1"/>
  <c r="AP126" i="1"/>
  <c r="AQ126" i="1"/>
  <c r="BD125" i="1" l="1"/>
  <c r="BC125" i="1"/>
  <c r="BJ125" i="1"/>
  <c r="AR126" i="1"/>
  <c r="AS126" i="1"/>
  <c r="AT126" i="1"/>
  <c r="AU126" i="1"/>
  <c r="AV126" i="1"/>
  <c r="AW126" i="1"/>
  <c r="AX126" i="1"/>
  <c r="AY126" i="1"/>
  <c r="AZ126" i="1"/>
  <c r="BA126" i="1"/>
  <c r="BB126" i="1" s="1"/>
  <c r="BD126" i="1"/>
  <c r="BE126" i="1"/>
  <c r="BF126" i="1"/>
  <c r="BG126" i="1"/>
  <c r="BH126" i="1"/>
  <c r="BI126" i="1"/>
  <c r="Q127" i="1"/>
  <c r="R127" i="1"/>
  <c r="S127" i="1"/>
  <c r="T127" i="1"/>
  <c r="U127" i="1"/>
  <c r="V127" i="1"/>
  <c r="W127" i="1"/>
  <c r="X127" i="1"/>
  <c r="Y127" i="1"/>
  <c r="Z127" i="1"/>
  <c r="AA127" i="1"/>
  <c r="AC127" i="1"/>
  <c r="AD127" i="1"/>
  <c r="AE127" i="1"/>
  <c r="AF127" i="1"/>
  <c r="AG127" i="1"/>
  <c r="AH127" i="1"/>
  <c r="AI127" i="1"/>
  <c r="AJ127" i="1"/>
  <c r="AK127" i="1"/>
  <c r="AL127" i="1"/>
  <c r="AN127" i="1"/>
  <c r="AO127" i="1"/>
  <c r="AP127" i="1"/>
  <c r="AQ127" i="1"/>
  <c r="BC126" i="1" l="1"/>
  <c r="BJ126" i="1"/>
  <c r="AR127" i="1"/>
  <c r="AS127" i="1"/>
  <c r="AT127" i="1"/>
  <c r="AU127" i="1"/>
  <c r="AV127" i="1"/>
  <c r="AW127" i="1"/>
  <c r="AX127" i="1"/>
  <c r="AY127" i="1"/>
  <c r="AZ127" i="1"/>
  <c r="BA127" i="1"/>
  <c r="BB127" i="1" s="1"/>
  <c r="BC127" i="1"/>
  <c r="BE127" i="1"/>
  <c r="BF127" i="1"/>
  <c r="BG127" i="1"/>
  <c r="BH127" i="1"/>
  <c r="BI127" i="1"/>
  <c r="Q128" i="1"/>
  <c r="R128" i="1"/>
  <c r="S128" i="1"/>
  <c r="T128" i="1"/>
  <c r="U128" i="1"/>
  <c r="V128" i="1"/>
  <c r="W128" i="1"/>
  <c r="X128" i="1"/>
  <c r="Y128" i="1"/>
  <c r="Z128" i="1"/>
  <c r="AA128" i="1"/>
  <c r="AC128" i="1"/>
  <c r="AD128" i="1"/>
  <c r="AE128" i="1"/>
  <c r="AF128" i="1"/>
  <c r="AG128" i="1"/>
  <c r="AH128" i="1"/>
  <c r="AI128" i="1"/>
  <c r="AJ128" i="1"/>
  <c r="AK128" i="1"/>
  <c r="AL128" i="1"/>
  <c r="AN128" i="1"/>
  <c r="AO128" i="1"/>
  <c r="AP128" i="1"/>
  <c r="AQ128" i="1"/>
  <c r="BD127" i="1" l="1"/>
  <c r="BJ127" i="1"/>
  <c r="AR128" i="1"/>
  <c r="AS128" i="1"/>
  <c r="AT128" i="1"/>
  <c r="AU128" i="1"/>
  <c r="AV128" i="1"/>
  <c r="AW128" i="1"/>
  <c r="AX128" i="1"/>
  <c r="AY128" i="1"/>
  <c r="AZ128" i="1"/>
  <c r="BA128" i="1"/>
  <c r="BB128" i="1" s="1"/>
  <c r="BD128" i="1"/>
  <c r="BE128" i="1"/>
  <c r="BF128" i="1"/>
  <c r="BG128" i="1"/>
  <c r="BH128" i="1"/>
  <c r="BI128" i="1"/>
  <c r="Q129" i="1"/>
  <c r="R129" i="1"/>
  <c r="S129" i="1"/>
  <c r="T129" i="1"/>
  <c r="U129" i="1"/>
  <c r="V129" i="1"/>
  <c r="W129" i="1"/>
  <c r="X129" i="1"/>
  <c r="Y129" i="1"/>
  <c r="Z129" i="1"/>
  <c r="AA129" i="1"/>
  <c r="AC129" i="1"/>
  <c r="AD129" i="1"/>
  <c r="AE129" i="1"/>
  <c r="AF129" i="1"/>
  <c r="AG129" i="1"/>
  <c r="AH129" i="1"/>
  <c r="AI129" i="1"/>
  <c r="AJ129" i="1"/>
  <c r="AK129" i="1"/>
  <c r="AL129" i="1"/>
  <c r="AN129" i="1"/>
  <c r="AO129" i="1"/>
  <c r="AP129" i="1"/>
  <c r="AQ129" i="1"/>
  <c r="BC128" i="1" l="1"/>
  <c r="BJ128" i="1"/>
  <c r="AR129" i="1"/>
  <c r="AS129" i="1"/>
  <c r="AT129" i="1"/>
  <c r="AU129" i="1"/>
  <c r="AV129" i="1"/>
  <c r="AW129" i="1"/>
  <c r="AX129" i="1"/>
  <c r="AY129" i="1"/>
  <c r="AZ129" i="1"/>
  <c r="BA129" i="1"/>
  <c r="BB129" i="1" s="1"/>
  <c r="BE129" i="1"/>
  <c r="BF129" i="1"/>
  <c r="BG129" i="1"/>
  <c r="BH129" i="1"/>
  <c r="BI129" i="1"/>
  <c r="Q130" i="1"/>
  <c r="R130" i="1"/>
  <c r="S130" i="1"/>
  <c r="T130" i="1"/>
  <c r="U130" i="1"/>
  <c r="V130" i="1"/>
  <c r="W130" i="1"/>
  <c r="X130" i="1"/>
  <c r="Y130" i="1"/>
  <c r="Z130" i="1"/>
  <c r="AA130" i="1"/>
  <c r="AC130" i="1"/>
  <c r="AD130" i="1"/>
  <c r="AE130" i="1"/>
  <c r="AF130" i="1"/>
  <c r="AG130" i="1"/>
  <c r="AH130" i="1"/>
  <c r="AI130" i="1"/>
  <c r="AJ130" i="1"/>
  <c r="AK130" i="1"/>
  <c r="AL130" i="1"/>
  <c r="AN130" i="1"/>
  <c r="AO130" i="1"/>
  <c r="AP130" i="1"/>
  <c r="AQ130" i="1"/>
  <c r="BD129" i="1" l="1"/>
  <c r="BC129" i="1"/>
  <c r="BJ129" i="1"/>
  <c r="AR130" i="1"/>
  <c r="AS130" i="1"/>
  <c r="AT130" i="1"/>
  <c r="AU130" i="1"/>
  <c r="AV130" i="1"/>
  <c r="AW130" i="1"/>
  <c r="AX130" i="1"/>
  <c r="AY130" i="1"/>
  <c r="AZ130" i="1"/>
  <c r="BA130" i="1"/>
  <c r="BB130" i="1" s="1"/>
  <c r="BF130" i="1"/>
  <c r="BG130" i="1"/>
  <c r="BH130" i="1"/>
  <c r="BI130" i="1"/>
  <c r="Q131" i="1"/>
  <c r="R131" i="1"/>
  <c r="S131" i="1"/>
  <c r="T131" i="1"/>
  <c r="U131" i="1"/>
  <c r="V131" i="1"/>
  <c r="W131" i="1"/>
  <c r="X131" i="1"/>
  <c r="Y131" i="1"/>
  <c r="Z131" i="1"/>
  <c r="AA131" i="1"/>
  <c r="AC131" i="1"/>
  <c r="AD131" i="1"/>
  <c r="AE131" i="1"/>
  <c r="AF131" i="1"/>
  <c r="AG131" i="1"/>
  <c r="AH131" i="1"/>
  <c r="AI131" i="1"/>
  <c r="AJ131" i="1"/>
  <c r="AK131" i="1"/>
  <c r="AL131" i="1"/>
  <c r="AN131" i="1"/>
  <c r="AO131" i="1"/>
  <c r="AP131" i="1"/>
  <c r="AQ131" i="1"/>
  <c r="BE130" i="1" l="1"/>
  <c r="BD130" i="1"/>
  <c r="BC130" i="1"/>
  <c r="BJ130" i="1"/>
  <c r="AR131" i="1"/>
  <c r="AS131" i="1"/>
  <c r="AT131" i="1"/>
  <c r="AU131" i="1"/>
  <c r="AV131" i="1"/>
  <c r="AW131" i="1"/>
  <c r="AX131" i="1"/>
  <c r="AY131" i="1"/>
  <c r="AZ131" i="1"/>
  <c r="BA131" i="1"/>
  <c r="BB131" i="1" s="1"/>
  <c r="BE131" i="1"/>
  <c r="BF131" i="1"/>
  <c r="BG131" i="1"/>
  <c r="BH131" i="1"/>
  <c r="BI131" i="1"/>
  <c r="Q132" i="1"/>
  <c r="R132" i="1"/>
  <c r="S132" i="1"/>
  <c r="T132" i="1"/>
  <c r="U132" i="1"/>
  <c r="V132" i="1"/>
  <c r="W132" i="1"/>
  <c r="X132" i="1"/>
  <c r="Y132" i="1"/>
  <c r="Z132" i="1"/>
  <c r="AA132" i="1"/>
  <c r="AC132" i="1"/>
  <c r="AD132" i="1"/>
  <c r="AE132" i="1"/>
  <c r="AF132" i="1"/>
  <c r="AG132" i="1"/>
  <c r="AH132" i="1"/>
  <c r="AI132" i="1"/>
  <c r="AJ132" i="1"/>
  <c r="AK132" i="1"/>
  <c r="AL132" i="1"/>
  <c r="AN132" i="1"/>
  <c r="AO132" i="1"/>
  <c r="AP132" i="1"/>
  <c r="AQ132" i="1"/>
  <c r="BD131" i="1" l="1"/>
  <c r="BC131" i="1"/>
  <c r="BJ131" i="1"/>
  <c r="AR132" i="1"/>
  <c r="AS132" i="1"/>
  <c r="AT132" i="1"/>
  <c r="AU132" i="1"/>
  <c r="AV132" i="1"/>
  <c r="AW132" i="1"/>
  <c r="AX132" i="1"/>
  <c r="AY132" i="1"/>
  <c r="AZ132" i="1"/>
  <c r="BA132" i="1"/>
  <c r="BB132" i="1" s="1"/>
  <c r="BC132" i="1"/>
  <c r="BD132" i="1"/>
  <c r="BE132" i="1"/>
  <c r="BF132" i="1"/>
  <c r="BG132" i="1"/>
  <c r="BH132" i="1"/>
  <c r="BI132" i="1"/>
  <c r="Q133" i="1"/>
  <c r="R133" i="1"/>
  <c r="S133" i="1"/>
  <c r="T133" i="1"/>
  <c r="U133" i="1"/>
  <c r="V133" i="1"/>
  <c r="W133" i="1"/>
  <c r="X133" i="1"/>
  <c r="Y133" i="1"/>
  <c r="Z133" i="1"/>
  <c r="AA133" i="1"/>
  <c r="AC133" i="1"/>
  <c r="AD133" i="1"/>
  <c r="AE133" i="1"/>
  <c r="AF133" i="1"/>
  <c r="AG133" i="1"/>
  <c r="AH133" i="1"/>
  <c r="AI133" i="1"/>
  <c r="AJ133" i="1"/>
  <c r="AK133" i="1"/>
  <c r="AL133" i="1"/>
  <c r="AN133" i="1"/>
  <c r="AO133" i="1"/>
  <c r="AP133" i="1"/>
  <c r="AQ133" i="1"/>
  <c r="BJ132" i="1" l="1"/>
  <c r="AR133" i="1"/>
  <c r="AS133" i="1"/>
  <c r="AT133" i="1"/>
  <c r="AU133" i="1"/>
  <c r="AV133" i="1"/>
  <c r="AW133" i="1"/>
  <c r="AX133" i="1"/>
  <c r="AY133" i="1"/>
  <c r="AZ133" i="1"/>
  <c r="BA133" i="1"/>
  <c r="BB133" i="1" s="1"/>
  <c r="BE133" i="1"/>
  <c r="BF133" i="1"/>
  <c r="BG133" i="1"/>
  <c r="BH133" i="1"/>
  <c r="BI133" i="1"/>
  <c r="Q134" i="1"/>
  <c r="R134" i="1"/>
  <c r="S134" i="1"/>
  <c r="T134" i="1"/>
  <c r="U134" i="1"/>
  <c r="V134" i="1"/>
  <c r="W134" i="1"/>
  <c r="X134" i="1"/>
  <c r="Y134" i="1"/>
  <c r="Z134" i="1"/>
  <c r="AA134" i="1"/>
  <c r="AC134" i="1"/>
  <c r="AD134" i="1"/>
  <c r="AE134" i="1"/>
  <c r="AF134" i="1"/>
  <c r="AG134" i="1"/>
  <c r="AH134" i="1"/>
  <c r="AI134" i="1"/>
  <c r="AJ134" i="1"/>
  <c r="AK134" i="1"/>
  <c r="AL134" i="1"/>
  <c r="AN134" i="1"/>
  <c r="AO134" i="1"/>
  <c r="AP134" i="1"/>
  <c r="AQ134" i="1"/>
  <c r="BD133" i="1" l="1"/>
  <c r="BC133" i="1"/>
  <c r="BJ133" i="1"/>
  <c r="AR134" i="1"/>
  <c r="AS134" i="1"/>
  <c r="AT134" i="1"/>
  <c r="AU134" i="1"/>
  <c r="AV134" i="1"/>
  <c r="AW134" i="1"/>
  <c r="AX134" i="1"/>
  <c r="AY134" i="1"/>
  <c r="AZ134" i="1"/>
  <c r="BA134" i="1"/>
  <c r="BB134" i="1" s="1"/>
  <c r="BC134" i="1"/>
  <c r="BD134" i="1"/>
  <c r="BE134" i="1"/>
  <c r="BF134" i="1"/>
  <c r="BG134" i="1"/>
  <c r="BH134" i="1"/>
  <c r="BI134" i="1"/>
  <c r="Q135" i="1"/>
  <c r="R135" i="1"/>
  <c r="S135" i="1"/>
  <c r="T135" i="1"/>
  <c r="U135" i="1"/>
  <c r="V135" i="1"/>
  <c r="W135" i="1"/>
  <c r="X135" i="1"/>
  <c r="Y135" i="1"/>
  <c r="Z135" i="1"/>
  <c r="AA135" i="1"/>
  <c r="AC135" i="1"/>
  <c r="AD135" i="1"/>
  <c r="AE135" i="1"/>
  <c r="AF135" i="1"/>
  <c r="AG135" i="1"/>
  <c r="AH135" i="1"/>
  <c r="AI135" i="1"/>
  <c r="AJ135" i="1"/>
  <c r="AK135" i="1"/>
  <c r="AL135" i="1"/>
  <c r="AN135" i="1"/>
  <c r="AO135" i="1"/>
  <c r="AP135" i="1"/>
  <c r="AQ135" i="1"/>
  <c r="BJ134" i="1" l="1"/>
  <c r="AR135" i="1"/>
  <c r="AS135" i="1"/>
  <c r="AT135" i="1"/>
  <c r="AU135" i="1"/>
  <c r="AV135" i="1"/>
  <c r="AW135" i="1"/>
  <c r="AX135" i="1"/>
  <c r="AY135" i="1"/>
  <c r="AZ135" i="1"/>
  <c r="BA135" i="1"/>
  <c r="BB135" i="1" s="1"/>
  <c r="BC135" i="1"/>
  <c r="BD135" i="1"/>
  <c r="BE135" i="1"/>
  <c r="BF135" i="1"/>
  <c r="BG135" i="1"/>
  <c r="BH135" i="1"/>
  <c r="BI135" i="1"/>
  <c r="Q136" i="1"/>
  <c r="R136" i="1"/>
  <c r="S136" i="1"/>
  <c r="T136" i="1"/>
  <c r="U136" i="1"/>
  <c r="V136" i="1"/>
  <c r="W136" i="1"/>
  <c r="X136" i="1"/>
  <c r="Y136" i="1"/>
  <c r="Z136" i="1"/>
  <c r="AA136" i="1"/>
  <c r="AC136" i="1"/>
  <c r="AD136" i="1"/>
  <c r="AE136" i="1"/>
  <c r="AF136" i="1"/>
  <c r="AG136" i="1"/>
  <c r="AH136" i="1"/>
  <c r="AI136" i="1"/>
  <c r="AJ136" i="1"/>
  <c r="AK136" i="1"/>
  <c r="AL136" i="1"/>
  <c r="AN136" i="1"/>
  <c r="AO136" i="1"/>
  <c r="AP136" i="1"/>
  <c r="AQ136" i="1"/>
  <c r="BJ135" i="1" l="1"/>
  <c r="AR136" i="1"/>
  <c r="AS136" i="1"/>
  <c r="AT136" i="1"/>
  <c r="AU136" i="1"/>
  <c r="AV136" i="1"/>
  <c r="AW136" i="1"/>
  <c r="AX136" i="1"/>
  <c r="AY136" i="1"/>
  <c r="AZ136" i="1"/>
  <c r="BA136" i="1"/>
  <c r="BB136" i="1" s="1"/>
  <c r="BC136" i="1"/>
  <c r="BE136" i="1"/>
  <c r="BF136" i="1"/>
  <c r="BG136" i="1"/>
  <c r="BH136" i="1"/>
  <c r="BI136" i="1"/>
  <c r="Q137" i="1"/>
  <c r="R137" i="1"/>
  <c r="S137" i="1"/>
  <c r="T137" i="1"/>
  <c r="U137" i="1"/>
  <c r="V137" i="1"/>
  <c r="W137" i="1"/>
  <c r="X137" i="1"/>
  <c r="Y137" i="1"/>
  <c r="Z137" i="1"/>
  <c r="AA137" i="1"/>
  <c r="AC137" i="1"/>
  <c r="AD137" i="1"/>
  <c r="AE137" i="1"/>
  <c r="AF137" i="1"/>
  <c r="AG137" i="1"/>
  <c r="AH137" i="1"/>
  <c r="AI137" i="1"/>
  <c r="AJ137" i="1"/>
  <c r="AK137" i="1"/>
  <c r="AL137" i="1"/>
  <c r="AN137" i="1"/>
  <c r="AO137" i="1"/>
  <c r="AP137" i="1"/>
  <c r="AQ137" i="1"/>
  <c r="BD136" i="1" l="1"/>
  <c r="BJ136" i="1"/>
  <c r="AR137" i="1"/>
  <c r="AS137" i="1"/>
  <c r="AT137" i="1"/>
  <c r="AU137" i="1"/>
  <c r="AV137" i="1"/>
  <c r="AW137" i="1"/>
  <c r="AX137" i="1"/>
  <c r="AY137" i="1"/>
  <c r="AZ137" i="1"/>
  <c r="BA137" i="1"/>
  <c r="BB137" i="1" s="1"/>
  <c r="BC137" i="1"/>
  <c r="BD137" i="1"/>
  <c r="BE137" i="1"/>
  <c r="BF137" i="1"/>
  <c r="BG137" i="1"/>
  <c r="BH137" i="1"/>
  <c r="BI137" i="1"/>
  <c r="BJ137" i="1"/>
  <c r="Q138" i="1"/>
  <c r="R138" i="1"/>
  <c r="S138" i="1"/>
  <c r="T138" i="1"/>
  <c r="U138" i="1"/>
  <c r="V138" i="1"/>
  <c r="W138" i="1"/>
  <c r="X138" i="1"/>
  <c r="Y138" i="1"/>
  <c r="Z138" i="1"/>
  <c r="AA138" i="1"/>
  <c r="AC138" i="1"/>
  <c r="AD138" i="1"/>
  <c r="AE138" i="1"/>
  <c r="AF138" i="1"/>
  <c r="AG138" i="1"/>
  <c r="AH138" i="1"/>
  <c r="AI138" i="1"/>
  <c r="AJ138" i="1"/>
  <c r="AK138" i="1"/>
  <c r="AL138" i="1"/>
  <c r="AN138" i="1"/>
  <c r="AO138" i="1"/>
  <c r="AP138" i="1"/>
  <c r="AQ138" i="1"/>
  <c r="AR138" i="1" l="1"/>
  <c r="AS138" i="1"/>
  <c r="AT138" i="1"/>
  <c r="AU138" i="1"/>
  <c r="AV138" i="1"/>
  <c r="AW138" i="1"/>
  <c r="AX138" i="1"/>
  <c r="AY138" i="1"/>
  <c r="AZ138" i="1"/>
  <c r="BA138" i="1"/>
  <c r="BB138" i="1" s="1"/>
  <c r="BC138" i="1"/>
  <c r="BD138" i="1"/>
  <c r="BE138" i="1"/>
  <c r="BF138" i="1"/>
  <c r="BG138" i="1"/>
  <c r="BH138" i="1"/>
  <c r="BI138" i="1"/>
  <c r="Q139" i="1"/>
  <c r="R139" i="1"/>
  <c r="S139" i="1"/>
  <c r="T139" i="1"/>
  <c r="U139" i="1"/>
  <c r="V139" i="1"/>
  <c r="W139" i="1"/>
  <c r="X139" i="1"/>
  <c r="Y139" i="1"/>
  <c r="Z139" i="1"/>
  <c r="AA139" i="1"/>
  <c r="AC139" i="1"/>
  <c r="AD139" i="1"/>
  <c r="AE139" i="1"/>
  <c r="AF139" i="1"/>
  <c r="AG139" i="1"/>
  <c r="AH139" i="1"/>
  <c r="AI139" i="1"/>
  <c r="AJ139" i="1"/>
  <c r="AK139" i="1"/>
  <c r="AL139" i="1"/>
  <c r="AN139" i="1"/>
  <c r="AO139" i="1"/>
  <c r="AP139" i="1"/>
  <c r="AQ139" i="1"/>
  <c r="BJ138" i="1" l="1"/>
  <c r="AR139" i="1"/>
  <c r="AS139" i="1"/>
  <c r="AT139" i="1"/>
  <c r="AU139" i="1"/>
  <c r="AV139" i="1"/>
  <c r="AW139" i="1"/>
  <c r="AX139" i="1"/>
  <c r="AY139" i="1"/>
  <c r="AZ139" i="1"/>
  <c r="BA139" i="1"/>
  <c r="BB139" i="1" s="1"/>
  <c r="BD139" i="1"/>
  <c r="BE139" i="1"/>
  <c r="BF139" i="1"/>
  <c r="BG139" i="1"/>
  <c r="BH139" i="1"/>
  <c r="BI139" i="1"/>
  <c r="Q140" i="1"/>
  <c r="R140" i="1"/>
  <c r="S140" i="1"/>
  <c r="T140" i="1"/>
  <c r="U140" i="1"/>
  <c r="V140" i="1"/>
  <c r="W140" i="1"/>
  <c r="X140" i="1"/>
  <c r="Y140" i="1"/>
  <c r="Z140" i="1"/>
  <c r="AA140" i="1"/>
  <c r="AC140" i="1"/>
  <c r="AD140" i="1"/>
  <c r="AE140" i="1"/>
  <c r="AF140" i="1"/>
  <c r="AG140" i="1"/>
  <c r="AH140" i="1"/>
  <c r="AI140" i="1"/>
  <c r="AJ140" i="1"/>
  <c r="AK140" i="1"/>
  <c r="AL140" i="1"/>
  <c r="AN140" i="1"/>
  <c r="AO140" i="1"/>
  <c r="AP140" i="1"/>
  <c r="AQ140" i="1"/>
  <c r="BC139" i="1" l="1"/>
  <c r="BJ139" i="1"/>
  <c r="AR140" i="1"/>
  <c r="AS140" i="1"/>
  <c r="AT140" i="1"/>
  <c r="AU140" i="1"/>
  <c r="AV140" i="1"/>
  <c r="AW140" i="1"/>
  <c r="AX140" i="1"/>
  <c r="AY140" i="1"/>
  <c r="AZ140" i="1"/>
  <c r="BA140" i="1"/>
  <c r="BB140" i="1" s="1"/>
  <c r="BD140" i="1"/>
  <c r="BE140" i="1"/>
  <c r="BF140" i="1"/>
  <c r="BG140" i="1"/>
  <c r="BH140" i="1"/>
  <c r="BI140" i="1"/>
  <c r="Q141" i="1"/>
  <c r="R141" i="1"/>
  <c r="S141" i="1"/>
  <c r="T141" i="1"/>
  <c r="U141" i="1"/>
  <c r="V141" i="1"/>
  <c r="W141" i="1"/>
  <c r="X141" i="1"/>
  <c r="Y141" i="1"/>
  <c r="Z141" i="1"/>
  <c r="AA141" i="1"/>
  <c r="AC141" i="1"/>
  <c r="AD141" i="1"/>
  <c r="AE141" i="1"/>
  <c r="AF141" i="1"/>
  <c r="AG141" i="1"/>
  <c r="AH141" i="1"/>
  <c r="AI141" i="1"/>
  <c r="AJ141" i="1"/>
  <c r="AK141" i="1"/>
  <c r="AL141" i="1"/>
  <c r="AN141" i="1"/>
  <c r="AO141" i="1"/>
  <c r="AP141" i="1"/>
  <c r="AQ141" i="1"/>
  <c r="BC140" i="1" l="1"/>
  <c r="BJ140" i="1"/>
  <c r="AR141" i="1"/>
  <c r="AS141" i="1"/>
  <c r="AT141" i="1"/>
  <c r="AU141" i="1"/>
  <c r="AV141" i="1"/>
  <c r="AW141" i="1"/>
  <c r="AX141" i="1"/>
  <c r="AY141" i="1"/>
  <c r="AZ141" i="1"/>
  <c r="BA141" i="1"/>
  <c r="BB141" i="1" s="1"/>
  <c r="BC141" i="1"/>
  <c r="BD141" i="1"/>
  <c r="BE141" i="1"/>
  <c r="BF141" i="1"/>
  <c r="BG141" i="1"/>
  <c r="BH141" i="1"/>
  <c r="BI141" i="1"/>
  <c r="Q142" i="1"/>
  <c r="R142" i="1"/>
  <c r="S142" i="1"/>
  <c r="T142" i="1"/>
  <c r="U142" i="1"/>
  <c r="V142" i="1"/>
  <c r="W142" i="1"/>
  <c r="X142" i="1"/>
  <c r="Y142" i="1"/>
  <c r="Z142" i="1"/>
  <c r="AA142" i="1"/>
  <c r="AC142" i="1"/>
  <c r="AD142" i="1"/>
  <c r="AE142" i="1"/>
  <c r="AF142" i="1"/>
  <c r="AG142" i="1"/>
  <c r="AH142" i="1"/>
  <c r="AI142" i="1"/>
  <c r="AJ142" i="1"/>
  <c r="AK142" i="1"/>
  <c r="AL142" i="1"/>
  <c r="AN142" i="1"/>
  <c r="AO142" i="1"/>
  <c r="AP142" i="1"/>
  <c r="AQ142" i="1"/>
  <c r="BJ141" i="1" l="1"/>
  <c r="AR142" i="1"/>
  <c r="AS142" i="1"/>
  <c r="AT142" i="1"/>
  <c r="AU142" i="1"/>
  <c r="AV142" i="1"/>
  <c r="AW142" i="1"/>
  <c r="AX142" i="1"/>
  <c r="AY142" i="1"/>
  <c r="AZ142" i="1"/>
  <c r="BA142" i="1"/>
  <c r="BB142" i="1" s="1"/>
  <c r="BE142" i="1"/>
  <c r="BF142" i="1"/>
  <c r="BG142" i="1"/>
  <c r="BH142" i="1"/>
  <c r="BI142" i="1"/>
  <c r="Q143" i="1"/>
  <c r="R143" i="1"/>
  <c r="S143" i="1"/>
  <c r="T143" i="1"/>
  <c r="U143" i="1"/>
  <c r="V143" i="1"/>
  <c r="W143" i="1"/>
  <c r="X143" i="1"/>
  <c r="Y143" i="1"/>
  <c r="Z143" i="1"/>
  <c r="AA143" i="1"/>
  <c r="AC143" i="1"/>
  <c r="AD143" i="1"/>
  <c r="AE143" i="1"/>
  <c r="AF143" i="1"/>
  <c r="AG143" i="1"/>
  <c r="AH143" i="1"/>
  <c r="AI143" i="1"/>
  <c r="AJ143" i="1"/>
  <c r="AK143" i="1"/>
  <c r="AL143" i="1"/>
  <c r="AN143" i="1"/>
  <c r="AO143" i="1"/>
  <c r="AP143" i="1"/>
  <c r="AQ143" i="1"/>
  <c r="BD142" i="1" l="1"/>
  <c r="BC142" i="1"/>
  <c r="BJ142" i="1"/>
  <c r="AR143" i="1"/>
  <c r="AS143" i="1"/>
  <c r="AT143" i="1"/>
  <c r="AU143" i="1"/>
  <c r="AV143" i="1"/>
  <c r="AW143" i="1"/>
  <c r="AX143" i="1"/>
  <c r="AY143" i="1"/>
  <c r="AZ143" i="1"/>
  <c r="BA143" i="1"/>
  <c r="BB143" i="1" s="1"/>
  <c r="BC143" i="1"/>
  <c r="BD143" i="1"/>
  <c r="BE143" i="1"/>
  <c r="BF143" i="1"/>
  <c r="BG143" i="1"/>
  <c r="BH143" i="1"/>
  <c r="BI143" i="1"/>
  <c r="Q144" i="1"/>
  <c r="R144" i="1"/>
  <c r="S144" i="1"/>
  <c r="T144" i="1"/>
  <c r="U144" i="1"/>
  <c r="V144" i="1"/>
  <c r="W144" i="1"/>
  <c r="X144" i="1"/>
  <c r="Y144" i="1"/>
  <c r="Z144" i="1"/>
  <c r="AA144" i="1"/>
  <c r="AC144" i="1"/>
  <c r="AD144" i="1"/>
  <c r="AE144" i="1"/>
  <c r="AF144" i="1"/>
  <c r="AG144" i="1"/>
  <c r="AH144" i="1"/>
  <c r="AI144" i="1"/>
  <c r="AJ144" i="1"/>
  <c r="AK144" i="1"/>
  <c r="AL144" i="1"/>
  <c r="AN144" i="1"/>
  <c r="AO144" i="1"/>
  <c r="AP144" i="1"/>
  <c r="AQ144" i="1"/>
  <c r="BJ143" i="1" l="1"/>
  <c r="AR144" i="1"/>
  <c r="AS144" i="1"/>
  <c r="AT144" i="1"/>
  <c r="AU144" i="1"/>
  <c r="AV144" i="1"/>
  <c r="AW144" i="1"/>
  <c r="AX144" i="1"/>
  <c r="AY144" i="1"/>
  <c r="AZ144" i="1"/>
  <c r="BA144" i="1"/>
  <c r="BB144" i="1" s="1"/>
  <c r="BD144" i="1"/>
  <c r="BE144" i="1"/>
  <c r="BF144" i="1"/>
  <c r="BG144" i="1"/>
  <c r="BH144" i="1"/>
  <c r="BI144" i="1"/>
  <c r="Q145" i="1"/>
  <c r="R145" i="1"/>
  <c r="S145" i="1"/>
  <c r="T145" i="1"/>
  <c r="U145" i="1"/>
  <c r="V145" i="1"/>
  <c r="W145" i="1"/>
  <c r="X145" i="1"/>
  <c r="Y145" i="1"/>
  <c r="Z145" i="1"/>
  <c r="AA145" i="1"/>
  <c r="AC145" i="1"/>
  <c r="AD145" i="1"/>
  <c r="AE145" i="1"/>
  <c r="AF145" i="1"/>
  <c r="AG145" i="1"/>
  <c r="AH145" i="1"/>
  <c r="AI145" i="1"/>
  <c r="AJ145" i="1"/>
  <c r="AK145" i="1"/>
  <c r="AL145" i="1"/>
  <c r="AN145" i="1"/>
  <c r="AO145" i="1"/>
  <c r="AP145" i="1"/>
  <c r="AQ145" i="1"/>
  <c r="BC144" i="1" l="1"/>
  <c r="BJ144" i="1"/>
  <c r="AR145" i="1"/>
  <c r="AS145" i="1"/>
  <c r="AT145" i="1"/>
  <c r="AU145" i="1"/>
  <c r="AV145" i="1"/>
  <c r="AW145" i="1"/>
  <c r="AX145" i="1"/>
  <c r="AY145" i="1"/>
  <c r="AZ145" i="1"/>
  <c r="BA145" i="1"/>
  <c r="BB145" i="1" s="1"/>
  <c r="BD145" i="1"/>
  <c r="BE145" i="1"/>
  <c r="BF145" i="1"/>
  <c r="BG145" i="1"/>
  <c r="BH145" i="1"/>
  <c r="BI145" i="1"/>
  <c r="Q146" i="1"/>
  <c r="R146" i="1"/>
  <c r="S146" i="1"/>
  <c r="T146" i="1"/>
  <c r="U146" i="1"/>
  <c r="V146" i="1"/>
  <c r="W146" i="1"/>
  <c r="X146" i="1"/>
  <c r="Y146" i="1"/>
  <c r="Z146" i="1"/>
  <c r="AA146" i="1"/>
  <c r="AC146" i="1"/>
  <c r="AD146" i="1"/>
  <c r="AE146" i="1"/>
  <c r="AF146" i="1"/>
  <c r="AG146" i="1"/>
  <c r="AH146" i="1"/>
  <c r="AI146" i="1"/>
  <c r="AJ146" i="1"/>
  <c r="AK146" i="1"/>
  <c r="AL146" i="1"/>
  <c r="AN146" i="1"/>
  <c r="AO146" i="1"/>
  <c r="AP146" i="1"/>
  <c r="AQ146" i="1"/>
  <c r="BC145" i="1" l="1"/>
  <c r="BJ145" i="1"/>
  <c r="AR146" i="1"/>
  <c r="AS146" i="1"/>
  <c r="AT146" i="1"/>
  <c r="AU146" i="1"/>
  <c r="AV146" i="1"/>
  <c r="AW146" i="1"/>
  <c r="AX146" i="1"/>
  <c r="AY146" i="1"/>
  <c r="AZ146" i="1"/>
  <c r="BA146" i="1"/>
  <c r="BB146" i="1" s="1"/>
  <c r="BC146" i="1"/>
  <c r="BD146" i="1"/>
  <c r="BE146" i="1"/>
  <c r="BF146" i="1"/>
  <c r="BG146" i="1"/>
  <c r="BH146" i="1"/>
  <c r="BI146" i="1"/>
  <c r="BJ146" i="1"/>
  <c r="Q147" i="1"/>
  <c r="R147" i="1"/>
  <c r="S147" i="1"/>
  <c r="T147" i="1"/>
  <c r="U147" i="1"/>
  <c r="V147" i="1"/>
  <c r="W147" i="1"/>
  <c r="X147" i="1"/>
  <c r="Y147" i="1"/>
  <c r="Z147" i="1"/>
  <c r="AA147" i="1"/>
  <c r="AC147" i="1"/>
  <c r="AD147" i="1"/>
  <c r="AE147" i="1"/>
  <c r="AF147" i="1"/>
  <c r="AG147" i="1"/>
  <c r="AH147" i="1"/>
  <c r="AI147" i="1"/>
  <c r="AJ147" i="1"/>
  <c r="AK147" i="1"/>
  <c r="AL147" i="1"/>
  <c r="AN147" i="1"/>
  <c r="AO147" i="1"/>
  <c r="AP147" i="1"/>
  <c r="AQ147" i="1"/>
  <c r="AR147" i="1" l="1"/>
  <c r="AS147" i="1"/>
  <c r="AT147" i="1"/>
  <c r="AU147" i="1"/>
  <c r="AV147" i="1"/>
  <c r="AW147" i="1"/>
  <c r="AX147" i="1"/>
  <c r="AY147" i="1"/>
  <c r="AZ147" i="1"/>
  <c r="BA147" i="1"/>
  <c r="BB147" i="1" s="1"/>
  <c r="BD147" i="1"/>
  <c r="BE147" i="1"/>
  <c r="BF147" i="1"/>
  <c r="BG147" i="1"/>
  <c r="BH147" i="1"/>
  <c r="BI147" i="1"/>
  <c r="Q148" i="1"/>
  <c r="R148" i="1"/>
  <c r="S148" i="1"/>
  <c r="T148" i="1"/>
  <c r="U148" i="1"/>
  <c r="V148" i="1"/>
  <c r="W148" i="1"/>
  <c r="X148" i="1"/>
  <c r="Y148" i="1"/>
  <c r="Z148" i="1"/>
  <c r="AA148" i="1"/>
  <c r="AC148" i="1"/>
  <c r="AD148" i="1"/>
  <c r="AE148" i="1"/>
  <c r="AF148" i="1"/>
  <c r="AG148" i="1"/>
  <c r="AH148" i="1"/>
  <c r="AI148" i="1"/>
  <c r="AJ148" i="1"/>
  <c r="AK148" i="1"/>
  <c r="AL148" i="1"/>
  <c r="AN148" i="1"/>
  <c r="AO148" i="1"/>
  <c r="AP148" i="1"/>
  <c r="AQ148" i="1"/>
  <c r="BC147" i="1" l="1"/>
  <c r="BJ147" i="1"/>
  <c r="AR148" i="1"/>
  <c r="AS148" i="1"/>
  <c r="AT148" i="1"/>
  <c r="AU148" i="1"/>
  <c r="AV148" i="1"/>
  <c r="AW148" i="1"/>
  <c r="AX148" i="1"/>
  <c r="AY148" i="1"/>
  <c r="AZ148" i="1"/>
  <c r="BA148" i="1"/>
  <c r="BB148" i="1" s="1"/>
  <c r="BC148" i="1"/>
  <c r="BD148" i="1"/>
  <c r="BE148" i="1"/>
  <c r="BF148" i="1"/>
  <c r="BG148" i="1"/>
  <c r="BH148" i="1"/>
  <c r="BI148" i="1"/>
  <c r="Q149" i="1"/>
  <c r="R149" i="1"/>
  <c r="S149" i="1"/>
  <c r="T149" i="1"/>
  <c r="U149" i="1"/>
  <c r="V149" i="1"/>
  <c r="W149" i="1"/>
  <c r="X149" i="1"/>
  <c r="Y149" i="1"/>
  <c r="Z149" i="1"/>
  <c r="AA149" i="1"/>
  <c r="AC149" i="1"/>
  <c r="AD149" i="1"/>
  <c r="AE149" i="1"/>
  <c r="AF149" i="1"/>
  <c r="AG149" i="1"/>
  <c r="AH149" i="1"/>
  <c r="AI149" i="1"/>
  <c r="AJ149" i="1"/>
  <c r="AK149" i="1"/>
  <c r="AL149" i="1"/>
  <c r="AN149" i="1"/>
  <c r="AO149" i="1"/>
  <c r="AP149" i="1"/>
  <c r="AQ149" i="1"/>
  <c r="BJ148" i="1" l="1"/>
  <c r="AR149" i="1"/>
  <c r="AS149" i="1"/>
  <c r="AT149" i="1"/>
  <c r="AU149" i="1"/>
  <c r="AV149" i="1"/>
  <c r="AW149" i="1"/>
  <c r="AX149" i="1"/>
  <c r="AY149" i="1"/>
  <c r="AZ149" i="1"/>
  <c r="BA149" i="1"/>
  <c r="BB149" i="1" s="1"/>
  <c r="BD149" i="1"/>
  <c r="BE149" i="1"/>
  <c r="BF149" i="1"/>
  <c r="BG149" i="1"/>
  <c r="BH149" i="1"/>
  <c r="BI149" i="1"/>
  <c r="BJ149" i="1"/>
  <c r="Q150" i="1"/>
  <c r="R150" i="1"/>
  <c r="S150" i="1"/>
  <c r="T150" i="1"/>
  <c r="U150" i="1"/>
  <c r="V150" i="1"/>
  <c r="W150" i="1"/>
  <c r="X150" i="1"/>
  <c r="Y150" i="1"/>
  <c r="Z150" i="1"/>
  <c r="AA150" i="1"/>
  <c r="AC150" i="1"/>
  <c r="AD150" i="1"/>
  <c r="AE150" i="1"/>
  <c r="AF150" i="1"/>
  <c r="AG150" i="1"/>
  <c r="AH150" i="1"/>
  <c r="AI150" i="1"/>
  <c r="AJ150" i="1"/>
  <c r="AK150" i="1"/>
  <c r="AL150" i="1"/>
  <c r="AN150" i="1"/>
  <c r="AO150" i="1"/>
  <c r="AP150" i="1"/>
  <c r="AQ150" i="1"/>
  <c r="BC149" i="1" l="1"/>
  <c r="AR150" i="1"/>
  <c r="AS150" i="1"/>
  <c r="AT150" i="1"/>
  <c r="AU150" i="1"/>
  <c r="AV150" i="1"/>
  <c r="AW150" i="1"/>
  <c r="AX150" i="1"/>
  <c r="AY150" i="1"/>
  <c r="AZ150" i="1"/>
  <c r="BA150" i="1"/>
  <c r="BB150" i="1" s="1"/>
  <c r="BE150" i="1"/>
  <c r="BF150" i="1"/>
  <c r="BG150" i="1"/>
  <c r="BH150" i="1"/>
  <c r="BI150" i="1"/>
  <c r="Q151" i="1"/>
  <c r="R151" i="1"/>
  <c r="S151" i="1"/>
  <c r="T151" i="1"/>
  <c r="U151" i="1"/>
  <c r="V151" i="1"/>
  <c r="W151" i="1"/>
  <c r="X151" i="1"/>
  <c r="Y151" i="1"/>
  <c r="Z151" i="1"/>
  <c r="AA151" i="1"/>
  <c r="AC151" i="1"/>
  <c r="AD151" i="1"/>
  <c r="AE151" i="1"/>
  <c r="AF151" i="1"/>
  <c r="AG151" i="1"/>
  <c r="AH151" i="1"/>
  <c r="AI151" i="1"/>
  <c r="AJ151" i="1"/>
  <c r="AK151" i="1"/>
  <c r="AL151" i="1"/>
  <c r="AN151" i="1"/>
  <c r="AO151" i="1"/>
  <c r="AP151" i="1"/>
  <c r="AQ151" i="1"/>
  <c r="BD150" i="1" l="1"/>
  <c r="BC150" i="1"/>
  <c r="BJ150" i="1"/>
  <c r="AR151" i="1"/>
  <c r="AS151" i="1"/>
  <c r="AT151" i="1"/>
  <c r="AU151" i="1"/>
  <c r="AV151" i="1"/>
  <c r="AW151" i="1"/>
  <c r="AX151" i="1"/>
  <c r="AY151" i="1"/>
  <c r="AZ151" i="1"/>
  <c r="BA151" i="1"/>
  <c r="BB151" i="1" s="1"/>
  <c r="BC151" i="1"/>
  <c r="BE151" i="1"/>
  <c r="BF151" i="1"/>
  <c r="BG151" i="1"/>
  <c r="BH151" i="1"/>
  <c r="BI151" i="1"/>
  <c r="Q152" i="1"/>
  <c r="R152" i="1"/>
  <c r="S152" i="1"/>
  <c r="T152" i="1"/>
  <c r="U152" i="1"/>
  <c r="V152" i="1"/>
  <c r="W152" i="1"/>
  <c r="X152" i="1"/>
  <c r="Y152" i="1"/>
  <c r="Z152" i="1"/>
  <c r="AA152" i="1"/>
  <c r="AC152" i="1"/>
  <c r="AD152" i="1"/>
  <c r="AE152" i="1"/>
  <c r="AF152" i="1"/>
  <c r="AG152" i="1"/>
  <c r="AH152" i="1"/>
  <c r="AI152" i="1"/>
  <c r="AJ152" i="1"/>
  <c r="AK152" i="1"/>
  <c r="AL152" i="1"/>
  <c r="AN152" i="1"/>
  <c r="AO152" i="1"/>
  <c r="AP152" i="1"/>
  <c r="AQ152" i="1"/>
  <c r="BD151" i="1" l="1"/>
  <c r="BJ151" i="1"/>
  <c r="AR152" i="1"/>
  <c r="AS152" i="1"/>
  <c r="AT152" i="1"/>
  <c r="AU152" i="1"/>
  <c r="AV152" i="1"/>
  <c r="AW152" i="1"/>
  <c r="AX152" i="1"/>
  <c r="AY152" i="1"/>
  <c r="AZ152" i="1"/>
  <c r="BA152" i="1"/>
  <c r="BB152" i="1" s="1"/>
  <c r="BC152" i="1"/>
  <c r="BD152" i="1"/>
  <c r="BE152" i="1"/>
  <c r="BF152" i="1"/>
  <c r="BG152" i="1"/>
  <c r="BH152" i="1"/>
  <c r="BI152" i="1"/>
  <c r="Q153" i="1"/>
  <c r="R153" i="1"/>
  <c r="S153" i="1"/>
  <c r="T153" i="1"/>
  <c r="U153" i="1"/>
  <c r="V153" i="1"/>
  <c r="W153" i="1"/>
  <c r="X153" i="1"/>
  <c r="Y153" i="1"/>
  <c r="Z153" i="1"/>
  <c r="AA153" i="1"/>
  <c r="AC153" i="1"/>
  <c r="AD153" i="1"/>
  <c r="AE153" i="1"/>
  <c r="AF153" i="1"/>
  <c r="AG153" i="1"/>
  <c r="AH153" i="1"/>
  <c r="AI153" i="1"/>
  <c r="AJ153" i="1"/>
  <c r="AK153" i="1"/>
  <c r="AL153" i="1"/>
  <c r="AN153" i="1"/>
  <c r="AO153" i="1"/>
  <c r="AP153" i="1"/>
  <c r="AQ153" i="1"/>
  <c r="BJ152" i="1" l="1"/>
  <c r="AR153" i="1"/>
  <c r="AS153" i="1"/>
  <c r="AT153" i="1"/>
  <c r="AU153" i="1"/>
  <c r="AV153" i="1"/>
  <c r="AW153" i="1"/>
  <c r="AX153" i="1"/>
  <c r="AY153" i="1"/>
  <c r="AZ153" i="1"/>
  <c r="BA153" i="1"/>
  <c r="BB153" i="1" s="1"/>
  <c r="BD153" i="1"/>
  <c r="BE153" i="1"/>
  <c r="BF153" i="1"/>
  <c r="BG153" i="1"/>
  <c r="BH153" i="1"/>
  <c r="BI153" i="1"/>
  <c r="Q154" i="1"/>
  <c r="R154" i="1"/>
  <c r="S154" i="1"/>
  <c r="T154" i="1"/>
  <c r="U154" i="1"/>
  <c r="V154" i="1"/>
  <c r="W154" i="1"/>
  <c r="X154" i="1"/>
  <c r="Y154" i="1"/>
  <c r="Z154" i="1"/>
  <c r="AA154" i="1"/>
  <c r="AC154" i="1"/>
  <c r="AD154" i="1"/>
  <c r="AE154" i="1"/>
  <c r="AF154" i="1"/>
  <c r="AG154" i="1"/>
  <c r="AH154" i="1"/>
  <c r="AI154" i="1"/>
  <c r="AJ154" i="1"/>
  <c r="AK154" i="1"/>
  <c r="AL154" i="1"/>
  <c r="AN154" i="1"/>
  <c r="AO154" i="1"/>
  <c r="AP154" i="1"/>
  <c r="AQ154" i="1"/>
  <c r="BC153" i="1" l="1"/>
  <c r="BJ153" i="1"/>
  <c r="AR154" i="1"/>
  <c r="AS154" i="1"/>
  <c r="AT154" i="1"/>
  <c r="AU154" i="1"/>
  <c r="AV154" i="1"/>
  <c r="AW154" i="1"/>
  <c r="AX154" i="1"/>
  <c r="AY154" i="1"/>
  <c r="AZ154" i="1"/>
  <c r="BA154" i="1"/>
  <c r="BB154" i="1" s="1"/>
  <c r="BC154" i="1"/>
  <c r="BD154" i="1"/>
  <c r="BE154" i="1"/>
  <c r="BF154" i="1"/>
  <c r="BG154" i="1"/>
  <c r="BH154" i="1"/>
  <c r="BI154" i="1"/>
  <c r="Q155" i="1"/>
  <c r="R155" i="1"/>
  <c r="S155" i="1"/>
  <c r="T155" i="1"/>
  <c r="U155" i="1"/>
  <c r="V155" i="1"/>
  <c r="W155" i="1"/>
  <c r="X155" i="1"/>
  <c r="Y155" i="1"/>
  <c r="Z155" i="1"/>
  <c r="AA155" i="1"/>
  <c r="AC155" i="1"/>
  <c r="AD155" i="1"/>
  <c r="AE155" i="1"/>
  <c r="AF155" i="1"/>
  <c r="AG155" i="1"/>
  <c r="AH155" i="1"/>
  <c r="AI155" i="1"/>
  <c r="AJ155" i="1"/>
  <c r="AK155" i="1"/>
  <c r="AL155" i="1"/>
  <c r="AN155" i="1"/>
  <c r="AO155" i="1"/>
  <c r="AP155" i="1"/>
  <c r="AQ155" i="1"/>
  <c r="BJ154" i="1" l="1"/>
  <c r="AR155" i="1"/>
  <c r="AS155" i="1"/>
  <c r="AT155" i="1"/>
  <c r="AU155" i="1"/>
  <c r="AV155" i="1"/>
  <c r="AW155" i="1"/>
  <c r="AX155" i="1"/>
  <c r="AY155" i="1"/>
  <c r="AZ155" i="1"/>
  <c r="BA155" i="1"/>
  <c r="BB155" i="1" s="1"/>
  <c r="BC155" i="1"/>
  <c r="BD155" i="1"/>
  <c r="BE155" i="1"/>
  <c r="BF155" i="1"/>
  <c r="BG155" i="1"/>
  <c r="BH155" i="1"/>
  <c r="BI155" i="1"/>
  <c r="Q156" i="1"/>
  <c r="R156" i="1"/>
  <c r="S156" i="1"/>
  <c r="T156" i="1"/>
  <c r="U156" i="1"/>
  <c r="V156" i="1"/>
  <c r="W156" i="1"/>
  <c r="X156" i="1"/>
  <c r="Y156" i="1"/>
  <c r="Z156" i="1"/>
  <c r="AA156" i="1"/>
  <c r="AC156" i="1"/>
  <c r="AD156" i="1"/>
  <c r="AE156" i="1"/>
  <c r="AF156" i="1"/>
  <c r="AG156" i="1"/>
  <c r="AH156" i="1"/>
  <c r="AI156" i="1"/>
  <c r="AJ156" i="1"/>
  <c r="AK156" i="1"/>
  <c r="AL156" i="1"/>
  <c r="AN156" i="1"/>
  <c r="AO156" i="1"/>
  <c r="AP156" i="1"/>
  <c r="AQ156" i="1"/>
  <c r="BJ155" i="1" l="1"/>
  <c r="AR156" i="1"/>
  <c r="AS156" i="1"/>
  <c r="AT156" i="1"/>
  <c r="AU156" i="1"/>
  <c r="AV156" i="1"/>
  <c r="AW156" i="1"/>
  <c r="AX156" i="1"/>
  <c r="AY156" i="1"/>
  <c r="AZ156" i="1"/>
  <c r="BA156" i="1"/>
  <c r="BB156" i="1" s="1"/>
  <c r="BF156" i="1"/>
  <c r="BG156" i="1"/>
  <c r="BH156" i="1"/>
  <c r="BI156" i="1"/>
  <c r="Q157" i="1"/>
  <c r="R157" i="1"/>
  <c r="S157" i="1"/>
  <c r="T157" i="1"/>
  <c r="U157" i="1"/>
  <c r="V157" i="1"/>
  <c r="W157" i="1"/>
  <c r="X157" i="1"/>
  <c r="Y157" i="1"/>
  <c r="Z157" i="1"/>
  <c r="AA157" i="1"/>
  <c r="AC157" i="1"/>
  <c r="AD157" i="1"/>
  <c r="AE157" i="1"/>
  <c r="AF157" i="1"/>
  <c r="AG157" i="1"/>
  <c r="AH157" i="1"/>
  <c r="AI157" i="1"/>
  <c r="AJ157" i="1"/>
  <c r="AK157" i="1"/>
  <c r="AL157" i="1"/>
  <c r="AN157" i="1"/>
  <c r="AO157" i="1"/>
  <c r="AP157" i="1"/>
  <c r="AQ157" i="1"/>
  <c r="BE156" i="1" l="1"/>
  <c r="BD156" i="1"/>
  <c r="BC156" i="1"/>
  <c r="BJ156" i="1"/>
  <c r="AR157" i="1"/>
  <c r="AS157" i="1"/>
  <c r="AT157" i="1"/>
  <c r="AU157" i="1"/>
  <c r="AV157" i="1"/>
  <c r="AW157" i="1"/>
  <c r="AX157" i="1"/>
  <c r="AY157" i="1"/>
  <c r="AZ157" i="1"/>
  <c r="BA157" i="1"/>
  <c r="BB157" i="1" s="1"/>
  <c r="BD157" i="1"/>
  <c r="BE157" i="1"/>
  <c r="BF157" i="1"/>
  <c r="BG157" i="1"/>
  <c r="BH157" i="1"/>
  <c r="BI157" i="1"/>
  <c r="Q158" i="1"/>
  <c r="R158" i="1"/>
  <c r="S158" i="1"/>
  <c r="T158" i="1"/>
  <c r="U158" i="1"/>
  <c r="V158" i="1"/>
  <c r="W158" i="1"/>
  <c r="X158" i="1"/>
  <c r="Y158" i="1"/>
  <c r="Z158" i="1"/>
  <c r="AA158" i="1"/>
  <c r="AC158" i="1"/>
  <c r="AD158" i="1"/>
  <c r="AE158" i="1"/>
  <c r="AF158" i="1"/>
  <c r="AG158" i="1"/>
  <c r="AH158" i="1"/>
  <c r="AI158" i="1"/>
  <c r="AJ158" i="1"/>
  <c r="AK158" i="1"/>
  <c r="AL158" i="1"/>
  <c r="AN158" i="1"/>
  <c r="AO158" i="1"/>
  <c r="AP158" i="1"/>
  <c r="AQ158" i="1"/>
  <c r="BC157" i="1" l="1"/>
  <c r="BJ157" i="1"/>
  <c r="AR158" i="1"/>
  <c r="AS158" i="1"/>
  <c r="AT158" i="1"/>
  <c r="AU158" i="1"/>
  <c r="AV158" i="1"/>
  <c r="AW158" i="1"/>
  <c r="AX158" i="1"/>
  <c r="AY158" i="1"/>
  <c r="AZ158" i="1"/>
  <c r="BA158" i="1"/>
  <c r="BB158" i="1" s="1"/>
  <c r="BC158" i="1"/>
  <c r="BD158" i="1"/>
  <c r="BE158" i="1"/>
  <c r="BF158" i="1"/>
  <c r="BG158" i="1"/>
  <c r="BH158" i="1"/>
  <c r="BI158" i="1"/>
  <c r="BJ158" i="1"/>
  <c r="Q159" i="1"/>
  <c r="R159" i="1"/>
  <c r="S159" i="1"/>
  <c r="T159" i="1"/>
  <c r="U159" i="1"/>
  <c r="V159" i="1"/>
  <c r="W159" i="1"/>
  <c r="X159" i="1"/>
  <c r="Y159" i="1"/>
  <c r="Z159" i="1"/>
  <c r="AA159" i="1"/>
  <c r="AC159" i="1"/>
  <c r="AD159" i="1"/>
  <c r="AE159" i="1"/>
  <c r="AF159" i="1"/>
  <c r="AG159" i="1"/>
  <c r="AH159" i="1"/>
  <c r="AI159" i="1"/>
  <c r="AJ159" i="1"/>
  <c r="AK159" i="1"/>
  <c r="AL159" i="1"/>
  <c r="AN159" i="1"/>
  <c r="AO159" i="1"/>
  <c r="AP159" i="1"/>
  <c r="AQ159" i="1"/>
  <c r="AR159" i="1" l="1"/>
  <c r="AS159" i="1"/>
  <c r="AT159" i="1"/>
  <c r="AU159" i="1"/>
  <c r="AV159" i="1"/>
  <c r="AW159" i="1"/>
  <c r="AX159" i="1"/>
  <c r="AY159" i="1"/>
  <c r="AZ159" i="1"/>
  <c r="BA159" i="1"/>
  <c r="BB159" i="1" s="1"/>
  <c r="BE159" i="1"/>
  <c r="BF159" i="1"/>
  <c r="BG159" i="1"/>
  <c r="BH159" i="1"/>
  <c r="BI159" i="1"/>
  <c r="Q160" i="1"/>
  <c r="R160" i="1"/>
  <c r="S160" i="1"/>
  <c r="T160" i="1"/>
  <c r="U160" i="1"/>
  <c r="V160" i="1"/>
  <c r="W160" i="1"/>
  <c r="X160" i="1"/>
  <c r="Y160" i="1"/>
  <c r="Z160" i="1"/>
  <c r="AA160" i="1"/>
  <c r="AC160" i="1"/>
  <c r="AD160" i="1"/>
  <c r="AE160" i="1"/>
  <c r="AF160" i="1"/>
  <c r="AG160" i="1"/>
  <c r="AH160" i="1"/>
  <c r="AI160" i="1"/>
  <c r="AJ160" i="1"/>
  <c r="AK160" i="1"/>
  <c r="AL160" i="1"/>
  <c r="AN160" i="1"/>
  <c r="AO160" i="1"/>
  <c r="AP160" i="1"/>
  <c r="AQ160" i="1"/>
  <c r="BD159" i="1" l="1"/>
  <c r="BC159" i="1"/>
  <c r="BJ159" i="1"/>
  <c r="AR160" i="1"/>
  <c r="AS160" i="1"/>
  <c r="AT160" i="1"/>
  <c r="AU160" i="1"/>
  <c r="AV160" i="1"/>
  <c r="AW160" i="1"/>
  <c r="AX160" i="1"/>
  <c r="AY160" i="1"/>
  <c r="AZ160" i="1"/>
  <c r="BA160" i="1"/>
  <c r="BB160" i="1" s="1"/>
  <c r="BD160" i="1"/>
  <c r="BE160" i="1"/>
  <c r="BF160" i="1"/>
  <c r="BG160" i="1"/>
  <c r="BH160" i="1"/>
  <c r="BI160" i="1"/>
  <c r="Q161" i="1"/>
  <c r="R161" i="1"/>
  <c r="S161" i="1"/>
  <c r="T161" i="1"/>
  <c r="U161" i="1"/>
  <c r="V161" i="1"/>
  <c r="W161" i="1"/>
  <c r="X161" i="1"/>
  <c r="Y161" i="1"/>
  <c r="Z161" i="1"/>
  <c r="AA161" i="1"/>
  <c r="AC161" i="1"/>
  <c r="AD161" i="1"/>
  <c r="AE161" i="1"/>
  <c r="AF161" i="1"/>
  <c r="AG161" i="1"/>
  <c r="AH161" i="1"/>
  <c r="AI161" i="1"/>
  <c r="AJ161" i="1"/>
  <c r="AK161" i="1"/>
  <c r="AL161" i="1"/>
  <c r="AN161" i="1"/>
  <c r="AO161" i="1"/>
  <c r="AP161" i="1"/>
  <c r="AQ161" i="1"/>
  <c r="BC160" i="1" l="1"/>
  <c r="BJ160" i="1"/>
  <c r="AR161" i="1"/>
  <c r="AS161" i="1"/>
  <c r="AT161" i="1"/>
  <c r="AU161" i="1"/>
  <c r="AV161" i="1"/>
  <c r="AW161" i="1"/>
  <c r="AX161" i="1"/>
  <c r="AY161" i="1"/>
  <c r="AZ161" i="1"/>
  <c r="BA161" i="1"/>
  <c r="BB161" i="1" s="1"/>
  <c r="BD161" i="1"/>
  <c r="BE161" i="1"/>
  <c r="BF161" i="1"/>
  <c r="BG161" i="1"/>
  <c r="BH161" i="1"/>
  <c r="BI161" i="1"/>
  <c r="Q162" i="1"/>
  <c r="R162" i="1"/>
  <c r="S162" i="1"/>
  <c r="T162" i="1"/>
  <c r="U162" i="1"/>
  <c r="V162" i="1"/>
  <c r="W162" i="1"/>
  <c r="X162" i="1"/>
  <c r="Y162" i="1"/>
  <c r="Z162" i="1"/>
  <c r="AA162" i="1"/>
  <c r="AC162" i="1"/>
  <c r="AD162" i="1"/>
  <c r="AE162" i="1"/>
  <c r="AF162" i="1"/>
  <c r="AG162" i="1"/>
  <c r="AH162" i="1"/>
  <c r="AI162" i="1"/>
  <c r="AJ162" i="1"/>
  <c r="AK162" i="1"/>
  <c r="AL162" i="1"/>
  <c r="AN162" i="1"/>
  <c r="AO162" i="1"/>
  <c r="AP162" i="1"/>
  <c r="AQ162" i="1"/>
  <c r="BC161" i="1" l="1"/>
  <c r="BJ161" i="1"/>
  <c r="AR162" i="1"/>
  <c r="AS162" i="1"/>
  <c r="AT162" i="1"/>
  <c r="AU162" i="1"/>
  <c r="AV162" i="1"/>
  <c r="AW162" i="1"/>
  <c r="AX162" i="1"/>
  <c r="AY162" i="1"/>
  <c r="AZ162" i="1"/>
  <c r="BA162" i="1"/>
  <c r="BB162" i="1" s="1"/>
  <c r="BE162" i="1"/>
  <c r="BF162" i="1"/>
  <c r="BG162" i="1"/>
  <c r="BH162" i="1"/>
  <c r="BI162" i="1"/>
  <c r="Q163" i="1"/>
  <c r="R163" i="1"/>
  <c r="S163" i="1"/>
  <c r="T163" i="1"/>
  <c r="U163" i="1"/>
  <c r="V163" i="1"/>
  <c r="W163" i="1"/>
  <c r="X163" i="1"/>
  <c r="Y163" i="1"/>
  <c r="Z163" i="1"/>
  <c r="AA163" i="1"/>
  <c r="AC163" i="1"/>
  <c r="AD163" i="1"/>
  <c r="AE163" i="1"/>
  <c r="AF163" i="1"/>
  <c r="AG163" i="1"/>
  <c r="AH163" i="1"/>
  <c r="AI163" i="1"/>
  <c r="AJ163" i="1"/>
  <c r="AK163" i="1"/>
  <c r="AL163" i="1"/>
  <c r="AN163" i="1"/>
  <c r="AO163" i="1"/>
  <c r="AP163" i="1"/>
  <c r="AQ163" i="1"/>
  <c r="BD162" i="1" l="1"/>
  <c r="BC162" i="1"/>
  <c r="BJ162" i="1"/>
  <c r="AR163" i="1"/>
  <c r="AS163" i="1"/>
  <c r="AT163" i="1"/>
  <c r="AU163" i="1"/>
  <c r="AV163" i="1"/>
  <c r="AW163" i="1"/>
  <c r="AX163" i="1"/>
  <c r="AY163" i="1"/>
  <c r="AZ163" i="1"/>
  <c r="BA163" i="1"/>
  <c r="BB163" i="1" s="1"/>
  <c r="BD163" i="1"/>
  <c r="BE163" i="1"/>
  <c r="BF163" i="1"/>
  <c r="BG163" i="1"/>
  <c r="BH163" i="1"/>
  <c r="BI163" i="1"/>
  <c r="Q164" i="1"/>
  <c r="R164" i="1"/>
  <c r="S164" i="1"/>
  <c r="T164" i="1"/>
  <c r="U164" i="1"/>
  <c r="V164" i="1"/>
  <c r="W164" i="1"/>
  <c r="X164" i="1"/>
  <c r="Y164" i="1"/>
  <c r="Z164" i="1"/>
  <c r="AA164" i="1"/>
  <c r="AC164" i="1"/>
  <c r="AD164" i="1"/>
  <c r="AE164" i="1"/>
  <c r="AF164" i="1"/>
  <c r="AG164" i="1"/>
  <c r="AH164" i="1"/>
  <c r="AI164" i="1"/>
  <c r="AJ164" i="1"/>
  <c r="AK164" i="1"/>
  <c r="AL164" i="1"/>
  <c r="AN164" i="1"/>
  <c r="AO164" i="1"/>
  <c r="AP164" i="1"/>
  <c r="AQ164" i="1"/>
  <c r="BC163" i="1" l="1"/>
  <c r="BJ163" i="1"/>
  <c r="AR164" i="1"/>
  <c r="AS164" i="1"/>
  <c r="AT164" i="1"/>
  <c r="AU164" i="1"/>
  <c r="AV164" i="1"/>
  <c r="AW164" i="1"/>
  <c r="AX164" i="1"/>
  <c r="AY164" i="1"/>
  <c r="AZ164" i="1"/>
  <c r="BA164" i="1"/>
  <c r="BB164" i="1" s="1"/>
  <c r="BD164" i="1"/>
  <c r="BE164" i="1"/>
  <c r="BF164" i="1"/>
  <c r="BG164" i="1"/>
  <c r="BH164" i="1"/>
  <c r="BI164" i="1"/>
  <c r="Q165" i="1"/>
  <c r="R165" i="1"/>
  <c r="S165" i="1"/>
  <c r="T165" i="1"/>
  <c r="U165" i="1"/>
  <c r="V165" i="1"/>
  <c r="W165" i="1"/>
  <c r="X165" i="1"/>
  <c r="Y165" i="1"/>
  <c r="Z165" i="1"/>
  <c r="AA165" i="1"/>
  <c r="AC165" i="1"/>
  <c r="AD165" i="1"/>
  <c r="AE165" i="1"/>
  <c r="AF165" i="1"/>
  <c r="AG165" i="1"/>
  <c r="AH165" i="1"/>
  <c r="AI165" i="1"/>
  <c r="AJ165" i="1"/>
  <c r="AK165" i="1"/>
  <c r="AL165" i="1"/>
  <c r="AN165" i="1"/>
  <c r="AO165" i="1"/>
  <c r="AP165" i="1"/>
  <c r="AQ165" i="1"/>
  <c r="BC164" i="1" l="1"/>
  <c r="BJ164" i="1"/>
  <c r="AR165" i="1"/>
  <c r="AS165" i="1"/>
  <c r="AT165" i="1"/>
  <c r="AU165" i="1"/>
  <c r="AV165" i="1"/>
  <c r="AW165" i="1"/>
  <c r="AX165" i="1"/>
  <c r="AY165" i="1"/>
  <c r="AZ165" i="1"/>
  <c r="BA165" i="1"/>
  <c r="BB165" i="1" s="1"/>
  <c r="BD165" i="1"/>
  <c r="BE165" i="1"/>
  <c r="BF165" i="1"/>
  <c r="BG165" i="1"/>
  <c r="BH165" i="1"/>
  <c r="BI165" i="1"/>
  <c r="Q166" i="1"/>
  <c r="R166" i="1"/>
  <c r="S166" i="1"/>
  <c r="T166" i="1"/>
  <c r="U166" i="1"/>
  <c r="V166" i="1"/>
  <c r="W166" i="1"/>
  <c r="X166" i="1"/>
  <c r="Y166" i="1"/>
  <c r="Z166" i="1"/>
  <c r="AA166" i="1"/>
  <c r="AC166" i="1"/>
  <c r="AD166" i="1"/>
  <c r="AE166" i="1"/>
  <c r="AF166" i="1"/>
  <c r="AG166" i="1"/>
  <c r="AH166" i="1"/>
  <c r="AI166" i="1"/>
  <c r="AJ166" i="1"/>
  <c r="AK166" i="1"/>
  <c r="AL166" i="1"/>
  <c r="AN166" i="1"/>
  <c r="AO166" i="1"/>
  <c r="AP166" i="1"/>
  <c r="AQ166" i="1"/>
  <c r="BC165" i="1" l="1"/>
  <c r="BJ165" i="1"/>
  <c r="AR166" i="1"/>
  <c r="AS166" i="1"/>
  <c r="AT166" i="1"/>
  <c r="AU166" i="1"/>
  <c r="AV166" i="1"/>
  <c r="AW166" i="1"/>
  <c r="AX166" i="1"/>
  <c r="AY166" i="1"/>
  <c r="AZ166" i="1"/>
  <c r="BA166" i="1"/>
  <c r="BB166" i="1" s="1"/>
  <c r="BD166" i="1"/>
  <c r="BE166" i="1"/>
  <c r="BF166" i="1"/>
  <c r="BG166" i="1"/>
  <c r="BH166" i="1"/>
  <c r="BI166" i="1"/>
  <c r="Q167" i="1"/>
  <c r="R167" i="1"/>
  <c r="S167" i="1"/>
  <c r="T167" i="1"/>
  <c r="U167" i="1"/>
  <c r="V167" i="1"/>
  <c r="W167" i="1"/>
  <c r="X167" i="1"/>
  <c r="Y167" i="1"/>
  <c r="Z167" i="1"/>
  <c r="AA167" i="1"/>
  <c r="AC167" i="1"/>
  <c r="AD167" i="1"/>
  <c r="AE167" i="1"/>
  <c r="AF167" i="1"/>
  <c r="AG167" i="1"/>
  <c r="AH167" i="1"/>
  <c r="AI167" i="1"/>
  <c r="AJ167" i="1"/>
  <c r="AK167" i="1"/>
  <c r="AL167" i="1"/>
  <c r="AN167" i="1"/>
  <c r="AO167" i="1"/>
  <c r="AP167" i="1"/>
  <c r="AQ167" i="1"/>
  <c r="BC166" i="1" l="1"/>
  <c r="BJ166" i="1"/>
  <c r="AR167" i="1"/>
  <c r="AS167" i="1"/>
  <c r="AT167" i="1"/>
  <c r="AU167" i="1"/>
  <c r="AV167" i="1"/>
  <c r="AW167" i="1"/>
  <c r="AX167" i="1"/>
  <c r="AY167" i="1"/>
  <c r="AZ167" i="1"/>
  <c r="BA167" i="1"/>
  <c r="BB167" i="1"/>
  <c r="BC167" i="1"/>
  <c r="BD167" i="1"/>
  <c r="BE167" i="1"/>
  <c r="BF167" i="1"/>
  <c r="BG167" i="1"/>
  <c r="BH167" i="1"/>
  <c r="BI167" i="1"/>
  <c r="BJ167" i="1"/>
  <c r="Q168" i="1"/>
  <c r="R168" i="1"/>
  <c r="S168" i="1"/>
  <c r="T168" i="1"/>
  <c r="U168" i="1"/>
  <c r="V168" i="1"/>
  <c r="W168" i="1"/>
  <c r="X168" i="1"/>
  <c r="Y168" i="1"/>
  <c r="Z168" i="1"/>
  <c r="AA168" i="1"/>
  <c r="AC168" i="1"/>
  <c r="AD168" i="1"/>
  <c r="AE168" i="1"/>
  <c r="AF168" i="1"/>
  <c r="AG168" i="1"/>
  <c r="AH168" i="1"/>
  <c r="AI168" i="1"/>
  <c r="AJ168" i="1"/>
  <c r="AK168" i="1"/>
  <c r="AL168" i="1"/>
  <c r="AN168" i="1"/>
  <c r="AO168" i="1"/>
  <c r="AP168" i="1"/>
  <c r="AQ168" i="1"/>
  <c r="AR168" i="1" l="1"/>
  <c r="AS168" i="1"/>
  <c r="AT168" i="1"/>
  <c r="AU168" i="1"/>
  <c r="AV168" i="1"/>
  <c r="AW168" i="1"/>
  <c r="AX168" i="1"/>
  <c r="AY168" i="1"/>
  <c r="AZ168" i="1"/>
  <c r="BA168" i="1"/>
  <c r="BB168" i="1" s="1"/>
  <c r="BC168" i="1"/>
  <c r="BD168" i="1"/>
  <c r="BE168" i="1"/>
  <c r="BF168" i="1"/>
  <c r="BG168" i="1"/>
  <c r="BH168" i="1"/>
  <c r="BI168" i="1"/>
  <c r="Q169" i="1"/>
  <c r="R169" i="1"/>
  <c r="S169" i="1"/>
  <c r="T169" i="1"/>
  <c r="U169" i="1"/>
  <c r="V169" i="1"/>
  <c r="W169" i="1"/>
  <c r="X169" i="1"/>
  <c r="Y169" i="1"/>
  <c r="Z169" i="1"/>
  <c r="AA169" i="1"/>
  <c r="AC169" i="1"/>
  <c r="AD169" i="1"/>
  <c r="AE169" i="1"/>
  <c r="AF169" i="1"/>
  <c r="AG169" i="1"/>
  <c r="AH169" i="1"/>
  <c r="AI169" i="1"/>
  <c r="AJ169" i="1"/>
  <c r="AK169" i="1"/>
  <c r="AL169" i="1"/>
  <c r="AN169" i="1"/>
  <c r="AO169" i="1"/>
  <c r="AP169" i="1"/>
  <c r="AQ169" i="1"/>
  <c r="BJ168" i="1" l="1"/>
  <c r="AR169" i="1"/>
  <c r="AS169" i="1"/>
  <c r="AT169" i="1"/>
  <c r="AU169" i="1"/>
  <c r="AV169" i="1"/>
  <c r="AW169" i="1"/>
  <c r="AX169" i="1"/>
  <c r="AY169" i="1"/>
  <c r="AZ169" i="1"/>
  <c r="BA169" i="1"/>
  <c r="BB169" i="1" s="1"/>
  <c r="BC169" i="1"/>
  <c r="BD169" i="1"/>
  <c r="BE169" i="1"/>
  <c r="BF169" i="1"/>
  <c r="BG169" i="1"/>
  <c r="BH169" i="1"/>
  <c r="BI169" i="1"/>
  <c r="BJ169" i="1"/>
  <c r="Q170" i="1"/>
  <c r="R170" i="1"/>
  <c r="S170" i="1"/>
  <c r="T170" i="1"/>
  <c r="U170" i="1"/>
  <c r="V170" i="1"/>
  <c r="W170" i="1"/>
  <c r="X170" i="1"/>
  <c r="Y170" i="1"/>
  <c r="Z170" i="1"/>
  <c r="AA170" i="1"/>
  <c r="AC170" i="1"/>
  <c r="AD170" i="1"/>
  <c r="AE170" i="1"/>
  <c r="AF170" i="1"/>
  <c r="AG170" i="1"/>
  <c r="AH170" i="1"/>
  <c r="AI170" i="1"/>
  <c r="AJ170" i="1"/>
  <c r="AK170" i="1"/>
  <c r="AL170" i="1"/>
  <c r="AN170" i="1"/>
  <c r="AO170" i="1"/>
  <c r="AP170" i="1"/>
  <c r="AQ170" i="1"/>
  <c r="AR170" i="1" l="1"/>
  <c r="AS170" i="1"/>
  <c r="AT170" i="1"/>
  <c r="AU170" i="1"/>
  <c r="AV170" i="1"/>
  <c r="AW170" i="1"/>
  <c r="AX170" i="1"/>
  <c r="AY170" i="1"/>
  <c r="AZ170" i="1"/>
  <c r="BA170" i="1"/>
  <c r="BB170" i="1" s="1"/>
  <c r="BI170" i="1"/>
  <c r="Q171" i="1"/>
  <c r="R171" i="1"/>
  <c r="S171" i="1"/>
  <c r="T171" i="1"/>
  <c r="U171" i="1"/>
  <c r="V171" i="1"/>
  <c r="W171" i="1"/>
  <c r="X171" i="1"/>
  <c r="Y171" i="1"/>
  <c r="Z171" i="1"/>
  <c r="AA171" i="1"/>
  <c r="AC171" i="1"/>
  <c r="AD171" i="1"/>
  <c r="AE171" i="1"/>
  <c r="AF171" i="1"/>
  <c r="AG171" i="1"/>
  <c r="AH171" i="1"/>
  <c r="AI171" i="1"/>
  <c r="AJ171" i="1"/>
  <c r="AK171" i="1"/>
  <c r="AL171" i="1"/>
  <c r="AN171" i="1"/>
  <c r="AO171" i="1"/>
  <c r="AP171" i="1"/>
  <c r="AQ171" i="1"/>
  <c r="BH170" i="1" l="1"/>
  <c r="BG170" i="1"/>
  <c r="BF170" i="1"/>
  <c r="BE170" i="1"/>
  <c r="BD170" i="1"/>
  <c r="BC170" i="1"/>
  <c r="BJ170" i="1"/>
  <c r="AR171" i="1"/>
  <c r="AS171" i="1"/>
  <c r="AT171" i="1"/>
  <c r="AU171" i="1"/>
  <c r="AV171" i="1"/>
  <c r="AW171" i="1"/>
  <c r="AX171" i="1"/>
  <c r="AY171" i="1"/>
  <c r="AZ171" i="1"/>
  <c r="BA171" i="1"/>
  <c r="BB171" i="1" s="1"/>
  <c r="BE171" i="1"/>
  <c r="BG171" i="1"/>
  <c r="BH171" i="1"/>
  <c r="BI171" i="1"/>
  <c r="Q172" i="1"/>
  <c r="R172" i="1"/>
  <c r="S172" i="1"/>
  <c r="T172" i="1"/>
  <c r="U172" i="1"/>
  <c r="V172" i="1"/>
  <c r="W172" i="1"/>
  <c r="X172" i="1"/>
  <c r="Y172" i="1"/>
  <c r="Z172" i="1"/>
  <c r="AA172" i="1"/>
  <c r="AC172" i="1"/>
  <c r="AD172" i="1"/>
  <c r="AE172" i="1"/>
  <c r="AF172" i="1"/>
  <c r="AG172" i="1"/>
  <c r="AH172" i="1"/>
  <c r="AI172" i="1"/>
  <c r="AJ172" i="1"/>
  <c r="AK172" i="1"/>
  <c r="AL172" i="1"/>
  <c r="AN172" i="1"/>
  <c r="AO172" i="1"/>
  <c r="AP172" i="1"/>
  <c r="AQ172" i="1"/>
  <c r="BF171" i="1" l="1"/>
  <c r="BD171" i="1"/>
  <c r="BC171" i="1"/>
  <c r="BJ171" i="1"/>
  <c r="AR172" i="1"/>
  <c r="AS172" i="1"/>
  <c r="AT172" i="1"/>
  <c r="AU172" i="1"/>
  <c r="AV172" i="1"/>
  <c r="AW172" i="1"/>
  <c r="AX172" i="1"/>
  <c r="AY172" i="1"/>
  <c r="AZ172" i="1"/>
  <c r="BA172" i="1"/>
  <c r="BB172" i="1" s="1"/>
  <c r="BH172" i="1"/>
  <c r="BI172" i="1"/>
  <c r="Q173" i="1"/>
  <c r="R173" i="1"/>
  <c r="S173" i="1"/>
  <c r="T173" i="1"/>
  <c r="U173" i="1"/>
  <c r="V173" i="1"/>
  <c r="W173" i="1"/>
  <c r="X173" i="1"/>
  <c r="Y173" i="1"/>
  <c r="Z173" i="1"/>
  <c r="AA173" i="1"/>
  <c r="AC173" i="1"/>
  <c r="AD173" i="1"/>
  <c r="AE173" i="1"/>
  <c r="AF173" i="1"/>
  <c r="AG173" i="1"/>
  <c r="AH173" i="1"/>
  <c r="AI173" i="1"/>
  <c r="AJ173" i="1"/>
  <c r="AK173" i="1"/>
  <c r="AL173" i="1"/>
  <c r="AN173" i="1"/>
  <c r="AO173" i="1"/>
  <c r="AP173" i="1"/>
  <c r="AQ173" i="1"/>
  <c r="BG172" i="1" l="1"/>
  <c r="BF172" i="1"/>
  <c r="BE172" i="1"/>
  <c r="BD172" i="1"/>
  <c r="BC172" i="1"/>
  <c r="BJ172" i="1"/>
  <c r="AR173" i="1"/>
  <c r="AS173" i="1"/>
  <c r="AT173" i="1"/>
  <c r="AU173" i="1"/>
  <c r="AV173" i="1"/>
  <c r="AW173" i="1"/>
  <c r="AX173" i="1"/>
  <c r="AY173" i="1"/>
  <c r="AZ173" i="1"/>
  <c r="BA173" i="1"/>
  <c r="BB173" i="1" s="1"/>
  <c r="BE173" i="1"/>
  <c r="BG173" i="1"/>
  <c r="BH173" i="1"/>
  <c r="BI173" i="1"/>
  <c r="Q174" i="1"/>
  <c r="R174" i="1"/>
  <c r="S174" i="1"/>
  <c r="T174" i="1"/>
  <c r="U174" i="1"/>
  <c r="V174" i="1"/>
  <c r="W174" i="1"/>
  <c r="X174" i="1"/>
  <c r="Y174" i="1"/>
  <c r="Z174" i="1"/>
  <c r="AA174" i="1"/>
  <c r="AC174" i="1"/>
  <c r="AD174" i="1"/>
  <c r="AE174" i="1"/>
  <c r="AF174" i="1"/>
  <c r="AG174" i="1"/>
  <c r="AH174" i="1"/>
  <c r="AI174" i="1"/>
  <c r="AJ174" i="1"/>
  <c r="AK174" i="1"/>
  <c r="AL174" i="1"/>
  <c r="AN174" i="1"/>
  <c r="AO174" i="1"/>
  <c r="AP174" i="1"/>
  <c r="AQ174" i="1"/>
  <c r="BF173" i="1" l="1"/>
  <c r="BD173" i="1"/>
  <c r="BC173" i="1"/>
  <c r="BJ173" i="1"/>
  <c r="AR174" i="1"/>
  <c r="AS174" i="1"/>
  <c r="AT174" i="1"/>
  <c r="AU174" i="1"/>
  <c r="AV174" i="1"/>
  <c r="AW174" i="1"/>
  <c r="AX174" i="1"/>
  <c r="AY174" i="1"/>
  <c r="AZ174" i="1"/>
  <c r="BA174" i="1"/>
  <c r="BB174" i="1" s="1"/>
  <c r="BG174" i="1"/>
  <c r="BH174" i="1"/>
  <c r="BI174" i="1"/>
  <c r="Q175" i="1"/>
  <c r="R175" i="1"/>
  <c r="S175" i="1"/>
  <c r="T175" i="1"/>
  <c r="U175" i="1"/>
  <c r="V175" i="1"/>
  <c r="W175" i="1"/>
  <c r="X175" i="1"/>
  <c r="Y175" i="1"/>
  <c r="Z175" i="1"/>
  <c r="AA175" i="1"/>
  <c r="AC175" i="1"/>
  <c r="AD175" i="1"/>
  <c r="AE175" i="1"/>
  <c r="AF175" i="1"/>
  <c r="AG175" i="1"/>
  <c r="AH175" i="1"/>
  <c r="AI175" i="1"/>
  <c r="AJ175" i="1"/>
  <c r="AK175" i="1"/>
  <c r="AL175" i="1"/>
  <c r="AN175" i="1"/>
  <c r="AO175" i="1"/>
  <c r="AP175" i="1"/>
  <c r="AQ175" i="1"/>
  <c r="BF174" i="1" l="1"/>
  <c r="BE174" i="1"/>
  <c r="BD174" i="1"/>
  <c r="BC174" i="1"/>
  <c r="BJ174" i="1"/>
  <c r="AR175" i="1"/>
  <c r="AS175" i="1"/>
  <c r="AT175" i="1"/>
  <c r="AU175" i="1"/>
  <c r="AV175" i="1"/>
  <c r="AW175" i="1"/>
  <c r="AX175" i="1"/>
  <c r="AY175" i="1"/>
  <c r="AZ175" i="1"/>
  <c r="BA175" i="1"/>
  <c r="BB175" i="1" s="1"/>
  <c r="BH175" i="1"/>
  <c r="BI175" i="1"/>
  <c r="Q176" i="1"/>
  <c r="R176" i="1"/>
  <c r="S176" i="1"/>
  <c r="T176" i="1"/>
  <c r="U176" i="1"/>
  <c r="V176" i="1"/>
  <c r="W176" i="1"/>
  <c r="X176" i="1"/>
  <c r="Y176" i="1"/>
  <c r="Z176" i="1"/>
  <c r="AA176" i="1"/>
  <c r="AC176" i="1"/>
  <c r="AD176" i="1"/>
  <c r="AE176" i="1"/>
  <c r="AF176" i="1"/>
  <c r="AG176" i="1"/>
  <c r="AH176" i="1"/>
  <c r="AI176" i="1"/>
  <c r="AJ176" i="1"/>
  <c r="AK176" i="1"/>
  <c r="AL176" i="1"/>
  <c r="AN176" i="1"/>
  <c r="AO176" i="1"/>
  <c r="AP176" i="1"/>
  <c r="AQ176" i="1"/>
  <c r="BG175" i="1" l="1"/>
  <c r="BF175" i="1"/>
  <c r="BE175" i="1"/>
  <c r="BD175" i="1"/>
  <c r="BC175" i="1"/>
  <c r="BJ175" i="1"/>
  <c r="AR176" i="1"/>
  <c r="AS176" i="1"/>
  <c r="AT176" i="1"/>
  <c r="AU176" i="1"/>
  <c r="AV176" i="1"/>
  <c r="AW176" i="1"/>
  <c r="AX176" i="1"/>
  <c r="AY176" i="1"/>
  <c r="AZ176" i="1"/>
  <c r="BA176" i="1"/>
  <c r="BB176" i="1" s="1"/>
  <c r="BF176" i="1"/>
  <c r="BG176" i="1"/>
  <c r="BH176" i="1"/>
  <c r="BI176" i="1"/>
  <c r="Q177" i="1"/>
  <c r="R177" i="1"/>
  <c r="S177" i="1"/>
  <c r="T177" i="1"/>
  <c r="U177" i="1"/>
  <c r="V177" i="1"/>
  <c r="W177" i="1"/>
  <c r="X177" i="1"/>
  <c r="Y177" i="1"/>
  <c r="Z177" i="1"/>
  <c r="AA177" i="1"/>
  <c r="AC177" i="1"/>
  <c r="AD177" i="1"/>
  <c r="AE177" i="1"/>
  <c r="AF177" i="1"/>
  <c r="AG177" i="1"/>
  <c r="AH177" i="1"/>
  <c r="AI177" i="1"/>
  <c r="AJ177" i="1"/>
  <c r="AK177" i="1"/>
  <c r="AL177" i="1"/>
  <c r="AN177" i="1"/>
  <c r="AO177" i="1"/>
  <c r="AP177" i="1"/>
  <c r="AQ177" i="1"/>
  <c r="BE176" i="1" l="1"/>
  <c r="BD176" i="1"/>
  <c r="BC176" i="1"/>
  <c r="BJ176" i="1"/>
  <c r="AR177" i="1"/>
  <c r="AS177" i="1"/>
  <c r="AT177" i="1"/>
  <c r="AU177" i="1"/>
  <c r="AV177" i="1"/>
  <c r="AW177" i="1"/>
  <c r="AX177" i="1"/>
  <c r="AY177" i="1"/>
  <c r="AZ177" i="1"/>
  <c r="BA177" i="1"/>
  <c r="BB177" i="1" s="1"/>
  <c r="BE177" i="1"/>
  <c r="BF177" i="1"/>
  <c r="BG177" i="1"/>
  <c r="BH177" i="1"/>
  <c r="BI177" i="1"/>
  <c r="Q178" i="1"/>
  <c r="R178" i="1"/>
  <c r="S178" i="1"/>
  <c r="T178" i="1"/>
  <c r="U178" i="1"/>
  <c r="V178" i="1"/>
  <c r="W178" i="1"/>
  <c r="X178" i="1"/>
  <c r="Y178" i="1"/>
  <c r="Z178" i="1"/>
  <c r="AA178" i="1"/>
  <c r="AC178" i="1"/>
  <c r="AD178" i="1"/>
  <c r="AE178" i="1"/>
  <c r="AF178" i="1"/>
  <c r="AG178" i="1"/>
  <c r="AH178" i="1"/>
  <c r="AI178" i="1"/>
  <c r="AJ178" i="1"/>
  <c r="AK178" i="1"/>
  <c r="AL178" i="1"/>
  <c r="AN178" i="1"/>
  <c r="AO178" i="1"/>
  <c r="AP178" i="1"/>
  <c r="AQ178" i="1"/>
  <c r="BD177" i="1" l="1"/>
  <c r="BC177" i="1"/>
  <c r="BJ177" i="1"/>
  <c r="AR178" i="1"/>
  <c r="AS178" i="1"/>
  <c r="AT178" i="1"/>
  <c r="AU178" i="1"/>
  <c r="AV178" i="1"/>
  <c r="AW178" i="1"/>
  <c r="AX178" i="1"/>
  <c r="AY178" i="1"/>
  <c r="AZ178" i="1"/>
  <c r="BA178" i="1"/>
  <c r="BB178" i="1" s="1"/>
  <c r="BE178" i="1"/>
  <c r="BF178" i="1"/>
  <c r="BG178" i="1"/>
  <c r="BH178" i="1"/>
  <c r="BI178" i="1"/>
  <c r="Q179" i="1"/>
  <c r="R179" i="1"/>
  <c r="S179" i="1"/>
  <c r="T179" i="1"/>
  <c r="U179" i="1"/>
  <c r="V179" i="1"/>
  <c r="W179" i="1"/>
  <c r="X179" i="1"/>
  <c r="Y179" i="1"/>
  <c r="Z179" i="1"/>
  <c r="AA179" i="1"/>
  <c r="AC179" i="1"/>
  <c r="AD179" i="1"/>
  <c r="AE179" i="1"/>
  <c r="AF179" i="1"/>
  <c r="AG179" i="1"/>
  <c r="AH179" i="1"/>
  <c r="AI179" i="1"/>
  <c r="AJ179" i="1"/>
  <c r="AK179" i="1"/>
  <c r="AL179" i="1"/>
  <c r="AN179" i="1"/>
  <c r="AO179" i="1"/>
  <c r="AP179" i="1"/>
  <c r="AQ179" i="1"/>
  <c r="BD178" i="1" l="1"/>
  <c r="BC178" i="1"/>
  <c r="BJ178" i="1"/>
  <c r="AR179" i="1"/>
  <c r="AS179" i="1"/>
  <c r="AT179" i="1"/>
  <c r="AU179" i="1"/>
  <c r="AV179" i="1"/>
  <c r="AW179" i="1"/>
  <c r="AX179" i="1"/>
  <c r="AY179" i="1"/>
  <c r="AZ179" i="1"/>
  <c r="BA179" i="1"/>
  <c r="BB179" i="1" s="1"/>
  <c r="BE179" i="1"/>
  <c r="BF179" i="1"/>
  <c r="BG179" i="1"/>
  <c r="BH179" i="1"/>
  <c r="BI179" i="1"/>
  <c r="Q180" i="1"/>
  <c r="R180" i="1"/>
  <c r="S180" i="1"/>
  <c r="T180" i="1"/>
  <c r="U180" i="1"/>
  <c r="V180" i="1"/>
  <c r="W180" i="1"/>
  <c r="X180" i="1"/>
  <c r="Y180" i="1"/>
  <c r="Z180" i="1"/>
  <c r="AA180" i="1"/>
  <c r="AC180" i="1"/>
  <c r="AD180" i="1"/>
  <c r="AE180" i="1"/>
  <c r="AF180" i="1"/>
  <c r="AG180" i="1"/>
  <c r="AH180" i="1"/>
  <c r="AI180" i="1"/>
  <c r="AJ180" i="1"/>
  <c r="AK180" i="1"/>
  <c r="AL180" i="1"/>
  <c r="AN180" i="1"/>
  <c r="AO180" i="1"/>
  <c r="AP180" i="1"/>
  <c r="AQ180" i="1"/>
  <c r="BD179" i="1" l="1"/>
  <c r="BC179" i="1"/>
  <c r="BJ179" i="1"/>
  <c r="AR180" i="1"/>
  <c r="AS180" i="1"/>
  <c r="AT180" i="1"/>
  <c r="AU180" i="1"/>
  <c r="AV180" i="1"/>
  <c r="AW180" i="1"/>
  <c r="AX180" i="1"/>
  <c r="AY180" i="1"/>
  <c r="AZ180" i="1"/>
  <c r="BA180" i="1"/>
  <c r="BB180" i="1" s="1"/>
  <c r="BE180" i="1"/>
  <c r="BH180" i="1"/>
  <c r="BI180" i="1"/>
  <c r="Q181" i="1"/>
  <c r="R181" i="1"/>
  <c r="S181" i="1"/>
  <c r="T181" i="1"/>
  <c r="U181" i="1"/>
  <c r="V181" i="1"/>
  <c r="W181" i="1"/>
  <c r="X181" i="1"/>
  <c r="Y181" i="1"/>
  <c r="Z181" i="1"/>
  <c r="AA181" i="1"/>
  <c r="AC181" i="1"/>
  <c r="AD181" i="1"/>
  <c r="AE181" i="1"/>
  <c r="AF181" i="1"/>
  <c r="AG181" i="1"/>
  <c r="AH181" i="1"/>
  <c r="AI181" i="1"/>
  <c r="AJ181" i="1"/>
  <c r="AK181" i="1"/>
  <c r="AL181" i="1"/>
  <c r="AN181" i="1"/>
  <c r="AO181" i="1"/>
  <c r="AP181" i="1"/>
  <c r="AQ181" i="1"/>
  <c r="BG180" i="1" l="1"/>
  <c r="BF180" i="1"/>
  <c r="BD180" i="1"/>
  <c r="BC180" i="1"/>
  <c r="BJ180" i="1"/>
  <c r="AR181" i="1"/>
  <c r="AS181" i="1"/>
  <c r="AT181" i="1"/>
  <c r="AU181" i="1"/>
  <c r="AV181" i="1"/>
  <c r="AW181" i="1"/>
  <c r="AX181" i="1"/>
  <c r="AY181" i="1"/>
  <c r="AZ181" i="1"/>
  <c r="BA181" i="1"/>
  <c r="BB181" i="1" s="1"/>
  <c r="BF181" i="1"/>
  <c r="BG181" i="1"/>
  <c r="BI181" i="1"/>
  <c r="Q182" i="1"/>
  <c r="R182" i="1"/>
  <c r="S182" i="1"/>
  <c r="T182" i="1"/>
  <c r="U182" i="1"/>
  <c r="V182" i="1"/>
  <c r="W182" i="1"/>
  <c r="X182" i="1"/>
  <c r="Y182" i="1"/>
  <c r="Z182" i="1"/>
  <c r="AA182" i="1"/>
  <c r="AC182" i="1"/>
  <c r="AD182" i="1"/>
  <c r="AE182" i="1"/>
  <c r="AF182" i="1"/>
  <c r="AG182" i="1"/>
  <c r="AH182" i="1"/>
  <c r="AI182" i="1"/>
  <c r="AJ182" i="1"/>
  <c r="AK182" i="1"/>
  <c r="AL182" i="1"/>
  <c r="AN182" i="1"/>
  <c r="AO182" i="1"/>
  <c r="AP182" i="1"/>
  <c r="AQ182" i="1"/>
  <c r="BH181" i="1" l="1"/>
  <c r="BE181" i="1"/>
  <c r="BD181" i="1"/>
  <c r="BC181" i="1"/>
  <c r="BJ181" i="1"/>
  <c r="AR182" i="1"/>
  <c r="AS182" i="1"/>
  <c r="AT182" i="1"/>
  <c r="AU182" i="1"/>
  <c r="AV182" i="1"/>
  <c r="AW182" i="1"/>
  <c r="AX182" i="1"/>
  <c r="AY182" i="1"/>
  <c r="AZ182" i="1"/>
  <c r="BA182" i="1"/>
  <c r="BB182" i="1" s="1"/>
  <c r="BG182" i="1"/>
  <c r="BH182" i="1"/>
  <c r="BI182" i="1"/>
  <c r="Q183" i="1"/>
  <c r="R183" i="1"/>
  <c r="S183" i="1"/>
  <c r="T183" i="1"/>
  <c r="U183" i="1"/>
  <c r="V183" i="1"/>
  <c r="W183" i="1"/>
  <c r="X183" i="1"/>
  <c r="Y183" i="1"/>
  <c r="Z183" i="1"/>
  <c r="AA183" i="1"/>
  <c r="AC183" i="1"/>
  <c r="AD183" i="1"/>
  <c r="AE183" i="1"/>
  <c r="AF183" i="1"/>
  <c r="AG183" i="1"/>
  <c r="AH183" i="1"/>
  <c r="AI183" i="1"/>
  <c r="AJ183" i="1"/>
  <c r="AK183" i="1"/>
  <c r="AL183" i="1"/>
  <c r="AN183" i="1"/>
  <c r="AO183" i="1"/>
  <c r="AP183" i="1"/>
  <c r="AQ183" i="1"/>
  <c r="BF182" i="1" l="1"/>
  <c r="BE182" i="1"/>
  <c r="BD182" i="1"/>
  <c r="BC182" i="1"/>
  <c r="BJ182" i="1"/>
  <c r="AR183" i="1"/>
  <c r="AS183" i="1"/>
  <c r="AT183" i="1"/>
  <c r="AU183" i="1"/>
  <c r="AV183" i="1"/>
  <c r="AW183" i="1"/>
  <c r="AX183" i="1"/>
  <c r="AY183" i="1"/>
  <c r="AZ183" i="1"/>
  <c r="BA183" i="1"/>
  <c r="BB183" i="1" s="1"/>
  <c r="BH183" i="1"/>
  <c r="BI183" i="1"/>
  <c r="Q184" i="1"/>
  <c r="R184" i="1"/>
  <c r="S184" i="1"/>
  <c r="T184" i="1"/>
  <c r="U184" i="1"/>
  <c r="V184" i="1"/>
  <c r="W184" i="1"/>
  <c r="X184" i="1"/>
  <c r="Y184" i="1"/>
  <c r="Z184" i="1"/>
  <c r="AA184" i="1"/>
  <c r="AC184" i="1"/>
  <c r="AD184" i="1"/>
  <c r="AE184" i="1"/>
  <c r="AF184" i="1"/>
  <c r="AG184" i="1"/>
  <c r="AH184" i="1"/>
  <c r="AI184" i="1"/>
  <c r="AJ184" i="1"/>
  <c r="AK184" i="1"/>
  <c r="AL184" i="1"/>
  <c r="AN184" i="1"/>
  <c r="AO184" i="1"/>
  <c r="AP184" i="1"/>
  <c r="AQ184" i="1"/>
  <c r="BG183" i="1" l="1"/>
  <c r="BF183" i="1"/>
  <c r="BE183" i="1"/>
  <c r="BD183" i="1"/>
  <c r="BC183" i="1"/>
  <c r="BJ183" i="1"/>
  <c r="AR184" i="1"/>
  <c r="AS184" i="1"/>
  <c r="AT184" i="1"/>
  <c r="AU184" i="1"/>
  <c r="AV184" i="1"/>
  <c r="AW184" i="1"/>
  <c r="AX184" i="1"/>
  <c r="AY184" i="1"/>
  <c r="AZ184" i="1"/>
  <c r="BA184" i="1"/>
  <c r="BB184" i="1" s="1"/>
  <c r="BH184" i="1"/>
  <c r="BI184" i="1"/>
  <c r="Q185" i="1"/>
  <c r="R185" i="1"/>
  <c r="S185" i="1"/>
  <c r="T185" i="1"/>
  <c r="U185" i="1"/>
  <c r="V185" i="1"/>
  <c r="W185" i="1"/>
  <c r="X185" i="1"/>
  <c r="Y185" i="1"/>
  <c r="Z185" i="1"/>
  <c r="AA185" i="1"/>
  <c r="AC185" i="1"/>
  <c r="AD185" i="1"/>
  <c r="AE185" i="1"/>
  <c r="AF185" i="1"/>
  <c r="AG185" i="1"/>
  <c r="AH185" i="1"/>
  <c r="AI185" i="1"/>
  <c r="AJ185" i="1"/>
  <c r="AK185" i="1"/>
  <c r="AL185" i="1"/>
  <c r="AN185" i="1"/>
  <c r="AO185" i="1"/>
  <c r="AP185" i="1"/>
  <c r="AQ185" i="1"/>
  <c r="BG184" i="1" l="1"/>
  <c r="BF184" i="1"/>
  <c r="BE184" i="1"/>
  <c r="BD184" i="1"/>
  <c r="BC184" i="1"/>
  <c r="BJ184" i="1"/>
  <c r="AR185" i="1"/>
  <c r="AS185" i="1"/>
  <c r="AT185" i="1"/>
  <c r="AU185" i="1"/>
  <c r="AV185" i="1"/>
  <c r="AW185" i="1"/>
  <c r="AX185" i="1"/>
  <c r="AY185" i="1"/>
  <c r="AZ185" i="1"/>
  <c r="BA185" i="1"/>
  <c r="BB185" i="1" s="1"/>
  <c r="BH185" i="1"/>
  <c r="BI185" i="1"/>
  <c r="Q186" i="1"/>
  <c r="R186" i="1"/>
  <c r="S186" i="1"/>
  <c r="T186" i="1"/>
  <c r="U186" i="1"/>
  <c r="V186" i="1"/>
  <c r="W186" i="1"/>
  <c r="X186" i="1"/>
  <c r="Y186" i="1"/>
  <c r="Z186" i="1"/>
  <c r="AA186" i="1"/>
  <c r="AC186" i="1"/>
  <c r="AD186" i="1"/>
  <c r="AE186" i="1"/>
  <c r="AF186" i="1"/>
  <c r="AG186" i="1"/>
  <c r="AH186" i="1"/>
  <c r="AI186" i="1"/>
  <c r="AJ186" i="1"/>
  <c r="AK186" i="1"/>
  <c r="AL186" i="1"/>
  <c r="AN186" i="1"/>
  <c r="AO186" i="1"/>
  <c r="AP186" i="1"/>
  <c r="AQ186" i="1"/>
  <c r="BG185" i="1" l="1"/>
  <c r="BF185" i="1"/>
  <c r="BE185" i="1"/>
  <c r="BD185" i="1"/>
  <c r="BC185" i="1"/>
  <c r="BJ185" i="1"/>
  <c r="AR186" i="1"/>
  <c r="AS186" i="1"/>
  <c r="AT186" i="1"/>
  <c r="AU186" i="1"/>
  <c r="AV186" i="1"/>
  <c r="AW186" i="1"/>
  <c r="AX186" i="1"/>
  <c r="AY186" i="1"/>
  <c r="AZ186" i="1"/>
  <c r="BA186" i="1"/>
  <c r="BB186" i="1" s="1"/>
  <c r="BH186" i="1"/>
  <c r="BI186" i="1"/>
  <c r="Q187" i="1"/>
  <c r="R187" i="1"/>
  <c r="S187" i="1"/>
  <c r="T187" i="1"/>
  <c r="U187" i="1"/>
  <c r="V187" i="1"/>
  <c r="W187" i="1"/>
  <c r="X187" i="1"/>
  <c r="Y187" i="1"/>
  <c r="Z187" i="1"/>
  <c r="AA187" i="1"/>
  <c r="AC187" i="1"/>
  <c r="AD187" i="1"/>
  <c r="AE187" i="1"/>
  <c r="AF187" i="1"/>
  <c r="AG187" i="1"/>
  <c r="AH187" i="1"/>
  <c r="AI187" i="1"/>
  <c r="AJ187" i="1"/>
  <c r="AK187" i="1"/>
  <c r="AL187" i="1"/>
  <c r="AN187" i="1"/>
  <c r="AO187" i="1"/>
  <c r="AP187" i="1"/>
  <c r="AQ187" i="1"/>
  <c r="BG186" i="1" l="1"/>
  <c r="BF186" i="1"/>
  <c r="BE186" i="1"/>
  <c r="BD186" i="1"/>
  <c r="BC186" i="1"/>
  <c r="BJ186" i="1"/>
  <c r="AR187" i="1"/>
  <c r="AS187" i="1"/>
  <c r="AT187" i="1"/>
  <c r="AU187" i="1"/>
  <c r="AV187" i="1"/>
  <c r="AW187" i="1"/>
  <c r="AX187" i="1"/>
  <c r="AY187" i="1"/>
  <c r="AZ187" i="1"/>
  <c r="BA187" i="1"/>
  <c r="BB187" i="1" s="1"/>
  <c r="BH187" i="1"/>
  <c r="BI187" i="1"/>
  <c r="Q188" i="1"/>
  <c r="R188" i="1"/>
  <c r="S188" i="1"/>
  <c r="T188" i="1"/>
  <c r="U188" i="1"/>
  <c r="V188" i="1"/>
  <c r="W188" i="1"/>
  <c r="X188" i="1"/>
  <c r="Y188" i="1"/>
  <c r="Z188" i="1"/>
  <c r="AA188" i="1"/>
  <c r="AC188" i="1"/>
  <c r="AD188" i="1"/>
  <c r="AE188" i="1"/>
  <c r="AF188" i="1"/>
  <c r="AG188" i="1"/>
  <c r="AH188" i="1"/>
  <c r="AI188" i="1"/>
  <c r="AJ188" i="1"/>
  <c r="AK188" i="1"/>
  <c r="AL188" i="1"/>
  <c r="AN188" i="1"/>
  <c r="AO188" i="1"/>
  <c r="AP188" i="1"/>
  <c r="AQ188" i="1"/>
  <c r="BG187" i="1" l="1"/>
  <c r="BF187" i="1"/>
  <c r="BE187" i="1"/>
  <c r="BD187" i="1"/>
  <c r="BC187" i="1"/>
  <c r="BJ187" i="1"/>
  <c r="AR188" i="1"/>
  <c r="AS188" i="1"/>
  <c r="AT188" i="1"/>
  <c r="AU188" i="1"/>
  <c r="AV188" i="1"/>
  <c r="AW188" i="1"/>
  <c r="AX188" i="1"/>
  <c r="AY188" i="1"/>
  <c r="AZ188" i="1"/>
  <c r="BA188" i="1"/>
  <c r="BB188" i="1" s="1"/>
  <c r="BE188" i="1"/>
  <c r="BH188" i="1"/>
  <c r="BI188" i="1"/>
  <c r="Q189" i="1"/>
  <c r="R189" i="1"/>
  <c r="S189" i="1"/>
  <c r="T189" i="1"/>
  <c r="U189" i="1"/>
  <c r="V189" i="1"/>
  <c r="W189" i="1"/>
  <c r="X189" i="1"/>
  <c r="Y189" i="1"/>
  <c r="Z189" i="1"/>
  <c r="AA189" i="1"/>
  <c r="AC189" i="1"/>
  <c r="AD189" i="1"/>
  <c r="AE189" i="1"/>
  <c r="AF189" i="1"/>
  <c r="AG189" i="1"/>
  <c r="AH189" i="1"/>
  <c r="AI189" i="1"/>
  <c r="AJ189" i="1"/>
  <c r="AK189" i="1"/>
  <c r="AL189" i="1"/>
  <c r="AN189" i="1"/>
  <c r="AO189" i="1"/>
  <c r="AP189" i="1"/>
  <c r="AQ189" i="1"/>
  <c r="BG188" i="1" l="1"/>
  <c r="BF188" i="1"/>
  <c r="BD188" i="1"/>
  <c r="BC188" i="1"/>
  <c r="BJ188" i="1"/>
  <c r="AR189" i="1"/>
  <c r="AS189" i="1"/>
  <c r="AT189" i="1"/>
  <c r="AU189" i="1"/>
  <c r="AV189" i="1"/>
  <c r="AW189" i="1"/>
  <c r="AX189" i="1"/>
  <c r="AY189" i="1"/>
  <c r="AZ189" i="1"/>
  <c r="BA189" i="1"/>
  <c r="BB189" i="1" s="1"/>
  <c r="BF189" i="1"/>
  <c r="BH189" i="1"/>
  <c r="BI189" i="1"/>
  <c r="Q190" i="1"/>
  <c r="R190" i="1"/>
  <c r="S190" i="1"/>
  <c r="T190" i="1"/>
  <c r="U190" i="1"/>
  <c r="V190" i="1"/>
  <c r="W190" i="1"/>
  <c r="X190" i="1"/>
  <c r="Y190" i="1"/>
  <c r="Z190" i="1"/>
  <c r="AA190" i="1"/>
  <c r="AC190" i="1"/>
  <c r="AD190" i="1"/>
  <c r="AE190" i="1"/>
  <c r="AF190" i="1"/>
  <c r="AG190" i="1"/>
  <c r="AH190" i="1"/>
  <c r="AI190" i="1"/>
  <c r="AJ190" i="1"/>
  <c r="AK190" i="1"/>
  <c r="AL190" i="1"/>
  <c r="AN190" i="1"/>
  <c r="AO190" i="1"/>
  <c r="AP190" i="1"/>
  <c r="AQ190" i="1"/>
  <c r="BG189" i="1" l="1"/>
  <c r="BE189" i="1"/>
  <c r="BD189" i="1"/>
  <c r="BC189" i="1"/>
  <c r="BJ189" i="1"/>
  <c r="AR190" i="1"/>
  <c r="AS190" i="1"/>
  <c r="AT190" i="1"/>
  <c r="AU190" i="1"/>
  <c r="AV190" i="1"/>
  <c r="AW190" i="1"/>
  <c r="AX190" i="1"/>
  <c r="AY190" i="1"/>
  <c r="AZ190" i="1"/>
  <c r="BA190" i="1"/>
  <c r="BB190" i="1" s="1"/>
  <c r="BI190" i="1"/>
  <c r="Q191" i="1"/>
  <c r="R191" i="1"/>
  <c r="S191" i="1"/>
  <c r="T191" i="1"/>
  <c r="U191" i="1"/>
  <c r="V191" i="1"/>
  <c r="W191" i="1"/>
  <c r="X191" i="1"/>
  <c r="Y191" i="1"/>
  <c r="Z191" i="1"/>
  <c r="AA191" i="1"/>
  <c r="AB191" i="1"/>
  <c r="AC191" i="1"/>
  <c r="AD191" i="1"/>
  <c r="AE191" i="1"/>
  <c r="AF191" i="1"/>
  <c r="AG191" i="1"/>
  <c r="AH191" i="1"/>
  <c r="AI191" i="1"/>
  <c r="AJ191" i="1"/>
  <c r="AK191" i="1"/>
  <c r="AL191" i="1"/>
  <c r="AN191" i="1"/>
  <c r="AO191" i="1"/>
  <c r="AP191" i="1"/>
  <c r="AQ191" i="1"/>
  <c r="BH190" i="1" l="1"/>
  <c r="BG190" i="1"/>
  <c r="BF190" i="1"/>
  <c r="BE190" i="1"/>
  <c r="BD190" i="1"/>
  <c r="AB173" i="1"/>
  <c r="AB155" i="1"/>
  <c r="AB138" i="1"/>
  <c r="AB121" i="1"/>
  <c r="AB105" i="1"/>
  <c r="BC190" i="1"/>
  <c r="BJ190" i="1"/>
  <c r="AR191" i="1"/>
  <c r="AS191" i="1"/>
  <c r="AT191" i="1"/>
  <c r="AU191" i="1"/>
  <c r="AV191" i="1"/>
  <c r="AW191" i="1"/>
  <c r="AX191" i="1"/>
  <c r="AY191" i="1"/>
  <c r="AZ191" i="1"/>
  <c r="BA191" i="1"/>
  <c r="BB191" i="1" s="1"/>
  <c r="BE191" i="1"/>
  <c r="BF191" i="1"/>
  <c r="BH191" i="1"/>
  <c r="BI191" i="1"/>
  <c r="Q192" i="1"/>
  <c r="R192" i="1"/>
  <c r="S192" i="1"/>
  <c r="T192" i="1"/>
  <c r="U192" i="1"/>
  <c r="V192" i="1"/>
  <c r="W192" i="1"/>
  <c r="X192" i="1"/>
  <c r="Y192" i="1"/>
  <c r="Z192" i="1"/>
  <c r="AA192" i="1"/>
  <c r="AC192" i="1"/>
  <c r="AD192" i="1"/>
  <c r="AE192" i="1"/>
  <c r="AF192" i="1"/>
  <c r="AG192" i="1"/>
  <c r="AH192" i="1"/>
  <c r="AI192" i="1"/>
  <c r="AJ192" i="1"/>
  <c r="AK192" i="1"/>
  <c r="AL192" i="1"/>
  <c r="AN192" i="1"/>
  <c r="AO192" i="1"/>
  <c r="AP192" i="1"/>
  <c r="AQ192" i="1"/>
  <c r="BG191" i="1" l="1"/>
  <c r="BD191" i="1"/>
  <c r="BC191" i="1"/>
  <c r="BJ191" i="1"/>
  <c r="AR192" i="1"/>
  <c r="AS192" i="1"/>
  <c r="AT192" i="1"/>
  <c r="AU192" i="1"/>
  <c r="AV192" i="1"/>
  <c r="AW192" i="1"/>
  <c r="AX192" i="1"/>
  <c r="AY192" i="1"/>
  <c r="AZ192" i="1"/>
  <c r="BA192" i="1"/>
  <c r="BB192" i="1" s="1"/>
  <c r="BG192" i="1"/>
  <c r="BH192" i="1"/>
  <c r="BI192" i="1"/>
  <c r="Q193" i="1"/>
  <c r="R193" i="1"/>
  <c r="S193" i="1"/>
  <c r="T193" i="1"/>
  <c r="U193" i="1"/>
  <c r="V193" i="1"/>
  <c r="W193" i="1"/>
  <c r="X193" i="1"/>
  <c r="Y193" i="1"/>
  <c r="Z193" i="1"/>
  <c r="AA193" i="1"/>
  <c r="AC193" i="1"/>
  <c r="AD193" i="1"/>
  <c r="AE193" i="1"/>
  <c r="AF193" i="1"/>
  <c r="AG193" i="1"/>
  <c r="AH193" i="1"/>
  <c r="AI193" i="1"/>
  <c r="AJ193" i="1"/>
  <c r="AK193" i="1"/>
  <c r="AL193" i="1"/>
  <c r="AN193" i="1"/>
  <c r="AO193" i="1"/>
  <c r="AP193" i="1"/>
  <c r="AQ193" i="1"/>
  <c r="BF192" i="1" l="1"/>
  <c r="BE192" i="1"/>
  <c r="BD192" i="1"/>
  <c r="BC192" i="1"/>
  <c r="BJ192" i="1"/>
  <c r="AR193" i="1"/>
  <c r="AS193" i="1"/>
  <c r="AT193" i="1"/>
  <c r="AU193" i="1"/>
  <c r="AV193" i="1"/>
  <c r="AW193" i="1"/>
  <c r="AX193" i="1"/>
  <c r="AY193" i="1"/>
  <c r="AZ193" i="1"/>
  <c r="BA193" i="1"/>
  <c r="BB193" i="1" s="1"/>
  <c r="BF193" i="1"/>
  <c r="BG193" i="1"/>
  <c r="BH193" i="1"/>
  <c r="BI193" i="1"/>
  <c r="Q194" i="1"/>
  <c r="R194" i="1"/>
  <c r="S194" i="1"/>
  <c r="T194" i="1"/>
  <c r="U194" i="1"/>
  <c r="V194" i="1"/>
  <c r="W194" i="1"/>
  <c r="X194" i="1"/>
  <c r="Y194" i="1"/>
  <c r="Z194" i="1"/>
  <c r="AA194" i="1"/>
  <c r="AC194" i="1"/>
  <c r="AD194" i="1"/>
  <c r="AE194" i="1"/>
  <c r="AF194" i="1"/>
  <c r="AG194" i="1"/>
  <c r="AH194" i="1"/>
  <c r="AI194" i="1"/>
  <c r="AJ194" i="1"/>
  <c r="AK194" i="1"/>
  <c r="AL194" i="1"/>
  <c r="AN194" i="1"/>
  <c r="AO194" i="1"/>
  <c r="AP194" i="1"/>
  <c r="AQ194" i="1"/>
  <c r="BE193" i="1" l="1"/>
  <c r="BD193" i="1"/>
  <c r="BC193" i="1"/>
  <c r="BJ193" i="1"/>
  <c r="AR194" i="1"/>
  <c r="AS194" i="1"/>
  <c r="AT194" i="1"/>
  <c r="AU194" i="1"/>
  <c r="AV194" i="1"/>
  <c r="AW194" i="1"/>
  <c r="AX194" i="1"/>
  <c r="AY194" i="1"/>
  <c r="AZ194" i="1"/>
  <c r="BA194" i="1"/>
  <c r="BB194" i="1" s="1"/>
  <c r="BG194" i="1"/>
  <c r="BH194" i="1"/>
  <c r="BI194" i="1"/>
  <c r="Q195" i="1"/>
  <c r="R195" i="1"/>
  <c r="S195" i="1"/>
  <c r="T195" i="1"/>
  <c r="U195" i="1"/>
  <c r="V195" i="1"/>
  <c r="W195" i="1"/>
  <c r="X195" i="1"/>
  <c r="Y195" i="1"/>
  <c r="Z195" i="1"/>
  <c r="AA195" i="1"/>
  <c r="AC195" i="1"/>
  <c r="AD195" i="1"/>
  <c r="AE195" i="1"/>
  <c r="AF195" i="1"/>
  <c r="AG195" i="1"/>
  <c r="AH195" i="1"/>
  <c r="AI195" i="1"/>
  <c r="AJ195" i="1"/>
  <c r="AK195" i="1"/>
  <c r="AL195" i="1"/>
  <c r="AN195" i="1"/>
  <c r="AO195" i="1"/>
  <c r="AP195" i="1"/>
  <c r="AQ195" i="1"/>
  <c r="BF194" i="1" l="1"/>
  <c r="BE194" i="1"/>
  <c r="BD194" i="1"/>
  <c r="BC194" i="1"/>
  <c r="BJ194" i="1"/>
  <c r="AR195" i="1"/>
  <c r="AS195" i="1"/>
  <c r="AT195" i="1"/>
  <c r="AU195" i="1"/>
  <c r="AV195" i="1"/>
  <c r="AW195" i="1"/>
  <c r="AX195" i="1"/>
  <c r="AY195" i="1"/>
  <c r="AZ195" i="1"/>
  <c r="BA195" i="1"/>
  <c r="BB195" i="1" s="1"/>
  <c r="BE195" i="1"/>
  <c r="BF195" i="1"/>
  <c r="BG195" i="1"/>
  <c r="BH195" i="1"/>
  <c r="BI195" i="1"/>
  <c r="Q196" i="1"/>
  <c r="R196" i="1"/>
  <c r="S196" i="1"/>
  <c r="T196" i="1"/>
  <c r="U196" i="1"/>
  <c r="V196" i="1"/>
  <c r="W196" i="1"/>
  <c r="X196" i="1"/>
  <c r="Y196" i="1"/>
  <c r="Z196" i="1"/>
  <c r="AA196" i="1"/>
  <c r="AC196" i="1"/>
  <c r="AD196" i="1"/>
  <c r="AE196" i="1"/>
  <c r="AF196" i="1"/>
  <c r="AG196" i="1"/>
  <c r="AH196" i="1"/>
  <c r="AI196" i="1"/>
  <c r="AJ196" i="1"/>
  <c r="AK196" i="1"/>
  <c r="AL196" i="1"/>
  <c r="AN196" i="1"/>
  <c r="AO196" i="1"/>
  <c r="AP196" i="1"/>
  <c r="AQ196" i="1"/>
  <c r="BD195" i="1" l="1"/>
  <c r="BC195" i="1"/>
  <c r="BJ195" i="1"/>
  <c r="AR196" i="1"/>
  <c r="AS196" i="1"/>
  <c r="AT196" i="1"/>
  <c r="AU196" i="1"/>
  <c r="AV196" i="1"/>
  <c r="AW196" i="1"/>
  <c r="AX196" i="1"/>
  <c r="AY196" i="1"/>
  <c r="AZ196" i="1"/>
  <c r="BA196" i="1"/>
  <c r="BB196" i="1" s="1"/>
  <c r="BG196" i="1"/>
  <c r="BI196" i="1"/>
  <c r="Q197" i="1"/>
  <c r="R197" i="1"/>
  <c r="S197" i="1"/>
  <c r="T197" i="1"/>
  <c r="U197" i="1"/>
  <c r="V197" i="1"/>
  <c r="W197" i="1"/>
  <c r="X197" i="1"/>
  <c r="Y197" i="1"/>
  <c r="Z197" i="1"/>
  <c r="AA197" i="1"/>
  <c r="AC197" i="1"/>
  <c r="AD197" i="1"/>
  <c r="AE197" i="1"/>
  <c r="AF197" i="1"/>
  <c r="AG197" i="1"/>
  <c r="AH197" i="1"/>
  <c r="AI197" i="1"/>
  <c r="AJ197" i="1"/>
  <c r="AK197" i="1"/>
  <c r="AL197" i="1"/>
  <c r="AN197" i="1"/>
  <c r="AO197" i="1"/>
  <c r="AP197" i="1"/>
  <c r="AQ197" i="1"/>
  <c r="BH196" i="1" l="1"/>
  <c r="BF196" i="1"/>
  <c r="BE196" i="1"/>
  <c r="BD196" i="1"/>
  <c r="BC196" i="1"/>
  <c r="BJ196" i="1"/>
  <c r="AR197" i="1"/>
  <c r="AS197" i="1"/>
  <c r="AT197" i="1"/>
  <c r="AU197" i="1"/>
  <c r="AV197" i="1"/>
  <c r="AW197" i="1"/>
  <c r="AX197" i="1"/>
  <c r="AY197" i="1"/>
  <c r="AZ197" i="1"/>
  <c r="BA197" i="1"/>
  <c r="BB197" i="1" s="1"/>
  <c r="BH197" i="1"/>
  <c r="BI197" i="1"/>
  <c r="Q198" i="1"/>
  <c r="R198" i="1"/>
  <c r="S198" i="1"/>
  <c r="T198" i="1"/>
  <c r="U198" i="1"/>
  <c r="V198" i="1"/>
  <c r="W198" i="1"/>
  <c r="X198" i="1"/>
  <c r="Y198" i="1"/>
  <c r="Z198" i="1"/>
  <c r="AA198" i="1"/>
  <c r="AC198" i="1"/>
  <c r="AD198" i="1"/>
  <c r="AE198" i="1"/>
  <c r="AF198" i="1"/>
  <c r="AG198" i="1"/>
  <c r="AH198" i="1"/>
  <c r="AI198" i="1"/>
  <c r="AJ198" i="1"/>
  <c r="AK198" i="1"/>
  <c r="AL198" i="1"/>
  <c r="AN198" i="1"/>
  <c r="AO198" i="1"/>
  <c r="AP198" i="1"/>
  <c r="AQ198" i="1"/>
  <c r="BG197" i="1" l="1"/>
  <c r="BF197" i="1"/>
  <c r="BE197" i="1"/>
  <c r="BD197" i="1"/>
  <c r="BC197" i="1"/>
  <c r="BJ197" i="1"/>
  <c r="AR198" i="1"/>
  <c r="AS198" i="1"/>
  <c r="AT198" i="1"/>
  <c r="AU198" i="1"/>
  <c r="AV198" i="1"/>
  <c r="AW198" i="1"/>
  <c r="AX198" i="1"/>
  <c r="AY198" i="1"/>
  <c r="AZ198" i="1"/>
  <c r="BA198" i="1"/>
  <c r="BB198" i="1" s="1"/>
  <c r="BG198" i="1"/>
  <c r="BH198" i="1"/>
  <c r="BI198" i="1"/>
  <c r="Q199" i="1"/>
  <c r="R199" i="1"/>
  <c r="S199" i="1"/>
  <c r="T199" i="1"/>
  <c r="U199" i="1"/>
  <c r="V199" i="1"/>
  <c r="W199" i="1"/>
  <c r="X199" i="1"/>
  <c r="Y199" i="1"/>
  <c r="Z199" i="1"/>
  <c r="AA199" i="1"/>
  <c r="AC199" i="1"/>
  <c r="AD199" i="1"/>
  <c r="AE199" i="1"/>
  <c r="AF199" i="1"/>
  <c r="AG199" i="1"/>
  <c r="AH199" i="1"/>
  <c r="AI199" i="1"/>
  <c r="AJ199" i="1"/>
  <c r="AK199" i="1"/>
  <c r="AL199" i="1"/>
  <c r="AN199" i="1"/>
  <c r="AO199" i="1"/>
  <c r="AP199" i="1"/>
  <c r="AQ199" i="1"/>
  <c r="BF198" i="1" l="1"/>
  <c r="BE198" i="1"/>
  <c r="BD198" i="1"/>
  <c r="BC198" i="1"/>
  <c r="BJ198" i="1"/>
  <c r="AR199" i="1"/>
  <c r="AS199" i="1"/>
  <c r="AT199" i="1"/>
  <c r="AU199" i="1"/>
  <c r="AV199" i="1"/>
  <c r="AW199" i="1"/>
  <c r="AX199" i="1"/>
  <c r="AY199" i="1"/>
  <c r="AZ199" i="1"/>
  <c r="BA199" i="1"/>
  <c r="BB199" i="1" s="1"/>
  <c r="BE199" i="1"/>
  <c r="BF199" i="1"/>
  <c r="BG199" i="1"/>
  <c r="BH199" i="1"/>
  <c r="BI199" i="1"/>
  <c r="Q200" i="1"/>
  <c r="R200" i="1"/>
  <c r="S200" i="1"/>
  <c r="T200" i="1"/>
  <c r="U200" i="1"/>
  <c r="V200" i="1"/>
  <c r="W200" i="1"/>
  <c r="X200" i="1"/>
  <c r="Y200" i="1"/>
  <c r="Z200" i="1"/>
  <c r="AA200" i="1"/>
  <c r="AC200" i="1"/>
  <c r="AD200" i="1"/>
  <c r="AE200" i="1"/>
  <c r="AF200" i="1"/>
  <c r="AG200" i="1"/>
  <c r="AH200" i="1"/>
  <c r="AI200" i="1"/>
  <c r="AJ200" i="1"/>
  <c r="AK200" i="1"/>
  <c r="AL200" i="1"/>
  <c r="AN200" i="1"/>
  <c r="AO200" i="1"/>
  <c r="AP200" i="1"/>
  <c r="AQ200" i="1"/>
  <c r="BD199" i="1" l="1"/>
  <c r="BC199" i="1"/>
  <c r="BJ199" i="1"/>
  <c r="AR200" i="1"/>
  <c r="AS200" i="1"/>
  <c r="AT200" i="1"/>
  <c r="AU200" i="1"/>
  <c r="AV200" i="1"/>
  <c r="AW200" i="1"/>
  <c r="AX200" i="1"/>
  <c r="AY200" i="1"/>
  <c r="AZ200" i="1"/>
  <c r="BA200" i="1"/>
  <c r="BB200" i="1" s="1"/>
  <c r="BE200" i="1"/>
  <c r="BG200" i="1"/>
  <c r="BH200" i="1"/>
  <c r="BI200" i="1"/>
  <c r="Q201" i="1"/>
  <c r="R201" i="1"/>
  <c r="S201" i="1"/>
  <c r="T201" i="1"/>
  <c r="U201" i="1"/>
  <c r="V201" i="1"/>
  <c r="W201" i="1"/>
  <c r="X201" i="1"/>
  <c r="Y201" i="1"/>
  <c r="Z201" i="1"/>
  <c r="AA201" i="1"/>
  <c r="AC201" i="1"/>
  <c r="AD201" i="1"/>
  <c r="AE201" i="1"/>
  <c r="AF201" i="1"/>
  <c r="AG201" i="1"/>
  <c r="AH201" i="1"/>
  <c r="AI201" i="1"/>
  <c r="AJ201" i="1"/>
  <c r="AK201" i="1"/>
  <c r="AL201" i="1"/>
  <c r="AN201" i="1"/>
  <c r="AO201" i="1"/>
  <c r="AP201" i="1"/>
  <c r="AQ201" i="1"/>
  <c r="BF200" i="1" l="1"/>
  <c r="BD200" i="1"/>
  <c r="BC200" i="1"/>
  <c r="BJ200" i="1"/>
  <c r="AR201" i="1"/>
  <c r="AS201" i="1"/>
  <c r="AT201" i="1"/>
  <c r="AU201" i="1"/>
  <c r="AV201" i="1"/>
  <c r="AW201" i="1"/>
  <c r="AX201" i="1"/>
  <c r="AY201" i="1"/>
  <c r="AZ201" i="1"/>
  <c r="BA201" i="1"/>
  <c r="BB201" i="1" s="1"/>
  <c r="BE201" i="1"/>
  <c r="BF201" i="1"/>
  <c r="BG201" i="1"/>
  <c r="BH201" i="1"/>
  <c r="BI201" i="1"/>
  <c r="Q202" i="1"/>
  <c r="R202" i="1"/>
  <c r="S202" i="1"/>
  <c r="T202" i="1"/>
  <c r="U202" i="1"/>
  <c r="V202" i="1"/>
  <c r="W202" i="1"/>
  <c r="X202" i="1"/>
  <c r="Y202" i="1"/>
  <c r="Z202" i="1"/>
  <c r="AA202" i="1"/>
  <c r="AC202" i="1"/>
  <c r="AD202" i="1"/>
  <c r="AE202" i="1"/>
  <c r="AF202" i="1"/>
  <c r="AG202" i="1"/>
  <c r="AH202" i="1"/>
  <c r="AI202" i="1"/>
  <c r="AJ202" i="1"/>
  <c r="AK202" i="1"/>
  <c r="AL202" i="1"/>
  <c r="AN202" i="1"/>
  <c r="AO202" i="1"/>
  <c r="AP202" i="1"/>
  <c r="AQ202" i="1"/>
  <c r="BD201" i="1" l="1"/>
  <c r="BC201" i="1"/>
  <c r="BJ201" i="1"/>
  <c r="AR202" i="1"/>
  <c r="AS202" i="1"/>
  <c r="AT202" i="1"/>
  <c r="AU202" i="1"/>
  <c r="AV202" i="1"/>
  <c r="AW202" i="1"/>
  <c r="AX202" i="1"/>
  <c r="AY202" i="1"/>
  <c r="AZ202" i="1"/>
  <c r="BA202" i="1"/>
  <c r="BB202" i="1" s="1"/>
  <c r="BD202" i="1"/>
  <c r="BE202" i="1"/>
  <c r="BF202" i="1"/>
  <c r="BG202" i="1"/>
  <c r="BH202" i="1"/>
  <c r="BI202" i="1"/>
  <c r="Q203" i="1"/>
  <c r="R203" i="1"/>
  <c r="S203" i="1"/>
  <c r="T203" i="1"/>
  <c r="U203" i="1"/>
  <c r="V203" i="1"/>
  <c r="W203" i="1"/>
  <c r="X203" i="1"/>
  <c r="Y203" i="1"/>
  <c r="Z203" i="1"/>
  <c r="AA203" i="1"/>
  <c r="AC203" i="1"/>
  <c r="AD203" i="1"/>
  <c r="AE203" i="1"/>
  <c r="AF203" i="1"/>
  <c r="AG203" i="1"/>
  <c r="AH203" i="1"/>
  <c r="AI203" i="1"/>
  <c r="AJ203" i="1"/>
  <c r="AK203" i="1"/>
  <c r="AL203" i="1"/>
  <c r="AN203" i="1"/>
  <c r="AO203" i="1"/>
  <c r="AP203" i="1"/>
  <c r="AQ203" i="1"/>
  <c r="BC202" i="1" l="1"/>
  <c r="BJ202" i="1"/>
  <c r="AR203" i="1"/>
  <c r="AS203" i="1"/>
  <c r="AT203" i="1"/>
  <c r="AU203" i="1"/>
  <c r="AV203" i="1"/>
  <c r="AW203" i="1"/>
  <c r="AX203" i="1"/>
  <c r="AY203" i="1"/>
  <c r="AZ203" i="1"/>
  <c r="BA203" i="1"/>
  <c r="BB203" i="1" s="1"/>
  <c r="BG203" i="1"/>
  <c r="BH203" i="1"/>
  <c r="BI203" i="1"/>
  <c r="Q204" i="1"/>
  <c r="R204" i="1"/>
  <c r="S204" i="1"/>
  <c r="T204" i="1"/>
  <c r="U204" i="1"/>
  <c r="V204" i="1"/>
  <c r="W204" i="1"/>
  <c r="X204" i="1"/>
  <c r="Y204" i="1"/>
  <c r="Z204" i="1"/>
  <c r="AA204" i="1"/>
  <c r="AC204" i="1"/>
  <c r="AD204" i="1"/>
  <c r="AE204" i="1"/>
  <c r="AF204" i="1"/>
  <c r="AG204" i="1"/>
  <c r="AH204" i="1"/>
  <c r="AI204" i="1"/>
  <c r="AJ204" i="1"/>
  <c r="AK204" i="1"/>
  <c r="AL204" i="1"/>
  <c r="AN204" i="1"/>
  <c r="AO204" i="1"/>
  <c r="AP204" i="1"/>
  <c r="AQ204" i="1"/>
  <c r="BF203" i="1" l="1"/>
  <c r="BE203" i="1"/>
  <c r="BD203" i="1"/>
  <c r="BC203" i="1"/>
  <c r="BJ203" i="1"/>
  <c r="AR204" i="1"/>
  <c r="AS204" i="1"/>
  <c r="AT204" i="1"/>
  <c r="AU204" i="1"/>
  <c r="AV204" i="1"/>
  <c r="AW204" i="1"/>
  <c r="AX204" i="1"/>
  <c r="AY204" i="1"/>
  <c r="AZ204" i="1"/>
  <c r="BA204" i="1"/>
  <c r="BB204" i="1" s="1"/>
  <c r="BI204" i="1"/>
  <c r="Q205" i="1"/>
  <c r="R205" i="1"/>
  <c r="S205" i="1"/>
  <c r="T205" i="1"/>
  <c r="U205" i="1"/>
  <c r="V205" i="1"/>
  <c r="W205" i="1"/>
  <c r="X205" i="1"/>
  <c r="Y205" i="1"/>
  <c r="Z205" i="1"/>
  <c r="AA205" i="1"/>
  <c r="AC205" i="1"/>
  <c r="AD205" i="1"/>
  <c r="AE205" i="1"/>
  <c r="AF205" i="1"/>
  <c r="AG205" i="1"/>
  <c r="AH205" i="1"/>
  <c r="AI205" i="1"/>
  <c r="AJ205" i="1"/>
  <c r="AK205" i="1"/>
  <c r="AL205" i="1"/>
  <c r="AN205" i="1"/>
  <c r="AO205" i="1"/>
  <c r="AP205" i="1"/>
  <c r="AQ205" i="1"/>
  <c r="BH204" i="1" l="1"/>
  <c r="BG204" i="1"/>
  <c r="BF204" i="1"/>
  <c r="BE204" i="1"/>
  <c r="BD204" i="1"/>
  <c r="BC204" i="1"/>
  <c r="BJ204" i="1"/>
  <c r="AR205" i="1"/>
  <c r="AS205" i="1"/>
  <c r="AT205" i="1"/>
  <c r="AU205" i="1"/>
  <c r="AV205" i="1"/>
  <c r="AW205" i="1"/>
  <c r="AX205" i="1"/>
  <c r="AY205" i="1"/>
  <c r="AZ205" i="1"/>
  <c r="BA205" i="1"/>
  <c r="BB205" i="1" s="1"/>
  <c r="BE205" i="1"/>
  <c r="BF205" i="1"/>
  <c r="BG205" i="1"/>
  <c r="BH205" i="1"/>
  <c r="BI205" i="1"/>
  <c r="Q206" i="1"/>
  <c r="R206" i="1"/>
  <c r="S206" i="1"/>
  <c r="T206" i="1"/>
  <c r="U206" i="1"/>
  <c r="V206" i="1"/>
  <c r="W206" i="1"/>
  <c r="X206" i="1"/>
  <c r="Y206" i="1"/>
  <c r="Z206" i="1"/>
  <c r="AA206" i="1"/>
  <c r="AC206" i="1"/>
  <c r="AD206" i="1"/>
  <c r="AE206" i="1"/>
  <c r="AF206" i="1"/>
  <c r="AG206" i="1"/>
  <c r="AH206" i="1"/>
  <c r="AI206" i="1"/>
  <c r="AJ206" i="1"/>
  <c r="AK206" i="1"/>
  <c r="AL206" i="1"/>
  <c r="AN206" i="1"/>
  <c r="AO206" i="1"/>
  <c r="AP206" i="1"/>
  <c r="AQ206" i="1"/>
  <c r="BD205" i="1" l="1"/>
  <c r="BC205" i="1"/>
  <c r="BJ205" i="1"/>
  <c r="AR206" i="1"/>
  <c r="AS206" i="1"/>
  <c r="AT206" i="1"/>
  <c r="AU206" i="1"/>
  <c r="AV206" i="1"/>
  <c r="AW206" i="1"/>
  <c r="AX206" i="1"/>
  <c r="AY206" i="1"/>
  <c r="AZ206" i="1"/>
  <c r="BA206" i="1"/>
  <c r="BB206" i="1" s="1"/>
  <c r="BF206" i="1"/>
  <c r="BG206" i="1"/>
  <c r="BH206" i="1"/>
  <c r="BI206" i="1"/>
  <c r="Q207" i="1"/>
  <c r="R207" i="1"/>
  <c r="S207" i="1"/>
  <c r="T207" i="1"/>
  <c r="U207" i="1"/>
  <c r="V207" i="1"/>
  <c r="W207" i="1"/>
  <c r="X207" i="1"/>
  <c r="Y207" i="1"/>
  <c r="Z207" i="1"/>
  <c r="AA207" i="1"/>
  <c r="AC207" i="1"/>
  <c r="AD207" i="1"/>
  <c r="AE207" i="1"/>
  <c r="AF207" i="1"/>
  <c r="AG207" i="1"/>
  <c r="AH207" i="1"/>
  <c r="AI207" i="1"/>
  <c r="AJ207" i="1"/>
  <c r="AK207" i="1"/>
  <c r="AL207" i="1"/>
  <c r="AN207" i="1"/>
  <c r="AO207" i="1"/>
  <c r="AP207" i="1"/>
  <c r="AQ207" i="1"/>
  <c r="BE206" i="1" l="1"/>
  <c r="BD206" i="1"/>
  <c r="BC206" i="1"/>
  <c r="BJ206" i="1"/>
  <c r="AR207" i="1"/>
  <c r="AS207" i="1"/>
  <c r="AT207" i="1"/>
  <c r="AU207" i="1"/>
  <c r="AV207" i="1"/>
  <c r="AW207" i="1"/>
  <c r="AX207" i="1"/>
  <c r="AY207" i="1"/>
  <c r="AZ207" i="1"/>
  <c r="BA207" i="1"/>
  <c r="BB207" i="1" s="1"/>
  <c r="BD207" i="1"/>
  <c r="BF207" i="1"/>
  <c r="BG207" i="1"/>
  <c r="BH207" i="1"/>
  <c r="BI207" i="1"/>
  <c r="Q208" i="1"/>
  <c r="R208" i="1"/>
  <c r="S208" i="1"/>
  <c r="T208" i="1"/>
  <c r="U208" i="1"/>
  <c r="V208" i="1"/>
  <c r="W208" i="1"/>
  <c r="X208" i="1"/>
  <c r="Y208" i="1"/>
  <c r="Z208" i="1"/>
  <c r="AA208" i="1"/>
  <c r="AC208" i="1"/>
  <c r="AD208" i="1"/>
  <c r="AE208" i="1"/>
  <c r="AF208" i="1"/>
  <c r="AG208" i="1"/>
  <c r="AH208" i="1"/>
  <c r="AI208" i="1"/>
  <c r="AJ208" i="1"/>
  <c r="AK208" i="1"/>
  <c r="AL208" i="1"/>
  <c r="AN208" i="1"/>
  <c r="AO208" i="1"/>
  <c r="AP208" i="1"/>
  <c r="AQ208" i="1"/>
  <c r="BE207" i="1" l="1"/>
  <c r="BC207" i="1"/>
  <c r="BJ207" i="1"/>
  <c r="AR208" i="1"/>
  <c r="AS208" i="1"/>
  <c r="AT208" i="1"/>
  <c r="AU208" i="1"/>
  <c r="AV208" i="1"/>
  <c r="AW208" i="1"/>
  <c r="AX208" i="1"/>
  <c r="AY208" i="1"/>
  <c r="AZ208" i="1"/>
  <c r="BA208" i="1"/>
  <c r="BB208" i="1" s="1"/>
  <c r="BE208" i="1"/>
  <c r="BF208" i="1"/>
  <c r="BG208" i="1"/>
  <c r="BH208" i="1"/>
  <c r="BI208" i="1"/>
  <c r="Q209" i="1"/>
  <c r="R209" i="1"/>
  <c r="S209" i="1"/>
  <c r="T209" i="1"/>
  <c r="U209" i="1"/>
  <c r="V209" i="1"/>
  <c r="W209" i="1"/>
  <c r="X209" i="1"/>
  <c r="Y209" i="1"/>
  <c r="Z209" i="1"/>
  <c r="AA209" i="1"/>
  <c r="AC209" i="1"/>
  <c r="AD209" i="1"/>
  <c r="AE209" i="1"/>
  <c r="AF209" i="1"/>
  <c r="AG209" i="1"/>
  <c r="AH209" i="1"/>
  <c r="AI209" i="1"/>
  <c r="AJ209" i="1"/>
  <c r="AK209" i="1"/>
  <c r="AL209" i="1"/>
  <c r="AN209" i="1"/>
  <c r="AO209" i="1"/>
  <c r="AP209" i="1"/>
  <c r="AQ209" i="1"/>
  <c r="BD208" i="1" l="1"/>
  <c r="BC208" i="1"/>
  <c r="BJ208" i="1"/>
  <c r="AR209" i="1"/>
  <c r="AS209" i="1"/>
  <c r="AT209" i="1"/>
  <c r="AU209" i="1"/>
  <c r="AV209" i="1"/>
  <c r="AW209" i="1"/>
  <c r="AX209" i="1"/>
  <c r="AY209" i="1"/>
  <c r="AZ209" i="1"/>
  <c r="BA209" i="1"/>
  <c r="BB209" i="1" s="1"/>
  <c r="BG209" i="1"/>
  <c r="BH209" i="1"/>
  <c r="BI209" i="1"/>
  <c r="Q210" i="1"/>
  <c r="R210" i="1"/>
  <c r="S210" i="1"/>
  <c r="T210" i="1"/>
  <c r="U210" i="1"/>
  <c r="V210" i="1"/>
  <c r="W210" i="1"/>
  <c r="X210" i="1"/>
  <c r="Y210" i="1"/>
  <c r="Z210" i="1"/>
  <c r="AA210" i="1"/>
  <c r="AC210" i="1"/>
  <c r="AD210" i="1"/>
  <c r="AE210" i="1"/>
  <c r="AF210" i="1"/>
  <c r="AG210" i="1"/>
  <c r="AH210" i="1"/>
  <c r="AI210" i="1"/>
  <c r="AJ210" i="1"/>
  <c r="AK210" i="1"/>
  <c r="AL210" i="1"/>
  <c r="AN210" i="1"/>
  <c r="AO210" i="1"/>
  <c r="AP210" i="1"/>
  <c r="AQ210" i="1"/>
  <c r="BF209" i="1" l="1"/>
  <c r="BE209" i="1"/>
  <c r="BD209" i="1"/>
  <c r="BC209" i="1"/>
  <c r="BJ209" i="1"/>
  <c r="AR210" i="1"/>
  <c r="AS210" i="1"/>
  <c r="AT210" i="1"/>
  <c r="AU210" i="1"/>
  <c r="AV210" i="1"/>
  <c r="AW210" i="1"/>
  <c r="AX210" i="1"/>
  <c r="AY210" i="1"/>
  <c r="AZ210" i="1"/>
  <c r="BA210" i="1"/>
  <c r="BB210" i="1" s="1"/>
  <c r="BE210" i="1"/>
  <c r="BG210" i="1"/>
  <c r="BH210" i="1"/>
  <c r="BI210" i="1"/>
  <c r="Q211" i="1"/>
  <c r="R211" i="1"/>
  <c r="S211" i="1"/>
  <c r="T211" i="1"/>
  <c r="U211" i="1"/>
  <c r="V211" i="1"/>
  <c r="W211" i="1"/>
  <c r="X211" i="1"/>
  <c r="Y211" i="1"/>
  <c r="Z211" i="1"/>
  <c r="AA211" i="1"/>
  <c r="AC211" i="1"/>
  <c r="AD211" i="1"/>
  <c r="AE211" i="1"/>
  <c r="AF211" i="1"/>
  <c r="AG211" i="1"/>
  <c r="AH211" i="1"/>
  <c r="AI211" i="1"/>
  <c r="AJ211" i="1"/>
  <c r="AK211" i="1"/>
  <c r="AL211" i="1"/>
  <c r="AN211" i="1"/>
  <c r="AO211" i="1"/>
  <c r="AP211" i="1"/>
  <c r="AQ211" i="1"/>
  <c r="BF210" i="1" l="1"/>
  <c r="BD210" i="1"/>
  <c r="BC210" i="1"/>
  <c r="BJ210" i="1"/>
  <c r="AR211" i="1"/>
  <c r="AS211" i="1"/>
  <c r="AT211" i="1"/>
  <c r="AU211" i="1"/>
  <c r="AV211" i="1"/>
  <c r="AW211" i="1"/>
  <c r="AX211" i="1"/>
  <c r="AY211" i="1"/>
  <c r="AZ211" i="1"/>
  <c r="BA211" i="1"/>
  <c r="BB211" i="1" s="1"/>
  <c r="BE211" i="1"/>
  <c r="BG211" i="1"/>
  <c r="BH211" i="1"/>
  <c r="BI211" i="1"/>
  <c r="Q212" i="1"/>
  <c r="R212" i="1"/>
  <c r="S212" i="1"/>
  <c r="T212" i="1"/>
  <c r="U212" i="1"/>
  <c r="V212" i="1"/>
  <c r="W212" i="1"/>
  <c r="X212" i="1"/>
  <c r="Y212" i="1"/>
  <c r="Z212" i="1"/>
  <c r="AA212" i="1"/>
  <c r="AC212" i="1"/>
  <c r="AD212" i="1"/>
  <c r="AE212" i="1"/>
  <c r="AF212" i="1"/>
  <c r="AG212" i="1"/>
  <c r="AH212" i="1"/>
  <c r="AI212" i="1"/>
  <c r="AJ212" i="1"/>
  <c r="AK212" i="1"/>
  <c r="AL212" i="1"/>
  <c r="AN212" i="1"/>
  <c r="AO212" i="1"/>
  <c r="AP212" i="1"/>
  <c r="AQ212" i="1"/>
  <c r="BF211" i="1" l="1"/>
  <c r="BD211" i="1"/>
  <c r="BC211" i="1"/>
  <c r="BJ211" i="1"/>
  <c r="AR212" i="1"/>
  <c r="AS212" i="1"/>
  <c r="AT212" i="1"/>
  <c r="AU212" i="1"/>
  <c r="AV212" i="1"/>
  <c r="AW212" i="1"/>
  <c r="AX212" i="1"/>
  <c r="AY212" i="1"/>
  <c r="AZ212" i="1"/>
  <c r="BA212" i="1"/>
  <c r="BB212" i="1" s="1"/>
  <c r="BG212" i="1"/>
  <c r="BH212" i="1"/>
  <c r="BI212" i="1"/>
  <c r="Q213" i="1"/>
  <c r="R213" i="1"/>
  <c r="S213" i="1"/>
  <c r="T213" i="1"/>
  <c r="U213" i="1"/>
  <c r="V213" i="1"/>
  <c r="W213" i="1"/>
  <c r="X213" i="1"/>
  <c r="Y213" i="1"/>
  <c r="Z213" i="1"/>
  <c r="AA213" i="1"/>
  <c r="AC213" i="1"/>
  <c r="AD213" i="1"/>
  <c r="AE213" i="1"/>
  <c r="AF213" i="1"/>
  <c r="AG213" i="1"/>
  <c r="AH213" i="1"/>
  <c r="AI213" i="1"/>
  <c r="AJ213" i="1"/>
  <c r="AK213" i="1"/>
  <c r="AL213" i="1"/>
  <c r="AN213" i="1"/>
  <c r="AO213" i="1"/>
  <c r="AP213" i="1"/>
  <c r="AQ213" i="1"/>
  <c r="BF212" i="1" l="1"/>
  <c r="BE212" i="1"/>
  <c r="BD212" i="1"/>
  <c r="BC212" i="1"/>
  <c r="BJ212" i="1"/>
  <c r="AR213" i="1"/>
  <c r="AS213" i="1"/>
  <c r="AT213" i="1"/>
  <c r="AU213" i="1"/>
  <c r="AV213" i="1"/>
  <c r="AW213" i="1"/>
  <c r="AX213" i="1"/>
  <c r="AY213" i="1"/>
  <c r="AZ213" i="1"/>
  <c r="BA213" i="1"/>
  <c r="BB213" i="1" s="1"/>
  <c r="BG213" i="1"/>
  <c r="BH213" i="1"/>
  <c r="BI213" i="1"/>
  <c r="Q214" i="1"/>
  <c r="R214" i="1"/>
  <c r="S214" i="1"/>
  <c r="T214" i="1"/>
  <c r="U214" i="1"/>
  <c r="V214" i="1"/>
  <c r="W214" i="1"/>
  <c r="X214" i="1"/>
  <c r="Y214" i="1"/>
  <c r="Z214" i="1"/>
  <c r="AA214" i="1"/>
  <c r="AC214" i="1"/>
  <c r="AD214" i="1"/>
  <c r="AE214" i="1"/>
  <c r="AF214" i="1"/>
  <c r="AG214" i="1"/>
  <c r="AH214" i="1"/>
  <c r="AI214" i="1"/>
  <c r="AJ214" i="1"/>
  <c r="AK214" i="1"/>
  <c r="AL214" i="1"/>
  <c r="AN214" i="1"/>
  <c r="AO214" i="1"/>
  <c r="AP214" i="1"/>
  <c r="AQ214" i="1"/>
  <c r="BF213" i="1" l="1"/>
  <c r="BE213" i="1"/>
  <c r="BD213" i="1"/>
  <c r="BC213" i="1"/>
  <c r="BJ213" i="1"/>
  <c r="AR214" i="1"/>
  <c r="AS214" i="1"/>
  <c r="AT214" i="1"/>
  <c r="AU214" i="1"/>
  <c r="AV214" i="1"/>
  <c r="AW214" i="1"/>
  <c r="AX214" i="1"/>
  <c r="AY214" i="1"/>
  <c r="AZ214" i="1"/>
  <c r="BA214" i="1"/>
  <c r="BB214" i="1" s="1"/>
  <c r="BE214" i="1"/>
  <c r="BF214" i="1"/>
  <c r="BG214" i="1"/>
  <c r="BH214" i="1"/>
  <c r="BI214" i="1"/>
  <c r="Q215" i="1"/>
  <c r="R215" i="1"/>
  <c r="S215" i="1"/>
  <c r="T215" i="1"/>
  <c r="U215" i="1"/>
  <c r="V215" i="1"/>
  <c r="W215" i="1"/>
  <c r="X215" i="1"/>
  <c r="Y215" i="1"/>
  <c r="Z215" i="1"/>
  <c r="AA215" i="1"/>
  <c r="AC215" i="1"/>
  <c r="AD215" i="1"/>
  <c r="AE215" i="1"/>
  <c r="AF215" i="1"/>
  <c r="AG215" i="1"/>
  <c r="AH215" i="1"/>
  <c r="AI215" i="1"/>
  <c r="AJ215" i="1"/>
  <c r="AK215" i="1"/>
  <c r="AL215" i="1"/>
  <c r="AN215" i="1"/>
  <c r="AO215" i="1"/>
  <c r="AP215" i="1"/>
  <c r="AQ215" i="1"/>
  <c r="BD214" i="1" l="1"/>
  <c r="BC214" i="1"/>
  <c r="BJ214" i="1"/>
  <c r="AR215" i="1"/>
  <c r="AS215" i="1"/>
  <c r="AT215" i="1"/>
  <c r="AU215" i="1"/>
  <c r="AV215" i="1"/>
  <c r="AW215" i="1"/>
  <c r="AX215" i="1"/>
  <c r="AY215" i="1"/>
  <c r="AZ215" i="1"/>
  <c r="BA215" i="1"/>
  <c r="BB215" i="1" s="1"/>
  <c r="BI215" i="1"/>
  <c r="Q216" i="1"/>
  <c r="R216" i="1"/>
  <c r="S216" i="1"/>
  <c r="T216" i="1"/>
  <c r="U216" i="1"/>
  <c r="V216" i="1"/>
  <c r="W216" i="1"/>
  <c r="X216" i="1"/>
  <c r="Y216" i="1"/>
  <c r="Z216" i="1"/>
  <c r="AA216" i="1"/>
  <c r="AC216" i="1"/>
  <c r="AD216" i="1"/>
  <c r="AE216" i="1"/>
  <c r="AF216" i="1"/>
  <c r="AG216" i="1"/>
  <c r="AH216" i="1"/>
  <c r="AI216" i="1"/>
  <c r="AJ216" i="1"/>
  <c r="AK216" i="1"/>
  <c r="AL216" i="1"/>
  <c r="AN216" i="1"/>
  <c r="AO216" i="1"/>
  <c r="AP216" i="1"/>
  <c r="AQ216" i="1"/>
  <c r="BH215" i="1" l="1"/>
  <c r="BG215" i="1"/>
  <c r="BF215" i="1"/>
  <c r="BE215" i="1"/>
  <c r="BD215" i="1"/>
  <c r="BC215" i="1"/>
  <c r="BJ215" i="1"/>
  <c r="AR216" i="1"/>
  <c r="AS216" i="1"/>
  <c r="AT216" i="1"/>
  <c r="AU216" i="1"/>
  <c r="AV216" i="1"/>
  <c r="AW216" i="1"/>
  <c r="AX216" i="1"/>
  <c r="AY216" i="1"/>
  <c r="AZ216" i="1"/>
  <c r="BA216" i="1"/>
  <c r="BB216" i="1" s="1"/>
  <c r="BF216" i="1"/>
  <c r="BG216" i="1"/>
  <c r="BH216" i="1"/>
  <c r="BI216" i="1"/>
  <c r="Q217" i="1"/>
  <c r="R217" i="1"/>
  <c r="S217" i="1"/>
  <c r="T217" i="1"/>
  <c r="U217" i="1"/>
  <c r="V217" i="1"/>
  <c r="W217" i="1"/>
  <c r="X217" i="1"/>
  <c r="Y217" i="1"/>
  <c r="Z217" i="1"/>
  <c r="AA217" i="1"/>
  <c r="AC217" i="1"/>
  <c r="AD217" i="1"/>
  <c r="AE217" i="1"/>
  <c r="AF217" i="1"/>
  <c r="AG217" i="1"/>
  <c r="AH217" i="1"/>
  <c r="AI217" i="1"/>
  <c r="AJ217" i="1"/>
  <c r="AK217" i="1"/>
  <c r="AL217" i="1"/>
  <c r="AN217" i="1"/>
  <c r="AO217" i="1"/>
  <c r="AP217" i="1"/>
  <c r="AQ217" i="1"/>
  <c r="BE216" i="1" l="1"/>
  <c r="BD216" i="1"/>
  <c r="BC216" i="1"/>
  <c r="BJ216" i="1"/>
  <c r="AR217" i="1"/>
  <c r="AS217" i="1"/>
  <c r="AT217" i="1"/>
  <c r="AU217" i="1"/>
  <c r="AV217" i="1"/>
  <c r="AW217" i="1"/>
  <c r="AX217" i="1"/>
  <c r="AY217" i="1"/>
  <c r="AZ217" i="1"/>
  <c r="BA217" i="1"/>
  <c r="BB217" i="1" s="1"/>
  <c r="BE217" i="1"/>
  <c r="BH217" i="1"/>
  <c r="BI217" i="1"/>
  <c r="Q218" i="1"/>
  <c r="R218" i="1"/>
  <c r="S218" i="1"/>
  <c r="T218" i="1"/>
  <c r="U218" i="1"/>
  <c r="V218" i="1"/>
  <c r="W218" i="1"/>
  <c r="X218" i="1"/>
  <c r="Y218" i="1"/>
  <c r="Z218" i="1"/>
  <c r="AA218" i="1"/>
  <c r="AC218" i="1"/>
  <c r="AD218" i="1"/>
  <c r="AE218" i="1"/>
  <c r="AF218" i="1"/>
  <c r="AG218" i="1"/>
  <c r="AH218" i="1"/>
  <c r="AI218" i="1"/>
  <c r="AJ218" i="1"/>
  <c r="AK218" i="1"/>
  <c r="AL218" i="1"/>
  <c r="AN218" i="1"/>
  <c r="AO218" i="1"/>
  <c r="AP218" i="1"/>
  <c r="AQ218" i="1"/>
  <c r="BG217" i="1" l="1"/>
  <c r="BF217" i="1"/>
  <c r="BD217" i="1"/>
  <c r="BC217" i="1"/>
  <c r="BJ217" i="1"/>
  <c r="AR218" i="1"/>
  <c r="AS218" i="1"/>
  <c r="AT218" i="1"/>
  <c r="AU218" i="1"/>
  <c r="AV218" i="1"/>
  <c r="AW218" i="1"/>
  <c r="AX218" i="1"/>
  <c r="AY218" i="1"/>
  <c r="AZ218" i="1"/>
  <c r="BA218" i="1"/>
  <c r="BB218" i="1" s="1"/>
  <c r="BF218" i="1"/>
  <c r="BG218" i="1"/>
  <c r="BH218" i="1"/>
  <c r="BI218" i="1"/>
  <c r="Q219" i="1"/>
  <c r="R219" i="1"/>
  <c r="S219" i="1"/>
  <c r="T219" i="1"/>
  <c r="U219" i="1"/>
  <c r="V219" i="1"/>
  <c r="W219" i="1"/>
  <c r="X219" i="1"/>
  <c r="Y219" i="1"/>
  <c r="Z219" i="1"/>
  <c r="AA219" i="1"/>
  <c r="AC219" i="1"/>
  <c r="AD219" i="1"/>
  <c r="AE219" i="1"/>
  <c r="AF219" i="1"/>
  <c r="AG219" i="1"/>
  <c r="AH219" i="1"/>
  <c r="AI219" i="1"/>
  <c r="AJ219" i="1"/>
  <c r="AK219" i="1"/>
  <c r="AL219" i="1"/>
  <c r="AN219" i="1"/>
  <c r="AO219" i="1"/>
  <c r="AP219" i="1"/>
  <c r="AQ219" i="1"/>
  <c r="BE218" i="1" l="1"/>
  <c r="BD218" i="1"/>
  <c r="BC218" i="1"/>
  <c r="BJ218" i="1"/>
  <c r="AR219" i="1"/>
  <c r="AS219" i="1"/>
  <c r="AT219" i="1"/>
  <c r="AU219" i="1"/>
  <c r="AV219" i="1"/>
  <c r="AW219" i="1"/>
  <c r="AX219" i="1"/>
  <c r="AY219" i="1"/>
  <c r="AZ219" i="1"/>
  <c r="BA219" i="1"/>
  <c r="BB219" i="1" s="1"/>
  <c r="BH219" i="1"/>
  <c r="BI219" i="1"/>
  <c r="Q220" i="1"/>
  <c r="R220" i="1"/>
  <c r="S220" i="1"/>
  <c r="T220" i="1"/>
  <c r="U220" i="1"/>
  <c r="V220" i="1"/>
  <c r="W220" i="1"/>
  <c r="X220" i="1"/>
  <c r="Y220" i="1"/>
  <c r="Z220" i="1"/>
  <c r="AA220" i="1"/>
  <c r="AC220" i="1"/>
  <c r="AD220" i="1"/>
  <c r="AE220" i="1"/>
  <c r="AF220" i="1"/>
  <c r="AG220" i="1"/>
  <c r="AH220" i="1"/>
  <c r="AI220" i="1"/>
  <c r="AJ220" i="1"/>
  <c r="AK220" i="1"/>
  <c r="AL220" i="1"/>
  <c r="AN220" i="1"/>
  <c r="AO220" i="1"/>
  <c r="AP220" i="1"/>
  <c r="AQ220" i="1"/>
  <c r="BG219" i="1" l="1"/>
  <c r="BF219" i="1"/>
  <c r="BE219" i="1"/>
  <c r="BD219" i="1"/>
  <c r="BC219" i="1"/>
  <c r="BJ219" i="1"/>
  <c r="AR220" i="1"/>
  <c r="AS220" i="1"/>
  <c r="AT220" i="1"/>
  <c r="AU220" i="1"/>
  <c r="AV220" i="1"/>
  <c r="AW220" i="1"/>
  <c r="AX220" i="1"/>
  <c r="AY220" i="1"/>
  <c r="AZ220" i="1"/>
  <c r="BA220" i="1"/>
  <c r="BB220" i="1" s="1"/>
  <c r="BE220" i="1"/>
  <c r="BF220" i="1"/>
  <c r="BG220" i="1"/>
  <c r="BH220" i="1"/>
  <c r="BI220" i="1"/>
  <c r="Q221" i="1"/>
  <c r="R221" i="1"/>
  <c r="S221" i="1"/>
  <c r="T221" i="1"/>
  <c r="U221" i="1"/>
  <c r="V221" i="1"/>
  <c r="W221" i="1"/>
  <c r="X221" i="1"/>
  <c r="Y221" i="1"/>
  <c r="Z221" i="1"/>
  <c r="AA221" i="1"/>
  <c r="AC221" i="1"/>
  <c r="AD221" i="1"/>
  <c r="AE221" i="1"/>
  <c r="AF221" i="1"/>
  <c r="AG221" i="1"/>
  <c r="AH221" i="1"/>
  <c r="AI221" i="1"/>
  <c r="AJ221" i="1"/>
  <c r="AK221" i="1"/>
  <c r="AL221" i="1"/>
  <c r="AN221" i="1"/>
  <c r="AO221" i="1"/>
  <c r="AP221" i="1"/>
  <c r="AQ221" i="1"/>
  <c r="BD220" i="1" l="1"/>
  <c r="BC220" i="1"/>
  <c r="BJ220" i="1"/>
  <c r="AR221" i="1"/>
  <c r="AS221" i="1"/>
  <c r="AT221" i="1"/>
  <c r="AU221" i="1"/>
  <c r="AV221" i="1"/>
  <c r="AW221" i="1"/>
  <c r="AX221" i="1"/>
  <c r="AY221" i="1"/>
  <c r="AZ221" i="1"/>
  <c r="BA221" i="1"/>
  <c r="BB221" i="1" s="1"/>
  <c r="BF221" i="1"/>
  <c r="BG221" i="1"/>
  <c r="BH221" i="1"/>
  <c r="BI221" i="1"/>
  <c r="Q222" i="1"/>
  <c r="R222" i="1"/>
  <c r="S222" i="1"/>
  <c r="T222" i="1"/>
  <c r="U222" i="1"/>
  <c r="V222" i="1"/>
  <c r="W222" i="1"/>
  <c r="X222" i="1"/>
  <c r="Y222" i="1"/>
  <c r="Z222" i="1"/>
  <c r="AA222" i="1"/>
  <c r="AC222" i="1"/>
  <c r="AD222" i="1"/>
  <c r="AE222" i="1"/>
  <c r="AF222" i="1"/>
  <c r="AG222" i="1"/>
  <c r="AH222" i="1"/>
  <c r="AI222" i="1"/>
  <c r="AJ222" i="1"/>
  <c r="AK222" i="1"/>
  <c r="AL222" i="1"/>
  <c r="AN222" i="1"/>
  <c r="AO222" i="1"/>
  <c r="AP222" i="1"/>
  <c r="AQ222" i="1"/>
  <c r="BE221" i="1" l="1"/>
  <c r="BD221" i="1"/>
  <c r="BC221" i="1"/>
  <c r="BJ221" i="1"/>
  <c r="AR222" i="1"/>
  <c r="AS222" i="1"/>
  <c r="AT222" i="1"/>
  <c r="AU222" i="1"/>
  <c r="AV222" i="1"/>
  <c r="AW222" i="1"/>
  <c r="AX222" i="1"/>
  <c r="AY222" i="1"/>
  <c r="AZ222" i="1"/>
  <c r="BA222" i="1"/>
  <c r="BB222" i="1" s="1"/>
  <c r="BG222" i="1"/>
  <c r="BH222" i="1"/>
  <c r="BI222" i="1"/>
  <c r="Q223" i="1"/>
  <c r="R223" i="1"/>
  <c r="S223" i="1"/>
  <c r="T223" i="1"/>
  <c r="U223" i="1"/>
  <c r="V223" i="1"/>
  <c r="W223" i="1"/>
  <c r="X223" i="1"/>
  <c r="Y223" i="1"/>
  <c r="Z223" i="1"/>
  <c r="AA223" i="1"/>
  <c r="AC223" i="1"/>
  <c r="AD223" i="1"/>
  <c r="AE223" i="1"/>
  <c r="AF223" i="1"/>
  <c r="AG223" i="1"/>
  <c r="AH223" i="1"/>
  <c r="AI223" i="1"/>
  <c r="AJ223" i="1"/>
  <c r="AK223" i="1"/>
  <c r="AL223" i="1"/>
  <c r="AN223" i="1"/>
  <c r="AO223" i="1"/>
  <c r="AP223" i="1"/>
  <c r="AQ223" i="1"/>
  <c r="BF222" i="1" l="1"/>
  <c r="BE222" i="1"/>
  <c r="BD222" i="1"/>
  <c r="BC222" i="1"/>
  <c r="BJ222" i="1"/>
  <c r="AR223" i="1"/>
  <c r="AS223" i="1"/>
  <c r="AT223" i="1"/>
  <c r="AU223" i="1"/>
  <c r="AV223" i="1"/>
  <c r="AW223" i="1"/>
  <c r="AX223" i="1"/>
  <c r="AY223" i="1"/>
  <c r="AZ223" i="1"/>
  <c r="BA223" i="1"/>
  <c r="BB223" i="1" s="1"/>
  <c r="BE223" i="1"/>
  <c r="BF223" i="1"/>
  <c r="BG223" i="1"/>
  <c r="BH223" i="1"/>
  <c r="BI223" i="1"/>
  <c r="Q224" i="1"/>
  <c r="R224" i="1"/>
  <c r="S224" i="1"/>
  <c r="T224" i="1"/>
  <c r="U224" i="1"/>
  <c r="V224" i="1"/>
  <c r="W224" i="1"/>
  <c r="X224" i="1"/>
  <c r="Y224" i="1"/>
  <c r="Z224" i="1"/>
  <c r="AA224" i="1"/>
  <c r="AC224" i="1"/>
  <c r="AD224" i="1"/>
  <c r="AE224" i="1"/>
  <c r="AF224" i="1"/>
  <c r="AG224" i="1"/>
  <c r="AH224" i="1"/>
  <c r="AI224" i="1"/>
  <c r="AJ224" i="1"/>
  <c r="AK224" i="1"/>
  <c r="AL224" i="1"/>
  <c r="AN224" i="1"/>
  <c r="AO224" i="1"/>
  <c r="AP224" i="1"/>
  <c r="AQ224" i="1"/>
  <c r="BD223" i="1" l="1"/>
  <c r="BC223" i="1"/>
  <c r="BJ223" i="1"/>
  <c r="AR224" i="1"/>
  <c r="AS224" i="1"/>
  <c r="AT224" i="1"/>
  <c r="AU224" i="1"/>
  <c r="AV224" i="1"/>
  <c r="AW224" i="1"/>
  <c r="AX224" i="1"/>
  <c r="AY224" i="1"/>
  <c r="AZ224" i="1"/>
  <c r="BA224" i="1"/>
  <c r="BB224" i="1" s="1"/>
  <c r="BF224" i="1"/>
  <c r="BG224" i="1"/>
  <c r="BH224" i="1"/>
  <c r="BI224" i="1"/>
  <c r="Q225" i="1"/>
  <c r="R225" i="1"/>
  <c r="S225" i="1"/>
  <c r="T225" i="1"/>
  <c r="U225" i="1"/>
  <c r="V225" i="1"/>
  <c r="W225" i="1"/>
  <c r="X225" i="1"/>
  <c r="Y225" i="1"/>
  <c r="Z225" i="1"/>
  <c r="AA225" i="1"/>
  <c r="AC225" i="1"/>
  <c r="AD225" i="1"/>
  <c r="AE225" i="1"/>
  <c r="AF225" i="1"/>
  <c r="AG225" i="1"/>
  <c r="AH225" i="1"/>
  <c r="AI225" i="1"/>
  <c r="AJ225" i="1"/>
  <c r="AK225" i="1"/>
  <c r="AL225" i="1"/>
  <c r="AN225" i="1"/>
  <c r="AO225" i="1"/>
  <c r="AP225" i="1"/>
  <c r="AQ225" i="1"/>
  <c r="BE224" i="1" l="1"/>
  <c r="BD224" i="1"/>
  <c r="BC224" i="1"/>
  <c r="BJ224" i="1"/>
  <c r="AR225" i="1"/>
  <c r="AS225" i="1"/>
  <c r="AT225" i="1"/>
  <c r="AU225" i="1"/>
  <c r="AV225" i="1"/>
  <c r="AW225" i="1"/>
  <c r="AX225" i="1"/>
  <c r="AY225" i="1"/>
  <c r="AZ225" i="1"/>
  <c r="BA225" i="1"/>
  <c r="BB225" i="1" s="1"/>
  <c r="BE225" i="1"/>
  <c r="BF225" i="1"/>
  <c r="BG225" i="1"/>
  <c r="BH225" i="1"/>
  <c r="BI225" i="1"/>
  <c r="Q226" i="1"/>
  <c r="R226" i="1"/>
  <c r="S226" i="1"/>
  <c r="T226" i="1"/>
  <c r="U226" i="1"/>
  <c r="V226" i="1"/>
  <c r="W226" i="1"/>
  <c r="X226" i="1"/>
  <c r="Y226" i="1"/>
  <c r="Z226" i="1"/>
  <c r="AA226" i="1"/>
  <c r="AC226" i="1"/>
  <c r="AD226" i="1"/>
  <c r="AE226" i="1"/>
  <c r="AF226" i="1"/>
  <c r="AG226" i="1"/>
  <c r="AH226" i="1"/>
  <c r="AI226" i="1"/>
  <c r="AJ226" i="1"/>
  <c r="AK226" i="1"/>
  <c r="AL226" i="1"/>
  <c r="AN226" i="1"/>
  <c r="AO226" i="1"/>
  <c r="AP226" i="1"/>
  <c r="AQ226" i="1"/>
  <c r="BD225" i="1" l="1"/>
  <c r="BC225" i="1"/>
  <c r="BJ225" i="1"/>
  <c r="AR226" i="1"/>
  <c r="AS226" i="1"/>
  <c r="AT226" i="1"/>
  <c r="AU226" i="1"/>
  <c r="AV226" i="1"/>
  <c r="AW226" i="1"/>
  <c r="AX226" i="1"/>
  <c r="AY226" i="1"/>
  <c r="AZ226" i="1"/>
  <c r="BA226" i="1"/>
  <c r="BB226" i="1" s="1"/>
  <c r="BE226" i="1"/>
  <c r="BF226" i="1"/>
  <c r="BG226" i="1"/>
  <c r="BH226" i="1"/>
  <c r="BI226" i="1"/>
  <c r="Q227" i="1"/>
  <c r="R227" i="1"/>
  <c r="S227" i="1"/>
  <c r="T227" i="1"/>
  <c r="U227" i="1"/>
  <c r="V227" i="1"/>
  <c r="W227" i="1"/>
  <c r="X227" i="1"/>
  <c r="Y227" i="1"/>
  <c r="Z227" i="1"/>
  <c r="AA227" i="1"/>
  <c r="AC227" i="1"/>
  <c r="AD227" i="1"/>
  <c r="AE227" i="1"/>
  <c r="AF227" i="1"/>
  <c r="AG227" i="1"/>
  <c r="AH227" i="1"/>
  <c r="AI227" i="1"/>
  <c r="AJ227" i="1"/>
  <c r="AK227" i="1"/>
  <c r="AL227" i="1"/>
  <c r="AN227" i="1"/>
  <c r="AO227" i="1"/>
  <c r="AP227" i="1"/>
  <c r="AQ227" i="1"/>
  <c r="BD226" i="1" l="1"/>
  <c r="BC226" i="1"/>
  <c r="BJ226" i="1"/>
  <c r="AR227" i="1"/>
  <c r="AS227" i="1"/>
  <c r="AT227" i="1"/>
  <c r="AU227" i="1"/>
  <c r="AV227" i="1"/>
  <c r="AW227" i="1"/>
  <c r="AX227" i="1"/>
  <c r="AY227" i="1"/>
  <c r="AZ227" i="1"/>
  <c r="BA227" i="1"/>
  <c r="BB227" i="1" s="1"/>
  <c r="BF227" i="1"/>
  <c r="BG227" i="1"/>
  <c r="BH227" i="1"/>
  <c r="BI227" i="1"/>
  <c r="Q228" i="1"/>
  <c r="R228" i="1"/>
  <c r="S228" i="1"/>
  <c r="T228" i="1"/>
  <c r="U228" i="1"/>
  <c r="V228" i="1"/>
  <c r="W228" i="1"/>
  <c r="X228" i="1"/>
  <c r="Y228" i="1"/>
  <c r="Z228" i="1"/>
  <c r="AA228" i="1"/>
  <c r="AC228" i="1"/>
  <c r="AD228" i="1"/>
  <c r="AE228" i="1"/>
  <c r="AF228" i="1"/>
  <c r="AG228" i="1"/>
  <c r="AH228" i="1"/>
  <c r="AI228" i="1"/>
  <c r="AJ228" i="1"/>
  <c r="AK228" i="1"/>
  <c r="AL228" i="1"/>
  <c r="AN228" i="1"/>
  <c r="AO228" i="1"/>
  <c r="AP228" i="1"/>
  <c r="AQ228" i="1"/>
  <c r="BE227" i="1" l="1"/>
  <c r="BD227" i="1"/>
  <c r="BC227" i="1"/>
  <c r="BJ227" i="1"/>
  <c r="AR228" i="1"/>
  <c r="AS228" i="1"/>
  <c r="AT228" i="1"/>
  <c r="AU228" i="1"/>
  <c r="AV228" i="1"/>
  <c r="AW228" i="1"/>
  <c r="AX228" i="1"/>
  <c r="AY228" i="1"/>
  <c r="AZ228" i="1"/>
  <c r="BA228" i="1"/>
  <c r="BB228" i="1" s="1"/>
  <c r="BG228" i="1"/>
  <c r="BH228" i="1"/>
  <c r="BI228" i="1"/>
  <c r="Q229" i="1"/>
  <c r="R229" i="1"/>
  <c r="S229" i="1"/>
  <c r="T229" i="1"/>
  <c r="U229" i="1"/>
  <c r="V229" i="1"/>
  <c r="W229" i="1"/>
  <c r="X229" i="1"/>
  <c r="Y229" i="1"/>
  <c r="Z229" i="1"/>
  <c r="AA229" i="1"/>
  <c r="AC229" i="1"/>
  <c r="AD229" i="1"/>
  <c r="AE229" i="1"/>
  <c r="AF229" i="1"/>
  <c r="AG229" i="1"/>
  <c r="AH229" i="1"/>
  <c r="AI229" i="1"/>
  <c r="AJ229" i="1"/>
  <c r="AK229" i="1"/>
  <c r="AL229" i="1"/>
  <c r="AN229" i="1"/>
  <c r="AO229" i="1"/>
  <c r="AP229" i="1"/>
  <c r="AQ229" i="1"/>
  <c r="BF228" i="1" l="1"/>
  <c r="BE228" i="1"/>
  <c r="BD228" i="1"/>
  <c r="BC228" i="1"/>
  <c r="BJ228" i="1"/>
  <c r="AR229" i="1"/>
  <c r="AS229" i="1"/>
  <c r="AT229" i="1"/>
  <c r="AU229" i="1"/>
  <c r="AV229" i="1"/>
  <c r="AW229" i="1"/>
  <c r="AX229" i="1"/>
  <c r="AY229" i="1"/>
  <c r="AZ229" i="1"/>
  <c r="BA229" i="1"/>
  <c r="BB229" i="1" s="1"/>
  <c r="BE229" i="1"/>
  <c r="BH229" i="1"/>
  <c r="BI229" i="1"/>
  <c r="Q230" i="1"/>
  <c r="R230" i="1"/>
  <c r="S230" i="1"/>
  <c r="T230" i="1"/>
  <c r="U230" i="1"/>
  <c r="V230" i="1"/>
  <c r="W230" i="1"/>
  <c r="X230" i="1"/>
  <c r="Y230" i="1"/>
  <c r="Z230" i="1"/>
  <c r="AA230" i="1"/>
  <c r="AC230" i="1"/>
  <c r="AD230" i="1"/>
  <c r="AE230" i="1"/>
  <c r="AF230" i="1"/>
  <c r="AG230" i="1"/>
  <c r="AH230" i="1"/>
  <c r="AI230" i="1"/>
  <c r="AJ230" i="1"/>
  <c r="AK230" i="1"/>
  <c r="AL230" i="1"/>
  <c r="AN230" i="1"/>
  <c r="AO230" i="1"/>
  <c r="AP230" i="1"/>
  <c r="AQ230" i="1"/>
  <c r="BG229" i="1" l="1"/>
  <c r="BF229" i="1"/>
  <c r="BD229" i="1"/>
  <c r="BC229" i="1"/>
  <c r="BJ229" i="1"/>
  <c r="AR230" i="1"/>
  <c r="AS230" i="1"/>
  <c r="AT230" i="1"/>
  <c r="AU230" i="1"/>
  <c r="AV230" i="1"/>
  <c r="AW230" i="1"/>
  <c r="AX230" i="1"/>
  <c r="AY230" i="1"/>
  <c r="AZ230" i="1"/>
  <c r="BA230" i="1"/>
  <c r="BB230" i="1" s="1"/>
  <c r="BE230" i="1"/>
  <c r="BF230" i="1"/>
  <c r="BG230" i="1"/>
  <c r="BH230" i="1"/>
  <c r="BI230" i="1"/>
  <c r="Q231" i="1"/>
  <c r="R231" i="1"/>
  <c r="S231" i="1"/>
  <c r="T231" i="1"/>
  <c r="U231" i="1"/>
  <c r="V231" i="1"/>
  <c r="W231" i="1"/>
  <c r="X231" i="1"/>
  <c r="Y231" i="1"/>
  <c r="Z231" i="1"/>
  <c r="AA231" i="1"/>
  <c r="AC231" i="1"/>
  <c r="AD231" i="1"/>
  <c r="AE231" i="1"/>
  <c r="AF231" i="1"/>
  <c r="AG231" i="1"/>
  <c r="AH231" i="1"/>
  <c r="AI231" i="1"/>
  <c r="AJ231" i="1"/>
  <c r="AK231" i="1"/>
  <c r="AL231" i="1"/>
  <c r="AN231" i="1"/>
  <c r="AO231" i="1"/>
  <c r="AP231" i="1"/>
  <c r="AQ231" i="1"/>
  <c r="BD230" i="1" l="1"/>
  <c r="BC230" i="1"/>
  <c r="BJ230" i="1"/>
  <c r="AR231" i="1"/>
  <c r="AS231" i="1"/>
  <c r="AT231" i="1"/>
  <c r="AU231" i="1"/>
  <c r="AV231" i="1"/>
  <c r="AW231" i="1"/>
  <c r="AX231" i="1"/>
  <c r="AY231" i="1"/>
  <c r="AZ231" i="1"/>
  <c r="BA231" i="1"/>
  <c r="BB231" i="1" s="1"/>
  <c r="BE231" i="1"/>
  <c r="BF231" i="1"/>
  <c r="BG231" i="1"/>
  <c r="BH231" i="1"/>
  <c r="BI231" i="1"/>
  <c r="Q232" i="1"/>
  <c r="R232" i="1"/>
  <c r="S232" i="1"/>
  <c r="T232" i="1"/>
  <c r="U232" i="1"/>
  <c r="V232" i="1"/>
  <c r="W232" i="1"/>
  <c r="X232" i="1"/>
  <c r="Y232" i="1"/>
  <c r="Z232" i="1"/>
  <c r="AA232" i="1"/>
  <c r="AC232" i="1"/>
  <c r="AD232" i="1"/>
  <c r="AE232" i="1"/>
  <c r="AF232" i="1"/>
  <c r="AG232" i="1"/>
  <c r="AH232" i="1"/>
  <c r="AI232" i="1"/>
  <c r="AJ232" i="1"/>
  <c r="AK232" i="1"/>
  <c r="AL232" i="1"/>
  <c r="AN232" i="1"/>
  <c r="AO232" i="1"/>
  <c r="AP232" i="1"/>
  <c r="AQ232" i="1"/>
  <c r="BD231" i="1" l="1"/>
  <c r="BC231" i="1"/>
  <c r="BJ231" i="1"/>
  <c r="AR232" i="1"/>
  <c r="AS232" i="1"/>
  <c r="AT232" i="1"/>
  <c r="AU232" i="1"/>
  <c r="AV232" i="1"/>
  <c r="AW232" i="1"/>
  <c r="AX232" i="1"/>
  <c r="AY232" i="1"/>
  <c r="AZ232" i="1"/>
  <c r="BA232" i="1"/>
  <c r="BB232" i="1" s="1"/>
  <c r="BG232" i="1"/>
  <c r="BH232" i="1"/>
  <c r="BI232" i="1"/>
  <c r="Q233" i="1"/>
  <c r="R233" i="1"/>
  <c r="S233" i="1"/>
  <c r="T233" i="1"/>
  <c r="U233" i="1"/>
  <c r="V233" i="1"/>
  <c r="W233" i="1"/>
  <c r="X233" i="1"/>
  <c r="Y233" i="1"/>
  <c r="Z233" i="1"/>
  <c r="AA233" i="1"/>
  <c r="AC233" i="1"/>
  <c r="AD233" i="1"/>
  <c r="AE233" i="1"/>
  <c r="AF233" i="1"/>
  <c r="AG233" i="1"/>
  <c r="AH233" i="1"/>
  <c r="AI233" i="1"/>
  <c r="AJ233" i="1"/>
  <c r="AK233" i="1"/>
  <c r="AL233" i="1"/>
  <c r="AN233" i="1"/>
  <c r="AO233" i="1"/>
  <c r="AP233" i="1"/>
  <c r="AQ233" i="1"/>
  <c r="BF232" i="1" l="1"/>
  <c r="BE232" i="1"/>
  <c r="BD232" i="1"/>
  <c r="BC232" i="1"/>
  <c r="BJ232" i="1"/>
  <c r="AR233" i="1"/>
  <c r="AS233" i="1"/>
  <c r="AT233" i="1"/>
  <c r="AU233" i="1"/>
  <c r="AV233" i="1"/>
  <c r="AW233" i="1"/>
  <c r="AX233" i="1"/>
  <c r="AY233" i="1"/>
  <c r="AZ233" i="1"/>
  <c r="BA233" i="1"/>
  <c r="BB233" i="1" s="1"/>
  <c r="BC233" i="1"/>
  <c r="BF233" i="1"/>
  <c r="BG233" i="1"/>
  <c r="BH233" i="1"/>
  <c r="BI233" i="1"/>
  <c r="Q234" i="1"/>
  <c r="R234" i="1"/>
  <c r="S234" i="1"/>
  <c r="T234" i="1"/>
  <c r="U234" i="1"/>
  <c r="V234" i="1"/>
  <c r="W234" i="1"/>
  <c r="X234" i="1"/>
  <c r="Y234" i="1"/>
  <c r="Z234" i="1"/>
  <c r="AA234" i="1"/>
  <c r="AC234" i="1"/>
  <c r="AD234" i="1"/>
  <c r="AE234" i="1"/>
  <c r="AF234" i="1"/>
  <c r="AG234" i="1"/>
  <c r="AH234" i="1"/>
  <c r="AI234" i="1"/>
  <c r="AJ234" i="1"/>
  <c r="AK234" i="1"/>
  <c r="AL234" i="1"/>
  <c r="AN234" i="1"/>
  <c r="AO234" i="1"/>
  <c r="AP234" i="1"/>
  <c r="AQ234" i="1"/>
  <c r="BE233" i="1" l="1"/>
  <c r="BD233" i="1"/>
  <c r="BJ233" i="1"/>
  <c r="AR234" i="1"/>
  <c r="AS234" i="1"/>
  <c r="AT234" i="1"/>
  <c r="AU234" i="1"/>
  <c r="AV234" i="1"/>
  <c r="AW234" i="1"/>
  <c r="AX234" i="1"/>
  <c r="AY234" i="1"/>
  <c r="AZ234" i="1"/>
  <c r="BA234" i="1"/>
  <c r="BB234" i="1" s="1"/>
  <c r="BG234" i="1"/>
  <c r="BH234" i="1"/>
  <c r="BI234" i="1"/>
  <c r="Q235" i="1"/>
  <c r="R235" i="1"/>
  <c r="S235" i="1"/>
  <c r="T235" i="1"/>
  <c r="U235" i="1"/>
  <c r="V235" i="1"/>
  <c r="W235" i="1"/>
  <c r="X235" i="1"/>
  <c r="Y235" i="1"/>
  <c r="Z235" i="1"/>
  <c r="AA235" i="1"/>
  <c r="AC235" i="1"/>
  <c r="AD235" i="1"/>
  <c r="AE235" i="1"/>
  <c r="AF235" i="1"/>
  <c r="AG235" i="1"/>
  <c r="AH235" i="1"/>
  <c r="AI235" i="1"/>
  <c r="AJ235" i="1"/>
  <c r="AK235" i="1"/>
  <c r="AL235" i="1"/>
  <c r="AN235" i="1"/>
  <c r="AO235" i="1"/>
  <c r="AP235" i="1"/>
  <c r="AQ235" i="1"/>
  <c r="BF234" i="1" l="1"/>
  <c r="BE234" i="1"/>
  <c r="BD234" i="1"/>
  <c r="BC234" i="1"/>
  <c r="BJ234" i="1"/>
  <c r="AR235" i="1"/>
  <c r="AS235" i="1"/>
  <c r="AT235" i="1"/>
  <c r="AU235" i="1"/>
  <c r="AV235" i="1"/>
  <c r="AW235" i="1"/>
  <c r="AX235" i="1"/>
  <c r="AY235" i="1"/>
  <c r="AZ235" i="1"/>
  <c r="BA235" i="1"/>
  <c r="BB235" i="1" s="1"/>
  <c r="BH235" i="1"/>
  <c r="BI235" i="1"/>
  <c r="Q236" i="1"/>
  <c r="R236" i="1"/>
  <c r="S236" i="1"/>
  <c r="T236" i="1"/>
  <c r="U236" i="1"/>
  <c r="V236" i="1"/>
  <c r="W236" i="1"/>
  <c r="X236" i="1"/>
  <c r="Y236" i="1"/>
  <c r="Z236" i="1"/>
  <c r="AA236" i="1"/>
  <c r="AC236" i="1"/>
  <c r="AD236" i="1"/>
  <c r="AE236" i="1"/>
  <c r="AF236" i="1"/>
  <c r="AG236" i="1"/>
  <c r="AH236" i="1"/>
  <c r="AI236" i="1"/>
  <c r="AJ236" i="1"/>
  <c r="AK236" i="1"/>
  <c r="AL236" i="1"/>
  <c r="AN236" i="1"/>
  <c r="AO236" i="1"/>
  <c r="AP236" i="1"/>
  <c r="AQ236" i="1"/>
  <c r="BG235" i="1" l="1"/>
  <c r="BF235" i="1"/>
  <c r="BE235" i="1"/>
  <c r="BD235" i="1"/>
  <c r="BC235" i="1"/>
  <c r="BJ235" i="1"/>
  <c r="AR236" i="1"/>
  <c r="AS236" i="1"/>
  <c r="AT236" i="1"/>
  <c r="AU236" i="1"/>
  <c r="AV236" i="1"/>
  <c r="AW236" i="1"/>
  <c r="AX236" i="1"/>
  <c r="AY236" i="1"/>
  <c r="AZ236" i="1"/>
  <c r="BA236" i="1"/>
  <c r="BB236" i="1" s="1"/>
  <c r="BE236" i="1"/>
  <c r="BG236" i="1"/>
  <c r="BI236" i="1"/>
  <c r="Q237" i="1"/>
  <c r="R237" i="1"/>
  <c r="S237" i="1"/>
  <c r="T237" i="1"/>
  <c r="U237" i="1"/>
  <c r="V237" i="1"/>
  <c r="W237" i="1"/>
  <c r="X237" i="1"/>
  <c r="Y237" i="1"/>
  <c r="Z237" i="1"/>
  <c r="AA237" i="1"/>
  <c r="AC237" i="1"/>
  <c r="AD237" i="1"/>
  <c r="AE237" i="1"/>
  <c r="AF237" i="1"/>
  <c r="AG237" i="1"/>
  <c r="AH237" i="1"/>
  <c r="AI237" i="1"/>
  <c r="AJ237" i="1"/>
  <c r="AK237" i="1"/>
  <c r="AL237" i="1"/>
  <c r="AN237" i="1"/>
  <c r="AO237" i="1"/>
  <c r="AP237" i="1"/>
  <c r="AQ237" i="1"/>
  <c r="BH236" i="1" l="1"/>
  <c r="BF236" i="1"/>
  <c r="BD236" i="1"/>
  <c r="BC236" i="1"/>
  <c r="BJ236" i="1"/>
  <c r="AR237" i="1"/>
  <c r="AS237" i="1"/>
  <c r="AT237" i="1"/>
  <c r="AU237" i="1"/>
  <c r="AV237" i="1"/>
  <c r="AW237" i="1"/>
  <c r="AX237" i="1"/>
  <c r="AY237" i="1"/>
  <c r="AZ237" i="1"/>
  <c r="BA237" i="1"/>
  <c r="BB237" i="1" s="1"/>
  <c r="BI237" i="1"/>
  <c r="Q238" i="1"/>
  <c r="R238" i="1"/>
  <c r="S238" i="1"/>
  <c r="T238" i="1"/>
  <c r="U238" i="1"/>
  <c r="V238" i="1"/>
  <c r="W238" i="1"/>
  <c r="X238" i="1"/>
  <c r="Y238" i="1"/>
  <c r="Z238" i="1"/>
  <c r="AA238" i="1"/>
  <c r="AC238" i="1"/>
  <c r="AD238" i="1"/>
  <c r="AE238" i="1"/>
  <c r="AF238" i="1"/>
  <c r="AG238" i="1"/>
  <c r="AH238" i="1"/>
  <c r="AI238" i="1"/>
  <c r="AJ238" i="1"/>
  <c r="AK238" i="1"/>
  <c r="AL238" i="1"/>
  <c r="AN238" i="1"/>
  <c r="AO238" i="1"/>
  <c r="AP238" i="1"/>
  <c r="AQ238" i="1"/>
  <c r="BH237" i="1" l="1"/>
  <c r="BG237" i="1"/>
  <c r="BF237" i="1"/>
  <c r="BE237" i="1"/>
  <c r="BD237" i="1"/>
  <c r="BC237" i="1"/>
  <c r="BJ237" i="1"/>
  <c r="AR238" i="1"/>
  <c r="AS238" i="1"/>
  <c r="AT238" i="1"/>
  <c r="AU238" i="1"/>
  <c r="AV238" i="1"/>
  <c r="AW238" i="1"/>
  <c r="AX238" i="1"/>
  <c r="AY238" i="1"/>
  <c r="AZ238" i="1"/>
  <c r="BA238" i="1"/>
  <c r="BB238" i="1" s="1"/>
  <c r="BI238" i="1"/>
  <c r="Q239" i="1"/>
  <c r="R239" i="1"/>
  <c r="S239" i="1"/>
  <c r="T239" i="1"/>
  <c r="U239" i="1"/>
  <c r="V239" i="1"/>
  <c r="W239" i="1"/>
  <c r="X239" i="1"/>
  <c r="Y239" i="1"/>
  <c r="Z239" i="1"/>
  <c r="AA239" i="1"/>
  <c r="AC239" i="1"/>
  <c r="AD239" i="1"/>
  <c r="AE239" i="1"/>
  <c r="AF239" i="1"/>
  <c r="AG239" i="1"/>
  <c r="AH239" i="1"/>
  <c r="AI239" i="1"/>
  <c r="AJ239" i="1"/>
  <c r="AK239" i="1"/>
  <c r="AL239" i="1"/>
  <c r="AN239" i="1"/>
  <c r="AO239" i="1"/>
  <c r="AP239" i="1"/>
  <c r="AQ239" i="1"/>
  <c r="BH238" i="1" l="1"/>
  <c r="BG238" i="1"/>
  <c r="BF238" i="1"/>
  <c r="BE238" i="1"/>
  <c r="BD238" i="1"/>
  <c r="BC238" i="1"/>
  <c r="BJ238" i="1"/>
  <c r="AR239" i="1"/>
  <c r="AS239" i="1"/>
  <c r="AT239" i="1"/>
  <c r="AU239" i="1"/>
  <c r="AV239" i="1"/>
  <c r="AW239" i="1"/>
  <c r="AX239" i="1"/>
  <c r="AY239" i="1"/>
  <c r="AZ239" i="1"/>
  <c r="BA239" i="1"/>
  <c r="BB239" i="1" s="1"/>
  <c r="BG239" i="1"/>
  <c r="BI239" i="1"/>
  <c r="Q240" i="1"/>
  <c r="R240" i="1"/>
  <c r="S240" i="1"/>
  <c r="T240" i="1"/>
  <c r="U240" i="1"/>
  <c r="V240" i="1"/>
  <c r="W240" i="1"/>
  <c r="X240" i="1"/>
  <c r="Y240" i="1"/>
  <c r="Z240" i="1"/>
  <c r="AA240" i="1"/>
  <c r="AC240" i="1"/>
  <c r="AD240" i="1"/>
  <c r="AE240" i="1"/>
  <c r="AF240" i="1"/>
  <c r="AG240" i="1"/>
  <c r="AH240" i="1"/>
  <c r="AI240" i="1"/>
  <c r="AJ240" i="1"/>
  <c r="AK240" i="1"/>
  <c r="AL240" i="1"/>
  <c r="AN240" i="1"/>
  <c r="AO240" i="1"/>
  <c r="AP240" i="1"/>
  <c r="AQ240" i="1"/>
  <c r="BH239" i="1" l="1"/>
  <c r="BF239" i="1"/>
  <c r="BE239" i="1"/>
  <c r="BD239" i="1"/>
  <c r="BC239" i="1"/>
  <c r="BJ239" i="1"/>
  <c r="AR240" i="1"/>
  <c r="AS240" i="1"/>
  <c r="AT240" i="1"/>
  <c r="AU240" i="1"/>
  <c r="AV240" i="1"/>
  <c r="AW240" i="1"/>
  <c r="AX240" i="1"/>
  <c r="AY240" i="1"/>
  <c r="AZ240" i="1"/>
  <c r="BA240" i="1"/>
  <c r="BB240" i="1" s="1"/>
  <c r="BF240" i="1"/>
  <c r="BG240" i="1"/>
  <c r="BH240" i="1"/>
  <c r="BI240" i="1"/>
  <c r="Q241" i="1"/>
  <c r="R241" i="1"/>
  <c r="S241" i="1"/>
  <c r="T241" i="1"/>
  <c r="U241" i="1"/>
  <c r="V241" i="1"/>
  <c r="W241" i="1"/>
  <c r="X241" i="1"/>
  <c r="Y241" i="1"/>
  <c r="Z241" i="1"/>
  <c r="AA241" i="1"/>
  <c r="AC241" i="1"/>
  <c r="AD241" i="1"/>
  <c r="AE241" i="1"/>
  <c r="AF241" i="1"/>
  <c r="AG241" i="1"/>
  <c r="AH241" i="1"/>
  <c r="AI241" i="1"/>
  <c r="AJ241" i="1"/>
  <c r="AK241" i="1"/>
  <c r="AL241" i="1"/>
  <c r="AN241" i="1"/>
  <c r="AO241" i="1"/>
  <c r="AP241" i="1"/>
  <c r="AQ241" i="1"/>
  <c r="BE240" i="1" l="1"/>
  <c r="BD240" i="1"/>
  <c r="BC240" i="1"/>
  <c r="BJ240" i="1"/>
  <c r="AR241" i="1"/>
  <c r="AS241" i="1"/>
  <c r="AT241" i="1"/>
  <c r="AU241" i="1"/>
  <c r="AV241" i="1"/>
  <c r="AW241" i="1"/>
  <c r="AX241" i="1"/>
  <c r="AY241" i="1"/>
  <c r="AZ241" i="1"/>
  <c r="BA241" i="1"/>
  <c r="BB241" i="1" s="1"/>
  <c r="BE241" i="1"/>
  <c r="BF241" i="1"/>
  <c r="BG241" i="1"/>
  <c r="BH241" i="1"/>
  <c r="BI241" i="1"/>
  <c r="Q242" i="1"/>
  <c r="R242" i="1"/>
  <c r="S242" i="1"/>
  <c r="T242" i="1"/>
  <c r="U242" i="1"/>
  <c r="V242" i="1"/>
  <c r="W242" i="1"/>
  <c r="X242" i="1"/>
  <c r="Y242" i="1"/>
  <c r="Z242" i="1"/>
  <c r="AA242" i="1"/>
  <c r="AC242" i="1"/>
  <c r="AD242" i="1"/>
  <c r="AE242" i="1"/>
  <c r="AF242" i="1"/>
  <c r="AG242" i="1"/>
  <c r="AH242" i="1"/>
  <c r="AI242" i="1"/>
  <c r="AJ242" i="1"/>
  <c r="AK242" i="1"/>
  <c r="AL242" i="1"/>
  <c r="AN242" i="1"/>
  <c r="AO242" i="1"/>
  <c r="AP242" i="1"/>
  <c r="AQ242" i="1"/>
  <c r="BD241" i="1" l="1"/>
  <c r="BC241" i="1"/>
  <c r="BJ241" i="1"/>
  <c r="AR242" i="1"/>
  <c r="AS242" i="1"/>
  <c r="AT242" i="1"/>
  <c r="AU242" i="1"/>
  <c r="AV242" i="1"/>
  <c r="AW242" i="1"/>
  <c r="AX242" i="1"/>
  <c r="AY242" i="1"/>
  <c r="AZ242" i="1"/>
  <c r="BA242" i="1"/>
  <c r="BB242" i="1" s="1"/>
  <c r="BG242" i="1"/>
  <c r="BH242" i="1"/>
  <c r="BI242" i="1"/>
  <c r="Q243" i="1"/>
  <c r="R243" i="1"/>
  <c r="S243" i="1"/>
  <c r="T243" i="1"/>
  <c r="U243" i="1"/>
  <c r="V243" i="1"/>
  <c r="W243" i="1"/>
  <c r="X243" i="1"/>
  <c r="Y243" i="1"/>
  <c r="Z243" i="1"/>
  <c r="AA243" i="1"/>
  <c r="AC243" i="1"/>
  <c r="AD243" i="1"/>
  <c r="AE243" i="1"/>
  <c r="AF243" i="1"/>
  <c r="AG243" i="1"/>
  <c r="AH243" i="1"/>
  <c r="AI243" i="1"/>
  <c r="AJ243" i="1"/>
  <c r="AK243" i="1"/>
  <c r="AL243" i="1"/>
  <c r="AN243" i="1"/>
  <c r="AO243" i="1"/>
  <c r="AP243" i="1"/>
  <c r="AQ243" i="1"/>
  <c r="BF242" i="1" l="1"/>
  <c r="BE242" i="1"/>
  <c r="BD242" i="1"/>
  <c r="BC242" i="1"/>
  <c r="BJ242" i="1"/>
  <c r="AR243" i="1"/>
  <c r="AS243" i="1"/>
  <c r="AT243" i="1"/>
  <c r="AU243" i="1"/>
  <c r="AV243" i="1"/>
  <c r="AW243" i="1"/>
  <c r="AX243" i="1"/>
  <c r="AY243" i="1"/>
  <c r="AZ243" i="1"/>
  <c r="BA243" i="1"/>
  <c r="BB243" i="1" s="1"/>
  <c r="BF243" i="1"/>
  <c r="BG243" i="1"/>
  <c r="BH243" i="1"/>
  <c r="BI243" i="1"/>
  <c r="Q244" i="1"/>
  <c r="R244" i="1"/>
  <c r="S244" i="1"/>
  <c r="T244" i="1"/>
  <c r="U244" i="1"/>
  <c r="V244" i="1"/>
  <c r="W244" i="1"/>
  <c r="X244" i="1"/>
  <c r="Y244" i="1"/>
  <c r="Z244" i="1"/>
  <c r="AA244" i="1"/>
  <c r="AC244" i="1"/>
  <c r="AD244" i="1"/>
  <c r="AE244" i="1"/>
  <c r="AF244" i="1"/>
  <c r="AG244" i="1"/>
  <c r="AH244" i="1"/>
  <c r="AI244" i="1"/>
  <c r="AJ244" i="1"/>
  <c r="AK244" i="1"/>
  <c r="AL244" i="1"/>
  <c r="AN244" i="1"/>
  <c r="AO244" i="1"/>
  <c r="AP244" i="1"/>
  <c r="AQ244" i="1"/>
  <c r="BE243" i="1" l="1"/>
  <c r="BD243" i="1"/>
  <c r="BC243" i="1"/>
  <c r="BJ243" i="1"/>
  <c r="AR244" i="1"/>
  <c r="AS244" i="1"/>
  <c r="AT244" i="1"/>
  <c r="AU244" i="1"/>
  <c r="AV244" i="1"/>
  <c r="AW244" i="1"/>
  <c r="AX244" i="1"/>
  <c r="AY244" i="1"/>
  <c r="AZ244" i="1"/>
  <c r="BA244" i="1"/>
  <c r="BB244" i="1" s="1"/>
  <c r="BH244" i="1"/>
  <c r="BI244" i="1"/>
  <c r="Q245" i="1"/>
  <c r="R245" i="1"/>
  <c r="S245" i="1"/>
  <c r="T245" i="1"/>
  <c r="U245" i="1"/>
  <c r="V245" i="1"/>
  <c r="W245" i="1"/>
  <c r="X245" i="1"/>
  <c r="Y245" i="1"/>
  <c r="Z245" i="1"/>
  <c r="AA245" i="1"/>
  <c r="AC245" i="1"/>
  <c r="AD245" i="1"/>
  <c r="AE245" i="1"/>
  <c r="AF245" i="1"/>
  <c r="AG245" i="1"/>
  <c r="AH245" i="1"/>
  <c r="AI245" i="1"/>
  <c r="AJ245" i="1"/>
  <c r="AK245" i="1"/>
  <c r="AL245" i="1"/>
  <c r="AN245" i="1"/>
  <c r="AO245" i="1"/>
  <c r="AP245" i="1"/>
  <c r="AQ245" i="1"/>
  <c r="BG244" i="1" l="1"/>
  <c r="BF244" i="1"/>
  <c r="BE244" i="1"/>
  <c r="BD244" i="1"/>
  <c r="BC244" i="1"/>
  <c r="BJ244" i="1"/>
  <c r="AR245" i="1"/>
  <c r="AS245" i="1"/>
  <c r="AT245" i="1"/>
  <c r="AU245" i="1"/>
  <c r="AV245" i="1"/>
  <c r="AW245" i="1"/>
  <c r="AX245" i="1"/>
  <c r="AY245" i="1"/>
  <c r="AZ245" i="1"/>
  <c r="BA245" i="1"/>
  <c r="BB245" i="1" s="1"/>
  <c r="BE245" i="1"/>
  <c r="BF245" i="1"/>
  <c r="BG245" i="1"/>
  <c r="BH245" i="1"/>
  <c r="BI245" i="1"/>
  <c r="Q246" i="1"/>
  <c r="R246" i="1"/>
  <c r="S246" i="1"/>
  <c r="T246" i="1"/>
  <c r="U246" i="1"/>
  <c r="V246" i="1"/>
  <c r="W246" i="1"/>
  <c r="X246" i="1"/>
  <c r="Y246" i="1"/>
  <c r="Z246" i="1"/>
  <c r="AA246" i="1"/>
  <c r="AC246" i="1"/>
  <c r="AD246" i="1"/>
  <c r="AE246" i="1"/>
  <c r="AF246" i="1"/>
  <c r="AG246" i="1"/>
  <c r="AH246" i="1"/>
  <c r="AI246" i="1"/>
  <c r="AJ246" i="1"/>
  <c r="AK246" i="1"/>
  <c r="AL246" i="1"/>
  <c r="AN246" i="1"/>
  <c r="AO246" i="1"/>
  <c r="AP246" i="1"/>
  <c r="AQ246" i="1"/>
  <c r="BD245" i="1" l="1"/>
  <c r="BC245" i="1"/>
  <c r="BJ245" i="1"/>
  <c r="AR246" i="1"/>
  <c r="AS246" i="1"/>
  <c r="AT246" i="1"/>
  <c r="AU246" i="1"/>
  <c r="AV246" i="1"/>
  <c r="AW246" i="1"/>
  <c r="AX246" i="1"/>
  <c r="AY246" i="1"/>
  <c r="AZ246" i="1"/>
  <c r="BA246" i="1"/>
  <c r="BB246" i="1" s="1"/>
  <c r="BE246" i="1"/>
  <c r="BF246" i="1"/>
  <c r="BG246" i="1"/>
  <c r="BH246" i="1"/>
  <c r="BI246" i="1"/>
  <c r="Q247" i="1"/>
  <c r="R247" i="1"/>
  <c r="S247" i="1"/>
  <c r="T247" i="1"/>
  <c r="U247" i="1"/>
  <c r="V247" i="1"/>
  <c r="W247" i="1"/>
  <c r="X247" i="1"/>
  <c r="Y247" i="1"/>
  <c r="Z247" i="1"/>
  <c r="AA247" i="1"/>
  <c r="AC247" i="1"/>
  <c r="AD247" i="1"/>
  <c r="AE247" i="1"/>
  <c r="AF247" i="1"/>
  <c r="AG247" i="1"/>
  <c r="AH247" i="1"/>
  <c r="AI247" i="1"/>
  <c r="AJ247" i="1"/>
  <c r="AK247" i="1"/>
  <c r="AL247" i="1"/>
  <c r="AN247" i="1"/>
  <c r="AO247" i="1"/>
  <c r="AP247" i="1"/>
  <c r="AQ247" i="1"/>
  <c r="BD246" i="1" l="1"/>
  <c r="BC246" i="1"/>
  <c r="BJ246" i="1"/>
  <c r="AR247" i="1"/>
  <c r="AS247" i="1"/>
  <c r="AT247" i="1"/>
  <c r="AU247" i="1"/>
  <c r="AV247" i="1"/>
  <c r="AW247" i="1"/>
  <c r="AX247" i="1"/>
  <c r="AY247" i="1"/>
  <c r="AZ247" i="1"/>
  <c r="BA247" i="1"/>
  <c r="BB247" i="1" s="1"/>
  <c r="BG247" i="1"/>
  <c r="BI247" i="1"/>
  <c r="Q248" i="1"/>
  <c r="R248" i="1"/>
  <c r="S248" i="1"/>
  <c r="T248" i="1"/>
  <c r="U248" i="1"/>
  <c r="V248" i="1"/>
  <c r="W248" i="1"/>
  <c r="X248" i="1"/>
  <c r="Y248" i="1"/>
  <c r="Z248" i="1"/>
  <c r="AA248" i="1"/>
  <c r="AC248" i="1"/>
  <c r="AD248" i="1"/>
  <c r="AE248" i="1"/>
  <c r="AF248" i="1"/>
  <c r="AG248" i="1"/>
  <c r="AH248" i="1"/>
  <c r="AI248" i="1"/>
  <c r="AJ248" i="1"/>
  <c r="AK248" i="1"/>
  <c r="AL248" i="1"/>
  <c r="AN248" i="1"/>
  <c r="AO248" i="1"/>
  <c r="AP248" i="1"/>
  <c r="AQ248" i="1"/>
  <c r="BH247" i="1" l="1"/>
  <c r="BF247" i="1"/>
  <c r="BE247" i="1"/>
  <c r="BD247" i="1"/>
  <c r="BC247" i="1"/>
  <c r="BJ247" i="1"/>
  <c r="AR248" i="1"/>
  <c r="AS248" i="1"/>
  <c r="AT248" i="1"/>
  <c r="AU248" i="1"/>
  <c r="AV248" i="1"/>
  <c r="AW248" i="1"/>
  <c r="AX248" i="1"/>
  <c r="AY248" i="1"/>
  <c r="AZ248" i="1"/>
  <c r="BA248" i="1"/>
  <c r="BB248" i="1" s="1"/>
  <c r="BG248" i="1"/>
  <c r="BH248" i="1"/>
  <c r="BI248" i="1"/>
  <c r="Q249" i="1"/>
  <c r="R249" i="1"/>
  <c r="S249" i="1"/>
  <c r="T249" i="1"/>
  <c r="U249" i="1"/>
  <c r="V249" i="1"/>
  <c r="W249" i="1"/>
  <c r="X249" i="1"/>
  <c r="Y249" i="1"/>
  <c r="Z249" i="1"/>
  <c r="AA249" i="1"/>
  <c r="AC249" i="1"/>
  <c r="AD249" i="1"/>
  <c r="AE249" i="1"/>
  <c r="AF249" i="1"/>
  <c r="AG249" i="1"/>
  <c r="AH249" i="1"/>
  <c r="AI249" i="1"/>
  <c r="AJ249" i="1"/>
  <c r="AK249" i="1"/>
  <c r="AL249" i="1"/>
  <c r="AN249" i="1"/>
  <c r="AO249" i="1"/>
  <c r="AP249" i="1"/>
  <c r="AQ249" i="1"/>
  <c r="BF248" i="1" l="1"/>
  <c r="BE248" i="1"/>
  <c r="BD248" i="1"/>
  <c r="BC248" i="1"/>
  <c r="BJ248" i="1"/>
  <c r="AR249" i="1"/>
  <c r="AS249" i="1"/>
  <c r="AT249" i="1"/>
  <c r="AU249" i="1"/>
  <c r="AV249" i="1"/>
  <c r="AW249" i="1"/>
  <c r="AX249" i="1"/>
  <c r="AY249" i="1"/>
  <c r="AZ249" i="1"/>
  <c r="BA249" i="1"/>
  <c r="BB249" i="1" s="1"/>
  <c r="BE249" i="1"/>
  <c r="BF249" i="1"/>
  <c r="BG249" i="1"/>
  <c r="BH249" i="1"/>
  <c r="BI249" i="1"/>
  <c r="Q250" i="1"/>
  <c r="R250" i="1"/>
  <c r="S250" i="1"/>
  <c r="T250" i="1"/>
  <c r="U250" i="1"/>
  <c r="V250" i="1"/>
  <c r="W250" i="1"/>
  <c r="X250" i="1"/>
  <c r="Y250" i="1"/>
  <c r="Z250" i="1"/>
  <c r="AA250" i="1"/>
  <c r="AC250" i="1"/>
  <c r="AD250" i="1"/>
  <c r="AE250" i="1"/>
  <c r="AF250" i="1"/>
  <c r="AG250" i="1"/>
  <c r="AH250" i="1"/>
  <c r="AI250" i="1"/>
  <c r="AJ250" i="1"/>
  <c r="AK250" i="1"/>
  <c r="AL250" i="1"/>
  <c r="AN250" i="1"/>
  <c r="AO250" i="1"/>
  <c r="AP250" i="1"/>
  <c r="AQ250" i="1"/>
  <c r="BD249" i="1" l="1"/>
  <c r="BC249" i="1"/>
  <c r="BJ249" i="1"/>
  <c r="AR250" i="1"/>
  <c r="AS250" i="1"/>
  <c r="AT250" i="1"/>
  <c r="AU250" i="1"/>
  <c r="AV250" i="1"/>
  <c r="AW250" i="1"/>
  <c r="AX250" i="1"/>
  <c r="AY250" i="1"/>
  <c r="AZ250" i="1"/>
  <c r="BA250" i="1"/>
  <c r="BB250" i="1" s="1"/>
  <c r="BE250" i="1"/>
  <c r="BF250" i="1"/>
  <c r="BG250" i="1"/>
  <c r="BH250" i="1"/>
  <c r="BI250" i="1"/>
  <c r="Q251" i="1"/>
  <c r="R251" i="1"/>
  <c r="S251" i="1"/>
  <c r="T251" i="1"/>
  <c r="U251" i="1"/>
  <c r="V251" i="1"/>
  <c r="W251" i="1"/>
  <c r="X251" i="1"/>
  <c r="Y251" i="1"/>
  <c r="Z251" i="1"/>
  <c r="AA251" i="1"/>
  <c r="AC251" i="1"/>
  <c r="AD251" i="1"/>
  <c r="AE251" i="1"/>
  <c r="AF251" i="1"/>
  <c r="AG251" i="1"/>
  <c r="AH251" i="1"/>
  <c r="AI251" i="1"/>
  <c r="AJ251" i="1"/>
  <c r="AK251" i="1"/>
  <c r="AL251" i="1"/>
  <c r="AN251" i="1"/>
  <c r="AO251" i="1"/>
  <c r="AP251" i="1"/>
  <c r="AQ251" i="1"/>
  <c r="BD250" i="1" l="1"/>
  <c r="BC250" i="1"/>
  <c r="BJ250" i="1"/>
  <c r="AR251" i="1"/>
  <c r="AS251" i="1"/>
  <c r="AT251" i="1"/>
  <c r="AU251" i="1"/>
  <c r="AV251" i="1"/>
  <c r="AW251" i="1"/>
  <c r="AX251" i="1"/>
  <c r="AY251" i="1"/>
  <c r="AZ251" i="1"/>
  <c r="BA251" i="1"/>
  <c r="BB251" i="1" s="1"/>
  <c r="BE251" i="1"/>
  <c r="BF251" i="1"/>
  <c r="BG251" i="1"/>
  <c r="BH251" i="1"/>
  <c r="BI251" i="1"/>
  <c r="Q252" i="1"/>
  <c r="R252" i="1"/>
  <c r="S252" i="1"/>
  <c r="T252" i="1"/>
  <c r="U252" i="1"/>
  <c r="V252" i="1"/>
  <c r="W252" i="1"/>
  <c r="X252" i="1"/>
  <c r="Y252" i="1"/>
  <c r="Z252" i="1"/>
  <c r="AA252" i="1"/>
  <c r="AC252" i="1"/>
  <c r="AD252" i="1"/>
  <c r="AE252" i="1"/>
  <c r="AF252" i="1"/>
  <c r="AG252" i="1"/>
  <c r="AH252" i="1"/>
  <c r="AI252" i="1"/>
  <c r="AJ252" i="1"/>
  <c r="AK252" i="1"/>
  <c r="AL252" i="1"/>
  <c r="AN252" i="1"/>
  <c r="AO252" i="1"/>
  <c r="AP252" i="1"/>
  <c r="AQ252" i="1"/>
  <c r="BD251" i="1" l="1"/>
  <c r="BC251" i="1"/>
  <c r="BJ251" i="1"/>
  <c r="AR252" i="1"/>
  <c r="AS252" i="1"/>
  <c r="AT252" i="1"/>
  <c r="AU252" i="1"/>
  <c r="AV252" i="1"/>
  <c r="AW252" i="1"/>
  <c r="AX252" i="1"/>
  <c r="AY252" i="1"/>
  <c r="AZ252" i="1"/>
  <c r="BA252" i="1"/>
  <c r="BB252" i="1" s="1"/>
  <c r="BG252" i="1"/>
  <c r="BH252" i="1"/>
  <c r="BI252" i="1"/>
  <c r="Q253" i="1"/>
  <c r="R253" i="1"/>
  <c r="S253" i="1"/>
  <c r="T253" i="1"/>
  <c r="U253" i="1"/>
  <c r="V253" i="1"/>
  <c r="W253" i="1"/>
  <c r="X253" i="1"/>
  <c r="Y253" i="1"/>
  <c r="Z253" i="1"/>
  <c r="AA253" i="1"/>
  <c r="AC253" i="1"/>
  <c r="AD253" i="1"/>
  <c r="AE253" i="1"/>
  <c r="AF253" i="1"/>
  <c r="AG253" i="1"/>
  <c r="AH253" i="1"/>
  <c r="AI253" i="1"/>
  <c r="AJ253" i="1"/>
  <c r="AK253" i="1"/>
  <c r="AL253" i="1"/>
  <c r="AN253" i="1"/>
  <c r="AO253" i="1"/>
  <c r="AP253" i="1"/>
  <c r="AQ253" i="1"/>
  <c r="BF252" i="1" l="1"/>
  <c r="BE252" i="1"/>
  <c r="BD252" i="1"/>
  <c r="BC252" i="1"/>
  <c r="BJ252" i="1"/>
  <c r="AR253" i="1"/>
  <c r="AS253" i="1"/>
  <c r="AT253" i="1"/>
  <c r="AU253" i="1"/>
  <c r="AV253" i="1"/>
  <c r="AW253" i="1"/>
  <c r="AX253" i="1"/>
  <c r="AY253" i="1"/>
  <c r="AZ253" i="1"/>
  <c r="BA253" i="1"/>
  <c r="BB253" i="1" s="1"/>
  <c r="BF253" i="1"/>
  <c r="BG253" i="1"/>
  <c r="BH253" i="1"/>
  <c r="BI253" i="1"/>
  <c r="Q254" i="1"/>
  <c r="R254" i="1"/>
  <c r="S254" i="1"/>
  <c r="T254" i="1"/>
  <c r="U254" i="1"/>
  <c r="V254" i="1"/>
  <c r="W254" i="1"/>
  <c r="X254" i="1"/>
  <c r="Y254" i="1"/>
  <c r="Z254" i="1"/>
  <c r="AA254" i="1"/>
  <c r="AC254" i="1"/>
  <c r="AD254" i="1"/>
  <c r="AE254" i="1"/>
  <c r="AF254" i="1"/>
  <c r="AG254" i="1"/>
  <c r="AH254" i="1"/>
  <c r="AI254" i="1"/>
  <c r="AJ254" i="1"/>
  <c r="AK254" i="1"/>
  <c r="AL254" i="1"/>
  <c r="AN254" i="1"/>
  <c r="AO254" i="1"/>
  <c r="AP254" i="1"/>
  <c r="AQ254" i="1"/>
  <c r="BE253" i="1" l="1"/>
  <c r="BD253" i="1"/>
  <c r="BC253" i="1"/>
  <c r="BJ253" i="1"/>
  <c r="AR254" i="1"/>
  <c r="AS254" i="1"/>
  <c r="AT254" i="1"/>
  <c r="AU254" i="1"/>
  <c r="AV254" i="1"/>
  <c r="AW254" i="1"/>
  <c r="AX254" i="1"/>
  <c r="AY254" i="1"/>
  <c r="AZ254" i="1"/>
  <c r="BA254" i="1"/>
  <c r="BB254" i="1" s="1"/>
  <c r="BE254" i="1"/>
  <c r="BF254" i="1"/>
  <c r="BG254" i="1"/>
  <c r="BH254" i="1"/>
  <c r="BI254" i="1"/>
  <c r="Q255" i="1"/>
  <c r="R255" i="1"/>
  <c r="S255" i="1"/>
  <c r="T255" i="1"/>
  <c r="U255" i="1"/>
  <c r="V255" i="1"/>
  <c r="W255" i="1"/>
  <c r="X255" i="1"/>
  <c r="Y255" i="1"/>
  <c r="Z255" i="1"/>
  <c r="AA255" i="1"/>
  <c r="AC255" i="1"/>
  <c r="AD255" i="1"/>
  <c r="AE255" i="1"/>
  <c r="AF255" i="1"/>
  <c r="AG255" i="1"/>
  <c r="AH255" i="1"/>
  <c r="AI255" i="1"/>
  <c r="AJ255" i="1"/>
  <c r="AK255" i="1"/>
  <c r="AL255" i="1"/>
  <c r="AN255" i="1"/>
  <c r="AO255" i="1"/>
  <c r="AP255" i="1"/>
  <c r="AQ255" i="1"/>
  <c r="BD254" i="1" l="1"/>
  <c r="BC254" i="1"/>
  <c r="BJ254" i="1"/>
  <c r="AR255" i="1"/>
  <c r="AS255" i="1"/>
  <c r="AT255" i="1"/>
  <c r="AU255" i="1"/>
  <c r="AV255" i="1"/>
  <c r="AW255" i="1"/>
  <c r="AX255" i="1"/>
  <c r="AY255" i="1"/>
  <c r="AZ255" i="1"/>
  <c r="BA255" i="1"/>
  <c r="BB255" i="1" s="1"/>
  <c r="BG255" i="1"/>
  <c r="BH255" i="1"/>
  <c r="BI255" i="1"/>
  <c r="Q256" i="1"/>
  <c r="R256" i="1"/>
  <c r="S256" i="1"/>
  <c r="T256" i="1"/>
  <c r="U256" i="1"/>
  <c r="V256" i="1"/>
  <c r="W256" i="1"/>
  <c r="X256" i="1"/>
  <c r="Y256" i="1"/>
  <c r="Z256" i="1"/>
  <c r="AA256" i="1"/>
  <c r="AC256" i="1"/>
  <c r="AD256" i="1"/>
  <c r="AE256" i="1"/>
  <c r="AF256" i="1"/>
  <c r="AG256" i="1"/>
  <c r="AH256" i="1"/>
  <c r="AI256" i="1"/>
  <c r="AJ256" i="1"/>
  <c r="AK256" i="1"/>
  <c r="AL256" i="1"/>
  <c r="AN256" i="1"/>
  <c r="AO256" i="1"/>
  <c r="AP256" i="1"/>
  <c r="AQ256" i="1"/>
  <c r="BF255" i="1" l="1"/>
  <c r="BE255" i="1"/>
  <c r="BD255" i="1"/>
  <c r="BC255" i="1"/>
  <c r="BJ255" i="1"/>
  <c r="AR256" i="1"/>
  <c r="AS256" i="1"/>
  <c r="AT256" i="1"/>
  <c r="AU256" i="1"/>
  <c r="AV256" i="1"/>
  <c r="AW256" i="1"/>
  <c r="AX256" i="1"/>
  <c r="AY256" i="1"/>
  <c r="AZ256" i="1"/>
  <c r="BA256" i="1"/>
  <c r="BB256" i="1" s="1"/>
  <c r="BD256" i="1"/>
  <c r="BE256" i="1"/>
  <c r="BF256" i="1"/>
  <c r="BG256" i="1"/>
  <c r="BH256" i="1"/>
  <c r="BI256" i="1"/>
  <c r="Q257" i="1"/>
  <c r="R257" i="1"/>
  <c r="S257" i="1"/>
  <c r="T257" i="1"/>
  <c r="U257" i="1"/>
  <c r="V257" i="1"/>
  <c r="W257" i="1"/>
  <c r="X257" i="1"/>
  <c r="Y257" i="1"/>
  <c r="Z257" i="1"/>
  <c r="AA257" i="1"/>
  <c r="AC257" i="1"/>
  <c r="AD257" i="1"/>
  <c r="AE257" i="1"/>
  <c r="AF257" i="1"/>
  <c r="AG257" i="1"/>
  <c r="AH257" i="1"/>
  <c r="AI257" i="1"/>
  <c r="AJ257" i="1"/>
  <c r="AK257" i="1"/>
  <c r="AL257" i="1"/>
  <c r="AN257" i="1"/>
  <c r="AO257" i="1"/>
  <c r="AP257" i="1"/>
  <c r="AQ257" i="1"/>
  <c r="BC256" i="1" l="1"/>
  <c r="BJ256" i="1"/>
  <c r="AR257" i="1"/>
  <c r="AS257" i="1"/>
  <c r="AT257" i="1"/>
  <c r="AU257" i="1"/>
  <c r="AV257" i="1"/>
  <c r="AW257" i="1"/>
  <c r="AX257" i="1"/>
  <c r="AY257" i="1"/>
  <c r="AZ257" i="1"/>
  <c r="BA257" i="1"/>
  <c r="BB257" i="1" s="1"/>
  <c r="BG257" i="1"/>
  <c r="BH257" i="1"/>
  <c r="BI257" i="1"/>
  <c r="Q258" i="1"/>
  <c r="R258" i="1"/>
  <c r="S258" i="1"/>
  <c r="T258" i="1"/>
  <c r="U258" i="1"/>
  <c r="V258" i="1"/>
  <c r="W258" i="1"/>
  <c r="X258" i="1"/>
  <c r="Y258" i="1"/>
  <c r="Z258" i="1"/>
  <c r="AA258" i="1"/>
  <c r="AC258" i="1"/>
  <c r="AD258" i="1"/>
  <c r="AE258" i="1"/>
  <c r="AF258" i="1"/>
  <c r="AG258" i="1"/>
  <c r="AH258" i="1"/>
  <c r="AI258" i="1"/>
  <c r="AJ258" i="1"/>
  <c r="AK258" i="1"/>
  <c r="AL258" i="1"/>
  <c r="AN258" i="1"/>
  <c r="AO258" i="1"/>
  <c r="AP258" i="1"/>
  <c r="AQ258" i="1"/>
  <c r="BF257" i="1" l="1"/>
  <c r="BE257" i="1"/>
  <c r="BD257" i="1"/>
  <c r="BC257" i="1"/>
  <c r="BJ257" i="1"/>
  <c r="AR258" i="1"/>
  <c r="AS258" i="1"/>
  <c r="AT258" i="1"/>
  <c r="AU258" i="1"/>
  <c r="AV258" i="1"/>
  <c r="AW258" i="1"/>
  <c r="AX258" i="1"/>
  <c r="AY258" i="1"/>
  <c r="AZ258" i="1"/>
  <c r="BA258" i="1"/>
  <c r="BB258" i="1" s="1"/>
  <c r="BE258" i="1"/>
  <c r="BF258" i="1"/>
  <c r="BG258" i="1"/>
  <c r="BH258" i="1"/>
  <c r="BI258" i="1"/>
  <c r="Q259" i="1"/>
  <c r="R259" i="1"/>
  <c r="S259" i="1"/>
  <c r="T259" i="1"/>
  <c r="U259" i="1"/>
  <c r="V259" i="1"/>
  <c r="W259" i="1"/>
  <c r="X259" i="1"/>
  <c r="Y259" i="1"/>
  <c r="Z259" i="1"/>
  <c r="AA259" i="1"/>
  <c r="AC259" i="1"/>
  <c r="AD259" i="1"/>
  <c r="AE259" i="1"/>
  <c r="AF259" i="1"/>
  <c r="AG259" i="1"/>
  <c r="AH259" i="1"/>
  <c r="AI259" i="1"/>
  <c r="AJ259" i="1"/>
  <c r="AK259" i="1"/>
  <c r="AL259" i="1"/>
  <c r="AN259" i="1"/>
  <c r="AO259" i="1"/>
  <c r="AP259" i="1"/>
  <c r="AQ259" i="1"/>
  <c r="BD258" i="1" l="1"/>
  <c r="BC258" i="1"/>
  <c r="BJ258" i="1"/>
  <c r="AR259" i="1"/>
  <c r="AS259" i="1"/>
  <c r="AT259" i="1"/>
  <c r="AU259" i="1"/>
  <c r="AV259" i="1"/>
  <c r="AW259" i="1"/>
  <c r="AX259" i="1"/>
  <c r="AY259" i="1"/>
  <c r="AZ259" i="1"/>
  <c r="BA259" i="1"/>
  <c r="BB259" i="1" s="1"/>
  <c r="BG259" i="1"/>
  <c r="BI259" i="1"/>
  <c r="Q260" i="1"/>
  <c r="R260" i="1"/>
  <c r="S260" i="1"/>
  <c r="T260" i="1"/>
  <c r="U260" i="1"/>
  <c r="V260" i="1"/>
  <c r="W260" i="1"/>
  <c r="X260" i="1"/>
  <c r="Y260" i="1"/>
  <c r="Z260" i="1"/>
  <c r="AA260" i="1"/>
  <c r="AC260" i="1"/>
  <c r="AD260" i="1"/>
  <c r="AE260" i="1"/>
  <c r="AF260" i="1"/>
  <c r="AG260" i="1"/>
  <c r="AH260" i="1"/>
  <c r="AI260" i="1"/>
  <c r="AJ260" i="1"/>
  <c r="AK260" i="1"/>
  <c r="AL260" i="1"/>
  <c r="AN260" i="1"/>
  <c r="AO260" i="1"/>
  <c r="AP260" i="1"/>
  <c r="AQ260" i="1"/>
  <c r="BH259" i="1" l="1"/>
  <c r="BF259" i="1"/>
  <c r="BE259" i="1"/>
  <c r="BD259" i="1"/>
  <c r="BC259" i="1"/>
  <c r="BJ259" i="1"/>
  <c r="AR260" i="1"/>
  <c r="AS260" i="1"/>
  <c r="AT260" i="1"/>
  <c r="AU260" i="1"/>
  <c r="AV260" i="1"/>
  <c r="AW260" i="1"/>
  <c r="AX260" i="1"/>
  <c r="AY260" i="1"/>
  <c r="AZ260" i="1"/>
  <c r="BA260" i="1"/>
  <c r="BB260" i="1" s="1"/>
  <c r="BF260" i="1"/>
  <c r="BG260" i="1"/>
  <c r="BH260" i="1"/>
  <c r="BI260" i="1"/>
  <c r="Q261" i="1"/>
  <c r="R261" i="1"/>
  <c r="S261" i="1"/>
  <c r="T261" i="1"/>
  <c r="U261" i="1"/>
  <c r="V261" i="1"/>
  <c r="W261" i="1"/>
  <c r="X261" i="1"/>
  <c r="Y261" i="1"/>
  <c r="Z261" i="1"/>
  <c r="AA261" i="1"/>
  <c r="AC261" i="1"/>
  <c r="AD261" i="1"/>
  <c r="AE261" i="1"/>
  <c r="AF261" i="1"/>
  <c r="AG261" i="1"/>
  <c r="AH261" i="1"/>
  <c r="AI261" i="1"/>
  <c r="AJ261" i="1"/>
  <c r="AK261" i="1"/>
  <c r="AL261" i="1"/>
  <c r="AN261" i="1"/>
  <c r="AO261" i="1"/>
  <c r="AP261" i="1"/>
  <c r="AQ261" i="1"/>
  <c r="BE260" i="1" l="1"/>
  <c r="BD260" i="1"/>
  <c r="BC260" i="1"/>
  <c r="BJ260" i="1"/>
  <c r="AR261" i="1"/>
  <c r="AS261" i="1"/>
  <c r="AT261" i="1"/>
  <c r="AU261" i="1"/>
  <c r="AV261" i="1"/>
  <c r="AW261" i="1"/>
  <c r="AX261" i="1"/>
  <c r="AY261" i="1"/>
  <c r="AZ261" i="1"/>
  <c r="BA261" i="1"/>
  <c r="BB261" i="1" s="1"/>
  <c r="BG261" i="1"/>
  <c r="BH261" i="1"/>
  <c r="BI261" i="1"/>
  <c r="Q262" i="1"/>
  <c r="R262" i="1"/>
  <c r="S262" i="1"/>
  <c r="T262" i="1"/>
  <c r="U262" i="1"/>
  <c r="V262" i="1"/>
  <c r="W262" i="1"/>
  <c r="X262" i="1"/>
  <c r="Y262" i="1"/>
  <c r="Z262" i="1"/>
  <c r="AA262" i="1"/>
  <c r="AC262" i="1"/>
  <c r="AD262" i="1"/>
  <c r="AE262" i="1"/>
  <c r="AF262" i="1"/>
  <c r="AG262" i="1"/>
  <c r="AH262" i="1"/>
  <c r="AI262" i="1"/>
  <c r="AJ262" i="1"/>
  <c r="AK262" i="1"/>
  <c r="AL262" i="1"/>
  <c r="AN262" i="1"/>
  <c r="AO262" i="1"/>
  <c r="AP262" i="1"/>
  <c r="AQ262" i="1"/>
  <c r="BF261" i="1" l="1"/>
  <c r="BE261" i="1"/>
  <c r="BD261" i="1"/>
  <c r="BC261" i="1"/>
  <c r="BJ261" i="1"/>
  <c r="AR262" i="1"/>
  <c r="AS262" i="1"/>
  <c r="AT262" i="1"/>
  <c r="AU262" i="1"/>
  <c r="AV262" i="1"/>
  <c r="AW262" i="1"/>
  <c r="AX262" i="1"/>
  <c r="AY262" i="1"/>
  <c r="AZ262" i="1"/>
  <c r="BA262" i="1"/>
  <c r="BB262" i="1" s="1"/>
  <c r="BE262" i="1"/>
  <c r="BF262" i="1"/>
  <c r="BG262" i="1"/>
  <c r="BH262" i="1"/>
  <c r="BI262" i="1"/>
  <c r="Q263" i="1"/>
  <c r="R263" i="1"/>
  <c r="S263" i="1"/>
  <c r="T263" i="1"/>
  <c r="U263" i="1"/>
  <c r="V263" i="1"/>
  <c r="W263" i="1"/>
  <c r="X263" i="1"/>
  <c r="Y263" i="1"/>
  <c r="Z263" i="1"/>
  <c r="AA263" i="1"/>
  <c r="AC263" i="1"/>
  <c r="AD263" i="1"/>
  <c r="AE263" i="1"/>
  <c r="AF263" i="1"/>
  <c r="AG263" i="1"/>
  <c r="AH263" i="1"/>
  <c r="AI263" i="1"/>
  <c r="AJ263" i="1"/>
  <c r="AK263" i="1"/>
  <c r="AL263" i="1"/>
  <c r="AN263" i="1"/>
  <c r="AO263" i="1"/>
  <c r="AP263" i="1"/>
  <c r="AQ263" i="1"/>
  <c r="BD262" i="1" l="1"/>
  <c r="BC262" i="1"/>
  <c r="BJ262" i="1"/>
  <c r="AR263" i="1"/>
  <c r="AS263" i="1"/>
  <c r="AT263" i="1"/>
  <c r="AU263" i="1"/>
  <c r="AV263" i="1"/>
  <c r="AW263" i="1"/>
  <c r="AX263" i="1"/>
  <c r="AY263" i="1"/>
  <c r="AZ263" i="1"/>
  <c r="BA263" i="1"/>
  <c r="BB263" i="1" s="1"/>
  <c r="BF263" i="1"/>
  <c r="BG263" i="1"/>
  <c r="BH263" i="1"/>
  <c r="BI263" i="1"/>
  <c r="Q264" i="1"/>
  <c r="R264" i="1"/>
  <c r="S264" i="1"/>
  <c r="T264" i="1"/>
  <c r="U264" i="1"/>
  <c r="V264" i="1"/>
  <c r="W264" i="1"/>
  <c r="X264" i="1"/>
  <c r="Y264" i="1"/>
  <c r="Z264" i="1"/>
  <c r="AA264" i="1"/>
  <c r="AC264" i="1"/>
  <c r="AD264" i="1"/>
  <c r="AE264" i="1"/>
  <c r="AF264" i="1"/>
  <c r="AG264" i="1"/>
  <c r="AH264" i="1"/>
  <c r="AI264" i="1"/>
  <c r="AJ264" i="1"/>
  <c r="AK264" i="1"/>
  <c r="AL264" i="1"/>
  <c r="AN264" i="1"/>
  <c r="AO264" i="1"/>
  <c r="AP264" i="1"/>
  <c r="AQ264" i="1"/>
  <c r="BE263" i="1" l="1"/>
  <c r="BD263" i="1"/>
  <c r="BC263" i="1"/>
  <c r="BJ263" i="1"/>
  <c r="AR264" i="1"/>
  <c r="AS264" i="1"/>
  <c r="AT264" i="1"/>
  <c r="AU264" i="1"/>
  <c r="AV264" i="1"/>
  <c r="AW264" i="1"/>
  <c r="AX264" i="1"/>
  <c r="AY264" i="1"/>
  <c r="AZ264" i="1"/>
  <c r="BA264" i="1"/>
  <c r="BB264" i="1" s="1"/>
  <c r="BG264" i="1"/>
  <c r="BH264" i="1"/>
  <c r="BI264" i="1"/>
  <c r="Q265" i="1"/>
  <c r="R265" i="1"/>
  <c r="S265" i="1"/>
  <c r="T265" i="1"/>
  <c r="U265" i="1"/>
  <c r="V265" i="1"/>
  <c r="W265" i="1"/>
  <c r="X265" i="1"/>
  <c r="Y265" i="1"/>
  <c r="Z265" i="1"/>
  <c r="AA265" i="1"/>
  <c r="AC265" i="1"/>
  <c r="AD265" i="1"/>
  <c r="AE265" i="1"/>
  <c r="AF265" i="1"/>
  <c r="AG265" i="1"/>
  <c r="AH265" i="1"/>
  <c r="AI265" i="1"/>
  <c r="AJ265" i="1"/>
  <c r="AK265" i="1"/>
  <c r="AL265" i="1"/>
  <c r="AN265" i="1"/>
  <c r="AO265" i="1"/>
  <c r="AP265" i="1"/>
  <c r="AQ265" i="1"/>
  <c r="BF264" i="1" l="1"/>
  <c r="BE264" i="1"/>
  <c r="BD264" i="1"/>
  <c r="BC264" i="1"/>
  <c r="BJ264" i="1"/>
  <c r="AR265" i="1"/>
  <c r="AS265" i="1"/>
  <c r="AT265" i="1"/>
  <c r="AU265" i="1"/>
  <c r="AV265" i="1"/>
  <c r="AW265" i="1"/>
  <c r="AX265" i="1"/>
  <c r="AY265" i="1"/>
  <c r="AZ265" i="1"/>
  <c r="BA265" i="1"/>
  <c r="BB265" i="1" s="1"/>
  <c r="BG265" i="1"/>
  <c r="BH265" i="1"/>
  <c r="BI265" i="1"/>
  <c r="Q266" i="1"/>
  <c r="R266" i="1"/>
  <c r="S266" i="1"/>
  <c r="T266" i="1"/>
  <c r="U266" i="1"/>
  <c r="V266" i="1"/>
  <c r="W266" i="1"/>
  <c r="X266" i="1"/>
  <c r="Y266" i="1"/>
  <c r="Z266" i="1"/>
  <c r="AA266" i="1"/>
  <c r="AC266" i="1"/>
  <c r="AD266" i="1"/>
  <c r="AE266" i="1"/>
  <c r="AF266" i="1"/>
  <c r="AG266" i="1"/>
  <c r="AH266" i="1"/>
  <c r="AI266" i="1"/>
  <c r="AJ266" i="1"/>
  <c r="AK266" i="1"/>
  <c r="AL266" i="1"/>
  <c r="AN266" i="1"/>
  <c r="AO266" i="1"/>
  <c r="AP266" i="1"/>
  <c r="AQ266" i="1"/>
  <c r="BF265" i="1" l="1"/>
  <c r="BE265" i="1"/>
  <c r="BD265" i="1"/>
  <c r="BC265" i="1"/>
  <c r="BJ265" i="1"/>
  <c r="AR266" i="1"/>
  <c r="AS266" i="1"/>
  <c r="AT266" i="1"/>
  <c r="AU266" i="1"/>
  <c r="AV266" i="1"/>
  <c r="AW266" i="1"/>
  <c r="AX266" i="1"/>
  <c r="AY266" i="1"/>
  <c r="AZ266" i="1"/>
  <c r="BA266" i="1"/>
  <c r="BB266" i="1" s="1"/>
  <c r="BC266" i="1"/>
  <c r="BE266" i="1"/>
  <c r="BF266" i="1"/>
  <c r="BG266" i="1"/>
  <c r="BH266" i="1"/>
  <c r="BI266" i="1"/>
  <c r="Q267" i="1"/>
  <c r="R267" i="1"/>
  <c r="S267" i="1"/>
  <c r="T267" i="1"/>
  <c r="U267" i="1"/>
  <c r="V267" i="1"/>
  <c r="W267" i="1"/>
  <c r="X267" i="1"/>
  <c r="Y267" i="1"/>
  <c r="Z267" i="1"/>
  <c r="AA267" i="1"/>
  <c r="AC267" i="1"/>
  <c r="AD267" i="1"/>
  <c r="AE267" i="1"/>
  <c r="AF267" i="1"/>
  <c r="AG267" i="1"/>
  <c r="AH267" i="1"/>
  <c r="AI267" i="1"/>
  <c r="AJ267" i="1"/>
  <c r="AK267" i="1"/>
  <c r="AL267" i="1"/>
  <c r="AN267" i="1"/>
  <c r="AO267" i="1"/>
  <c r="AP267" i="1"/>
  <c r="AQ267" i="1"/>
  <c r="BD266" i="1" l="1"/>
  <c r="BJ266" i="1"/>
  <c r="AR267" i="1"/>
  <c r="AS267" i="1"/>
  <c r="AT267" i="1"/>
  <c r="AU267" i="1"/>
  <c r="AV267" i="1"/>
  <c r="AW267" i="1"/>
  <c r="AX267" i="1"/>
  <c r="AY267" i="1"/>
  <c r="AZ267" i="1"/>
  <c r="BA267" i="1"/>
  <c r="BB267" i="1" s="1"/>
  <c r="BE267" i="1"/>
  <c r="BG267" i="1"/>
  <c r="BH267" i="1"/>
  <c r="BI267" i="1"/>
  <c r="Q268" i="1"/>
  <c r="R268" i="1"/>
  <c r="S268" i="1"/>
  <c r="T268" i="1"/>
  <c r="U268" i="1"/>
  <c r="V268" i="1"/>
  <c r="W268" i="1"/>
  <c r="X268" i="1"/>
  <c r="Y268" i="1"/>
  <c r="Z268" i="1"/>
  <c r="AA268" i="1"/>
  <c r="AC268" i="1"/>
  <c r="AD268" i="1"/>
  <c r="AE268" i="1"/>
  <c r="AF268" i="1"/>
  <c r="AG268" i="1"/>
  <c r="AH268" i="1"/>
  <c r="AI268" i="1"/>
  <c r="AJ268" i="1"/>
  <c r="AK268" i="1"/>
  <c r="AL268" i="1"/>
  <c r="AN268" i="1"/>
  <c r="AO268" i="1"/>
  <c r="AP268" i="1"/>
  <c r="AQ268" i="1"/>
  <c r="BF267" i="1" l="1"/>
  <c r="BD267" i="1"/>
  <c r="BC267" i="1"/>
  <c r="BJ267" i="1"/>
  <c r="AR268" i="1"/>
  <c r="AS268" i="1"/>
  <c r="AT268" i="1"/>
  <c r="AU268" i="1"/>
  <c r="AV268" i="1"/>
  <c r="AW268" i="1"/>
  <c r="AX268" i="1"/>
  <c r="AY268" i="1"/>
  <c r="AZ268" i="1"/>
  <c r="BA268" i="1"/>
  <c r="BB268" i="1" s="1"/>
  <c r="BF268" i="1"/>
  <c r="BG268" i="1"/>
  <c r="BH268" i="1"/>
  <c r="BI268" i="1"/>
  <c r="Q269" i="1"/>
  <c r="R269" i="1"/>
  <c r="S269" i="1"/>
  <c r="T269" i="1"/>
  <c r="U269" i="1"/>
  <c r="V269" i="1"/>
  <c r="W269" i="1"/>
  <c r="X269" i="1"/>
  <c r="Y269" i="1"/>
  <c r="Z269" i="1"/>
  <c r="AA269" i="1"/>
  <c r="AC269" i="1"/>
  <c r="AD269" i="1"/>
  <c r="AE269" i="1"/>
  <c r="AF269" i="1"/>
  <c r="AG269" i="1"/>
  <c r="AH269" i="1"/>
  <c r="AI269" i="1"/>
  <c r="AJ269" i="1"/>
  <c r="AK269" i="1"/>
  <c r="AL269" i="1"/>
  <c r="AN269" i="1"/>
  <c r="AO269" i="1"/>
  <c r="AP269" i="1"/>
  <c r="AQ269" i="1"/>
  <c r="BE268" i="1" l="1"/>
  <c r="BD268" i="1"/>
  <c r="BC268" i="1"/>
  <c r="BJ268" i="1"/>
  <c r="AR269" i="1"/>
  <c r="AS269" i="1"/>
  <c r="AT269" i="1"/>
  <c r="AU269" i="1"/>
  <c r="AV269" i="1"/>
  <c r="AW269" i="1"/>
  <c r="AX269" i="1"/>
  <c r="AY269" i="1"/>
  <c r="AZ269" i="1"/>
  <c r="BA269" i="1"/>
  <c r="BB269" i="1" s="1"/>
  <c r="BC269" i="1"/>
  <c r="BE269" i="1"/>
  <c r="BF269" i="1"/>
  <c r="BG269" i="1"/>
  <c r="BH269" i="1"/>
  <c r="BI269" i="1"/>
  <c r="Q270" i="1"/>
  <c r="R270" i="1"/>
  <c r="S270" i="1"/>
  <c r="T270" i="1"/>
  <c r="U270" i="1"/>
  <c r="V270" i="1"/>
  <c r="W270" i="1"/>
  <c r="X270" i="1"/>
  <c r="Y270" i="1"/>
  <c r="Z270" i="1"/>
  <c r="AA270" i="1"/>
  <c r="AC270" i="1"/>
  <c r="AD270" i="1"/>
  <c r="AE270" i="1"/>
  <c r="AF270" i="1"/>
  <c r="AG270" i="1"/>
  <c r="AH270" i="1"/>
  <c r="AI270" i="1"/>
  <c r="AJ270" i="1"/>
  <c r="AK270" i="1"/>
  <c r="AL270" i="1"/>
  <c r="AN270" i="1"/>
  <c r="AO270" i="1"/>
  <c r="AP270" i="1"/>
  <c r="AQ270" i="1"/>
  <c r="BD269" i="1" l="1"/>
  <c r="BJ269" i="1"/>
  <c r="AR270" i="1"/>
  <c r="AS270" i="1"/>
  <c r="AT270" i="1"/>
  <c r="AU270" i="1"/>
  <c r="AV270" i="1"/>
  <c r="AW270" i="1"/>
  <c r="AX270" i="1"/>
  <c r="AY270" i="1"/>
  <c r="AZ270" i="1"/>
  <c r="BA270" i="1"/>
  <c r="BB270" i="1" s="1"/>
  <c r="BG270" i="1"/>
  <c r="BH270" i="1"/>
  <c r="BI270" i="1"/>
  <c r="Q271" i="1"/>
  <c r="R271" i="1"/>
  <c r="S271" i="1"/>
  <c r="T271" i="1"/>
  <c r="U271" i="1"/>
  <c r="V271" i="1"/>
  <c r="W271" i="1"/>
  <c r="X271" i="1"/>
  <c r="Y271" i="1"/>
  <c r="Z271" i="1"/>
  <c r="AA271" i="1"/>
  <c r="AC271" i="1"/>
  <c r="AD271" i="1"/>
  <c r="AE271" i="1"/>
  <c r="AF271" i="1"/>
  <c r="AG271" i="1"/>
  <c r="AH271" i="1"/>
  <c r="AI271" i="1"/>
  <c r="AJ271" i="1"/>
  <c r="AK271" i="1"/>
  <c r="AL271" i="1"/>
  <c r="AN271" i="1"/>
  <c r="AO271" i="1"/>
  <c r="AP271" i="1"/>
  <c r="AQ271" i="1"/>
  <c r="BF270" i="1" l="1"/>
  <c r="BE270" i="1"/>
  <c r="BD270" i="1"/>
  <c r="BC270" i="1"/>
  <c r="BJ270" i="1"/>
  <c r="AR271" i="1"/>
  <c r="AS271" i="1"/>
  <c r="AT271" i="1"/>
  <c r="AU271" i="1"/>
  <c r="AV271" i="1"/>
  <c r="AW271" i="1"/>
  <c r="AX271" i="1"/>
  <c r="AY271" i="1"/>
  <c r="AZ271" i="1"/>
  <c r="BA271" i="1"/>
  <c r="BB271" i="1" s="1"/>
  <c r="BG271" i="1"/>
  <c r="BH271" i="1"/>
  <c r="BI271" i="1"/>
  <c r="Q272" i="1"/>
  <c r="R272" i="1"/>
  <c r="S272" i="1"/>
  <c r="T272" i="1"/>
  <c r="U272" i="1"/>
  <c r="V272" i="1"/>
  <c r="W272" i="1"/>
  <c r="X272" i="1"/>
  <c r="Y272" i="1"/>
  <c r="Z272" i="1"/>
  <c r="AA272" i="1"/>
  <c r="AC272" i="1"/>
  <c r="AD272" i="1"/>
  <c r="AE272" i="1"/>
  <c r="AF272" i="1"/>
  <c r="AG272" i="1"/>
  <c r="AH272" i="1"/>
  <c r="AI272" i="1"/>
  <c r="AJ272" i="1"/>
  <c r="AK272" i="1"/>
  <c r="AL272" i="1"/>
  <c r="AN272" i="1"/>
  <c r="AO272" i="1"/>
  <c r="AP272" i="1"/>
  <c r="AQ272" i="1"/>
  <c r="BF271" i="1" l="1"/>
  <c r="BE271" i="1"/>
  <c r="BD271" i="1"/>
  <c r="BC271" i="1"/>
  <c r="BJ271" i="1"/>
  <c r="AR272" i="1"/>
  <c r="AS272" i="1"/>
  <c r="AT272" i="1"/>
  <c r="AU272" i="1"/>
  <c r="AV272" i="1"/>
  <c r="AW272" i="1"/>
  <c r="AX272" i="1"/>
  <c r="AY272" i="1"/>
  <c r="AZ272" i="1"/>
  <c r="BA272" i="1"/>
  <c r="BB272" i="1" s="1"/>
  <c r="BG272" i="1"/>
  <c r="BH272" i="1"/>
  <c r="BI272" i="1"/>
  <c r="Q273" i="1"/>
  <c r="R273" i="1"/>
  <c r="S273" i="1"/>
  <c r="T273" i="1"/>
  <c r="U273" i="1"/>
  <c r="V273" i="1"/>
  <c r="W273" i="1"/>
  <c r="X273" i="1"/>
  <c r="Y273" i="1"/>
  <c r="Z273" i="1"/>
  <c r="AA273" i="1"/>
  <c r="AB273" i="1"/>
  <c r="AC273" i="1"/>
  <c r="AD273" i="1"/>
  <c r="AE273" i="1"/>
  <c r="AF273" i="1"/>
  <c r="AG273" i="1"/>
  <c r="AH273" i="1"/>
  <c r="AI273" i="1"/>
  <c r="AJ273" i="1"/>
  <c r="AK273" i="1"/>
  <c r="AL273" i="1"/>
  <c r="AN273" i="1"/>
  <c r="AO273" i="1"/>
  <c r="AP273" i="1"/>
  <c r="AQ273" i="1"/>
  <c r="BF272" i="1" l="1"/>
  <c r="BE272" i="1"/>
  <c r="BD272" i="1"/>
  <c r="AB256" i="1"/>
  <c r="AB238" i="1"/>
  <c r="AB185" i="1"/>
  <c r="AB220" i="1"/>
  <c r="AB203" i="1"/>
  <c r="BC272" i="1"/>
  <c r="BJ272" i="1"/>
  <c r="AR273" i="1"/>
  <c r="AS273" i="1"/>
  <c r="AT273" i="1"/>
  <c r="AU273" i="1"/>
  <c r="AV273" i="1"/>
  <c r="AW273" i="1"/>
  <c r="AX273" i="1"/>
  <c r="AY273" i="1"/>
  <c r="AZ273" i="1"/>
  <c r="BA273" i="1"/>
  <c r="BB273" i="1" s="1"/>
  <c r="BD273" i="1"/>
  <c r="BF273" i="1"/>
  <c r="BG273" i="1"/>
  <c r="BH273" i="1"/>
  <c r="BI273" i="1"/>
  <c r="Q274" i="1"/>
  <c r="R274" i="1"/>
  <c r="S274" i="1"/>
  <c r="T274" i="1"/>
  <c r="U274" i="1"/>
  <c r="V274" i="1"/>
  <c r="W274" i="1"/>
  <c r="X274" i="1"/>
  <c r="Y274" i="1"/>
  <c r="Z274" i="1"/>
  <c r="AA274" i="1"/>
  <c r="AC274" i="1"/>
  <c r="AD274" i="1"/>
  <c r="AE274" i="1"/>
  <c r="AF274" i="1"/>
  <c r="AG274" i="1"/>
  <c r="AH274" i="1"/>
  <c r="AI274" i="1"/>
  <c r="AJ274" i="1"/>
  <c r="AK274" i="1"/>
  <c r="AL274" i="1"/>
  <c r="AN274" i="1"/>
  <c r="AO274" i="1"/>
  <c r="AP274" i="1"/>
  <c r="AQ274" i="1"/>
  <c r="BE273" i="1" l="1"/>
  <c r="BC273" i="1"/>
  <c r="BJ273" i="1"/>
  <c r="AR274" i="1"/>
  <c r="AS274" i="1"/>
  <c r="AT274" i="1"/>
  <c r="AU274" i="1"/>
  <c r="AV274" i="1"/>
  <c r="AW274" i="1"/>
  <c r="AX274" i="1"/>
  <c r="AY274" i="1"/>
  <c r="AZ274" i="1"/>
  <c r="BA274" i="1"/>
  <c r="BB274" i="1" s="1"/>
  <c r="BG274" i="1"/>
  <c r="BH274" i="1"/>
  <c r="BI274" i="1"/>
  <c r="Q275" i="1"/>
  <c r="R275" i="1"/>
  <c r="S275" i="1"/>
  <c r="T275" i="1"/>
  <c r="U275" i="1"/>
  <c r="V275" i="1"/>
  <c r="W275" i="1"/>
  <c r="X275" i="1"/>
  <c r="Y275" i="1"/>
  <c r="Z275" i="1"/>
  <c r="AA275" i="1"/>
  <c r="AC275" i="1"/>
  <c r="AD275" i="1"/>
  <c r="AE275" i="1"/>
  <c r="AF275" i="1"/>
  <c r="AG275" i="1"/>
  <c r="AH275" i="1"/>
  <c r="AI275" i="1"/>
  <c r="AJ275" i="1"/>
  <c r="AK275" i="1"/>
  <c r="AL275" i="1"/>
  <c r="AN275" i="1"/>
  <c r="AO275" i="1"/>
  <c r="AP275" i="1"/>
  <c r="AQ275" i="1"/>
  <c r="BF274" i="1" l="1"/>
  <c r="BE274" i="1"/>
  <c r="BD274" i="1"/>
  <c r="BC274" i="1"/>
  <c r="BJ274" i="1"/>
  <c r="AR275" i="1"/>
  <c r="AS275" i="1"/>
  <c r="AT275" i="1"/>
  <c r="AU275" i="1"/>
  <c r="AV275" i="1"/>
  <c r="AW275" i="1"/>
  <c r="AX275" i="1"/>
  <c r="AY275" i="1"/>
  <c r="AZ275" i="1"/>
  <c r="BA275" i="1"/>
  <c r="BB275" i="1" s="1"/>
  <c r="BE275" i="1"/>
  <c r="BF275" i="1"/>
  <c r="BG275" i="1"/>
  <c r="BH275" i="1"/>
  <c r="BI275" i="1"/>
  <c r="Q276" i="1"/>
  <c r="R276" i="1"/>
  <c r="S276" i="1"/>
  <c r="T276" i="1"/>
  <c r="U276" i="1"/>
  <c r="V276" i="1"/>
  <c r="W276" i="1"/>
  <c r="X276" i="1"/>
  <c r="Y276" i="1"/>
  <c r="Z276" i="1"/>
  <c r="AA276" i="1"/>
  <c r="AC276" i="1"/>
  <c r="AD276" i="1"/>
  <c r="AE276" i="1"/>
  <c r="AF276" i="1"/>
  <c r="AG276" i="1"/>
  <c r="AH276" i="1"/>
  <c r="AI276" i="1"/>
  <c r="AJ276" i="1"/>
  <c r="AK276" i="1"/>
  <c r="AL276" i="1"/>
  <c r="AN276" i="1"/>
  <c r="AO276" i="1"/>
  <c r="AP276" i="1"/>
  <c r="AQ276" i="1"/>
  <c r="BD275" i="1" l="1"/>
  <c r="BC275" i="1"/>
  <c r="BJ275" i="1"/>
  <c r="AR276" i="1"/>
  <c r="AS276" i="1"/>
  <c r="AT276" i="1"/>
  <c r="AU276" i="1"/>
  <c r="AV276" i="1"/>
  <c r="AW276" i="1"/>
  <c r="AX276" i="1"/>
  <c r="AY276" i="1"/>
  <c r="AZ276" i="1"/>
  <c r="BA276" i="1"/>
  <c r="BB276" i="1" s="1"/>
  <c r="BG276" i="1"/>
  <c r="BH276" i="1"/>
  <c r="BI276" i="1"/>
  <c r="Q277" i="1"/>
  <c r="R277" i="1"/>
  <c r="S277" i="1"/>
  <c r="T277" i="1"/>
  <c r="U277" i="1"/>
  <c r="V277" i="1"/>
  <c r="W277" i="1"/>
  <c r="X277" i="1"/>
  <c r="Y277" i="1"/>
  <c r="Z277" i="1"/>
  <c r="AA277" i="1"/>
  <c r="AC277" i="1"/>
  <c r="AD277" i="1"/>
  <c r="AE277" i="1"/>
  <c r="AF277" i="1"/>
  <c r="AG277" i="1"/>
  <c r="AH277" i="1"/>
  <c r="AI277" i="1"/>
  <c r="AJ277" i="1"/>
  <c r="AK277" i="1"/>
  <c r="AL277" i="1"/>
  <c r="AN277" i="1"/>
  <c r="AO277" i="1"/>
  <c r="AP277" i="1"/>
  <c r="AQ277" i="1"/>
  <c r="BF276" i="1" l="1"/>
  <c r="BE276" i="1"/>
  <c r="BD276" i="1"/>
  <c r="BC276" i="1"/>
  <c r="BJ276" i="1"/>
  <c r="AR277" i="1"/>
  <c r="AS277" i="1"/>
  <c r="AT277" i="1"/>
  <c r="AU277" i="1"/>
  <c r="AV277" i="1"/>
  <c r="AW277" i="1"/>
  <c r="AX277" i="1"/>
  <c r="AY277" i="1"/>
  <c r="AZ277" i="1"/>
  <c r="BA277" i="1"/>
  <c r="BB277" i="1" s="1"/>
  <c r="BE277" i="1"/>
  <c r="BF277" i="1"/>
  <c r="BG277" i="1"/>
  <c r="BH277" i="1"/>
  <c r="BI277" i="1"/>
  <c r="Q278" i="1"/>
  <c r="R278" i="1"/>
  <c r="S278" i="1"/>
  <c r="T278" i="1"/>
  <c r="U278" i="1"/>
  <c r="V278" i="1"/>
  <c r="W278" i="1"/>
  <c r="X278" i="1"/>
  <c r="Y278" i="1"/>
  <c r="Z278" i="1"/>
  <c r="AA278" i="1"/>
  <c r="AC278" i="1"/>
  <c r="AD278" i="1"/>
  <c r="AE278" i="1"/>
  <c r="AF278" i="1"/>
  <c r="AG278" i="1"/>
  <c r="AH278" i="1"/>
  <c r="AI278" i="1"/>
  <c r="AJ278" i="1"/>
  <c r="AK278" i="1"/>
  <c r="AL278" i="1"/>
  <c r="AN278" i="1"/>
  <c r="AO278" i="1"/>
  <c r="AP278" i="1"/>
  <c r="AQ278" i="1"/>
  <c r="BD277" i="1" l="1"/>
  <c r="BC277" i="1"/>
  <c r="BJ277" i="1"/>
  <c r="AR278" i="1"/>
  <c r="AS278" i="1"/>
  <c r="AT278" i="1"/>
  <c r="AU278" i="1"/>
  <c r="AV278" i="1"/>
  <c r="AW278" i="1"/>
  <c r="AX278" i="1"/>
  <c r="AY278" i="1"/>
  <c r="AZ278" i="1"/>
  <c r="BA278" i="1"/>
  <c r="BB278" i="1" s="1"/>
  <c r="BI278" i="1"/>
  <c r="Q279" i="1"/>
  <c r="R279" i="1"/>
  <c r="S279" i="1"/>
  <c r="T279" i="1"/>
  <c r="U279" i="1"/>
  <c r="V279" i="1"/>
  <c r="W279" i="1"/>
  <c r="X279" i="1"/>
  <c r="Y279" i="1"/>
  <c r="Z279" i="1"/>
  <c r="AA279" i="1"/>
  <c r="AC279" i="1"/>
  <c r="AD279" i="1"/>
  <c r="AE279" i="1"/>
  <c r="AF279" i="1"/>
  <c r="AG279" i="1"/>
  <c r="AH279" i="1"/>
  <c r="AI279" i="1"/>
  <c r="AJ279" i="1"/>
  <c r="AK279" i="1"/>
  <c r="AL279" i="1"/>
  <c r="AN279" i="1"/>
  <c r="AO279" i="1"/>
  <c r="AP279" i="1"/>
  <c r="AQ279" i="1"/>
  <c r="BH278" i="1" l="1"/>
  <c r="BG278" i="1"/>
  <c r="BF278" i="1"/>
  <c r="BE278" i="1"/>
  <c r="BD278" i="1"/>
  <c r="BC278" i="1"/>
  <c r="BJ278" i="1"/>
  <c r="AR279" i="1"/>
  <c r="AS279" i="1"/>
  <c r="AT279" i="1"/>
  <c r="AU279" i="1"/>
  <c r="AV279" i="1"/>
  <c r="AW279" i="1"/>
  <c r="AX279" i="1"/>
  <c r="AY279" i="1"/>
  <c r="AZ279" i="1"/>
  <c r="BA279" i="1"/>
  <c r="BB279" i="1" s="1"/>
  <c r="BH279" i="1"/>
  <c r="BI279" i="1"/>
  <c r="Q280" i="1"/>
  <c r="R280" i="1"/>
  <c r="S280" i="1"/>
  <c r="T280" i="1"/>
  <c r="U280" i="1"/>
  <c r="V280" i="1"/>
  <c r="W280" i="1"/>
  <c r="X280" i="1"/>
  <c r="Y280" i="1"/>
  <c r="Z280" i="1"/>
  <c r="AA280" i="1"/>
  <c r="AC280" i="1"/>
  <c r="AD280" i="1"/>
  <c r="AE280" i="1"/>
  <c r="AF280" i="1"/>
  <c r="AG280" i="1"/>
  <c r="AH280" i="1"/>
  <c r="AI280" i="1"/>
  <c r="AJ280" i="1"/>
  <c r="AK280" i="1"/>
  <c r="AL280" i="1"/>
  <c r="AN280" i="1"/>
  <c r="AO280" i="1"/>
  <c r="AP280" i="1"/>
  <c r="AQ280" i="1"/>
  <c r="BG279" i="1" l="1"/>
  <c r="BF279" i="1"/>
  <c r="BE279" i="1"/>
  <c r="BD279" i="1"/>
  <c r="BC279" i="1"/>
  <c r="BJ279" i="1"/>
  <c r="AR280" i="1"/>
  <c r="AS280" i="1"/>
  <c r="AT280" i="1"/>
  <c r="AU280" i="1"/>
  <c r="AV280" i="1"/>
  <c r="AW280" i="1"/>
  <c r="AX280" i="1"/>
  <c r="AY280" i="1"/>
  <c r="AZ280" i="1"/>
  <c r="BA280" i="1"/>
  <c r="BB280" i="1" s="1"/>
  <c r="BG280" i="1"/>
  <c r="BH280" i="1"/>
  <c r="BI280" i="1"/>
  <c r="Q281" i="1"/>
  <c r="R281" i="1"/>
  <c r="S281" i="1"/>
  <c r="T281" i="1"/>
  <c r="U281" i="1"/>
  <c r="V281" i="1"/>
  <c r="W281" i="1"/>
  <c r="X281" i="1"/>
  <c r="Y281" i="1"/>
  <c r="Z281" i="1"/>
  <c r="AA281" i="1"/>
  <c r="AC281" i="1"/>
  <c r="AD281" i="1"/>
  <c r="AE281" i="1"/>
  <c r="AF281" i="1"/>
  <c r="AG281" i="1"/>
  <c r="AH281" i="1"/>
  <c r="AI281" i="1"/>
  <c r="AJ281" i="1"/>
  <c r="AK281" i="1"/>
  <c r="AL281" i="1"/>
  <c r="AN281" i="1"/>
  <c r="AO281" i="1"/>
  <c r="AP281" i="1"/>
  <c r="AQ281" i="1"/>
  <c r="BF280" i="1" l="1"/>
  <c r="BE280" i="1"/>
  <c r="BD280" i="1"/>
  <c r="BC280" i="1"/>
  <c r="BJ280" i="1"/>
  <c r="AR281" i="1"/>
  <c r="AS281" i="1"/>
  <c r="AT281" i="1"/>
  <c r="AU281" i="1"/>
  <c r="AV281" i="1"/>
  <c r="AW281" i="1"/>
  <c r="AX281" i="1"/>
  <c r="AY281" i="1"/>
  <c r="AZ281" i="1"/>
  <c r="BA281" i="1"/>
  <c r="BB281" i="1" s="1"/>
  <c r="BG281" i="1"/>
  <c r="BH281" i="1"/>
  <c r="BI281" i="1"/>
  <c r="Q282" i="1"/>
  <c r="R282" i="1"/>
  <c r="S282" i="1"/>
  <c r="T282" i="1"/>
  <c r="U282" i="1"/>
  <c r="V282" i="1"/>
  <c r="W282" i="1"/>
  <c r="X282" i="1"/>
  <c r="Y282" i="1"/>
  <c r="Z282" i="1"/>
  <c r="AA282" i="1"/>
  <c r="AC282" i="1"/>
  <c r="AD282" i="1"/>
  <c r="AE282" i="1"/>
  <c r="AF282" i="1"/>
  <c r="AG282" i="1"/>
  <c r="AH282" i="1"/>
  <c r="AI282" i="1"/>
  <c r="AJ282" i="1"/>
  <c r="AK282" i="1"/>
  <c r="AL282" i="1"/>
  <c r="AN282" i="1"/>
  <c r="AO282" i="1"/>
  <c r="AP282" i="1"/>
  <c r="AQ282" i="1"/>
  <c r="BF281" i="1" l="1"/>
  <c r="BE281" i="1"/>
  <c r="BD281" i="1"/>
  <c r="BC281" i="1"/>
  <c r="BJ281" i="1"/>
  <c r="AR282" i="1"/>
  <c r="AS282" i="1"/>
  <c r="AT282" i="1"/>
  <c r="AU282" i="1"/>
  <c r="AV282" i="1"/>
  <c r="AW282" i="1"/>
  <c r="AX282" i="1"/>
  <c r="AY282" i="1"/>
  <c r="AZ282" i="1"/>
  <c r="BA282" i="1"/>
  <c r="BB282" i="1" s="1"/>
  <c r="BG282" i="1"/>
  <c r="BH282" i="1"/>
  <c r="BI282" i="1"/>
  <c r="Q283" i="1"/>
  <c r="R283" i="1"/>
  <c r="S283" i="1"/>
  <c r="T283" i="1"/>
  <c r="U283" i="1"/>
  <c r="V283" i="1"/>
  <c r="W283" i="1"/>
  <c r="X283" i="1"/>
  <c r="Y283" i="1"/>
  <c r="Z283" i="1"/>
  <c r="AA283" i="1"/>
  <c r="AC283" i="1"/>
  <c r="AD283" i="1"/>
  <c r="AE283" i="1"/>
  <c r="AF283" i="1"/>
  <c r="AG283" i="1"/>
  <c r="AH283" i="1"/>
  <c r="AI283" i="1"/>
  <c r="AJ283" i="1"/>
  <c r="AK283" i="1"/>
  <c r="AL283" i="1"/>
  <c r="AN283" i="1"/>
  <c r="AO283" i="1"/>
  <c r="AP283" i="1"/>
  <c r="AQ283" i="1"/>
  <c r="BF282" i="1" l="1"/>
  <c r="BE282" i="1"/>
  <c r="BD282" i="1"/>
  <c r="BC282" i="1"/>
  <c r="BJ282" i="1"/>
  <c r="AR283" i="1"/>
  <c r="AS283" i="1"/>
  <c r="AT283" i="1"/>
  <c r="AU283" i="1"/>
  <c r="AV283" i="1"/>
  <c r="AW283" i="1"/>
  <c r="AX283" i="1"/>
  <c r="AY283" i="1"/>
  <c r="AZ283" i="1"/>
  <c r="BA283" i="1"/>
  <c r="BB283" i="1" s="1"/>
  <c r="BG283" i="1"/>
  <c r="BH283" i="1"/>
  <c r="BI283" i="1"/>
  <c r="Q284" i="1"/>
  <c r="R284" i="1"/>
  <c r="S284" i="1"/>
  <c r="T284" i="1"/>
  <c r="U284" i="1"/>
  <c r="V284" i="1"/>
  <c r="W284" i="1"/>
  <c r="X284" i="1"/>
  <c r="Y284" i="1"/>
  <c r="Z284" i="1"/>
  <c r="AA284" i="1"/>
  <c r="AC284" i="1"/>
  <c r="AD284" i="1"/>
  <c r="AE284" i="1"/>
  <c r="AF284" i="1"/>
  <c r="AG284" i="1"/>
  <c r="AH284" i="1"/>
  <c r="AI284" i="1"/>
  <c r="AJ284" i="1"/>
  <c r="AK284" i="1"/>
  <c r="AL284" i="1"/>
  <c r="AN284" i="1"/>
  <c r="AO284" i="1"/>
  <c r="AP284" i="1"/>
  <c r="AQ284" i="1"/>
  <c r="BF283" i="1" l="1"/>
  <c r="BE283" i="1"/>
  <c r="BD283" i="1"/>
  <c r="BC283" i="1"/>
  <c r="BJ283" i="1"/>
  <c r="AR284" i="1"/>
  <c r="AS284" i="1"/>
  <c r="AT284" i="1"/>
  <c r="AU284" i="1"/>
  <c r="AV284" i="1"/>
  <c r="AW284" i="1"/>
  <c r="AX284" i="1"/>
  <c r="AY284" i="1"/>
  <c r="AZ284" i="1"/>
  <c r="BA284" i="1"/>
  <c r="BB284" i="1" s="1"/>
  <c r="BG284" i="1"/>
  <c r="BI284" i="1"/>
  <c r="Q285" i="1"/>
  <c r="R285" i="1"/>
  <c r="S285" i="1"/>
  <c r="T285" i="1"/>
  <c r="U285" i="1"/>
  <c r="V285" i="1"/>
  <c r="W285" i="1"/>
  <c r="X285" i="1"/>
  <c r="Y285" i="1"/>
  <c r="Z285" i="1"/>
  <c r="AA285" i="1"/>
  <c r="AC285" i="1"/>
  <c r="AD285" i="1"/>
  <c r="AE285" i="1"/>
  <c r="AF285" i="1"/>
  <c r="AG285" i="1"/>
  <c r="AH285" i="1"/>
  <c r="AI285" i="1"/>
  <c r="AJ285" i="1"/>
  <c r="AK285" i="1"/>
  <c r="AL285" i="1"/>
  <c r="AN285" i="1"/>
  <c r="AO285" i="1"/>
  <c r="AP285" i="1"/>
  <c r="AQ285" i="1"/>
  <c r="BH284" i="1" l="1"/>
  <c r="BF284" i="1"/>
  <c r="BE284" i="1"/>
  <c r="BD284" i="1"/>
  <c r="BC284" i="1"/>
  <c r="BJ284" i="1"/>
  <c r="AR285" i="1"/>
  <c r="AS285" i="1"/>
  <c r="AT285" i="1"/>
  <c r="AU285" i="1"/>
  <c r="AV285" i="1"/>
  <c r="AW285" i="1"/>
  <c r="AX285" i="1"/>
  <c r="AY285" i="1"/>
  <c r="AZ285" i="1"/>
  <c r="BA285" i="1"/>
  <c r="BB285" i="1" s="1"/>
  <c r="BH285" i="1"/>
  <c r="BI285" i="1"/>
  <c r="Q286" i="1"/>
  <c r="R286" i="1"/>
  <c r="S286" i="1"/>
  <c r="T286" i="1"/>
  <c r="U286" i="1"/>
  <c r="V286" i="1"/>
  <c r="W286" i="1"/>
  <c r="X286" i="1"/>
  <c r="Y286" i="1"/>
  <c r="Z286" i="1"/>
  <c r="AA286" i="1"/>
  <c r="AC286" i="1"/>
  <c r="AD286" i="1"/>
  <c r="AE286" i="1"/>
  <c r="AF286" i="1"/>
  <c r="AG286" i="1"/>
  <c r="AH286" i="1"/>
  <c r="AI286" i="1"/>
  <c r="AJ286" i="1"/>
  <c r="AK286" i="1"/>
  <c r="AL286" i="1"/>
  <c r="AN286" i="1"/>
  <c r="AO286" i="1"/>
  <c r="AP286" i="1"/>
  <c r="AQ286" i="1"/>
  <c r="BG285" i="1" l="1"/>
  <c r="BF285" i="1"/>
  <c r="BE285" i="1"/>
  <c r="BD285" i="1"/>
  <c r="BC285" i="1"/>
  <c r="BJ285" i="1"/>
  <c r="AR286" i="1"/>
  <c r="AS286" i="1"/>
  <c r="AT286" i="1"/>
  <c r="AU286" i="1"/>
  <c r="AV286" i="1"/>
  <c r="AW286" i="1"/>
  <c r="AX286" i="1"/>
  <c r="AY286" i="1"/>
  <c r="AZ286" i="1"/>
  <c r="BA286" i="1"/>
  <c r="BB286" i="1" s="1"/>
  <c r="BF286" i="1"/>
  <c r="BG286" i="1"/>
  <c r="BH286" i="1"/>
  <c r="BI286" i="1"/>
  <c r="Q287" i="1"/>
  <c r="R287" i="1"/>
  <c r="S287" i="1"/>
  <c r="T287" i="1"/>
  <c r="U287" i="1"/>
  <c r="V287" i="1"/>
  <c r="W287" i="1"/>
  <c r="X287" i="1"/>
  <c r="Y287" i="1"/>
  <c r="Z287" i="1"/>
  <c r="AA287" i="1"/>
  <c r="AC287" i="1"/>
  <c r="AD287" i="1"/>
  <c r="AE287" i="1"/>
  <c r="AF287" i="1"/>
  <c r="AG287" i="1"/>
  <c r="AH287" i="1"/>
  <c r="AI287" i="1"/>
  <c r="AJ287" i="1"/>
  <c r="AK287" i="1"/>
  <c r="AL287" i="1"/>
  <c r="AN287" i="1"/>
  <c r="AO287" i="1"/>
  <c r="AP287" i="1"/>
  <c r="AQ287" i="1"/>
  <c r="BE286" i="1" l="1"/>
  <c r="BD286" i="1"/>
  <c r="BC286" i="1"/>
  <c r="BJ286" i="1"/>
  <c r="AR287" i="1"/>
  <c r="AS287" i="1"/>
  <c r="AT287" i="1"/>
  <c r="AU287" i="1"/>
  <c r="AV287" i="1"/>
  <c r="AW287" i="1"/>
  <c r="AX287" i="1"/>
  <c r="AY287" i="1"/>
  <c r="AZ287" i="1"/>
  <c r="BA287" i="1"/>
  <c r="BB287" i="1" s="1"/>
  <c r="BH287" i="1"/>
  <c r="BI287" i="1"/>
  <c r="Q288" i="1"/>
  <c r="R288" i="1"/>
  <c r="S288" i="1"/>
  <c r="T288" i="1"/>
  <c r="U288" i="1"/>
  <c r="V288" i="1"/>
  <c r="W288" i="1"/>
  <c r="X288" i="1"/>
  <c r="Y288" i="1"/>
  <c r="Z288" i="1"/>
  <c r="AA288" i="1"/>
  <c r="AC288" i="1"/>
  <c r="AD288" i="1"/>
  <c r="AE288" i="1"/>
  <c r="AF288" i="1"/>
  <c r="AG288" i="1"/>
  <c r="AH288" i="1"/>
  <c r="AI288" i="1"/>
  <c r="AJ288" i="1"/>
  <c r="AK288" i="1"/>
  <c r="AL288" i="1"/>
  <c r="AN288" i="1"/>
  <c r="AO288" i="1"/>
  <c r="AP288" i="1"/>
  <c r="AQ288" i="1"/>
  <c r="BG287" i="1" l="1"/>
  <c r="BF287" i="1"/>
  <c r="BE287" i="1"/>
  <c r="BD287" i="1"/>
  <c r="BC287" i="1"/>
  <c r="BJ287" i="1"/>
  <c r="AR288" i="1"/>
  <c r="AS288" i="1"/>
  <c r="AT288" i="1"/>
  <c r="AU288" i="1"/>
  <c r="AV288" i="1"/>
  <c r="AW288" i="1"/>
  <c r="AX288" i="1"/>
  <c r="AY288" i="1"/>
  <c r="AZ288" i="1"/>
  <c r="BA288" i="1"/>
  <c r="BB288" i="1" s="1"/>
  <c r="BG288" i="1"/>
  <c r="BH288" i="1"/>
  <c r="BI288" i="1"/>
  <c r="Q289" i="1"/>
  <c r="R289" i="1"/>
  <c r="S289" i="1"/>
  <c r="T289" i="1"/>
  <c r="U289" i="1"/>
  <c r="V289" i="1"/>
  <c r="W289" i="1"/>
  <c r="X289" i="1"/>
  <c r="Y289" i="1"/>
  <c r="Z289" i="1"/>
  <c r="AA289" i="1"/>
  <c r="AC289" i="1"/>
  <c r="AD289" i="1"/>
  <c r="AE289" i="1"/>
  <c r="AF289" i="1"/>
  <c r="AG289" i="1"/>
  <c r="AH289" i="1"/>
  <c r="AI289" i="1"/>
  <c r="AJ289" i="1"/>
  <c r="AK289" i="1"/>
  <c r="AL289" i="1"/>
  <c r="AN289" i="1"/>
  <c r="AO289" i="1"/>
  <c r="AP289" i="1"/>
  <c r="AQ289" i="1"/>
  <c r="BF288" i="1" l="1"/>
  <c r="BE288" i="1"/>
  <c r="BD288" i="1"/>
  <c r="BC288" i="1"/>
  <c r="BJ288" i="1"/>
  <c r="AR289" i="1"/>
  <c r="AS289" i="1"/>
  <c r="AT289" i="1"/>
  <c r="AU289" i="1"/>
  <c r="AV289" i="1"/>
  <c r="AW289" i="1"/>
  <c r="AX289" i="1"/>
  <c r="AY289" i="1"/>
  <c r="AZ289" i="1"/>
  <c r="BA289" i="1"/>
  <c r="BB289" i="1" s="1"/>
  <c r="BF289" i="1"/>
  <c r="BG289" i="1"/>
  <c r="BH289" i="1"/>
  <c r="BI289" i="1"/>
  <c r="Q290" i="1"/>
  <c r="R290" i="1"/>
  <c r="S290" i="1"/>
  <c r="T290" i="1"/>
  <c r="U290" i="1"/>
  <c r="V290" i="1"/>
  <c r="W290" i="1"/>
  <c r="X290" i="1"/>
  <c r="Y290" i="1"/>
  <c r="Z290" i="1"/>
  <c r="AA290" i="1"/>
  <c r="AC290" i="1"/>
  <c r="AD290" i="1"/>
  <c r="AE290" i="1"/>
  <c r="AF290" i="1"/>
  <c r="AG290" i="1"/>
  <c r="AH290" i="1"/>
  <c r="AI290" i="1"/>
  <c r="AJ290" i="1"/>
  <c r="AK290" i="1"/>
  <c r="AL290" i="1"/>
  <c r="AN290" i="1"/>
  <c r="AO290" i="1"/>
  <c r="AP290" i="1"/>
  <c r="AQ290" i="1"/>
  <c r="BE289" i="1" l="1"/>
  <c r="BD289" i="1"/>
  <c r="BC289" i="1"/>
  <c r="BJ289" i="1"/>
  <c r="AR290" i="1"/>
  <c r="AS290" i="1"/>
  <c r="AT290" i="1"/>
  <c r="AU290" i="1"/>
  <c r="AV290" i="1"/>
  <c r="AW290" i="1"/>
  <c r="AX290" i="1"/>
  <c r="AY290" i="1"/>
  <c r="AZ290" i="1"/>
  <c r="BA290" i="1"/>
  <c r="BB290" i="1" s="1"/>
  <c r="BE290" i="1"/>
  <c r="BG290" i="1"/>
  <c r="BH290" i="1"/>
  <c r="BI290" i="1"/>
  <c r="Q291" i="1"/>
  <c r="R291" i="1"/>
  <c r="S291" i="1"/>
  <c r="T291" i="1"/>
  <c r="U291" i="1"/>
  <c r="V291" i="1"/>
  <c r="W291" i="1"/>
  <c r="X291" i="1"/>
  <c r="Y291" i="1"/>
  <c r="Z291" i="1"/>
  <c r="AA291" i="1"/>
  <c r="AC291" i="1"/>
  <c r="AD291" i="1"/>
  <c r="AE291" i="1"/>
  <c r="AF291" i="1"/>
  <c r="AG291" i="1"/>
  <c r="AH291" i="1"/>
  <c r="AI291" i="1"/>
  <c r="AJ291" i="1"/>
  <c r="AK291" i="1"/>
  <c r="AL291" i="1"/>
  <c r="AN291" i="1"/>
  <c r="AO291" i="1"/>
  <c r="AP291" i="1"/>
  <c r="AQ291" i="1"/>
  <c r="BF290" i="1" l="1"/>
  <c r="BD290" i="1"/>
  <c r="BC290" i="1"/>
  <c r="BJ290" i="1"/>
  <c r="AR291" i="1"/>
  <c r="AS291" i="1"/>
  <c r="AT291" i="1"/>
  <c r="AU291" i="1"/>
  <c r="AV291" i="1"/>
  <c r="AW291" i="1"/>
  <c r="AX291" i="1"/>
  <c r="AY291" i="1"/>
  <c r="AZ291" i="1"/>
  <c r="BA291" i="1"/>
  <c r="BB291" i="1" s="1"/>
  <c r="BE291" i="1"/>
  <c r="BF291" i="1"/>
  <c r="BG291" i="1"/>
  <c r="BH291" i="1"/>
  <c r="BI291" i="1"/>
  <c r="Q292" i="1"/>
  <c r="R292" i="1"/>
  <c r="S292" i="1"/>
  <c r="T292" i="1"/>
  <c r="U292" i="1"/>
  <c r="V292" i="1"/>
  <c r="W292" i="1"/>
  <c r="X292" i="1"/>
  <c r="Y292" i="1"/>
  <c r="Z292" i="1"/>
  <c r="AA292" i="1"/>
  <c r="AC292" i="1"/>
  <c r="AD292" i="1"/>
  <c r="AE292" i="1"/>
  <c r="AF292" i="1"/>
  <c r="AG292" i="1"/>
  <c r="AH292" i="1"/>
  <c r="AI292" i="1"/>
  <c r="AJ292" i="1"/>
  <c r="AK292" i="1"/>
  <c r="AL292" i="1"/>
  <c r="AN292" i="1"/>
  <c r="AO292" i="1"/>
  <c r="AP292" i="1"/>
  <c r="AQ292" i="1"/>
  <c r="BD291" i="1" l="1"/>
  <c r="BC291" i="1"/>
  <c r="BJ291" i="1"/>
  <c r="AR292" i="1"/>
  <c r="AS292" i="1"/>
  <c r="AT292" i="1"/>
  <c r="AU292" i="1"/>
  <c r="AV292" i="1"/>
  <c r="AW292" i="1"/>
  <c r="AX292" i="1"/>
  <c r="AY292" i="1"/>
  <c r="AZ292" i="1"/>
  <c r="BA292" i="1"/>
  <c r="BB292" i="1" s="1"/>
  <c r="BG292" i="1"/>
  <c r="BH292" i="1"/>
  <c r="BI292" i="1"/>
  <c r="Q293" i="1"/>
  <c r="R293" i="1"/>
  <c r="S293" i="1"/>
  <c r="T293" i="1"/>
  <c r="U293" i="1"/>
  <c r="V293" i="1"/>
  <c r="W293" i="1"/>
  <c r="X293" i="1"/>
  <c r="Y293" i="1"/>
  <c r="Z293" i="1"/>
  <c r="AA293" i="1"/>
  <c r="AC293" i="1"/>
  <c r="AD293" i="1"/>
  <c r="AE293" i="1"/>
  <c r="AF293" i="1"/>
  <c r="AG293" i="1"/>
  <c r="AH293" i="1"/>
  <c r="AI293" i="1"/>
  <c r="AJ293" i="1"/>
  <c r="AK293" i="1"/>
  <c r="AL293" i="1"/>
  <c r="AN293" i="1"/>
  <c r="AO293" i="1"/>
  <c r="AP293" i="1"/>
  <c r="AQ293" i="1"/>
  <c r="BF292" i="1" l="1"/>
  <c r="BE292" i="1"/>
  <c r="BD292" i="1"/>
  <c r="BC292" i="1"/>
  <c r="BJ292" i="1"/>
  <c r="AR293" i="1"/>
  <c r="AS293" i="1"/>
  <c r="AT293" i="1"/>
  <c r="AU293" i="1"/>
  <c r="AV293" i="1"/>
  <c r="AW293" i="1"/>
  <c r="AX293" i="1"/>
  <c r="AY293" i="1"/>
  <c r="AZ293" i="1"/>
  <c r="BA293" i="1"/>
  <c r="BB293" i="1" s="1"/>
  <c r="BG293" i="1"/>
  <c r="BH293" i="1"/>
  <c r="BI293" i="1"/>
  <c r="Q294" i="1"/>
  <c r="R294" i="1"/>
  <c r="S294" i="1"/>
  <c r="T294" i="1"/>
  <c r="U294" i="1"/>
  <c r="V294" i="1"/>
  <c r="W294" i="1"/>
  <c r="X294" i="1"/>
  <c r="Y294" i="1"/>
  <c r="Z294" i="1"/>
  <c r="AA294" i="1"/>
  <c r="AC294" i="1"/>
  <c r="AD294" i="1"/>
  <c r="AE294" i="1"/>
  <c r="AF294" i="1"/>
  <c r="AG294" i="1"/>
  <c r="AH294" i="1"/>
  <c r="AI294" i="1"/>
  <c r="AJ294" i="1"/>
  <c r="AK294" i="1"/>
  <c r="AL294" i="1"/>
  <c r="AN294" i="1"/>
  <c r="AO294" i="1"/>
  <c r="AP294" i="1"/>
  <c r="AQ294" i="1"/>
  <c r="BF293" i="1" l="1"/>
  <c r="BE293" i="1"/>
  <c r="BD293" i="1"/>
  <c r="BC293" i="1"/>
  <c r="BJ293" i="1"/>
  <c r="AR294" i="1"/>
  <c r="AS294" i="1"/>
  <c r="AT294" i="1"/>
  <c r="AU294" i="1"/>
  <c r="AV294" i="1"/>
  <c r="AW294" i="1"/>
  <c r="AX294" i="1"/>
  <c r="AY294" i="1"/>
  <c r="AZ294" i="1"/>
  <c r="BA294" i="1"/>
  <c r="BB294" i="1" s="1"/>
  <c r="BF294" i="1"/>
  <c r="BG294" i="1"/>
  <c r="BH294" i="1"/>
  <c r="BI294" i="1"/>
  <c r="Q295" i="1"/>
  <c r="R295" i="1"/>
  <c r="S295" i="1"/>
  <c r="T295" i="1"/>
  <c r="U295" i="1"/>
  <c r="V295" i="1"/>
  <c r="W295" i="1"/>
  <c r="X295" i="1"/>
  <c r="Y295" i="1"/>
  <c r="Z295" i="1"/>
  <c r="AA295" i="1"/>
  <c r="AC295" i="1"/>
  <c r="AD295" i="1"/>
  <c r="AE295" i="1"/>
  <c r="AF295" i="1"/>
  <c r="AG295" i="1"/>
  <c r="AH295" i="1"/>
  <c r="AI295" i="1"/>
  <c r="AJ295" i="1"/>
  <c r="AK295" i="1"/>
  <c r="AL295" i="1"/>
  <c r="AN295" i="1"/>
  <c r="AO295" i="1"/>
  <c r="AP295" i="1"/>
  <c r="AQ295" i="1"/>
  <c r="BE294" i="1" l="1"/>
  <c r="BD294" i="1"/>
  <c r="BC294" i="1"/>
  <c r="BJ294" i="1"/>
  <c r="AR295" i="1"/>
  <c r="AS295" i="1"/>
  <c r="AT295" i="1"/>
  <c r="AU295" i="1"/>
  <c r="AV295" i="1"/>
  <c r="AW295" i="1"/>
  <c r="AX295" i="1"/>
  <c r="AY295" i="1"/>
  <c r="AZ295" i="1"/>
  <c r="BA295" i="1"/>
  <c r="BB295" i="1" s="1"/>
  <c r="BE295" i="1"/>
  <c r="BF295" i="1"/>
  <c r="BG295" i="1"/>
  <c r="BH295" i="1"/>
  <c r="BI295" i="1"/>
  <c r="Q296" i="1"/>
  <c r="R296" i="1"/>
  <c r="S296" i="1"/>
  <c r="T296" i="1"/>
  <c r="U296" i="1"/>
  <c r="V296" i="1"/>
  <c r="W296" i="1"/>
  <c r="X296" i="1"/>
  <c r="Y296" i="1"/>
  <c r="Z296" i="1"/>
  <c r="AA296" i="1"/>
  <c r="AC296" i="1"/>
  <c r="AD296" i="1"/>
  <c r="AE296" i="1"/>
  <c r="AF296" i="1"/>
  <c r="AG296" i="1"/>
  <c r="AH296" i="1"/>
  <c r="AI296" i="1"/>
  <c r="AJ296" i="1"/>
  <c r="AK296" i="1"/>
  <c r="AL296" i="1"/>
  <c r="AN296" i="1"/>
  <c r="AO296" i="1"/>
  <c r="AP296" i="1"/>
  <c r="AQ296" i="1"/>
  <c r="BD295" i="1" l="1"/>
  <c r="BC295" i="1"/>
  <c r="BJ295" i="1"/>
  <c r="AR296" i="1"/>
  <c r="AS296" i="1"/>
  <c r="AT296" i="1"/>
  <c r="AU296" i="1"/>
  <c r="AV296" i="1"/>
  <c r="AW296" i="1"/>
  <c r="AX296" i="1"/>
  <c r="AY296" i="1"/>
  <c r="AZ296" i="1"/>
  <c r="BA296" i="1"/>
  <c r="BB296" i="1" s="1"/>
  <c r="BE296" i="1"/>
  <c r="BF296" i="1"/>
  <c r="BG296" i="1"/>
  <c r="BH296" i="1"/>
  <c r="BI296" i="1"/>
  <c r="Q297" i="1"/>
  <c r="R297" i="1"/>
  <c r="S297" i="1"/>
  <c r="T297" i="1"/>
  <c r="U297" i="1"/>
  <c r="V297" i="1"/>
  <c r="W297" i="1"/>
  <c r="X297" i="1"/>
  <c r="Y297" i="1"/>
  <c r="Z297" i="1"/>
  <c r="AA297" i="1"/>
  <c r="AC297" i="1"/>
  <c r="AD297" i="1"/>
  <c r="AE297" i="1"/>
  <c r="AF297" i="1"/>
  <c r="AG297" i="1"/>
  <c r="AH297" i="1"/>
  <c r="AI297" i="1"/>
  <c r="AJ297" i="1"/>
  <c r="AK297" i="1"/>
  <c r="AL297" i="1"/>
  <c r="AN297" i="1"/>
  <c r="AO297" i="1"/>
  <c r="AP297" i="1"/>
  <c r="AQ297" i="1"/>
  <c r="BD296" i="1" l="1"/>
  <c r="BC296" i="1"/>
  <c r="BJ296" i="1"/>
  <c r="AR297" i="1"/>
  <c r="AS297" i="1"/>
  <c r="AT297" i="1"/>
  <c r="AU297" i="1"/>
  <c r="AV297" i="1"/>
  <c r="AW297" i="1"/>
  <c r="AX297" i="1"/>
  <c r="AY297" i="1"/>
  <c r="AZ297" i="1"/>
  <c r="BA297" i="1"/>
  <c r="BB297" i="1" s="1"/>
  <c r="BG297" i="1"/>
  <c r="BH297" i="1"/>
  <c r="BI297" i="1"/>
  <c r="Q298" i="1"/>
  <c r="R298" i="1"/>
  <c r="S298" i="1"/>
  <c r="T298" i="1"/>
  <c r="U298" i="1"/>
  <c r="V298" i="1"/>
  <c r="W298" i="1"/>
  <c r="X298" i="1"/>
  <c r="Y298" i="1"/>
  <c r="Z298" i="1"/>
  <c r="AA298" i="1"/>
  <c r="AC298" i="1"/>
  <c r="AD298" i="1"/>
  <c r="AE298" i="1"/>
  <c r="AF298" i="1"/>
  <c r="AG298" i="1"/>
  <c r="AH298" i="1"/>
  <c r="AI298" i="1"/>
  <c r="AJ298" i="1"/>
  <c r="AK298" i="1"/>
  <c r="AL298" i="1"/>
  <c r="AN298" i="1"/>
  <c r="AO298" i="1"/>
  <c r="AP298" i="1"/>
  <c r="AQ298" i="1"/>
  <c r="BF297" i="1" l="1"/>
  <c r="BE297" i="1"/>
  <c r="BD297" i="1"/>
  <c r="BC297" i="1"/>
  <c r="BJ297" i="1"/>
  <c r="AR298" i="1"/>
  <c r="AS298" i="1"/>
  <c r="AT298" i="1"/>
  <c r="AU298" i="1"/>
  <c r="AV298" i="1"/>
  <c r="AW298" i="1"/>
  <c r="AX298" i="1"/>
  <c r="AY298" i="1"/>
  <c r="AZ298" i="1"/>
  <c r="BA298" i="1"/>
  <c r="BB298" i="1" s="1"/>
  <c r="BE298" i="1"/>
  <c r="BF298" i="1"/>
  <c r="BG298" i="1"/>
  <c r="BH298" i="1"/>
  <c r="BI298" i="1"/>
  <c r="Q299" i="1"/>
  <c r="R299" i="1"/>
  <c r="S299" i="1"/>
  <c r="T299" i="1"/>
  <c r="U299" i="1"/>
  <c r="V299" i="1"/>
  <c r="W299" i="1"/>
  <c r="X299" i="1"/>
  <c r="Y299" i="1"/>
  <c r="Z299" i="1"/>
  <c r="AA299" i="1"/>
  <c r="AC299" i="1"/>
  <c r="AD299" i="1"/>
  <c r="AE299" i="1"/>
  <c r="AF299" i="1"/>
  <c r="AG299" i="1"/>
  <c r="AH299" i="1"/>
  <c r="AI299" i="1"/>
  <c r="AJ299" i="1"/>
  <c r="AK299" i="1"/>
  <c r="AL299" i="1"/>
  <c r="AN299" i="1"/>
  <c r="AO299" i="1"/>
  <c r="AP299" i="1"/>
  <c r="AQ299" i="1"/>
  <c r="BD298" i="1" l="1"/>
  <c r="BC298" i="1"/>
  <c r="BJ298" i="1"/>
  <c r="AR299" i="1"/>
  <c r="AS299" i="1"/>
  <c r="AT299" i="1"/>
  <c r="AU299" i="1"/>
  <c r="AV299" i="1"/>
  <c r="AW299" i="1"/>
  <c r="AX299" i="1"/>
  <c r="AY299" i="1"/>
  <c r="AZ299" i="1"/>
  <c r="BA299" i="1"/>
  <c r="BB299" i="1" s="1"/>
  <c r="BI299" i="1"/>
  <c r="Q300" i="1"/>
  <c r="R300" i="1"/>
  <c r="S300" i="1"/>
  <c r="T300" i="1"/>
  <c r="U300" i="1"/>
  <c r="V300" i="1"/>
  <c r="W300" i="1"/>
  <c r="X300" i="1"/>
  <c r="Y300" i="1"/>
  <c r="Z300" i="1"/>
  <c r="AA300" i="1"/>
  <c r="AC300" i="1"/>
  <c r="AD300" i="1"/>
  <c r="AE300" i="1"/>
  <c r="AF300" i="1"/>
  <c r="AG300" i="1"/>
  <c r="AH300" i="1"/>
  <c r="AI300" i="1"/>
  <c r="AJ300" i="1"/>
  <c r="AK300" i="1"/>
  <c r="AL300" i="1"/>
  <c r="AN300" i="1"/>
  <c r="AO300" i="1"/>
  <c r="AP300" i="1"/>
  <c r="AQ300" i="1"/>
  <c r="BH299" i="1" l="1"/>
  <c r="BG299" i="1"/>
  <c r="BF299" i="1"/>
  <c r="BE299" i="1"/>
  <c r="BD299" i="1"/>
  <c r="BC299" i="1"/>
  <c r="BJ299" i="1"/>
  <c r="AR300" i="1"/>
  <c r="AS300" i="1"/>
  <c r="AT300" i="1"/>
  <c r="AU300" i="1"/>
  <c r="AV300" i="1"/>
  <c r="AW300" i="1"/>
  <c r="AX300" i="1"/>
  <c r="AY300" i="1"/>
  <c r="AZ300" i="1"/>
  <c r="BA300" i="1"/>
  <c r="BB300" i="1" s="1"/>
  <c r="BG300" i="1"/>
  <c r="BH300" i="1"/>
  <c r="BI300" i="1"/>
  <c r="Q301" i="1"/>
  <c r="R301" i="1"/>
  <c r="S301" i="1"/>
  <c r="T301" i="1"/>
  <c r="U301" i="1"/>
  <c r="V301" i="1"/>
  <c r="W301" i="1"/>
  <c r="X301" i="1"/>
  <c r="Y301" i="1"/>
  <c r="Z301" i="1"/>
  <c r="AA301" i="1"/>
  <c r="AC301" i="1"/>
  <c r="AD301" i="1"/>
  <c r="AE301" i="1"/>
  <c r="AF301" i="1"/>
  <c r="AG301" i="1"/>
  <c r="AH301" i="1"/>
  <c r="AI301" i="1"/>
  <c r="AJ301" i="1"/>
  <c r="AK301" i="1"/>
  <c r="AL301" i="1"/>
  <c r="AN301" i="1"/>
  <c r="AO301" i="1"/>
  <c r="AP301" i="1"/>
  <c r="AQ301" i="1"/>
  <c r="BF300" i="1" l="1"/>
  <c r="BE300" i="1"/>
  <c r="BD300" i="1"/>
  <c r="BC300" i="1"/>
  <c r="BJ300" i="1"/>
  <c r="AR301" i="1"/>
  <c r="AS301" i="1"/>
  <c r="AT301" i="1"/>
  <c r="AU301" i="1"/>
  <c r="AV301" i="1"/>
  <c r="AW301" i="1"/>
  <c r="AX301" i="1"/>
  <c r="AY301" i="1"/>
  <c r="AZ301" i="1"/>
  <c r="BA301" i="1"/>
  <c r="BB301" i="1" s="1"/>
  <c r="BG301" i="1"/>
  <c r="BH301" i="1"/>
  <c r="BI301" i="1"/>
  <c r="Q302" i="1"/>
  <c r="R302" i="1"/>
  <c r="S302" i="1"/>
  <c r="T302" i="1"/>
  <c r="U302" i="1"/>
  <c r="V302" i="1"/>
  <c r="W302" i="1"/>
  <c r="X302" i="1"/>
  <c r="Y302" i="1"/>
  <c r="Z302" i="1"/>
  <c r="AA302" i="1"/>
  <c r="AC302" i="1"/>
  <c r="AD302" i="1"/>
  <c r="AE302" i="1"/>
  <c r="AF302" i="1"/>
  <c r="AG302" i="1"/>
  <c r="AH302" i="1"/>
  <c r="AI302" i="1"/>
  <c r="AJ302" i="1"/>
  <c r="AK302" i="1"/>
  <c r="AL302" i="1"/>
  <c r="AN302" i="1"/>
  <c r="AO302" i="1"/>
  <c r="AP302" i="1"/>
  <c r="AQ302" i="1"/>
  <c r="BF301" i="1" l="1"/>
  <c r="BE301" i="1"/>
  <c r="BD301" i="1"/>
  <c r="BC301" i="1"/>
  <c r="BJ301" i="1"/>
  <c r="AR302" i="1"/>
  <c r="AS302" i="1"/>
  <c r="AT302" i="1"/>
  <c r="AU302" i="1"/>
  <c r="AV302" i="1"/>
  <c r="AW302" i="1"/>
  <c r="AX302" i="1"/>
  <c r="AY302" i="1"/>
  <c r="AZ302" i="1"/>
  <c r="BA302" i="1"/>
  <c r="BB302" i="1" s="1"/>
  <c r="BG302" i="1"/>
  <c r="BH302" i="1"/>
  <c r="BI302" i="1"/>
  <c r="Q303" i="1"/>
  <c r="R303" i="1"/>
  <c r="S303" i="1"/>
  <c r="T303" i="1"/>
  <c r="U303" i="1"/>
  <c r="V303" i="1"/>
  <c r="W303" i="1"/>
  <c r="X303" i="1"/>
  <c r="Y303" i="1"/>
  <c r="Z303" i="1"/>
  <c r="AA303" i="1"/>
  <c r="AC303" i="1"/>
  <c r="AD303" i="1"/>
  <c r="AE303" i="1"/>
  <c r="AF303" i="1"/>
  <c r="AG303" i="1"/>
  <c r="AH303" i="1"/>
  <c r="AI303" i="1"/>
  <c r="AJ303" i="1"/>
  <c r="AK303" i="1"/>
  <c r="AL303" i="1"/>
  <c r="AN303" i="1"/>
  <c r="AO303" i="1"/>
  <c r="AP303" i="1"/>
  <c r="AQ303" i="1"/>
  <c r="BF302" i="1" l="1"/>
  <c r="BE302" i="1"/>
  <c r="BD302" i="1"/>
  <c r="BC302" i="1"/>
  <c r="BJ302" i="1"/>
  <c r="AR303" i="1"/>
  <c r="AS303" i="1"/>
  <c r="AT303" i="1"/>
  <c r="AU303" i="1"/>
  <c r="AV303" i="1"/>
  <c r="AW303" i="1"/>
  <c r="AX303" i="1"/>
  <c r="AY303" i="1"/>
  <c r="AZ303" i="1"/>
  <c r="BA303" i="1"/>
  <c r="BB303" i="1" s="1"/>
  <c r="BE303" i="1"/>
  <c r="BF303" i="1"/>
  <c r="BG303" i="1"/>
  <c r="BH303" i="1"/>
  <c r="BI303" i="1"/>
  <c r="Q304" i="1"/>
  <c r="R304" i="1"/>
  <c r="S304" i="1"/>
  <c r="T304" i="1"/>
  <c r="U304" i="1"/>
  <c r="V304" i="1"/>
  <c r="W304" i="1"/>
  <c r="X304" i="1"/>
  <c r="Y304" i="1"/>
  <c r="Z304" i="1"/>
  <c r="AA304" i="1"/>
  <c r="AC304" i="1"/>
  <c r="AD304" i="1"/>
  <c r="AE304" i="1"/>
  <c r="AF304" i="1"/>
  <c r="AG304" i="1"/>
  <c r="AH304" i="1"/>
  <c r="AI304" i="1"/>
  <c r="AJ304" i="1"/>
  <c r="AK304" i="1"/>
  <c r="AL304" i="1"/>
  <c r="AN304" i="1"/>
  <c r="AO304" i="1"/>
  <c r="AP304" i="1"/>
  <c r="AQ304" i="1"/>
  <c r="BD303" i="1" l="1"/>
  <c r="BC303" i="1"/>
  <c r="BJ303" i="1"/>
  <c r="AR304" i="1"/>
  <c r="AS304" i="1"/>
  <c r="AT304" i="1"/>
  <c r="AU304" i="1"/>
  <c r="AV304" i="1"/>
  <c r="AW304" i="1"/>
  <c r="AX304" i="1"/>
  <c r="AY304" i="1"/>
  <c r="AZ304" i="1"/>
  <c r="BA304" i="1"/>
  <c r="BB304" i="1" s="1"/>
  <c r="BE304" i="1"/>
  <c r="BF304" i="1"/>
  <c r="BG304" i="1"/>
  <c r="BH304" i="1"/>
  <c r="BI304" i="1"/>
  <c r="Q305" i="1"/>
  <c r="R305" i="1"/>
  <c r="S305" i="1"/>
  <c r="T305" i="1"/>
  <c r="U305" i="1"/>
  <c r="V305" i="1"/>
  <c r="W305" i="1"/>
  <c r="X305" i="1"/>
  <c r="Y305" i="1"/>
  <c r="Z305" i="1"/>
  <c r="AA305" i="1"/>
  <c r="AC305" i="1"/>
  <c r="AD305" i="1"/>
  <c r="AE305" i="1"/>
  <c r="AF305" i="1"/>
  <c r="AG305" i="1"/>
  <c r="AH305" i="1"/>
  <c r="AI305" i="1"/>
  <c r="AJ305" i="1"/>
  <c r="AK305" i="1"/>
  <c r="AL305" i="1"/>
  <c r="AN305" i="1"/>
  <c r="AO305" i="1"/>
  <c r="AP305" i="1"/>
  <c r="AQ305" i="1"/>
  <c r="BD304" i="1" l="1"/>
  <c r="BC304" i="1"/>
  <c r="BJ304" i="1"/>
  <c r="AR305" i="1"/>
  <c r="AS305" i="1"/>
  <c r="AT305" i="1"/>
  <c r="AU305" i="1"/>
  <c r="AV305" i="1"/>
  <c r="AW305" i="1"/>
  <c r="AX305" i="1"/>
  <c r="AY305" i="1"/>
  <c r="AZ305" i="1"/>
  <c r="BA305" i="1"/>
  <c r="BB305" i="1" s="1"/>
  <c r="BF305" i="1"/>
  <c r="BG305" i="1"/>
  <c r="BH305" i="1"/>
  <c r="BI305" i="1"/>
  <c r="Q306" i="1"/>
  <c r="R306" i="1"/>
  <c r="S306" i="1"/>
  <c r="T306" i="1"/>
  <c r="U306" i="1"/>
  <c r="V306" i="1"/>
  <c r="W306" i="1"/>
  <c r="X306" i="1"/>
  <c r="Y306" i="1"/>
  <c r="Z306" i="1"/>
  <c r="AA306" i="1"/>
  <c r="AC306" i="1"/>
  <c r="AD306" i="1"/>
  <c r="AE306" i="1"/>
  <c r="AF306" i="1"/>
  <c r="AG306" i="1"/>
  <c r="AH306" i="1"/>
  <c r="AI306" i="1"/>
  <c r="AJ306" i="1"/>
  <c r="AK306" i="1"/>
  <c r="AL306" i="1"/>
  <c r="AN306" i="1"/>
  <c r="AO306" i="1"/>
  <c r="AP306" i="1"/>
  <c r="AQ306" i="1"/>
  <c r="BE305" i="1" l="1"/>
  <c r="BD305" i="1"/>
  <c r="BC305" i="1"/>
  <c r="BJ305" i="1"/>
  <c r="AR306" i="1"/>
  <c r="AS306" i="1"/>
  <c r="AT306" i="1"/>
  <c r="AU306" i="1"/>
  <c r="AV306" i="1"/>
  <c r="AW306" i="1"/>
  <c r="AX306" i="1"/>
  <c r="AY306" i="1"/>
  <c r="AZ306" i="1"/>
  <c r="BA306" i="1"/>
  <c r="BB306" i="1" s="1"/>
  <c r="BF306" i="1"/>
  <c r="BG306" i="1"/>
  <c r="BH306" i="1"/>
  <c r="BI306" i="1"/>
  <c r="Q307" i="1"/>
  <c r="R307" i="1"/>
  <c r="S307" i="1"/>
  <c r="T307" i="1"/>
  <c r="U307" i="1"/>
  <c r="V307" i="1"/>
  <c r="W307" i="1"/>
  <c r="X307" i="1"/>
  <c r="Y307" i="1"/>
  <c r="Z307" i="1"/>
  <c r="AA307" i="1"/>
  <c r="AC307" i="1"/>
  <c r="AD307" i="1"/>
  <c r="AE307" i="1"/>
  <c r="AF307" i="1"/>
  <c r="AG307" i="1"/>
  <c r="AH307" i="1"/>
  <c r="AI307" i="1"/>
  <c r="AJ307" i="1"/>
  <c r="AK307" i="1"/>
  <c r="AL307" i="1"/>
  <c r="AN307" i="1"/>
  <c r="AO307" i="1"/>
  <c r="AP307" i="1"/>
  <c r="AQ307" i="1"/>
  <c r="BE306" i="1" l="1"/>
  <c r="BD306" i="1"/>
  <c r="BC306" i="1"/>
  <c r="BJ306" i="1"/>
  <c r="AR307" i="1"/>
  <c r="AS307" i="1"/>
  <c r="AT307" i="1"/>
  <c r="AU307" i="1"/>
  <c r="AV307" i="1"/>
  <c r="AW307" i="1"/>
  <c r="AX307" i="1"/>
  <c r="AY307" i="1"/>
  <c r="AZ307" i="1"/>
  <c r="BA307" i="1"/>
  <c r="BB307" i="1" s="1"/>
  <c r="BG307" i="1"/>
  <c r="BH307" i="1"/>
  <c r="BI307" i="1"/>
  <c r="Q308" i="1"/>
  <c r="R308" i="1"/>
  <c r="S308" i="1"/>
  <c r="T308" i="1"/>
  <c r="U308" i="1"/>
  <c r="V308" i="1"/>
  <c r="W308" i="1"/>
  <c r="X308" i="1"/>
  <c r="Y308" i="1"/>
  <c r="Z308" i="1"/>
  <c r="AA308" i="1"/>
  <c r="AC308" i="1"/>
  <c r="AD308" i="1"/>
  <c r="AE308" i="1"/>
  <c r="AF308" i="1"/>
  <c r="AG308" i="1"/>
  <c r="AH308" i="1"/>
  <c r="AI308" i="1"/>
  <c r="AJ308" i="1"/>
  <c r="AK308" i="1"/>
  <c r="AL308" i="1"/>
  <c r="AN308" i="1"/>
  <c r="AO308" i="1"/>
  <c r="AP308" i="1"/>
  <c r="AQ308" i="1"/>
  <c r="BF307" i="1" l="1"/>
  <c r="BE307" i="1"/>
  <c r="BD307" i="1"/>
  <c r="BC307" i="1"/>
  <c r="BJ307" i="1"/>
  <c r="AR308" i="1"/>
  <c r="AS308" i="1"/>
  <c r="AT308" i="1"/>
  <c r="AU308" i="1"/>
  <c r="AV308" i="1"/>
  <c r="AW308" i="1"/>
  <c r="AX308" i="1"/>
  <c r="AY308" i="1"/>
  <c r="AZ308" i="1"/>
  <c r="BA308" i="1"/>
  <c r="BB308" i="1" s="1"/>
  <c r="BE308" i="1"/>
  <c r="BF308" i="1"/>
  <c r="BG308" i="1"/>
  <c r="BH308" i="1"/>
  <c r="BI308" i="1"/>
  <c r="Q309" i="1"/>
  <c r="R309" i="1"/>
  <c r="S309" i="1"/>
  <c r="T309" i="1"/>
  <c r="U309" i="1"/>
  <c r="V309" i="1"/>
  <c r="W309" i="1"/>
  <c r="X309" i="1"/>
  <c r="Y309" i="1"/>
  <c r="Z309" i="1"/>
  <c r="AA309" i="1"/>
  <c r="AC309" i="1"/>
  <c r="AD309" i="1"/>
  <c r="AE309" i="1"/>
  <c r="AF309" i="1"/>
  <c r="AG309" i="1"/>
  <c r="AH309" i="1"/>
  <c r="AI309" i="1"/>
  <c r="AJ309" i="1"/>
  <c r="AK309" i="1"/>
  <c r="AL309" i="1"/>
  <c r="AN309" i="1"/>
  <c r="AO309" i="1"/>
  <c r="AP309" i="1"/>
  <c r="AQ309" i="1"/>
  <c r="BD308" i="1" l="1"/>
  <c r="BC308" i="1"/>
  <c r="BJ308" i="1"/>
  <c r="AR309" i="1"/>
  <c r="AS309" i="1"/>
  <c r="AT309" i="1"/>
  <c r="AU309" i="1"/>
  <c r="AV309" i="1"/>
  <c r="AW309" i="1"/>
  <c r="AX309" i="1"/>
  <c r="AY309" i="1"/>
  <c r="AZ309" i="1"/>
  <c r="BA309" i="1"/>
  <c r="BB309" i="1" s="1"/>
  <c r="BE309" i="1"/>
  <c r="BF309" i="1"/>
  <c r="BG309" i="1"/>
  <c r="BH309" i="1"/>
  <c r="BI309" i="1"/>
  <c r="Q310" i="1"/>
  <c r="R310" i="1"/>
  <c r="S310" i="1"/>
  <c r="T310" i="1"/>
  <c r="U310" i="1"/>
  <c r="V310" i="1"/>
  <c r="W310" i="1"/>
  <c r="X310" i="1"/>
  <c r="Y310" i="1"/>
  <c r="Z310" i="1"/>
  <c r="AA310" i="1"/>
  <c r="AC310" i="1"/>
  <c r="AD310" i="1"/>
  <c r="AE310" i="1"/>
  <c r="AF310" i="1"/>
  <c r="AG310" i="1"/>
  <c r="AH310" i="1"/>
  <c r="AI310" i="1"/>
  <c r="AJ310" i="1"/>
  <c r="AK310" i="1"/>
  <c r="AL310" i="1"/>
  <c r="AN310" i="1"/>
  <c r="AO310" i="1"/>
  <c r="AP310" i="1"/>
  <c r="AQ310" i="1"/>
  <c r="BD309" i="1" l="1"/>
  <c r="BC309" i="1"/>
  <c r="BJ309" i="1"/>
  <c r="AR310" i="1"/>
  <c r="AS310" i="1"/>
  <c r="AT310" i="1"/>
  <c r="AU310" i="1"/>
  <c r="AV310" i="1"/>
  <c r="AW310" i="1"/>
  <c r="AX310" i="1"/>
  <c r="AY310" i="1"/>
  <c r="AZ310" i="1"/>
  <c r="BA310" i="1"/>
  <c r="BB310" i="1" s="1"/>
  <c r="BE310" i="1"/>
  <c r="BG310" i="1"/>
  <c r="BH310" i="1"/>
  <c r="BI310" i="1"/>
  <c r="Q311" i="1"/>
  <c r="R311" i="1"/>
  <c r="S311" i="1"/>
  <c r="T311" i="1"/>
  <c r="U311" i="1"/>
  <c r="V311" i="1"/>
  <c r="W311" i="1"/>
  <c r="X311" i="1"/>
  <c r="Y311" i="1"/>
  <c r="Z311" i="1"/>
  <c r="AA311" i="1"/>
  <c r="AC311" i="1"/>
  <c r="AD311" i="1"/>
  <c r="AE311" i="1"/>
  <c r="AF311" i="1"/>
  <c r="AG311" i="1"/>
  <c r="AH311" i="1"/>
  <c r="AI311" i="1"/>
  <c r="AJ311" i="1"/>
  <c r="AK311" i="1"/>
  <c r="AL311" i="1"/>
  <c r="AN311" i="1"/>
  <c r="AO311" i="1"/>
  <c r="AP311" i="1"/>
  <c r="AQ311" i="1"/>
  <c r="BF310" i="1" l="1"/>
  <c r="BD310" i="1"/>
  <c r="BC310" i="1"/>
  <c r="BJ310" i="1"/>
  <c r="AR311" i="1"/>
  <c r="AS311" i="1"/>
  <c r="AT311" i="1"/>
  <c r="AU311" i="1"/>
  <c r="AV311" i="1"/>
  <c r="AW311" i="1"/>
  <c r="AX311" i="1"/>
  <c r="AY311" i="1"/>
  <c r="AZ311" i="1"/>
  <c r="BA311" i="1"/>
  <c r="BB311" i="1" s="1"/>
  <c r="BE311" i="1"/>
  <c r="BF311" i="1"/>
  <c r="BG311" i="1"/>
  <c r="BH311" i="1"/>
  <c r="BI311" i="1"/>
  <c r="Q312" i="1"/>
  <c r="R312" i="1"/>
  <c r="S312" i="1"/>
  <c r="T312" i="1"/>
  <c r="U312" i="1"/>
  <c r="V312" i="1"/>
  <c r="W312" i="1"/>
  <c r="X312" i="1"/>
  <c r="Y312" i="1"/>
  <c r="Z312" i="1"/>
  <c r="AA312" i="1"/>
  <c r="AC312" i="1"/>
  <c r="AD312" i="1"/>
  <c r="AE312" i="1"/>
  <c r="AF312" i="1"/>
  <c r="AG312" i="1"/>
  <c r="AH312" i="1"/>
  <c r="AI312" i="1"/>
  <c r="AJ312" i="1"/>
  <c r="AK312" i="1"/>
  <c r="AL312" i="1"/>
  <c r="AN312" i="1"/>
  <c r="AO312" i="1"/>
  <c r="AP312" i="1"/>
  <c r="AQ312" i="1"/>
  <c r="BD311" i="1" l="1"/>
  <c r="BC311" i="1"/>
  <c r="BJ311" i="1"/>
  <c r="AR312" i="1"/>
  <c r="AS312" i="1"/>
  <c r="AT312" i="1"/>
  <c r="AU312" i="1"/>
  <c r="AV312" i="1"/>
  <c r="AW312" i="1"/>
  <c r="AX312" i="1"/>
  <c r="AY312" i="1"/>
  <c r="AZ312" i="1"/>
  <c r="BA312" i="1"/>
  <c r="BB312" i="1" s="1"/>
  <c r="BF312" i="1"/>
  <c r="BG312" i="1"/>
  <c r="BH312" i="1"/>
  <c r="BI312" i="1"/>
  <c r="Q313" i="1"/>
  <c r="R313" i="1"/>
  <c r="S313" i="1"/>
  <c r="T313" i="1"/>
  <c r="U313" i="1"/>
  <c r="V313" i="1"/>
  <c r="W313" i="1"/>
  <c r="X313" i="1"/>
  <c r="Y313" i="1"/>
  <c r="Z313" i="1"/>
  <c r="AA313" i="1"/>
  <c r="AC313" i="1"/>
  <c r="AD313" i="1"/>
  <c r="AE313" i="1"/>
  <c r="AF313" i="1"/>
  <c r="AG313" i="1"/>
  <c r="AH313" i="1"/>
  <c r="AI313" i="1"/>
  <c r="AJ313" i="1"/>
  <c r="AK313" i="1"/>
  <c r="AL313" i="1"/>
  <c r="AN313" i="1"/>
  <c r="AO313" i="1"/>
  <c r="AP313" i="1"/>
  <c r="AQ313" i="1"/>
  <c r="BE312" i="1" l="1"/>
  <c r="BD312" i="1"/>
  <c r="BC312" i="1"/>
  <c r="BJ312" i="1"/>
  <c r="AR313" i="1"/>
  <c r="AS313" i="1"/>
  <c r="AT313" i="1"/>
  <c r="AU313" i="1"/>
  <c r="AV313" i="1"/>
  <c r="AW313" i="1"/>
  <c r="AX313" i="1"/>
  <c r="AY313" i="1"/>
  <c r="AZ313" i="1"/>
  <c r="BA313" i="1"/>
  <c r="BB313" i="1" s="1"/>
  <c r="BG313" i="1"/>
  <c r="BH313" i="1"/>
  <c r="BI313" i="1"/>
  <c r="Q314" i="1"/>
  <c r="R314" i="1"/>
  <c r="S314" i="1"/>
  <c r="T314" i="1"/>
  <c r="U314" i="1"/>
  <c r="V314" i="1"/>
  <c r="W314" i="1"/>
  <c r="X314" i="1"/>
  <c r="Y314" i="1"/>
  <c r="Z314" i="1"/>
  <c r="AA314" i="1"/>
  <c r="AC314" i="1"/>
  <c r="AD314" i="1"/>
  <c r="AE314" i="1"/>
  <c r="AF314" i="1"/>
  <c r="AG314" i="1"/>
  <c r="AH314" i="1"/>
  <c r="AI314" i="1"/>
  <c r="AJ314" i="1"/>
  <c r="AK314" i="1"/>
  <c r="AL314" i="1"/>
  <c r="AN314" i="1"/>
  <c r="AO314" i="1"/>
  <c r="AP314" i="1"/>
  <c r="AQ314" i="1"/>
  <c r="BF313" i="1" l="1"/>
  <c r="BE313" i="1"/>
  <c r="BD313" i="1"/>
  <c r="BC313" i="1"/>
  <c r="BJ313" i="1"/>
  <c r="AR314" i="1"/>
  <c r="AS314" i="1"/>
  <c r="AT314" i="1"/>
  <c r="AU314" i="1"/>
  <c r="AV314" i="1"/>
  <c r="AW314" i="1"/>
  <c r="AX314" i="1"/>
  <c r="AY314" i="1"/>
  <c r="AZ314" i="1"/>
  <c r="BA314" i="1"/>
  <c r="BB314" i="1" s="1"/>
  <c r="BD314" i="1"/>
  <c r="BE314" i="1"/>
  <c r="BF314" i="1"/>
  <c r="BG314" i="1"/>
  <c r="BH314" i="1"/>
  <c r="BI314" i="1"/>
  <c r="Q315" i="1"/>
  <c r="R315" i="1"/>
  <c r="S315" i="1"/>
  <c r="T315" i="1"/>
  <c r="U315" i="1"/>
  <c r="V315" i="1"/>
  <c r="W315" i="1"/>
  <c r="X315" i="1"/>
  <c r="Y315" i="1"/>
  <c r="Z315" i="1"/>
  <c r="AA315" i="1"/>
  <c r="AC315" i="1"/>
  <c r="AD315" i="1"/>
  <c r="AE315" i="1"/>
  <c r="AF315" i="1"/>
  <c r="AG315" i="1"/>
  <c r="AH315" i="1"/>
  <c r="AI315" i="1"/>
  <c r="AJ315" i="1"/>
  <c r="AK315" i="1"/>
  <c r="AL315" i="1"/>
  <c r="AN315" i="1"/>
  <c r="AO315" i="1"/>
  <c r="AP315" i="1"/>
  <c r="AQ315" i="1"/>
  <c r="BC314" i="1" l="1"/>
  <c r="BJ314" i="1"/>
  <c r="AR315" i="1"/>
  <c r="AS315" i="1"/>
  <c r="AT315" i="1"/>
  <c r="AU315" i="1"/>
  <c r="AV315" i="1"/>
  <c r="AW315" i="1"/>
  <c r="AX315" i="1"/>
  <c r="AY315" i="1"/>
  <c r="AZ315" i="1"/>
  <c r="BA315" i="1"/>
  <c r="BB315" i="1" s="1"/>
  <c r="BF315" i="1"/>
  <c r="BG315" i="1"/>
  <c r="BH315" i="1"/>
  <c r="BI315" i="1"/>
  <c r="Q316" i="1"/>
  <c r="R316" i="1"/>
  <c r="S316" i="1"/>
  <c r="T316" i="1"/>
  <c r="U316" i="1"/>
  <c r="V316" i="1"/>
  <c r="W316" i="1"/>
  <c r="X316" i="1"/>
  <c r="Y316" i="1"/>
  <c r="Z316" i="1"/>
  <c r="AA316" i="1"/>
  <c r="AC316" i="1"/>
  <c r="AD316" i="1"/>
  <c r="AE316" i="1"/>
  <c r="AF316" i="1"/>
  <c r="AG316" i="1"/>
  <c r="AH316" i="1"/>
  <c r="AI316" i="1"/>
  <c r="AJ316" i="1"/>
  <c r="AK316" i="1"/>
  <c r="AL316" i="1"/>
  <c r="AN316" i="1"/>
  <c r="AO316" i="1"/>
  <c r="AP316" i="1"/>
  <c r="AQ316" i="1"/>
  <c r="BE315" i="1" l="1"/>
  <c r="BD315" i="1"/>
  <c r="BC315" i="1"/>
  <c r="BJ315" i="1"/>
  <c r="AR316" i="1"/>
  <c r="AS316" i="1"/>
  <c r="AT316" i="1"/>
  <c r="AU316" i="1"/>
  <c r="AV316" i="1"/>
  <c r="AW316" i="1"/>
  <c r="AX316" i="1"/>
  <c r="AY316" i="1"/>
  <c r="AZ316" i="1"/>
  <c r="BA316" i="1"/>
  <c r="BB316" i="1" s="1"/>
  <c r="BG316" i="1"/>
  <c r="BH316" i="1"/>
  <c r="BI316" i="1"/>
  <c r="Q317" i="1"/>
  <c r="R317" i="1"/>
  <c r="S317" i="1"/>
  <c r="T317" i="1"/>
  <c r="U317" i="1"/>
  <c r="V317" i="1"/>
  <c r="W317" i="1"/>
  <c r="X317" i="1"/>
  <c r="Y317" i="1"/>
  <c r="Z317" i="1"/>
  <c r="AA317" i="1"/>
  <c r="AC317" i="1"/>
  <c r="AD317" i="1"/>
  <c r="AE317" i="1"/>
  <c r="AF317" i="1"/>
  <c r="AG317" i="1"/>
  <c r="AH317" i="1"/>
  <c r="AI317" i="1"/>
  <c r="AJ317" i="1"/>
  <c r="AK317" i="1"/>
  <c r="AL317" i="1"/>
  <c r="AN317" i="1"/>
  <c r="AO317" i="1"/>
  <c r="AP317" i="1"/>
  <c r="AQ317" i="1"/>
  <c r="BF316" i="1" l="1"/>
  <c r="BE316" i="1"/>
  <c r="BD316" i="1"/>
  <c r="BC316" i="1"/>
  <c r="BJ316" i="1"/>
  <c r="AR317" i="1"/>
  <c r="AS317" i="1"/>
  <c r="AT317" i="1"/>
  <c r="AU317" i="1"/>
  <c r="AV317" i="1"/>
  <c r="AW317" i="1"/>
  <c r="AX317" i="1"/>
  <c r="AY317" i="1"/>
  <c r="AZ317" i="1"/>
  <c r="BA317" i="1"/>
  <c r="BB317" i="1" s="1"/>
  <c r="BF317" i="1"/>
  <c r="BG317" i="1"/>
  <c r="BH317" i="1"/>
  <c r="BI317" i="1"/>
  <c r="Q318" i="1"/>
  <c r="R318" i="1"/>
  <c r="S318" i="1"/>
  <c r="T318" i="1"/>
  <c r="U318" i="1"/>
  <c r="V318" i="1"/>
  <c r="W318" i="1"/>
  <c r="X318" i="1"/>
  <c r="Y318" i="1"/>
  <c r="Z318" i="1"/>
  <c r="AA318" i="1"/>
  <c r="AC318" i="1"/>
  <c r="AD318" i="1"/>
  <c r="AE318" i="1"/>
  <c r="AF318" i="1"/>
  <c r="AG318" i="1"/>
  <c r="AH318" i="1"/>
  <c r="AI318" i="1"/>
  <c r="AJ318" i="1"/>
  <c r="AK318" i="1"/>
  <c r="AL318" i="1"/>
  <c r="AN318" i="1"/>
  <c r="AO318" i="1"/>
  <c r="AP318" i="1"/>
  <c r="AQ318" i="1"/>
  <c r="BE317" i="1" l="1"/>
  <c r="BD317" i="1"/>
  <c r="BC317" i="1"/>
  <c r="BJ317" i="1"/>
  <c r="AR318" i="1"/>
  <c r="AS318" i="1"/>
  <c r="AT318" i="1"/>
  <c r="AU318" i="1"/>
  <c r="AV318" i="1"/>
  <c r="AW318" i="1"/>
  <c r="AX318" i="1"/>
  <c r="AY318" i="1"/>
  <c r="AZ318" i="1"/>
  <c r="BA318" i="1"/>
  <c r="BB318" i="1" s="1"/>
  <c r="BE318" i="1"/>
  <c r="BF318" i="1"/>
  <c r="BG318" i="1"/>
  <c r="BH318" i="1"/>
  <c r="BI318" i="1"/>
  <c r="Q319" i="1"/>
  <c r="R319" i="1"/>
  <c r="S319" i="1"/>
  <c r="T319" i="1"/>
  <c r="U319" i="1"/>
  <c r="V319" i="1"/>
  <c r="W319" i="1"/>
  <c r="X319" i="1"/>
  <c r="Y319" i="1"/>
  <c r="Z319" i="1"/>
  <c r="AA319" i="1"/>
  <c r="AC319" i="1"/>
  <c r="AD319" i="1"/>
  <c r="AE319" i="1"/>
  <c r="AF319" i="1"/>
  <c r="AG319" i="1"/>
  <c r="AH319" i="1"/>
  <c r="AI319" i="1"/>
  <c r="AJ319" i="1"/>
  <c r="AK319" i="1"/>
  <c r="AL319" i="1"/>
  <c r="AN319" i="1"/>
  <c r="AO319" i="1"/>
  <c r="AP319" i="1"/>
  <c r="AQ319" i="1"/>
  <c r="BD318" i="1" l="1"/>
  <c r="BC318" i="1"/>
  <c r="BJ318" i="1"/>
  <c r="AR319" i="1"/>
  <c r="AS319" i="1"/>
  <c r="AT319" i="1"/>
  <c r="AU319" i="1"/>
  <c r="AV319" i="1"/>
  <c r="AW319" i="1"/>
  <c r="AX319" i="1"/>
  <c r="AY319" i="1"/>
  <c r="AZ319" i="1"/>
  <c r="BA319" i="1"/>
  <c r="BB319" i="1" s="1"/>
  <c r="BF319" i="1"/>
  <c r="BG319" i="1"/>
  <c r="BH319" i="1"/>
  <c r="BI319" i="1"/>
  <c r="Q320" i="1"/>
  <c r="R320" i="1"/>
  <c r="S320" i="1"/>
  <c r="T320" i="1"/>
  <c r="U320" i="1"/>
  <c r="V320" i="1"/>
  <c r="W320" i="1"/>
  <c r="X320" i="1"/>
  <c r="Y320" i="1"/>
  <c r="Z320" i="1"/>
  <c r="AA320" i="1"/>
  <c r="AC320" i="1"/>
  <c r="AD320" i="1"/>
  <c r="AE320" i="1"/>
  <c r="AF320" i="1"/>
  <c r="AG320" i="1"/>
  <c r="AH320" i="1"/>
  <c r="AI320" i="1"/>
  <c r="AJ320" i="1"/>
  <c r="AK320" i="1"/>
  <c r="AL320" i="1"/>
  <c r="AN320" i="1"/>
  <c r="AO320" i="1"/>
  <c r="AP320" i="1"/>
  <c r="AQ320" i="1"/>
  <c r="BE319" i="1" l="1"/>
  <c r="BD319" i="1"/>
  <c r="BC319" i="1"/>
  <c r="BJ319" i="1"/>
  <c r="AR320" i="1"/>
  <c r="AS320" i="1"/>
  <c r="AT320" i="1"/>
  <c r="AU320" i="1"/>
  <c r="AV320" i="1"/>
  <c r="AW320" i="1"/>
  <c r="AX320" i="1"/>
  <c r="AY320" i="1"/>
  <c r="AZ320" i="1"/>
  <c r="BA320" i="1"/>
  <c r="BB320" i="1" s="1"/>
  <c r="BE320" i="1"/>
  <c r="BG320" i="1"/>
  <c r="BH320" i="1"/>
  <c r="BI320" i="1"/>
  <c r="Q321" i="1"/>
  <c r="R321" i="1"/>
  <c r="S321" i="1"/>
  <c r="T321" i="1"/>
  <c r="U321" i="1"/>
  <c r="V321" i="1"/>
  <c r="W321" i="1"/>
  <c r="X321" i="1"/>
  <c r="Y321" i="1"/>
  <c r="Z321" i="1"/>
  <c r="AA321" i="1"/>
  <c r="AC321" i="1"/>
  <c r="AD321" i="1"/>
  <c r="AE321" i="1"/>
  <c r="AF321" i="1"/>
  <c r="AG321" i="1"/>
  <c r="AH321" i="1"/>
  <c r="AI321" i="1"/>
  <c r="AJ321" i="1"/>
  <c r="AK321" i="1"/>
  <c r="AL321" i="1"/>
  <c r="AN321" i="1"/>
  <c r="AO321" i="1"/>
  <c r="AP321" i="1"/>
  <c r="AQ321" i="1"/>
  <c r="BF320" i="1" l="1"/>
  <c r="BD320" i="1"/>
  <c r="BC320" i="1"/>
  <c r="BJ320" i="1"/>
  <c r="AR321" i="1"/>
  <c r="AS321" i="1"/>
  <c r="AT321" i="1"/>
  <c r="AU321" i="1"/>
  <c r="AV321" i="1"/>
  <c r="AW321" i="1"/>
  <c r="AX321" i="1"/>
  <c r="AY321" i="1"/>
  <c r="AZ321" i="1"/>
  <c r="BA321" i="1"/>
  <c r="BB321" i="1" s="1"/>
  <c r="BF321" i="1"/>
  <c r="BG321" i="1"/>
  <c r="BH321" i="1"/>
  <c r="BI321" i="1"/>
  <c r="Q322" i="1"/>
  <c r="R322" i="1"/>
  <c r="S322" i="1"/>
  <c r="T322" i="1"/>
  <c r="U322" i="1"/>
  <c r="V322" i="1"/>
  <c r="W322" i="1"/>
  <c r="X322" i="1"/>
  <c r="Y322" i="1"/>
  <c r="Z322" i="1"/>
  <c r="AA322" i="1"/>
  <c r="AC322" i="1"/>
  <c r="AD322" i="1"/>
  <c r="AE322" i="1"/>
  <c r="AF322" i="1"/>
  <c r="AG322" i="1"/>
  <c r="AH322" i="1"/>
  <c r="AI322" i="1"/>
  <c r="AJ322" i="1"/>
  <c r="AK322" i="1"/>
  <c r="AL322" i="1"/>
  <c r="AN322" i="1"/>
  <c r="AO322" i="1"/>
  <c r="AP322" i="1"/>
  <c r="AQ322" i="1"/>
  <c r="BE321" i="1" l="1"/>
  <c r="BD321" i="1"/>
  <c r="BC321" i="1"/>
  <c r="BJ321" i="1"/>
  <c r="AR322" i="1"/>
  <c r="AS322" i="1"/>
  <c r="AT322" i="1"/>
  <c r="AU322" i="1"/>
  <c r="AV322" i="1"/>
  <c r="AW322" i="1"/>
  <c r="AX322" i="1"/>
  <c r="AY322" i="1"/>
  <c r="AZ322" i="1"/>
  <c r="BA322" i="1"/>
  <c r="BB322" i="1" s="1"/>
  <c r="BE322" i="1"/>
  <c r="BF322" i="1"/>
  <c r="BG322" i="1"/>
  <c r="BH322" i="1"/>
  <c r="BI322" i="1"/>
  <c r="Q323" i="1"/>
  <c r="R323" i="1"/>
  <c r="S323" i="1"/>
  <c r="T323" i="1"/>
  <c r="U323" i="1"/>
  <c r="V323" i="1"/>
  <c r="W323" i="1"/>
  <c r="X323" i="1"/>
  <c r="Y323" i="1"/>
  <c r="Z323" i="1"/>
  <c r="AA323" i="1"/>
  <c r="AC323" i="1"/>
  <c r="AD323" i="1"/>
  <c r="AE323" i="1"/>
  <c r="AF323" i="1"/>
  <c r="AG323" i="1"/>
  <c r="AH323" i="1"/>
  <c r="AI323" i="1"/>
  <c r="AJ323" i="1"/>
  <c r="AK323" i="1"/>
  <c r="AL323" i="1"/>
  <c r="AN323" i="1"/>
  <c r="AO323" i="1"/>
  <c r="AP323" i="1"/>
  <c r="AQ323" i="1"/>
  <c r="BD322" i="1" l="1"/>
  <c r="BC322" i="1"/>
  <c r="BJ322" i="1"/>
  <c r="AR323" i="1"/>
  <c r="AS323" i="1"/>
  <c r="AT323" i="1"/>
  <c r="AU323" i="1"/>
  <c r="AV323" i="1"/>
  <c r="AW323" i="1"/>
  <c r="AX323" i="1"/>
  <c r="AY323" i="1"/>
  <c r="AZ323" i="1"/>
  <c r="BA323" i="1"/>
  <c r="BB323" i="1" s="1"/>
  <c r="BD323" i="1"/>
  <c r="BF323" i="1"/>
  <c r="BG323" i="1"/>
  <c r="BH323" i="1"/>
  <c r="BI323" i="1"/>
  <c r="Q324" i="1"/>
  <c r="R324" i="1"/>
  <c r="S324" i="1"/>
  <c r="T324" i="1"/>
  <c r="U324" i="1"/>
  <c r="V324" i="1"/>
  <c r="W324" i="1"/>
  <c r="X324" i="1"/>
  <c r="Y324" i="1"/>
  <c r="Z324" i="1"/>
  <c r="AA324" i="1"/>
  <c r="AC324" i="1"/>
  <c r="AD324" i="1"/>
  <c r="AE324" i="1"/>
  <c r="AF324" i="1"/>
  <c r="AG324" i="1"/>
  <c r="AH324" i="1"/>
  <c r="AI324" i="1"/>
  <c r="AJ324" i="1"/>
  <c r="AK324" i="1"/>
  <c r="AL324" i="1"/>
  <c r="AN324" i="1"/>
  <c r="AO324" i="1"/>
  <c r="AP324" i="1"/>
  <c r="AQ324" i="1"/>
  <c r="BE323" i="1" l="1"/>
  <c r="BC323" i="1"/>
  <c r="BJ323" i="1"/>
  <c r="AR324" i="1"/>
  <c r="AS324" i="1"/>
  <c r="AT324" i="1"/>
  <c r="AU324" i="1"/>
  <c r="AV324" i="1"/>
  <c r="AW324" i="1"/>
  <c r="AX324" i="1"/>
  <c r="AY324" i="1"/>
  <c r="AZ324" i="1"/>
  <c r="BA324" i="1"/>
  <c r="BB324" i="1" s="1"/>
  <c r="BH324" i="1"/>
  <c r="BI324" i="1"/>
  <c r="Q325" i="1"/>
  <c r="R325" i="1"/>
  <c r="S325" i="1"/>
  <c r="T325" i="1"/>
  <c r="U325" i="1"/>
  <c r="V325" i="1"/>
  <c r="W325" i="1"/>
  <c r="X325" i="1"/>
  <c r="Y325" i="1"/>
  <c r="Z325" i="1"/>
  <c r="AA325" i="1"/>
  <c r="AC325" i="1"/>
  <c r="AD325" i="1"/>
  <c r="AE325" i="1"/>
  <c r="AF325" i="1"/>
  <c r="AG325" i="1"/>
  <c r="AH325" i="1"/>
  <c r="AI325" i="1"/>
  <c r="AJ325" i="1"/>
  <c r="AK325" i="1"/>
  <c r="AL325" i="1"/>
  <c r="AN325" i="1"/>
  <c r="AO325" i="1"/>
  <c r="AP325" i="1"/>
  <c r="AQ325" i="1"/>
  <c r="BG324" i="1" l="1"/>
  <c r="BF324" i="1"/>
  <c r="BE324" i="1"/>
  <c r="BD324" i="1"/>
  <c r="BC324" i="1"/>
  <c r="BJ324" i="1"/>
  <c r="AR325" i="1"/>
  <c r="AS325" i="1"/>
  <c r="AT325" i="1"/>
  <c r="AU325" i="1"/>
  <c r="AV325" i="1"/>
  <c r="AW325" i="1"/>
  <c r="AX325" i="1"/>
  <c r="AY325" i="1"/>
  <c r="AZ325" i="1"/>
  <c r="BA325" i="1"/>
  <c r="BB325" i="1" s="1"/>
  <c r="BE325" i="1"/>
  <c r="BF325" i="1"/>
  <c r="BG325" i="1"/>
  <c r="BH325" i="1"/>
  <c r="BI325" i="1"/>
  <c r="Q326" i="1"/>
  <c r="R326" i="1"/>
  <c r="S326" i="1"/>
  <c r="T326" i="1"/>
  <c r="U326" i="1"/>
  <c r="V326" i="1"/>
  <c r="W326" i="1"/>
  <c r="X326" i="1"/>
  <c r="Y326" i="1"/>
  <c r="Z326" i="1"/>
  <c r="AA326" i="1"/>
  <c r="AB326" i="1"/>
  <c r="AC326" i="1"/>
  <c r="AD326" i="1"/>
  <c r="AE326" i="1"/>
  <c r="AF326" i="1"/>
  <c r="AG326" i="1"/>
  <c r="AH326" i="1"/>
  <c r="AI326" i="1"/>
  <c r="AJ326" i="1"/>
  <c r="AK326" i="1"/>
  <c r="AL326" i="1"/>
  <c r="AN326" i="1"/>
  <c r="AO326" i="1"/>
  <c r="AP326" i="1"/>
  <c r="AQ326" i="1"/>
  <c r="BD325" i="1" l="1"/>
  <c r="AB293" i="1"/>
  <c r="AB280" i="1"/>
  <c r="BC325" i="1"/>
  <c r="BJ325" i="1"/>
  <c r="AR326" i="1"/>
  <c r="AS326" i="1"/>
  <c r="AT326" i="1"/>
  <c r="AU326" i="1"/>
  <c r="AV326" i="1"/>
  <c r="AW326" i="1"/>
  <c r="AX326" i="1"/>
  <c r="AY326" i="1"/>
  <c r="AZ326" i="1"/>
  <c r="BA326" i="1"/>
  <c r="BB326" i="1" s="1"/>
  <c r="BG326" i="1"/>
  <c r="BH326" i="1"/>
  <c r="BI326" i="1"/>
  <c r="Q327" i="1"/>
  <c r="R327" i="1"/>
  <c r="S327" i="1"/>
  <c r="T327" i="1"/>
  <c r="U327" i="1"/>
  <c r="V327" i="1"/>
  <c r="W327" i="1"/>
  <c r="X327" i="1"/>
  <c r="Y327" i="1"/>
  <c r="Z327" i="1"/>
  <c r="AA327" i="1"/>
  <c r="AC327" i="1"/>
  <c r="AD327" i="1"/>
  <c r="AE327" i="1"/>
  <c r="AF327" i="1"/>
  <c r="AG327" i="1"/>
  <c r="AH327" i="1"/>
  <c r="AI327" i="1"/>
  <c r="AJ327" i="1"/>
  <c r="AK327" i="1"/>
  <c r="AL327" i="1"/>
  <c r="AN327" i="1"/>
  <c r="AO327" i="1"/>
  <c r="AP327" i="1"/>
  <c r="AQ327" i="1"/>
  <c r="BF326" i="1" l="1"/>
  <c r="BE326" i="1"/>
  <c r="BD326" i="1"/>
  <c r="BC326" i="1"/>
  <c r="BJ326" i="1"/>
  <c r="AR327" i="1"/>
  <c r="AS327" i="1"/>
  <c r="AT327" i="1"/>
  <c r="AU327" i="1"/>
  <c r="AV327" i="1"/>
  <c r="AW327" i="1"/>
  <c r="AX327" i="1"/>
  <c r="AY327" i="1"/>
  <c r="AZ327" i="1"/>
  <c r="BA327" i="1"/>
  <c r="BB327" i="1" s="1"/>
  <c r="BD327" i="1"/>
  <c r="BE327" i="1"/>
  <c r="BF327" i="1"/>
  <c r="BG327" i="1"/>
  <c r="BH327" i="1"/>
  <c r="BI327" i="1"/>
  <c r="Q328" i="1"/>
  <c r="R328" i="1"/>
  <c r="S328" i="1"/>
  <c r="T328" i="1"/>
  <c r="U328" i="1"/>
  <c r="V328" i="1"/>
  <c r="W328" i="1"/>
  <c r="X328" i="1"/>
  <c r="Y328" i="1"/>
  <c r="Z328" i="1"/>
  <c r="AA328" i="1"/>
  <c r="AC328" i="1"/>
  <c r="AD328" i="1"/>
  <c r="AE328" i="1"/>
  <c r="AF328" i="1"/>
  <c r="AG328" i="1"/>
  <c r="AH328" i="1"/>
  <c r="AI328" i="1"/>
  <c r="AJ328" i="1"/>
  <c r="AK328" i="1"/>
  <c r="AL328" i="1"/>
  <c r="AN328" i="1"/>
  <c r="AO328" i="1"/>
  <c r="AP328" i="1"/>
  <c r="AQ328" i="1"/>
  <c r="BC327" i="1" l="1"/>
  <c r="BJ327" i="1"/>
  <c r="AR328" i="1"/>
  <c r="AS328" i="1"/>
  <c r="AT328" i="1"/>
  <c r="AU328" i="1"/>
  <c r="AV328" i="1"/>
  <c r="AW328" i="1"/>
  <c r="AX328" i="1"/>
  <c r="AY328" i="1"/>
  <c r="AZ328" i="1"/>
  <c r="BA328" i="1"/>
  <c r="BB328" i="1" s="1"/>
  <c r="BE328" i="1"/>
  <c r="BF328" i="1"/>
  <c r="BG328" i="1"/>
  <c r="BH328" i="1"/>
  <c r="BI328" i="1"/>
  <c r="Q329" i="1"/>
  <c r="R329" i="1"/>
  <c r="S329" i="1"/>
  <c r="T329" i="1"/>
  <c r="U329" i="1"/>
  <c r="V329" i="1"/>
  <c r="W329" i="1"/>
  <c r="X329" i="1"/>
  <c r="Y329" i="1"/>
  <c r="Z329" i="1"/>
  <c r="AA329" i="1"/>
  <c r="AC329" i="1"/>
  <c r="AD329" i="1"/>
  <c r="AE329" i="1"/>
  <c r="AF329" i="1"/>
  <c r="AG329" i="1"/>
  <c r="AH329" i="1"/>
  <c r="AI329" i="1"/>
  <c r="AJ329" i="1"/>
  <c r="AK329" i="1"/>
  <c r="AL329" i="1"/>
  <c r="AN329" i="1"/>
  <c r="AO329" i="1"/>
  <c r="AP329" i="1"/>
  <c r="AQ329" i="1"/>
  <c r="BD328" i="1" l="1"/>
  <c r="BC328" i="1"/>
  <c r="BJ328" i="1"/>
  <c r="AR329" i="1"/>
  <c r="AS329" i="1"/>
  <c r="AT329" i="1"/>
  <c r="AU329" i="1"/>
  <c r="AV329" i="1"/>
  <c r="AW329" i="1"/>
  <c r="AX329" i="1"/>
  <c r="AY329" i="1"/>
  <c r="AZ329" i="1"/>
  <c r="BA329" i="1"/>
  <c r="BB329" i="1" s="1"/>
  <c r="BE329" i="1"/>
  <c r="BF329" i="1"/>
  <c r="BG329" i="1"/>
  <c r="BH329" i="1"/>
  <c r="BI329" i="1"/>
  <c r="Q330" i="1"/>
  <c r="R330" i="1"/>
  <c r="S330" i="1"/>
  <c r="T330" i="1"/>
  <c r="U330" i="1"/>
  <c r="V330" i="1"/>
  <c r="W330" i="1"/>
  <c r="X330" i="1"/>
  <c r="Y330" i="1"/>
  <c r="Z330" i="1"/>
  <c r="AA330" i="1"/>
  <c r="AC330" i="1"/>
  <c r="AD330" i="1"/>
  <c r="AE330" i="1"/>
  <c r="AF330" i="1"/>
  <c r="AG330" i="1"/>
  <c r="AH330" i="1"/>
  <c r="AI330" i="1"/>
  <c r="AJ330" i="1"/>
  <c r="AK330" i="1"/>
  <c r="AL330" i="1"/>
  <c r="AN330" i="1"/>
  <c r="AO330" i="1"/>
  <c r="AP330" i="1"/>
  <c r="AQ330" i="1"/>
  <c r="BD329" i="1" l="1"/>
  <c r="BC329" i="1"/>
  <c r="BJ329" i="1"/>
  <c r="AR330" i="1"/>
  <c r="AS330" i="1"/>
  <c r="AT330" i="1"/>
  <c r="AU330" i="1"/>
  <c r="AV330" i="1"/>
  <c r="AW330" i="1"/>
  <c r="AX330" i="1"/>
  <c r="AY330" i="1"/>
  <c r="AZ330" i="1"/>
  <c r="BA330" i="1"/>
  <c r="BB330" i="1" s="1"/>
  <c r="BD330" i="1"/>
  <c r="BE330" i="1"/>
  <c r="BF330" i="1"/>
  <c r="BG330" i="1"/>
  <c r="BH330" i="1"/>
  <c r="BI330" i="1"/>
  <c r="Q331" i="1"/>
  <c r="R331" i="1"/>
  <c r="S331" i="1"/>
  <c r="T331" i="1"/>
  <c r="U331" i="1"/>
  <c r="V331" i="1"/>
  <c r="W331" i="1"/>
  <c r="X331" i="1"/>
  <c r="Y331" i="1"/>
  <c r="Z331" i="1"/>
  <c r="AA331" i="1"/>
  <c r="AC331" i="1"/>
  <c r="AD331" i="1"/>
  <c r="AE331" i="1"/>
  <c r="AF331" i="1"/>
  <c r="AG331" i="1"/>
  <c r="AH331" i="1"/>
  <c r="AI331" i="1"/>
  <c r="AJ331" i="1"/>
  <c r="AK331" i="1"/>
  <c r="AL331" i="1"/>
  <c r="AN331" i="1"/>
  <c r="AO331" i="1"/>
  <c r="AP331" i="1"/>
  <c r="AQ331" i="1"/>
  <c r="BC330" i="1" l="1"/>
  <c r="BJ330" i="1"/>
  <c r="AR331" i="1"/>
  <c r="AS331" i="1"/>
  <c r="AT331" i="1"/>
  <c r="AU331" i="1"/>
  <c r="AV331" i="1"/>
  <c r="AW331" i="1"/>
  <c r="AX331" i="1"/>
  <c r="AY331" i="1"/>
  <c r="AZ331" i="1"/>
  <c r="BA331" i="1"/>
  <c r="BB331" i="1" s="1"/>
  <c r="BE331" i="1"/>
  <c r="BF331" i="1"/>
  <c r="BG331" i="1"/>
  <c r="BH331" i="1"/>
  <c r="BI331" i="1"/>
  <c r="Q332" i="1"/>
  <c r="R332" i="1"/>
  <c r="S332" i="1"/>
  <c r="T332" i="1"/>
  <c r="U332" i="1"/>
  <c r="V332" i="1"/>
  <c r="W332" i="1"/>
  <c r="X332" i="1"/>
  <c r="Y332" i="1"/>
  <c r="Z332" i="1"/>
  <c r="AA332" i="1"/>
  <c r="AC332" i="1"/>
  <c r="AD332" i="1"/>
  <c r="AE332" i="1"/>
  <c r="AF332" i="1"/>
  <c r="AG332" i="1"/>
  <c r="AH332" i="1"/>
  <c r="AI332" i="1"/>
  <c r="AJ332" i="1"/>
  <c r="AK332" i="1"/>
  <c r="AL332" i="1"/>
  <c r="AN332" i="1"/>
  <c r="AO332" i="1"/>
  <c r="AP332" i="1"/>
  <c r="AQ332" i="1"/>
  <c r="BD331" i="1" l="1"/>
  <c r="BC331" i="1"/>
  <c r="BJ331" i="1"/>
  <c r="AR332" i="1"/>
  <c r="AS332" i="1"/>
  <c r="AT332" i="1"/>
  <c r="AU332" i="1"/>
  <c r="AV332" i="1"/>
  <c r="AW332" i="1"/>
  <c r="AX332" i="1"/>
  <c r="AY332" i="1"/>
  <c r="AZ332" i="1"/>
  <c r="BA332" i="1"/>
  <c r="BB332" i="1" s="1"/>
  <c r="BF332" i="1"/>
  <c r="BG332" i="1"/>
  <c r="BH332" i="1"/>
  <c r="BI332" i="1"/>
  <c r="Q333" i="1"/>
  <c r="R333" i="1"/>
  <c r="S333" i="1"/>
  <c r="T333" i="1"/>
  <c r="U333" i="1"/>
  <c r="V333" i="1"/>
  <c r="W333" i="1"/>
  <c r="X333" i="1"/>
  <c r="Y333" i="1"/>
  <c r="Z333" i="1"/>
  <c r="AA333" i="1"/>
  <c r="AC333" i="1"/>
  <c r="AD333" i="1"/>
  <c r="AE333" i="1"/>
  <c r="AF333" i="1"/>
  <c r="AG333" i="1"/>
  <c r="AH333" i="1"/>
  <c r="AI333" i="1"/>
  <c r="AJ333" i="1"/>
  <c r="AK333" i="1"/>
  <c r="AL333" i="1"/>
  <c r="AN333" i="1"/>
  <c r="AO333" i="1"/>
  <c r="AP333" i="1"/>
  <c r="AQ333" i="1"/>
  <c r="BE332" i="1" l="1"/>
  <c r="BD332" i="1"/>
  <c r="BC332" i="1"/>
  <c r="BJ332" i="1"/>
  <c r="AR333" i="1"/>
  <c r="AS333" i="1"/>
  <c r="AT333" i="1"/>
  <c r="AU333" i="1"/>
  <c r="AV333" i="1"/>
  <c r="AW333" i="1"/>
  <c r="AX333" i="1"/>
  <c r="AY333" i="1"/>
  <c r="AZ333" i="1"/>
  <c r="BA333" i="1"/>
  <c r="BB333" i="1" s="1"/>
  <c r="BG333" i="1"/>
  <c r="BH333" i="1"/>
  <c r="BI333" i="1"/>
  <c r="Q334" i="1"/>
  <c r="R334" i="1"/>
  <c r="S334" i="1"/>
  <c r="T334" i="1"/>
  <c r="U334" i="1"/>
  <c r="V334" i="1"/>
  <c r="W334" i="1"/>
  <c r="X334" i="1"/>
  <c r="Y334" i="1"/>
  <c r="Z334" i="1"/>
  <c r="AA334" i="1"/>
  <c r="AC334" i="1"/>
  <c r="AD334" i="1"/>
  <c r="AE334" i="1"/>
  <c r="AF334" i="1"/>
  <c r="AG334" i="1"/>
  <c r="AH334" i="1"/>
  <c r="AI334" i="1"/>
  <c r="AJ334" i="1"/>
  <c r="AK334" i="1"/>
  <c r="AL334" i="1"/>
  <c r="AN334" i="1"/>
  <c r="AO334" i="1"/>
  <c r="AP334" i="1"/>
  <c r="AQ334" i="1"/>
  <c r="BF333" i="1" l="1"/>
  <c r="BE333" i="1"/>
  <c r="BD333" i="1"/>
  <c r="BC333" i="1"/>
  <c r="BJ333" i="1"/>
  <c r="AR334" i="1"/>
  <c r="AS334" i="1"/>
  <c r="AT334" i="1"/>
  <c r="AU334" i="1"/>
  <c r="AV334" i="1"/>
  <c r="AW334" i="1"/>
  <c r="AX334" i="1"/>
  <c r="AY334" i="1"/>
  <c r="AZ334" i="1"/>
  <c r="BA334" i="1"/>
  <c r="BB334" i="1" s="1"/>
  <c r="BH334" i="1"/>
  <c r="BI334" i="1"/>
  <c r="Q335" i="1"/>
  <c r="R335" i="1"/>
  <c r="S335" i="1"/>
  <c r="T335" i="1"/>
  <c r="U335" i="1"/>
  <c r="V335" i="1"/>
  <c r="W335" i="1"/>
  <c r="X335" i="1"/>
  <c r="Y335" i="1"/>
  <c r="Z335" i="1"/>
  <c r="AA335" i="1"/>
  <c r="AC335" i="1"/>
  <c r="AD335" i="1"/>
  <c r="AE335" i="1"/>
  <c r="AF335" i="1"/>
  <c r="AG335" i="1"/>
  <c r="AH335" i="1"/>
  <c r="AI335" i="1"/>
  <c r="AJ335" i="1"/>
  <c r="AK335" i="1"/>
  <c r="AL335" i="1"/>
  <c r="AN335" i="1"/>
  <c r="AO335" i="1"/>
  <c r="AP335" i="1"/>
  <c r="AQ335" i="1"/>
  <c r="BG334" i="1" l="1"/>
  <c r="BF334" i="1"/>
  <c r="BE334" i="1"/>
  <c r="BD334" i="1"/>
  <c r="BC334" i="1"/>
  <c r="BJ334" i="1"/>
  <c r="AR335" i="1"/>
  <c r="AS335" i="1"/>
  <c r="AT335" i="1"/>
  <c r="AU335" i="1"/>
  <c r="AV335" i="1"/>
  <c r="AW335" i="1"/>
  <c r="AX335" i="1"/>
  <c r="AY335" i="1"/>
  <c r="AZ335" i="1"/>
  <c r="BA335" i="1"/>
  <c r="BB335" i="1" s="1"/>
  <c r="BG335" i="1"/>
  <c r="BI335" i="1"/>
  <c r="Q336" i="1"/>
  <c r="R336" i="1"/>
  <c r="S336" i="1"/>
  <c r="T336" i="1"/>
  <c r="U336" i="1"/>
  <c r="V336" i="1"/>
  <c r="W336" i="1"/>
  <c r="X336" i="1"/>
  <c r="Y336" i="1"/>
  <c r="Z336" i="1"/>
  <c r="AA336" i="1"/>
  <c r="AC336" i="1"/>
  <c r="AD336" i="1"/>
  <c r="AE336" i="1"/>
  <c r="AF336" i="1"/>
  <c r="AG336" i="1"/>
  <c r="AH336" i="1"/>
  <c r="AI336" i="1"/>
  <c r="AJ336" i="1"/>
  <c r="AK336" i="1"/>
  <c r="AL336" i="1"/>
  <c r="AN336" i="1"/>
  <c r="AO336" i="1"/>
  <c r="AP336" i="1"/>
  <c r="AQ336" i="1"/>
  <c r="BH335" i="1" l="1"/>
  <c r="BF335" i="1"/>
  <c r="BE335" i="1"/>
  <c r="BD335" i="1"/>
  <c r="BC335" i="1"/>
  <c r="BJ335" i="1"/>
  <c r="AR336" i="1"/>
  <c r="AS336" i="1"/>
  <c r="AT336" i="1"/>
  <c r="AU336" i="1"/>
  <c r="AV336" i="1"/>
  <c r="AW336" i="1"/>
  <c r="AX336" i="1"/>
  <c r="AY336" i="1"/>
  <c r="AZ336" i="1"/>
  <c r="BA336" i="1"/>
  <c r="BB336" i="1" s="1"/>
  <c r="BE336" i="1"/>
  <c r="BF336" i="1"/>
  <c r="BG336" i="1"/>
  <c r="BH336" i="1"/>
  <c r="BI336" i="1"/>
  <c r="Q337" i="1"/>
  <c r="R337" i="1"/>
  <c r="S337" i="1"/>
  <c r="T337" i="1"/>
  <c r="U337" i="1"/>
  <c r="V337" i="1"/>
  <c r="W337" i="1"/>
  <c r="X337" i="1"/>
  <c r="Y337" i="1"/>
  <c r="Z337" i="1"/>
  <c r="AA337" i="1"/>
  <c r="AC337" i="1"/>
  <c r="AD337" i="1"/>
  <c r="AE337" i="1"/>
  <c r="AF337" i="1"/>
  <c r="AG337" i="1"/>
  <c r="AH337" i="1"/>
  <c r="AI337" i="1"/>
  <c r="AJ337" i="1"/>
  <c r="AK337" i="1"/>
  <c r="AL337" i="1"/>
  <c r="AN337" i="1"/>
  <c r="AO337" i="1"/>
  <c r="AP337" i="1"/>
  <c r="AQ337" i="1"/>
  <c r="BD336" i="1" l="1"/>
  <c r="BC336" i="1"/>
  <c r="BJ336" i="1"/>
  <c r="AR337" i="1"/>
  <c r="AS337" i="1"/>
  <c r="AT337" i="1"/>
  <c r="AU337" i="1"/>
  <c r="AV337" i="1"/>
  <c r="AW337" i="1"/>
  <c r="AX337" i="1"/>
  <c r="AY337" i="1"/>
  <c r="AZ337" i="1"/>
  <c r="BA337" i="1"/>
  <c r="BB337" i="1" s="1"/>
  <c r="BG337" i="1"/>
  <c r="BH337" i="1"/>
  <c r="BI337" i="1"/>
  <c r="Q338" i="1"/>
  <c r="R338" i="1"/>
  <c r="S338" i="1"/>
  <c r="T338" i="1"/>
  <c r="U338" i="1"/>
  <c r="V338" i="1"/>
  <c r="W338" i="1"/>
  <c r="X338" i="1"/>
  <c r="Y338" i="1"/>
  <c r="Z338" i="1"/>
  <c r="AA338" i="1"/>
  <c r="AC338" i="1"/>
  <c r="AD338" i="1"/>
  <c r="AE338" i="1"/>
  <c r="AF338" i="1"/>
  <c r="AG338" i="1"/>
  <c r="AH338" i="1"/>
  <c r="AI338" i="1"/>
  <c r="AJ338" i="1"/>
  <c r="AK338" i="1"/>
  <c r="AL338" i="1"/>
  <c r="AN338" i="1"/>
  <c r="AO338" i="1"/>
  <c r="AP338" i="1"/>
  <c r="AQ338" i="1"/>
  <c r="BF337" i="1" l="1"/>
  <c r="BE337" i="1"/>
  <c r="BD337" i="1"/>
  <c r="BC337" i="1"/>
  <c r="BJ337" i="1"/>
  <c r="AR338" i="1"/>
  <c r="AS338" i="1"/>
  <c r="AT338" i="1"/>
  <c r="AU338" i="1"/>
  <c r="AV338" i="1"/>
  <c r="AW338" i="1"/>
  <c r="AX338" i="1"/>
  <c r="AY338" i="1"/>
  <c r="AZ338" i="1"/>
  <c r="BA338" i="1"/>
  <c r="BB338" i="1" s="1"/>
  <c r="BG338" i="1"/>
  <c r="BH338" i="1"/>
  <c r="BI338" i="1"/>
  <c r="Q339" i="1"/>
  <c r="R339" i="1"/>
  <c r="S339" i="1"/>
  <c r="T339" i="1"/>
  <c r="U339" i="1"/>
  <c r="V339" i="1"/>
  <c r="W339" i="1"/>
  <c r="X339" i="1"/>
  <c r="Y339" i="1"/>
  <c r="Z339" i="1"/>
  <c r="AA339" i="1"/>
  <c r="AC339" i="1"/>
  <c r="AD339" i="1"/>
  <c r="AE339" i="1"/>
  <c r="AF339" i="1"/>
  <c r="AG339" i="1"/>
  <c r="AH339" i="1"/>
  <c r="AI339" i="1"/>
  <c r="AJ339" i="1"/>
  <c r="AK339" i="1"/>
  <c r="AL339" i="1"/>
  <c r="AN339" i="1"/>
  <c r="AO339" i="1"/>
  <c r="AP339" i="1"/>
  <c r="AQ339" i="1"/>
  <c r="BF338" i="1" l="1"/>
  <c r="BE338" i="1"/>
  <c r="BD338" i="1"/>
  <c r="BC338" i="1"/>
  <c r="BJ338" i="1"/>
  <c r="AR339" i="1"/>
  <c r="AS339" i="1"/>
  <c r="AT339" i="1"/>
  <c r="AU339" i="1"/>
  <c r="AV339" i="1"/>
  <c r="AW339" i="1"/>
  <c r="AX339" i="1"/>
  <c r="AY339" i="1"/>
  <c r="AZ339" i="1"/>
  <c r="BA339" i="1"/>
  <c r="BB339" i="1" s="1"/>
  <c r="BG339" i="1"/>
  <c r="BH339" i="1"/>
  <c r="BI339" i="1"/>
  <c r="Q340" i="1"/>
  <c r="R340" i="1"/>
  <c r="S340" i="1"/>
  <c r="T340" i="1"/>
  <c r="U340" i="1"/>
  <c r="V340" i="1"/>
  <c r="W340" i="1"/>
  <c r="X340" i="1"/>
  <c r="Y340" i="1"/>
  <c r="Z340" i="1"/>
  <c r="AA340" i="1"/>
  <c r="AC340" i="1"/>
  <c r="AD340" i="1"/>
  <c r="AE340" i="1"/>
  <c r="AF340" i="1"/>
  <c r="AG340" i="1"/>
  <c r="AH340" i="1"/>
  <c r="AI340" i="1"/>
  <c r="AJ340" i="1"/>
  <c r="AK340" i="1"/>
  <c r="AL340" i="1"/>
  <c r="AN340" i="1"/>
  <c r="AO340" i="1"/>
  <c r="AP340" i="1"/>
  <c r="AQ340" i="1"/>
  <c r="BF339" i="1" l="1"/>
  <c r="BE339" i="1"/>
  <c r="BD339" i="1"/>
  <c r="BC339" i="1"/>
  <c r="BJ339" i="1"/>
  <c r="AR340" i="1"/>
  <c r="AS340" i="1"/>
  <c r="AT340" i="1"/>
  <c r="AU340" i="1"/>
  <c r="AV340" i="1"/>
  <c r="AW340" i="1"/>
  <c r="AX340" i="1"/>
  <c r="AY340" i="1"/>
  <c r="AZ340" i="1"/>
  <c r="BA340" i="1"/>
  <c r="BB340" i="1" s="1"/>
  <c r="BG340" i="1"/>
  <c r="BH340" i="1"/>
  <c r="BI340" i="1"/>
  <c r="Q341" i="1"/>
  <c r="R341" i="1"/>
  <c r="S341" i="1"/>
  <c r="T341" i="1"/>
  <c r="U341" i="1"/>
  <c r="V341" i="1"/>
  <c r="W341" i="1"/>
  <c r="X341" i="1"/>
  <c r="Y341" i="1"/>
  <c r="Z341" i="1"/>
  <c r="AA341" i="1"/>
  <c r="AC341" i="1"/>
  <c r="AD341" i="1"/>
  <c r="AE341" i="1"/>
  <c r="AF341" i="1"/>
  <c r="AG341" i="1"/>
  <c r="AH341" i="1"/>
  <c r="AI341" i="1"/>
  <c r="AJ341" i="1"/>
  <c r="AK341" i="1"/>
  <c r="AL341" i="1"/>
  <c r="AN341" i="1"/>
  <c r="AO341" i="1"/>
  <c r="AP341" i="1"/>
  <c r="AQ341" i="1"/>
  <c r="BF340" i="1" l="1"/>
  <c r="BE340" i="1"/>
  <c r="BD340" i="1"/>
  <c r="BC340" i="1"/>
  <c r="BJ340" i="1"/>
  <c r="AR341" i="1"/>
  <c r="AS341" i="1"/>
  <c r="AT341" i="1"/>
  <c r="AU341" i="1"/>
  <c r="AV341" i="1"/>
  <c r="AW341" i="1"/>
  <c r="AX341" i="1"/>
  <c r="AY341" i="1"/>
  <c r="AZ341" i="1"/>
  <c r="BA341" i="1"/>
  <c r="BB341" i="1" s="1"/>
  <c r="BE341" i="1"/>
  <c r="BF341" i="1"/>
  <c r="BG341" i="1"/>
  <c r="BH341" i="1"/>
  <c r="BI341" i="1"/>
  <c r="Q342" i="1"/>
  <c r="R342" i="1"/>
  <c r="S342" i="1"/>
  <c r="T342" i="1"/>
  <c r="U342" i="1"/>
  <c r="V342" i="1"/>
  <c r="W342" i="1"/>
  <c r="X342" i="1"/>
  <c r="Y342" i="1"/>
  <c r="Z342" i="1"/>
  <c r="AA342" i="1"/>
  <c r="AC342" i="1"/>
  <c r="AD342" i="1"/>
  <c r="AE342" i="1"/>
  <c r="AF342" i="1"/>
  <c r="AG342" i="1"/>
  <c r="AH342" i="1"/>
  <c r="AI342" i="1"/>
  <c r="AJ342" i="1"/>
  <c r="AK342" i="1"/>
  <c r="AL342" i="1"/>
  <c r="AN342" i="1"/>
  <c r="AO342" i="1"/>
  <c r="AP342" i="1"/>
  <c r="AQ342" i="1"/>
  <c r="BD341" i="1" l="1"/>
  <c r="BC341" i="1"/>
  <c r="BJ341" i="1"/>
  <c r="AR342" i="1"/>
  <c r="AS342" i="1"/>
  <c r="AT342" i="1"/>
  <c r="AU342" i="1"/>
  <c r="AV342" i="1"/>
  <c r="AW342" i="1"/>
  <c r="AX342" i="1"/>
  <c r="AY342" i="1"/>
  <c r="AZ342" i="1"/>
  <c r="BA342" i="1"/>
  <c r="BB342" i="1" s="1"/>
  <c r="BE342" i="1"/>
  <c r="BF342" i="1"/>
  <c r="BG342" i="1"/>
  <c r="BH342" i="1"/>
  <c r="BI342" i="1"/>
  <c r="Q343" i="1"/>
  <c r="R343" i="1"/>
  <c r="S343" i="1"/>
  <c r="T343" i="1"/>
  <c r="U343" i="1"/>
  <c r="V343" i="1"/>
  <c r="W343" i="1"/>
  <c r="X343" i="1"/>
  <c r="Y343" i="1"/>
  <c r="Z343" i="1"/>
  <c r="AA343" i="1"/>
  <c r="AC343" i="1"/>
  <c r="AD343" i="1"/>
  <c r="AE343" i="1"/>
  <c r="AF343" i="1"/>
  <c r="AG343" i="1"/>
  <c r="AH343" i="1"/>
  <c r="AI343" i="1"/>
  <c r="AJ343" i="1"/>
  <c r="AK343" i="1"/>
  <c r="AL343" i="1"/>
  <c r="AN343" i="1"/>
  <c r="AO343" i="1"/>
  <c r="AP343" i="1"/>
  <c r="AQ343" i="1"/>
  <c r="BD342" i="1" l="1"/>
  <c r="BC342" i="1"/>
  <c r="BJ342" i="1"/>
  <c r="AR343" i="1"/>
  <c r="AS343" i="1"/>
  <c r="AT343" i="1"/>
  <c r="AU343" i="1"/>
  <c r="AV343" i="1"/>
  <c r="AW343" i="1"/>
  <c r="AX343" i="1"/>
  <c r="AY343" i="1"/>
  <c r="AZ343" i="1"/>
  <c r="BA343" i="1"/>
  <c r="BB343" i="1" s="1"/>
  <c r="BG343" i="1"/>
  <c r="BH343" i="1"/>
  <c r="BI343" i="1"/>
  <c r="Q344" i="1"/>
  <c r="R344" i="1"/>
  <c r="S344" i="1"/>
  <c r="T344" i="1"/>
  <c r="U344" i="1"/>
  <c r="V344" i="1"/>
  <c r="W344" i="1"/>
  <c r="X344" i="1"/>
  <c r="Y344" i="1"/>
  <c r="Z344" i="1"/>
  <c r="AA344" i="1"/>
  <c r="AC344" i="1"/>
  <c r="AD344" i="1"/>
  <c r="AE344" i="1"/>
  <c r="AF344" i="1"/>
  <c r="AG344" i="1"/>
  <c r="AH344" i="1"/>
  <c r="AI344" i="1"/>
  <c r="AJ344" i="1"/>
  <c r="AK344" i="1"/>
  <c r="AL344" i="1"/>
  <c r="AN344" i="1"/>
  <c r="AO344" i="1"/>
  <c r="AP344" i="1"/>
  <c r="AQ344" i="1"/>
  <c r="BF343" i="1" l="1"/>
  <c r="BE343" i="1"/>
  <c r="BD343" i="1"/>
  <c r="BC343" i="1"/>
  <c r="BJ343" i="1"/>
  <c r="AR344" i="1"/>
  <c r="AS344" i="1"/>
  <c r="AT344" i="1"/>
  <c r="AU344" i="1"/>
  <c r="AV344" i="1"/>
  <c r="AW344" i="1"/>
  <c r="AX344" i="1"/>
  <c r="AY344" i="1"/>
  <c r="AZ344" i="1"/>
  <c r="BA344" i="1"/>
  <c r="BB344" i="1" s="1"/>
  <c r="BG344" i="1"/>
  <c r="BH344" i="1"/>
  <c r="BI344" i="1"/>
  <c r="Q345" i="1"/>
  <c r="R345" i="1"/>
  <c r="S345" i="1"/>
  <c r="T345" i="1"/>
  <c r="U345" i="1"/>
  <c r="V345" i="1"/>
  <c r="W345" i="1"/>
  <c r="X345" i="1"/>
  <c r="Y345" i="1"/>
  <c r="Z345" i="1"/>
  <c r="AA345" i="1"/>
  <c r="AC345" i="1"/>
  <c r="AD345" i="1"/>
  <c r="AE345" i="1"/>
  <c r="AF345" i="1"/>
  <c r="AG345" i="1"/>
  <c r="AH345" i="1"/>
  <c r="AI345" i="1"/>
  <c r="AJ345" i="1"/>
  <c r="AK345" i="1"/>
  <c r="AL345" i="1"/>
  <c r="AN345" i="1"/>
  <c r="AO345" i="1"/>
  <c r="AP345" i="1"/>
  <c r="AQ345" i="1"/>
  <c r="BF344" i="1" l="1"/>
  <c r="BE344" i="1"/>
  <c r="BD344" i="1"/>
  <c r="BC344" i="1"/>
  <c r="BJ344" i="1"/>
  <c r="AR345" i="1"/>
  <c r="AS345" i="1"/>
  <c r="AT345" i="1"/>
  <c r="AU345" i="1"/>
  <c r="AV345" i="1"/>
  <c r="AW345" i="1"/>
  <c r="AX345" i="1"/>
  <c r="AY345" i="1"/>
  <c r="AZ345" i="1"/>
  <c r="BA345" i="1"/>
  <c r="BB345" i="1" s="1"/>
  <c r="BI345" i="1"/>
  <c r="Q346" i="1"/>
  <c r="R346" i="1"/>
  <c r="S346" i="1"/>
  <c r="T346" i="1"/>
  <c r="U346" i="1"/>
  <c r="V346" i="1"/>
  <c r="W346" i="1"/>
  <c r="X346" i="1"/>
  <c r="Y346" i="1"/>
  <c r="Z346" i="1"/>
  <c r="AA346" i="1"/>
  <c r="AC346" i="1"/>
  <c r="AD346" i="1"/>
  <c r="AE346" i="1"/>
  <c r="AF346" i="1"/>
  <c r="AG346" i="1"/>
  <c r="AH346" i="1"/>
  <c r="AI346" i="1"/>
  <c r="AJ346" i="1"/>
  <c r="AK346" i="1"/>
  <c r="AL346" i="1"/>
  <c r="AN346" i="1"/>
  <c r="AO346" i="1"/>
  <c r="AP346" i="1"/>
  <c r="AQ346" i="1"/>
  <c r="BH345" i="1" l="1"/>
  <c r="BG345" i="1"/>
  <c r="BF345" i="1"/>
  <c r="BE345" i="1"/>
  <c r="BD345" i="1"/>
  <c r="BC345" i="1"/>
  <c r="BJ345" i="1"/>
  <c r="AR346" i="1"/>
  <c r="AS346" i="1"/>
  <c r="AT346" i="1"/>
  <c r="AU346" i="1"/>
  <c r="AV346" i="1"/>
  <c r="AW346" i="1"/>
  <c r="AX346" i="1"/>
  <c r="AY346" i="1"/>
  <c r="AZ346" i="1"/>
  <c r="BA346" i="1"/>
  <c r="BB346" i="1" s="1"/>
  <c r="BF346" i="1"/>
  <c r="BG346" i="1"/>
  <c r="BH346" i="1"/>
  <c r="BI346" i="1"/>
  <c r="Q347" i="1"/>
  <c r="R347" i="1"/>
  <c r="S347" i="1"/>
  <c r="T347" i="1"/>
  <c r="U347" i="1"/>
  <c r="V347" i="1"/>
  <c r="W347" i="1"/>
  <c r="X347" i="1"/>
  <c r="Y347" i="1"/>
  <c r="Z347" i="1"/>
  <c r="AA347" i="1"/>
  <c r="AC347" i="1"/>
  <c r="AD347" i="1"/>
  <c r="AE347" i="1"/>
  <c r="AF347" i="1"/>
  <c r="AG347" i="1"/>
  <c r="AH347" i="1"/>
  <c r="AI347" i="1"/>
  <c r="AJ347" i="1"/>
  <c r="AK347" i="1"/>
  <c r="AL347" i="1"/>
  <c r="AN347" i="1"/>
  <c r="AO347" i="1"/>
  <c r="AP347" i="1"/>
  <c r="AQ347" i="1"/>
  <c r="BE346" i="1" l="1"/>
  <c r="BD346" i="1"/>
  <c r="BC346" i="1"/>
  <c r="BJ346" i="1"/>
  <c r="AR347" i="1"/>
  <c r="AS347" i="1"/>
  <c r="AT347" i="1"/>
  <c r="AU347" i="1"/>
  <c r="AV347" i="1"/>
  <c r="AW347" i="1"/>
  <c r="AX347" i="1"/>
  <c r="AY347" i="1"/>
  <c r="AZ347" i="1"/>
  <c r="BA347" i="1"/>
  <c r="BB347" i="1" s="1"/>
  <c r="BE347" i="1"/>
  <c r="BF347" i="1"/>
  <c r="BG347" i="1"/>
  <c r="BH347" i="1"/>
  <c r="BI347" i="1"/>
  <c r="Q348" i="1"/>
  <c r="R348" i="1"/>
  <c r="S348" i="1"/>
  <c r="T348" i="1"/>
  <c r="U348" i="1"/>
  <c r="V348" i="1"/>
  <c r="W348" i="1"/>
  <c r="X348" i="1"/>
  <c r="Y348" i="1"/>
  <c r="Z348" i="1"/>
  <c r="AA348" i="1"/>
  <c r="AC348" i="1"/>
  <c r="AD348" i="1"/>
  <c r="AE348" i="1"/>
  <c r="AF348" i="1"/>
  <c r="AG348" i="1"/>
  <c r="AH348" i="1"/>
  <c r="AI348" i="1"/>
  <c r="AJ348" i="1"/>
  <c r="AK348" i="1"/>
  <c r="AL348" i="1"/>
  <c r="AN348" i="1"/>
  <c r="AO348" i="1"/>
  <c r="AP348" i="1"/>
  <c r="AQ348" i="1"/>
  <c r="BD347" i="1" l="1"/>
  <c r="BC347" i="1"/>
  <c r="BJ347" i="1"/>
  <c r="AR348" i="1"/>
  <c r="AS348" i="1"/>
  <c r="AT348" i="1"/>
  <c r="AU348" i="1"/>
  <c r="AV348" i="1"/>
  <c r="AW348" i="1"/>
  <c r="AX348" i="1"/>
  <c r="AY348" i="1"/>
  <c r="AZ348" i="1"/>
  <c r="BA348" i="1"/>
  <c r="BB348" i="1" s="1"/>
  <c r="BD348" i="1"/>
  <c r="BE348" i="1"/>
  <c r="BF348" i="1"/>
  <c r="BG348" i="1"/>
  <c r="BH348" i="1"/>
  <c r="BI348" i="1"/>
  <c r="Q349" i="1"/>
  <c r="R349" i="1"/>
  <c r="S349" i="1"/>
  <c r="T349" i="1"/>
  <c r="U349" i="1"/>
  <c r="V349" i="1"/>
  <c r="W349" i="1"/>
  <c r="X349" i="1"/>
  <c r="Y349" i="1"/>
  <c r="Z349" i="1"/>
  <c r="AA349" i="1"/>
  <c r="AC349" i="1"/>
  <c r="AD349" i="1"/>
  <c r="AE349" i="1"/>
  <c r="AF349" i="1"/>
  <c r="AG349" i="1"/>
  <c r="AH349" i="1"/>
  <c r="AI349" i="1"/>
  <c r="AJ349" i="1"/>
  <c r="AK349" i="1"/>
  <c r="AL349" i="1"/>
  <c r="AN349" i="1"/>
  <c r="AO349" i="1"/>
  <c r="AP349" i="1"/>
  <c r="AQ349" i="1"/>
  <c r="BC348" i="1" l="1"/>
  <c r="BJ348" i="1"/>
  <c r="AR349" i="1"/>
  <c r="AS349" i="1"/>
  <c r="AT349" i="1"/>
  <c r="AU349" i="1"/>
  <c r="AV349" i="1"/>
  <c r="AW349" i="1"/>
  <c r="AX349" i="1"/>
  <c r="AY349" i="1"/>
  <c r="AZ349" i="1"/>
  <c r="BA349" i="1"/>
  <c r="BB349" i="1" s="1"/>
  <c r="BG349" i="1"/>
  <c r="BH349" i="1"/>
  <c r="BI349" i="1"/>
  <c r="Q350" i="1"/>
  <c r="R350" i="1"/>
  <c r="S350" i="1"/>
  <c r="T350" i="1"/>
  <c r="U350" i="1"/>
  <c r="V350" i="1"/>
  <c r="W350" i="1"/>
  <c r="X350" i="1"/>
  <c r="Y350" i="1"/>
  <c r="Z350" i="1"/>
  <c r="AA350" i="1"/>
  <c r="AC350" i="1"/>
  <c r="AD350" i="1"/>
  <c r="AE350" i="1"/>
  <c r="AF350" i="1"/>
  <c r="AG350" i="1"/>
  <c r="AH350" i="1"/>
  <c r="AI350" i="1"/>
  <c r="AJ350" i="1"/>
  <c r="AK350" i="1"/>
  <c r="AL350" i="1"/>
  <c r="AN350" i="1"/>
  <c r="AO350" i="1"/>
  <c r="AP350" i="1"/>
  <c r="AQ350" i="1"/>
  <c r="BF349" i="1" l="1"/>
  <c r="BE349" i="1"/>
  <c r="BD349" i="1"/>
  <c r="BC349" i="1"/>
  <c r="BJ349" i="1"/>
  <c r="AR350" i="1"/>
  <c r="AS350" i="1"/>
  <c r="AT350" i="1"/>
  <c r="AU350" i="1"/>
  <c r="AV350" i="1"/>
  <c r="AW350" i="1"/>
  <c r="AX350" i="1"/>
  <c r="AY350" i="1"/>
  <c r="AZ350" i="1"/>
  <c r="BA350" i="1"/>
  <c r="BB350" i="1" s="1"/>
  <c r="BE350" i="1"/>
  <c r="BF350" i="1"/>
  <c r="BG350" i="1"/>
  <c r="BH350" i="1"/>
  <c r="BI350" i="1"/>
  <c r="Q351" i="1"/>
  <c r="R351" i="1"/>
  <c r="S351" i="1"/>
  <c r="T351" i="1"/>
  <c r="U351" i="1"/>
  <c r="V351" i="1"/>
  <c r="W351" i="1"/>
  <c r="X351" i="1"/>
  <c r="Y351" i="1"/>
  <c r="Z351" i="1"/>
  <c r="AA351" i="1"/>
  <c r="AC351" i="1"/>
  <c r="AD351" i="1"/>
  <c r="AE351" i="1"/>
  <c r="AF351" i="1"/>
  <c r="AG351" i="1"/>
  <c r="AH351" i="1"/>
  <c r="AI351" i="1"/>
  <c r="AJ351" i="1"/>
  <c r="AK351" i="1"/>
  <c r="AL351" i="1"/>
  <c r="AN351" i="1"/>
  <c r="AO351" i="1"/>
  <c r="AP351" i="1"/>
  <c r="AQ351" i="1"/>
  <c r="BD350" i="1" l="1"/>
  <c r="BC350" i="1"/>
  <c r="BJ350" i="1"/>
  <c r="AR351" i="1"/>
  <c r="AS351" i="1"/>
  <c r="AT351" i="1"/>
  <c r="AU351" i="1"/>
  <c r="AV351" i="1"/>
  <c r="AW351" i="1"/>
  <c r="AX351" i="1"/>
  <c r="AY351" i="1"/>
  <c r="AZ351" i="1"/>
  <c r="BA351" i="1"/>
  <c r="BB351" i="1" s="1"/>
  <c r="BF351" i="1"/>
  <c r="BG351" i="1"/>
  <c r="BH351" i="1"/>
  <c r="BI351" i="1"/>
  <c r="Q352" i="1"/>
  <c r="R352" i="1"/>
  <c r="S352" i="1"/>
  <c r="T352" i="1"/>
  <c r="U352" i="1"/>
  <c r="V352" i="1"/>
  <c r="W352" i="1"/>
  <c r="X352" i="1"/>
  <c r="Y352" i="1"/>
  <c r="Z352" i="1"/>
  <c r="AA352" i="1"/>
  <c r="AC352" i="1"/>
  <c r="AD352" i="1"/>
  <c r="AE352" i="1"/>
  <c r="AF352" i="1"/>
  <c r="AG352" i="1"/>
  <c r="AH352" i="1"/>
  <c r="AI352" i="1"/>
  <c r="AJ352" i="1"/>
  <c r="AK352" i="1"/>
  <c r="AL352" i="1"/>
  <c r="AN352" i="1"/>
  <c r="AO352" i="1"/>
  <c r="AP352" i="1"/>
  <c r="AQ352" i="1"/>
  <c r="BE351" i="1" l="1"/>
  <c r="BD351" i="1"/>
  <c r="BC351" i="1"/>
  <c r="BJ351" i="1"/>
  <c r="AR352" i="1"/>
  <c r="AS352" i="1"/>
  <c r="AT352" i="1"/>
  <c r="AU352" i="1"/>
  <c r="AV352" i="1"/>
  <c r="AW352" i="1"/>
  <c r="AX352" i="1"/>
  <c r="AY352" i="1"/>
  <c r="AZ352" i="1"/>
  <c r="BA352" i="1"/>
  <c r="BB352" i="1" s="1"/>
  <c r="BE352" i="1"/>
  <c r="BF352" i="1"/>
  <c r="BG352" i="1"/>
  <c r="BH352" i="1"/>
  <c r="BI352" i="1"/>
  <c r="Q353" i="1"/>
  <c r="R353" i="1"/>
  <c r="S353" i="1"/>
  <c r="T353" i="1"/>
  <c r="U353" i="1"/>
  <c r="V353" i="1"/>
  <c r="W353" i="1"/>
  <c r="X353" i="1"/>
  <c r="Y353" i="1"/>
  <c r="Z353" i="1"/>
  <c r="AA353" i="1"/>
  <c r="AC353" i="1"/>
  <c r="AD353" i="1"/>
  <c r="AE353" i="1"/>
  <c r="AF353" i="1"/>
  <c r="AG353" i="1"/>
  <c r="AH353" i="1"/>
  <c r="AI353" i="1"/>
  <c r="AJ353" i="1"/>
  <c r="AK353" i="1"/>
  <c r="AL353" i="1"/>
  <c r="AN353" i="1"/>
  <c r="AO353" i="1"/>
  <c r="AP353" i="1"/>
  <c r="AQ353" i="1"/>
  <c r="BD352" i="1" l="1"/>
  <c r="BC352" i="1"/>
  <c r="BJ352" i="1"/>
  <c r="AR353" i="1"/>
  <c r="AS353" i="1"/>
  <c r="AT353" i="1"/>
  <c r="AU353" i="1"/>
  <c r="AV353" i="1"/>
  <c r="AW353" i="1"/>
  <c r="AX353" i="1"/>
  <c r="AY353" i="1"/>
  <c r="AZ353" i="1"/>
  <c r="BA353" i="1"/>
  <c r="BB353" i="1" s="1"/>
  <c r="BE353" i="1"/>
  <c r="BF353" i="1"/>
  <c r="BG353" i="1"/>
  <c r="BH353" i="1"/>
  <c r="BI353" i="1"/>
  <c r="Q354" i="1"/>
  <c r="R354" i="1"/>
  <c r="S354" i="1"/>
  <c r="T354" i="1"/>
  <c r="U354" i="1"/>
  <c r="V354" i="1"/>
  <c r="W354" i="1"/>
  <c r="X354" i="1"/>
  <c r="Y354" i="1"/>
  <c r="Z354" i="1"/>
  <c r="AA354" i="1"/>
  <c r="AC354" i="1"/>
  <c r="AD354" i="1"/>
  <c r="AE354" i="1"/>
  <c r="AF354" i="1"/>
  <c r="AG354" i="1"/>
  <c r="AH354" i="1"/>
  <c r="AI354" i="1"/>
  <c r="AJ354" i="1"/>
  <c r="AK354" i="1"/>
  <c r="AL354" i="1"/>
  <c r="AN354" i="1"/>
  <c r="AO354" i="1"/>
  <c r="AP354" i="1"/>
  <c r="AQ354" i="1"/>
  <c r="BD353" i="1" l="1"/>
  <c r="BC353" i="1"/>
  <c r="BJ353" i="1"/>
  <c r="AR354" i="1"/>
  <c r="AS354" i="1"/>
  <c r="AT354" i="1"/>
  <c r="AU354" i="1"/>
  <c r="AV354" i="1"/>
  <c r="AW354" i="1"/>
  <c r="AX354" i="1"/>
  <c r="AY354" i="1"/>
  <c r="AZ354" i="1"/>
  <c r="BA354" i="1"/>
  <c r="BB354" i="1" s="1"/>
  <c r="BH354" i="1"/>
  <c r="BI354" i="1"/>
  <c r="Q355" i="1"/>
  <c r="R355" i="1"/>
  <c r="S355" i="1"/>
  <c r="T355" i="1"/>
  <c r="U355" i="1"/>
  <c r="V355" i="1"/>
  <c r="W355" i="1"/>
  <c r="X355" i="1"/>
  <c r="Y355" i="1"/>
  <c r="Z355" i="1"/>
  <c r="AA355" i="1"/>
  <c r="AC355" i="1"/>
  <c r="AD355" i="1"/>
  <c r="AE355" i="1"/>
  <c r="AF355" i="1"/>
  <c r="AG355" i="1"/>
  <c r="AH355" i="1"/>
  <c r="AI355" i="1"/>
  <c r="AJ355" i="1"/>
  <c r="AK355" i="1"/>
  <c r="AL355" i="1"/>
  <c r="AN355" i="1"/>
  <c r="AO355" i="1"/>
  <c r="AP355" i="1"/>
  <c r="AQ355" i="1"/>
  <c r="BG354" i="1" l="1"/>
  <c r="BF354" i="1"/>
  <c r="BE354" i="1"/>
  <c r="BD354" i="1"/>
  <c r="BC354" i="1"/>
  <c r="BJ354" i="1"/>
  <c r="AR355" i="1"/>
  <c r="AS355" i="1"/>
  <c r="AT355" i="1"/>
  <c r="AU355" i="1"/>
  <c r="AV355" i="1"/>
  <c r="AW355" i="1"/>
  <c r="AX355" i="1"/>
  <c r="AY355" i="1"/>
  <c r="AZ355" i="1"/>
  <c r="BA355" i="1"/>
  <c r="BB355" i="1" s="1"/>
  <c r="BI355" i="1"/>
  <c r="Q356" i="1"/>
  <c r="R356" i="1"/>
  <c r="S356" i="1"/>
  <c r="T356" i="1"/>
  <c r="U356" i="1"/>
  <c r="V356" i="1"/>
  <c r="W356" i="1"/>
  <c r="X356" i="1"/>
  <c r="Y356" i="1"/>
  <c r="Z356" i="1"/>
  <c r="AA356" i="1"/>
  <c r="AC356" i="1"/>
  <c r="AD356" i="1"/>
  <c r="AE356" i="1"/>
  <c r="AF356" i="1"/>
  <c r="AG356" i="1"/>
  <c r="AH356" i="1"/>
  <c r="AI356" i="1"/>
  <c r="AJ356" i="1"/>
  <c r="AK356" i="1"/>
  <c r="AL356" i="1"/>
  <c r="AN356" i="1"/>
  <c r="AO356" i="1"/>
  <c r="AP356" i="1"/>
  <c r="AQ356" i="1"/>
  <c r="BH355" i="1" l="1"/>
  <c r="BG355" i="1"/>
  <c r="BF355" i="1"/>
  <c r="BE355" i="1"/>
  <c r="BD355" i="1"/>
  <c r="BC355" i="1"/>
  <c r="BJ355" i="1"/>
  <c r="AR356" i="1"/>
  <c r="AS356" i="1"/>
  <c r="AT356" i="1"/>
  <c r="AU356" i="1"/>
  <c r="AV356" i="1"/>
  <c r="AW356" i="1"/>
  <c r="AX356" i="1"/>
  <c r="AY356" i="1"/>
  <c r="AZ356" i="1"/>
  <c r="BA356" i="1"/>
  <c r="BB356" i="1" s="1"/>
  <c r="BG356" i="1"/>
  <c r="BH356" i="1"/>
  <c r="BI356" i="1"/>
  <c r="Q357" i="1"/>
  <c r="R357" i="1"/>
  <c r="S357" i="1"/>
  <c r="T357" i="1"/>
  <c r="U357" i="1"/>
  <c r="V357" i="1"/>
  <c r="W357" i="1"/>
  <c r="X357" i="1"/>
  <c r="Y357" i="1"/>
  <c r="Z357" i="1"/>
  <c r="AA357" i="1"/>
  <c r="AC357" i="1"/>
  <c r="AD357" i="1"/>
  <c r="AE357" i="1"/>
  <c r="AF357" i="1"/>
  <c r="AG357" i="1"/>
  <c r="AH357" i="1"/>
  <c r="AI357" i="1"/>
  <c r="AJ357" i="1"/>
  <c r="AK357" i="1"/>
  <c r="AL357" i="1"/>
  <c r="AN357" i="1"/>
  <c r="AO357" i="1"/>
  <c r="AP357" i="1"/>
  <c r="AQ357" i="1"/>
  <c r="BF356" i="1" l="1"/>
  <c r="BE356" i="1"/>
  <c r="BD356" i="1"/>
  <c r="BC356" i="1"/>
  <c r="BJ356" i="1"/>
  <c r="AR357" i="1"/>
  <c r="AS357" i="1"/>
  <c r="AT357" i="1"/>
  <c r="AU357" i="1"/>
  <c r="AV357" i="1"/>
  <c r="AW357" i="1"/>
  <c r="AX357" i="1"/>
  <c r="AY357" i="1"/>
  <c r="AZ357" i="1"/>
  <c r="BA357" i="1"/>
  <c r="BB357" i="1" s="1"/>
  <c r="BE357" i="1"/>
  <c r="BH357" i="1"/>
  <c r="BI357" i="1"/>
  <c r="Q358" i="1"/>
  <c r="R358" i="1"/>
  <c r="S358" i="1"/>
  <c r="T358" i="1"/>
  <c r="U358" i="1"/>
  <c r="V358" i="1"/>
  <c r="W358" i="1"/>
  <c r="X358" i="1"/>
  <c r="Y358" i="1"/>
  <c r="Z358" i="1"/>
  <c r="AA358" i="1"/>
  <c r="AC358" i="1"/>
  <c r="AD358" i="1"/>
  <c r="AE358" i="1"/>
  <c r="AF358" i="1"/>
  <c r="AG358" i="1"/>
  <c r="AH358" i="1"/>
  <c r="AI358" i="1"/>
  <c r="AJ358" i="1"/>
  <c r="AK358" i="1"/>
  <c r="AL358" i="1"/>
  <c r="AN358" i="1"/>
  <c r="AO358" i="1"/>
  <c r="AP358" i="1"/>
  <c r="AQ358" i="1"/>
  <c r="BG357" i="1" l="1"/>
  <c r="BF357" i="1"/>
  <c r="BD357" i="1"/>
  <c r="BC357" i="1"/>
  <c r="BJ357" i="1"/>
  <c r="AR358" i="1"/>
  <c r="AS358" i="1"/>
  <c r="AT358" i="1"/>
  <c r="AU358" i="1"/>
  <c r="AV358" i="1"/>
  <c r="AW358" i="1"/>
  <c r="AX358" i="1"/>
  <c r="AY358" i="1"/>
  <c r="AZ358" i="1"/>
  <c r="BA358" i="1"/>
  <c r="BB358" i="1" s="1"/>
  <c r="BF358" i="1"/>
  <c r="BG358" i="1"/>
  <c r="BH358" i="1"/>
  <c r="BI358" i="1"/>
  <c r="Q359" i="1"/>
  <c r="R359" i="1"/>
  <c r="S359" i="1"/>
  <c r="T359" i="1"/>
  <c r="U359" i="1"/>
  <c r="V359" i="1"/>
  <c r="W359" i="1"/>
  <c r="X359" i="1"/>
  <c r="Y359" i="1"/>
  <c r="Z359" i="1"/>
  <c r="AA359" i="1"/>
  <c r="AC359" i="1"/>
  <c r="AD359" i="1"/>
  <c r="AE359" i="1"/>
  <c r="AF359" i="1"/>
  <c r="AG359" i="1"/>
  <c r="AH359" i="1"/>
  <c r="AI359" i="1"/>
  <c r="AJ359" i="1"/>
  <c r="AK359" i="1"/>
  <c r="AL359" i="1"/>
  <c r="AN359" i="1"/>
  <c r="AO359" i="1"/>
  <c r="AP359" i="1"/>
  <c r="AQ359" i="1"/>
  <c r="BE358" i="1" l="1"/>
  <c r="BD358" i="1"/>
  <c r="BC358" i="1"/>
  <c r="BJ358" i="1"/>
  <c r="AR359" i="1"/>
  <c r="AS359" i="1"/>
  <c r="AT359" i="1"/>
  <c r="AU359" i="1"/>
  <c r="AV359" i="1"/>
  <c r="AW359" i="1"/>
  <c r="AX359" i="1"/>
  <c r="AY359" i="1"/>
  <c r="AZ359" i="1"/>
  <c r="BA359" i="1"/>
  <c r="BB359" i="1" s="1"/>
  <c r="BG359" i="1"/>
  <c r="BH359" i="1"/>
  <c r="BI359" i="1"/>
  <c r="Q360" i="1"/>
  <c r="R360" i="1"/>
  <c r="S360" i="1"/>
  <c r="T360" i="1"/>
  <c r="U360" i="1"/>
  <c r="V360" i="1"/>
  <c r="W360" i="1"/>
  <c r="X360" i="1"/>
  <c r="Y360" i="1"/>
  <c r="Z360" i="1"/>
  <c r="AA360" i="1"/>
  <c r="AC360" i="1"/>
  <c r="AD360" i="1"/>
  <c r="AE360" i="1"/>
  <c r="AF360" i="1"/>
  <c r="AG360" i="1"/>
  <c r="AH360" i="1"/>
  <c r="AI360" i="1"/>
  <c r="AJ360" i="1"/>
  <c r="AK360" i="1"/>
  <c r="AL360" i="1"/>
  <c r="AN360" i="1"/>
  <c r="AO360" i="1"/>
  <c r="AP360" i="1"/>
  <c r="AQ360" i="1"/>
  <c r="BF359" i="1" l="1"/>
  <c r="BE359" i="1"/>
  <c r="BD359" i="1"/>
  <c r="BC359" i="1"/>
  <c r="BJ359" i="1"/>
  <c r="AR360" i="1"/>
  <c r="AS360" i="1"/>
  <c r="AT360" i="1"/>
  <c r="AU360" i="1"/>
  <c r="AV360" i="1"/>
  <c r="AW360" i="1"/>
  <c r="AX360" i="1"/>
  <c r="AY360" i="1"/>
  <c r="AZ360" i="1"/>
  <c r="BA360" i="1"/>
  <c r="BB360" i="1" s="1"/>
  <c r="BE360" i="1"/>
  <c r="BF360" i="1"/>
  <c r="BG360" i="1"/>
  <c r="BH360" i="1"/>
  <c r="BI360" i="1"/>
  <c r="Q361" i="1"/>
  <c r="R361" i="1"/>
  <c r="S361" i="1"/>
  <c r="T361" i="1"/>
  <c r="U361" i="1"/>
  <c r="V361" i="1"/>
  <c r="W361" i="1"/>
  <c r="X361" i="1"/>
  <c r="Y361" i="1"/>
  <c r="Z361" i="1"/>
  <c r="AA361" i="1"/>
  <c r="AC361" i="1"/>
  <c r="AD361" i="1"/>
  <c r="AE361" i="1"/>
  <c r="AF361" i="1"/>
  <c r="AG361" i="1"/>
  <c r="AH361" i="1"/>
  <c r="AI361" i="1"/>
  <c r="AJ361" i="1"/>
  <c r="AK361" i="1"/>
  <c r="AL361" i="1"/>
  <c r="AN361" i="1"/>
  <c r="AO361" i="1"/>
  <c r="AP361" i="1"/>
  <c r="AQ361" i="1"/>
  <c r="BD360" i="1" l="1"/>
  <c r="BC360" i="1"/>
  <c r="BJ360" i="1"/>
  <c r="AR361" i="1"/>
  <c r="AS361" i="1"/>
  <c r="AT361" i="1"/>
  <c r="AU361" i="1"/>
  <c r="AV361" i="1"/>
  <c r="AW361" i="1"/>
  <c r="AX361" i="1"/>
  <c r="AY361" i="1"/>
  <c r="AZ361" i="1"/>
  <c r="BA361" i="1"/>
  <c r="BB361" i="1" s="1"/>
  <c r="BF361" i="1"/>
  <c r="BG361" i="1"/>
  <c r="BH361" i="1"/>
  <c r="BI361" i="1"/>
  <c r="Q362" i="1"/>
  <c r="R362" i="1"/>
  <c r="S362" i="1"/>
  <c r="T362" i="1"/>
  <c r="U362" i="1"/>
  <c r="V362" i="1"/>
  <c r="W362" i="1"/>
  <c r="X362" i="1"/>
  <c r="Y362" i="1"/>
  <c r="Z362" i="1"/>
  <c r="AA362" i="1"/>
  <c r="AC362" i="1"/>
  <c r="AD362" i="1"/>
  <c r="AE362" i="1"/>
  <c r="AF362" i="1"/>
  <c r="AG362" i="1"/>
  <c r="AH362" i="1"/>
  <c r="AI362" i="1"/>
  <c r="AJ362" i="1"/>
  <c r="AK362" i="1"/>
  <c r="AL362" i="1"/>
  <c r="AN362" i="1"/>
  <c r="AO362" i="1"/>
  <c r="AP362" i="1"/>
  <c r="AQ362" i="1"/>
  <c r="BE361" i="1" l="1"/>
  <c r="BD361" i="1"/>
  <c r="BC361" i="1"/>
  <c r="BJ361" i="1"/>
  <c r="AR362" i="1"/>
  <c r="AS362" i="1"/>
  <c r="AT362" i="1"/>
  <c r="AU362" i="1"/>
  <c r="AV362" i="1"/>
  <c r="AW362" i="1"/>
  <c r="AX362" i="1"/>
  <c r="AY362" i="1"/>
  <c r="AZ362" i="1"/>
  <c r="BA362" i="1"/>
  <c r="BB362" i="1" s="1"/>
  <c r="BE362" i="1"/>
  <c r="BF362" i="1"/>
  <c r="BG362" i="1"/>
  <c r="BH362" i="1"/>
  <c r="BI362" i="1"/>
  <c r="Q363" i="1"/>
  <c r="R363" i="1"/>
  <c r="S363" i="1"/>
  <c r="T363" i="1"/>
  <c r="U363" i="1"/>
  <c r="V363" i="1"/>
  <c r="W363" i="1"/>
  <c r="X363" i="1"/>
  <c r="Y363" i="1"/>
  <c r="Z363" i="1"/>
  <c r="AA363" i="1"/>
  <c r="AC363" i="1"/>
  <c r="AD363" i="1"/>
  <c r="AE363" i="1"/>
  <c r="AF363" i="1"/>
  <c r="AG363" i="1"/>
  <c r="AH363" i="1"/>
  <c r="AI363" i="1"/>
  <c r="AJ363" i="1"/>
  <c r="AK363" i="1"/>
  <c r="AL363" i="1"/>
  <c r="AN363" i="1"/>
  <c r="AO363" i="1"/>
  <c r="AP363" i="1"/>
  <c r="AQ363" i="1"/>
  <c r="BD362" i="1" l="1"/>
  <c r="BC362" i="1"/>
  <c r="BJ362" i="1"/>
  <c r="AR363" i="1"/>
  <c r="AS363" i="1"/>
  <c r="AT363" i="1"/>
  <c r="AU363" i="1"/>
  <c r="AV363" i="1"/>
  <c r="AW363" i="1"/>
  <c r="AX363" i="1"/>
  <c r="AY363" i="1"/>
  <c r="AZ363" i="1"/>
  <c r="BA363" i="1"/>
  <c r="BB363" i="1" s="1"/>
  <c r="BE363" i="1"/>
  <c r="BF363" i="1"/>
  <c r="BG363" i="1"/>
  <c r="BH363" i="1"/>
  <c r="BI363" i="1"/>
  <c r="Q364" i="1"/>
  <c r="R364" i="1"/>
  <c r="S364" i="1"/>
  <c r="T364" i="1"/>
  <c r="U364" i="1"/>
  <c r="V364" i="1"/>
  <c r="W364" i="1"/>
  <c r="X364" i="1"/>
  <c r="Y364" i="1"/>
  <c r="Z364" i="1"/>
  <c r="AA364" i="1"/>
  <c r="AC364" i="1"/>
  <c r="AD364" i="1"/>
  <c r="AE364" i="1"/>
  <c r="AF364" i="1"/>
  <c r="AG364" i="1"/>
  <c r="AH364" i="1"/>
  <c r="AI364" i="1"/>
  <c r="AJ364" i="1"/>
  <c r="AK364" i="1"/>
  <c r="AL364" i="1"/>
  <c r="AN364" i="1"/>
  <c r="AO364" i="1"/>
  <c r="AP364" i="1"/>
  <c r="AQ364" i="1"/>
  <c r="BD363" i="1" l="1"/>
  <c r="BC363" i="1"/>
  <c r="BJ363" i="1"/>
  <c r="AR364" i="1"/>
  <c r="AS364" i="1"/>
  <c r="AT364" i="1"/>
  <c r="AU364" i="1"/>
  <c r="AV364" i="1"/>
  <c r="AW364" i="1"/>
  <c r="AX364" i="1"/>
  <c r="AY364" i="1"/>
  <c r="AZ364" i="1"/>
  <c r="BA364" i="1"/>
  <c r="BB364" i="1" s="1"/>
  <c r="BF364" i="1"/>
  <c r="BG364" i="1"/>
  <c r="BH364" i="1"/>
  <c r="BI364" i="1"/>
  <c r="Q365" i="1"/>
  <c r="R365" i="1"/>
  <c r="S365" i="1"/>
  <c r="T365" i="1"/>
  <c r="U365" i="1"/>
  <c r="V365" i="1"/>
  <c r="W365" i="1"/>
  <c r="X365" i="1"/>
  <c r="Y365" i="1"/>
  <c r="Z365" i="1"/>
  <c r="AA365" i="1"/>
  <c r="AC365" i="1"/>
  <c r="AD365" i="1"/>
  <c r="AE365" i="1"/>
  <c r="AF365" i="1"/>
  <c r="AG365" i="1"/>
  <c r="AH365" i="1"/>
  <c r="AI365" i="1"/>
  <c r="AJ365" i="1"/>
  <c r="AK365" i="1"/>
  <c r="AL365" i="1"/>
  <c r="AN365" i="1"/>
  <c r="AO365" i="1"/>
  <c r="AP365" i="1"/>
  <c r="AQ365" i="1"/>
  <c r="BE364" i="1" l="1"/>
  <c r="BD364" i="1"/>
  <c r="BC364" i="1"/>
  <c r="BJ364" i="1"/>
  <c r="AR365" i="1"/>
  <c r="AS365" i="1"/>
  <c r="AT365" i="1"/>
  <c r="AU365" i="1"/>
  <c r="AV365" i="1"/>
  <c r="AW365" i="1"/>
  <c r="AX365" i="1"/>
  <c r="AY365" i="1"/>
  <c r="AZ365" i="1"/>
  <c r="BA365" i="1"/>
  <c r="BB365" i="1" s="1"/>
  <c r="BE365" i="1"/>
  <c r="BG365" i="1"/>
  <c r="BH365" i="1"/>
  <c r="BI365" i="1"/>
  <c r="Q366" i="1"/>
  <c r="R366" i="1"/>
  <c r="S366" i="1"/>
  <c r="T366" i="1"/>
  <c r="U366" i="1"/>
  <c r="V366" i="1"/>
  <c r="W366" i="1"/>
  <c r="X366" i="1"/>
  <c r="Y366" i="1"/>
  <c r="Z366" i="1"/>
  <c r="AA366" i="1"/>
  <c r="AC366" i="1"/>
  <c r="AD366" i="1"/>
  <c r="AE366" i="1"/>
  <c r="AF366" i="1"/>
  <c r="AG366" i="1"/>
  <c r="AH366" i="1"/>
  <c r="AI366" i="1"/>
  <c r="AJ366" i="1"/>
  <c r="AK366" i="1"/>
  <c r="AL366" i="1"/>
  <c r="AN366" i="1"/>
  <c r="AO366" i="1"/>
  <c r="AP366" i="1"/>
  <c r="AQ366" i="1"/>
  <c r="BF365" i="1" l="1"/>
  <c r="BD365" i="1"/>
  <c r="BC365" i="1"/>
  <c r="BJ365" i="1"/>
  <c r="AR366" i="1"/>
  <c r="AS366" i="1"/>
  <c r="AT366" i="1"/>
  <c r="AU366" i="1"/>
  <c r="AV366" i="1"/>
  <c r="AW366" i="1"/>
  <c r="AX366" i="1"/>
  <c r="AY366" i="1"/>
  <c r="AZ366" i="1"/>
  <c r="BA366" i="1"/>
  <c r="BB366" i="1" s="1"/>
  <c r="BG366" i="1"/>
  <c r="BH366" i="1"/>
  <c r="BI366" i="1"/>
  <c r="Q367" i="1"/>
  <c r="R367" i="1"/>
  <c r="S367" i="1"/>
  <c r="T367" i="1"/>
  <c r="U367" i="1"/>
  <c r="V367" i="1"/>
  <c r="W367" i="1"/>
  <c r="X367" i="1"/>
  <c r="Y367" i="1"/>
  <c r="Z367" i="1"/>
  <c r="AA367" i="1"/>
  <c r="AC367" i="1"/>
  <c r="AD367" i="1"/>
  <c r="AE367" i="1"/>
  <c r="AF367" i="1"/>
  <c r="AG367" i="1"/>
  <c r="AH367" i="1"/>
  <c r="AI367" i="1"/>
  <c r="AJ367" i="1"/>
  <c r="AK367" i="1"/>
  <c r="AL367" i="1"/>
  <c r="AN367" i="1"/>
  <c r="AO367" i="1"/>
  <c r="AP367" i="1"/>
  <c r="AQ367" i="1"/>
  <c r="BF366" i="1" l="1"/>
  <c r="BE366" i="1"/>
  <c r="BD366" i="1"/>
  <c r="BC366" i="1"/>
  <c r="BJ366" i="1"/>
  <c r="AR367" i="1"/>
  <c r="AS367" i="1"/>
  <c r="AT367" i="1"/>
  <c r="AU367" i="1"/>
  <c r="AV367" i="1"/>
  <c r="AW367" i="1"/>
  <c r="AX367" i="1"/>
  <c r="AY367" i="1"/>
  <c r="AZ367" i="1"/>
  <c r="BA367" i="1"/>
  <c r="BB367" i="1" s="1"/>
  <c r="BH367" i="1"/>
  <c r="BI367" i="1"/>
  <c r="Q368" i="1"/>
  <c r="R368" i="1"/>
  <c r="S368" i="1"/>
  <c r="T368" i="1"/>
  <c r="U368" i="1"/>
  <c r="V368" i="1"/>
  <c r="W368" i="1"/>
  <c r="X368" i="1"/>
  <c r="Y368" i="1"/>
  <c r="Z368" i="1"/>
  <c r="AA368" i="1"/>
  <c r="AC368" i="1"/>
  <c r="AD368" i="1"/>
  <c r="AE368" i="1"/>
  <c r="AF368" i="1"/>
  <c r="AG368" i="1"/>
  <c r="AH368" i="1"/>
  <c r="AI368" i="1"/>
  <c r="AJ368" i="1"/>
  <c r="AK368" i="1"/>
  <c r="AL368" i="1"/>
  <c r="AN368" i="1"/>
  <c r="AO368" i="1"/>
  <c r="AP368" i="1"/>
  <c r="AQ368" i="1"/>
  <c r="BG367" i="1" l="1"/>
  <c r="BF367" i="1"/>
  <c r="BE367" i="1"/>
  <c r="BD367" i="1"/>
  <c r="BC367" i="1"/>
  <c r="BJ367" i="1"/>
  <c r="AR368" i="1"/>
  <c r="AS368" i="1"/>
  <c r="AT368" i="1"/>
  <c r="AU368" i="1"/>
  <c r="AV368" i="1"/>
  <c r="AW368" i="1"/>
  <c r="AX368" i="1"/>
  <c r="AY368" i="1"/>
  <c r="AZ368" i="1"/>
  <c r="BA368" i="1"/>
  <c r="BB368" i="1" s="1"/>
  <c r="BF368" i="1"/>
  <c r="BG368" i="1"/>
  <c r="BH368" i="1"/>
  <c r="BI368" i="1"/>
  <c r="Q369" i="1"/>
  <c r="R369" i="1"/>
  <c r="S369" i="1"/>
  <c r="T369" i="1"/>
  <c r="U369" i="1"/>
  <c r="V369" i="1"/>
  <c r="W369" i="1"/>
  <c r="X369" i="1"/>
  <c r="Y369" i="1"/>
  <c r="Z369" i="1"/>
  <c r="AA369" i="1"/>
  <c r="AC369" i="1"/>
  <c r="AD369" i="1"/>
  <c r="AE369" i="1"/>
  <c r="AF369" i="1"/>
  <c r="AG369" i="1"/>
  <c r="AH369" i="1"/>
  <c r="AI369" i="1"/>
  <c r="AJ369" i="1"/>
  <c r="AK369" i="1"/>
  <c r="AL369" i="1"/>
  <c r="AN369" i="1"/>
  <c r="AO369" i="1"/>
  <c r="AP369" i="1"/>
  <c r="AQ369" i="1"/>
  <c r="BE368" i="1" l="1"/>
  <c r="BD368" i="1"/>
  <c r="BC368" i="1"/>
  <c r="BJ368" i="1"/>
  <c r="AR369" i="1"/>
  <c r="AS369" i="1"/>
  <c r="AT369" i="1"/>
  <c r="AU369" i="1"/>
  <c r="AV369" i="1"/>
  <c r="AW369" i="1"/>
  <c r="AX369" i="1"/>
  <c r="AY369" i="1"/>
  <c r="AZ369" i="1"/>
  <c r="BA369" i="1"/>
  <c r="BB369" i="1" s="1"/>
  <c r="BG369" i="1"/>
  <c r="BH369" i="1"/>
  <c r="BI369" i="1"/>
  <c r="Q370" i="1"/>
  <c r="R370" i="1"/>
  <c r="S370" i="1"/>
  <c r="T370" i="1"/>
  <c r="U370" i="1"/>
  <c r="V370" i="1"/>
  <c r="W370" i="1"/>
  <c r="X370" i="1"/>
  <c r="Y370" i="1"/>
  <c r="Z370" i="1"/>
  <c r="AA370" i="1"/>
  <c r="AC370" i="1"/>
  <c r="AD370" i="1"/>
  <c r="AE370" i="1"/>
  <c r="AF370" i="1"/>
  <c r="AG370" i="1"/>
  <c r="AH370" i="1"/>
  <c r="AI370" i="1"/>
  <c r="AJ370" i="1"/>
  <c r="AK370" i="1"/>
  <c r="AL370" i="1"/>
  <c r="AN370" i="1"/>
  <c r="AO370" i="1"/>
  <c r="AP370" i="1"/>
  <c r="AQ370" i="1"/>
  <c r="BF369" i="1" l="1"/>
  <c r="BE369" i="1"/>
  <c r="BD369" i="1"/>
  <c r="BC369" i="1"/>
  <c r="BJ369" i="1"/>
  <c r="AR370" i="1"/>
  <c r="AS370" i="1"/>
  <c r="AT370" i="1"/>
  <c r="AU370" i="1"/>
  <c r="AV370" i="1"/>
  <c r="AW370" i="1"/>
  <c r="AX370" i="1"/>
  <c r="AY370" i="1"/>
  <c r="AZ370" i="1"/>
  <c r="BA370" i="1"/>
  <c r="BB370" i="1" s="1"/>
  <c r="BG370" i="1"/>
  <c r="BH370" i="1"/>
  <c r="BI370" i="1"/>
  <c r="Q371" i="1"/>
  <c r="R371" i="1"/>
  <c r="S371" i="1"/>
  <c r="T371" i="1"/>
  <c r="U371" i="1"/>
  <c r="V371" i="1"/>
  <c r="W371" i="1"/>
  <c r="X371" i="1"/>
  <c r="Y371" i="1"/>
  <c r="Z371" i="1"/>
  <c r="AA371" i="1"/>
  <c r="AC371" i="1"/>
  <c r="AD371" i="1"/>
  <c r="AE371" i="1"/>
  <c r="AF371" i="1"/>
  <c r="AG371" i="1"/>
  <c r="AH371" i="1"/>
  <c r="AI371" i="1"/>
  <c r="AJ371" i="1"/>
  <c r="AK371" i="1"/>
  <c r="AL371" i="1"/>
  <c r="AN371" i="1"/>
  <c r="AO371" i="1"/>
  <c r="AP371" i="1"/>
  <c r="AQ371" i="1"/>
  <c r="BF370" i="1" l="1"/>
  <c r="BE370" i="1"/>
  <c r="BD370" i="1"/>
  <c r="BC370" i="1"/>
  <c r="BJ370" i="1"/>
  <c r="AR371" i="1"/>
  <c r="AS371" i="1"/>
  <c r="AT371" i="1"/>
  <c r="AU371" i="1"/>
  <c r="AV371" i="1"/>
  <c r="AW371" i="1"/>
  <c r="AX371" i="1"/>
  <c r="AY371" i="1"/>
  <c r="AZ371" i="1"/>
  <c r="BA371" i="1"/>
  <c r="BB371" i="1" s="1"/>
  <c r="BE371" i="1"/>
  <c r="BF371" i="1"/>
  <c r="BG371" i="1"/>
  <c r="BH371" i="1"/>
  <c r="BI371" i="1"/>
  <c r="Q372" i="1"/>
  <c r="R372" i="1"/>
  <c r="S372" i="1"/>
  <c r="T372" i="1"/>
  <c r="U372" i="1"/>
  <c r="V372" i="1"/>
  <c r="W372" i="1"/>
  <c r="X372" i="1"/>
  <c r="Y372" i="1"/>
  <c r="Z372" i="1"/>
  <c r="AA372" i="1"/>
  <c r="AC372" i="1"/>
  <c r="AD372" i="1"/>
  <c r="AE372" i="1"/>
  <c r="AF372" i="1"/>
  <c r="AG372" i="1"/>
  <c r="AH372" i="1"/>
  <c r="AI372" i="1"/>
  <c r="AJ372" i="1"/>
  <c r="AK372" i="1"/>
  <c r="AL372" i="1"/>
  <c r="AN372" i="1"/>
  <c r="AO372" i="1"/>
  <c r="AP372" i="1"/>
  <c r="AQ372" i="1"/>
  <c r="BD371" i="1" l="1"/>
  <c r="BC371" i="1"/>
  <c r="BJ371" i="1"/>
  <c r="AR372" i="1"/>
  <c r="AS372" i="1"/>
  <c r="AT372" i="1"/>
  <c r="AU372" i="1"/>
  <c r="AV372" i="1"/>
  <c r="AW372" i="1"/>
  <c r="AX372" i="1"/>
  <c r="AY372" i="1"/>
  <c r="AZ372" i="1"/>
  <c r="BA372" i="1"/>
  <c r="BB372" i="1" s="1"/>
  <c r="BG372" i="1"/>
  <c r="BH372" i="1"/>
  <c r="BI372" i="1"/>
  <c r="Q373" i="1"/>
  <c r="R373" i="1"/>
  <c r="S373" i="1"/>
  <c r="T373" i="1"/>
  <c r="U373" i="1"/>
  <c r="V373" i="1"/>
  <c r="W373" i="1"/>
  <c r="X373" i="1"/>
  <c r="Y373" i="1"/>
  <c r="Z373" i="1"/>
  <c r="AA373" i="1"/>
  <c r="AC373" i="1"/>
  <c r="AD373" i="1"/>
  <c r="AE373" i="1"/>
  <c r="AF373" i="1"/>
  <c r="AG373" i="1"/>
  <c r="AH373" i="1"/>
  <c r="AI373" i="1"/>
  <c r="AJ373" i="1"/>
  <c r="AK373" i="1"/>
  <c r="AL373" i="1"/>
  <c r="AN373" i="1"/>
  <c r="AO373" i="1"/>
  <c r="AP373" i="1"/>
  <c r="AQ373" i="1"/>
  <c r="BF372" i="1" l="1"/>
  <c r="BE372" i="1"/>
  <c r="BD372" i="1"/>
  <c r="BC372" i="1"/>
  <c r="BJ372" i="1"/>
  <c r="AR373" i="1"/>
  <c r="AS373" i="1"/>
  <c r="AT373" i="1"/>
  <c r="AU373" i="1"/>
  <c r="AV373" i="1"/>
  <c r="AW373" i="1"/>
  <c r="AX373" i="1"/>
  <c r="AY373" i="1"/>
  <c r="AZ373" i="1"/>
  <c r="BA373" i="1"/>
  <c r="BB373" i="1" s="1"/>
  <c r="BF373" i="1"/>
  <c r="BG373" i="1"/>
  <c r="BH373" i="1"/>
  <c r="BI373" i="1"/>
  <c r="Q374" i="1"/>
  <c r="R374" i="1"/>
  <c r="S374" i="1"/>
  <c r="T374" i="1"/>
  <c r="U374" i="1"/>
  <c r="V374" i="1"/>
  <c r="W374" i="1"/>
  <c r="X374" i="1"/>
  <c r="Y374" i="1"/>
  <c r="Z374" i="1"/>
  <c r="AA374" i="1"/>
  <c r="AC374" i="1"/>
  <c r="AD374" i="1"/>
  <c r="AE374" i="1"/>
  <c r="AF374" i="1"/>
  <c r="AG374" i="1"/>
  <c r="AH374" i="1"/>
  <c r="AI374" i="1"/>
  <c r="AJ374" i="1"/>
  <c r="AK374" i="1"/>
  <c r="AL374" i="1"/>
  <c r="AN374" i="1"/>
  <c r="AO374" i="1"/>
  <c r="AP374" i="1"/>
  <c r="AQ374" i="1"/>
  <c r="BE373" i="1" l="1"/>
  <c r="BD373" i="1"/>
  <c r="BC373" i="1"/>
  <c r="BJ373" i="1"/>
  <c r="AR374" i="1"/>
  <c r="AS374" i="1"/>
  <c r="AT374" i="1"/>
  <c r="AU374" i="1"/>
  <c r="AV374" i="1"/>
  <c r="AW374" i="1"/>
  <c r="AX374" i="1"/>
  <c r="AY374" i="1"/>
  <c r="AZ374" i="1"/>
  <c r="BA374" i="1"/>
  <c r="BB374" i="1" s="1"/>
  <c r="BG374" i="1"/>
  <c r="BH374" i="1"/>
  <c r="BI374" i="1"/>
  <c r="Q375" i="1"/>
  <c r="R375" i="1"/>
  <c r="S375" i="1"/>
  <c r="T375" i="1"/>
  <c r="U375" i="1"/>
  <c r="V375" i="1"/>
  <c r="W375" i="1"/>
  <c r="X375" i="1"/>
  <c r="Y375" i="1"/>
  <c r="Z375" i="1"/>
  <c r="AA375" i="1"/>
  <c r="AC375" i="1"/>
  <c r="AD375" i="1"/>
  <c r="AE375" i="1"/>
  <c r="AF375" i="1"/>
  <c r="AG375" i="1"/>
  <c r="AH375" i="1"/>
  <c r="AI375" i="1"/>
  <c r="AJ375" i="1"/>
  <c r="AK375" i="1"/>
  <c r="AL375" i="1"/>
  <c r="AN375" i="1"/>
  <c r="AO375" i="1"/>
  <c r="AP375" i="1"/>
  <c r="AQ375" i="1"/>
  <c r="BF374" i="1" l="1"/>
  <c r="BE374" i="1"/>
  <c r="BD374" i="1"/>
  <c r="BC374" i="1"/>
  <c r="BJ374" i="1"/>
  <c r="AR375" i="1"/>
  <c r="AS375" i="1"/>
  <c r="AT375" i="1"/>
  <c r="AU375" i="1"/>
  <c r="AV375" i="1"/>
  <c r="AW375" i="1"/>
  <c r="AX375" i="1"/>
  <c r="AY375" i="1"/>
  <c r="AZ375" i="1"/>
  <c r="BA375" i="1"/>
  <c r="BB375" i="1" s="1"/>
  <c r="BF375" i="1"/>
  <c r="BG375" i="1"/>
  <c r="BH375" i="1"/>
  <c r="BI375" i="1"/>
  <c r="Q376" i="1"/>
  <c r="R376" i="1"/>
  <c r="S376" i="1"/>
  <c r="T376" i="1"/>
  <c r="U376" i="1"/>
  <c r="V376" i="1"/>
  <c r="W376" i="1"/>
  <c r="X376" i="1"/>
  <c r="Y376" i="1"/>
  <c r="Z376" i="1"/>
  <c r="AA376" i="1"/>
  <c r="AC376" i="1"/>
  <c r="AD376" i="1"/>
  <c r="AE376" i="1"/>
  <c r="AF376" i="1"/>
  <c r="AG376" i="1"/>
  <c r="AH376" i="1"/>
  <c r="AI376" i="1"/>
  <c r="AJ376" i="1"/>
  <c r="AK376" i="1"/>
  <c r="AL376" i="1"/>
  <c r="AN376" i="1"/>
  <c r="AO376" i="1"/>
  <c r="AP376" i="1"/>
  <c r="AQ376" i="1"/>
  <c r="BE375" i="1" l="1"/>
  <c r="BD375" i="1"/>
  <c r="BC375" i="1"/>
  <c r="BJ375" i="1"/>
  <c r="AR376" i="1"/>
  <c r="AS376" i="1"/>
  <c r="AT376" i="1"/>
  <c r="AU376" i="1"/>
  <c r="AV376" i="1"/>
  <c r="AW376" i="1"/>
  <c r="AX376" i="1"/>
  <c r="AY376" i="1"/>
  <c r="AZ376" i="1"/>
  <c r="BA376" i="1"/>
  <c r="BB376" i="1" s="1"/>
  <c r="BF376" i="1"/>
  <c r="BG376" i="1"/>
  <c r="BH376" i="1"/>
  <c r="BI376" i="1"/>
  <c r="Q377" i="1"/>
  <c r="R377" i="1"/>
  <c r="S377" i="1"/>
  <c r="T377" i="1"/>
  <c r="U377" i="1"/>
  <c r="V377" i="1"/>
  <c r="W377" i="1"/>
  <c r="X377" i="1"/>
  <c r="Y377" i="1"/>
  <c r="Z377" i="1"/>
  <c r="AA377" i="1"/>
  <c r="AC377" i="1"/>
  <c r="AD377" i="1"/>
  <c r="AE377" i="1"/>
  <c r="AF377" i="1"/>
  <c r="AG377" i="1"/>
  <c r="AH377" i="1"/>
  <c r="AI377" i="1"/>
  <c r="AJ377" i="1"/>
  <c r="AK377" i="1"/>
  <c r="AL377" i="1"/>
  <c r="AN377" i="1"/>
  <c r="AO377" i="1"/>
  <c r="AP377" i="1"/>
  <c r="AQ377" i="1"/>
  <c r="BE376" i="1" l="1"/>
  <c r="BD376" i="1"/>
  <c r="BC376" i="1"/>
  <c r="BJ376" i="1"/>
  <c r="AR377" i="1"/>
  <c r="AS377" i="1"/>
  <c r="AT377" i="1"/>
  <c r="AU377" i="1"/>
  <c r="AV377" i="1"/>
  <c r="AW377" i="1"/>
  <c r="AX377" i="1"/>
  <c r="AY377" i="1"/>
  <c r="AZ377" i="1"/>
  <c r="BA377" i="1"/>
  <c r="BB377" i="1" s="1"/>
  <c r="BE377" i="1"/>
  <c r="BF377" i="1"/>
  <c r="BG377" i="1"/>
  <c r="BH377" i="1"/>
  <c r="BI377" i="1"/>
  <c r="Q378" i="1"/>
  <c r="R378" i="1"/>
  <c r="S378" i="1"/>
  <c r="T378" i="1"/>
  <c r="U378" i="1"/>
  <c r="V378" i="1"/>
  <c r="W378" i="1"/>
  <c r="X378" i="1"/>
  <c r="Y378" i="1"/>
  <c r="Z378" i="1"/>
  <c r="AA378" i="1"/>
  <c r="AC378" i="1"/>
  <c r="AD378" i="1"/>
  <c r="AE378" i="1"/>
  <c r="AF378" i="1"/>
  <c r="AG378" i="1"/>
  <c r="AH378" i="1"/>
  <c r="AI378" i="1"/>
  <c r="AJ378" i="1"/>
  <c r="AK378" i="1"/>
  <c r="AL378" i="1"/>
  <c r="AN378" i="1"/>
  <c r="AO378" i="1"/>
  <c r="AP378" i="1"/>
  <c r="AQ378" i="1"/>
  <c r="BD377" i="1" l="1"/>
  <c r="BC377" i="1"/>
  <c r="BJ377" i="1"/>
  <c r="AR378" i="1"/>
  <c r="AS378" i="1"/>
  <c r="AT378" i="1"/>
  <c r="AU378" i="1"/>
  <c r="AV378" i="1"/>
  <c r="AW378" i="1"/>
  <c r="AX378" i="1"/>
  <c r="AY378" i="1"/>
  <c r="AZ378" i="1"/>
  <c r="BA378" i="1"/>
  <c r="BB378" i="1" s="1"/>
  <c r="BG378" i="1"/>
  <c r="BH378" i="1"/>
  <c r="BI378" i="1"/>
  <c r="Q379" i="1"/>
  <c r="R379" i="1"/>
  <c r="S379" i="1"/>
  <c r="T379" i="1"/>
  <c r="U379" i="1"/>
  <c r="V379" i="1"/>
  <c r="W379" i="1"/>
  <c r="X379" i="1"/>
  <c r="Y379" i="1"/>
  <c r="Z379" i="1"/>
  <c r="AA379" i="1"/>
  <c r="AC379" i="1"/>
  <c r="AD379" i="1"/>
  <c r="AE379" i="1"/>
  <c r="AF379" i="1"/>
  <c r="AG379" i="1"/>
  <c r="AH379" i="1"/>
  <c r="AI379" i="1"/>
  <c r="AJ379" i="1"/>
  <c r="AK379" i="1"/>
  <c r="AL379" i="1"/>
  <c r="AN379" i="1"/>
  <c r="AO379" i="1"/>
  <c r="AP379" i="1"/>
  <c r="AQ379" i="1"/>
  <c r="BF378" i="1" l="1"/>
  <c r="BE378" i="1"/>
  <c r="BD378" i="1"/>
  <c r="BC378" i="1"/>
  <c r="BJ378" i="1"/>
  <c r="AR379" i="1"/>
  <c r="AS379" i="1"/>
  <c r="AT379" i="1"/>
  <c r="AU379" i="1"/>
  <c r="AV379" i="1"/>
  <c r="AW379" i="1"/>
  <c r="AX379" i="1"/>
  <c r="AY379" i="1"/>
  <c r="AZ379" i="1"/>
  <c r="BA379" i="1"/>
  <c r="BB379" i="1" s="1"/>
  <c r="BG379" i="1"/>
  <c r="BI379" i="1"/>
  <c r="Q380" i="1"/>
  <c r="R380" i="1"/>
  <c r="S380" i="1"/>
  <c r="T380" i="1"/>
  <c r="U380" i="1"/>
  <c r="V380" i="1"/>
  <c r="W380" i="1"/>
  <c r="X380" i="1"/>
  <c r="Y380" i="1"/>
  <c r="Z380" i="1"/>
  <c r="AA380" i="1"/>
  <c r="AC380" i="1"/>
  <c r="AD380" i="1"/>
  <c r="AE380" i="1"/>
  <c r="AF380" i="1"/>
  <c r="AG380" i="1"/>
  <c r="AH380" i="1"/>
  <c r="AI380" i="1"/>
  <c r="AJ380" i="1"/>
  <c r="AK380" i="1"/>
  <c r="AL380" i="1"/>
  <c r="AN380" i="1"/>
  <c r="AO380" i="1"/>
  <c r="AP380" i="1"/>
  <c r="AQ380" i="1"/>
  <c r="BH379" i="1" l="1"/>
  <c r="BF379" i="1"/>
  <c r="BE379" i="1"/>
  <c r="BD379" i="1"/>
  <c r="BC379" i="1"/>
  <c r="BJ379" i="1"/>
  <c r="AR380" i="1"/>
  <c r="AS380" i="1"/>
  <c r="AT380" i="1"/>
  <c r="AU380" i="1"/>
  <c r="AV380" i="1"/>
  <c r="AW380" i="1"/>
  <c r="AX380" i="1"/>
  <c r="AY380" i="1"/>
  <c r="AZ380" i="1"/>
  <c r="BA380" i="1"/>
  <c r="BB380" i="1" s="1"/>
  <c r="BE380" i="1"/>
  <c r="BF380" i="1"/>
  <c r="BG380" i="1"/>
  <c r="BH380" i="1"/>
  <c r="BI380" i="1"/>
  <c r="Q381" i="1"/>
  <c r="R381" i="1"/>
  <c r="S381" i="1"/>
  <c r="T381" i="1"/>
  <c r="U381" i="1"/>
  <c r="V381" i="1"/>
  <c r="W381" i="1"/>
  <c r="X381" i="1"/>
  <c r="Y381" i="1"/>
  <c r="Z381" i="1"/>
  <c r="AA381" i="1"/>
  <c r="AC381" i="1"/>
  <c r="AD381" i="1"/>
  <c r="AE381" i="1"/>
  <c r="AF381" i="1"/>
  <c r="AG381" i="1"/>
  <c r="AH381" i="1"/>
  <c r="AI381" i="1"/>
  <c r="AJ381" i="1"/>
  <c r="AK381" i="1"/>
  <c r="AL381" i="1"/>
  <c r="AN381" i="1"/>
  <c r="AO381" i="1"/>
  <c r="AP381" i="1"/>
  <c r="AQ381" i="1"/>
  <c r="BD380" i="1" l="1"/>
  <c r="BC380" i="1"/>
  <c r="BJ380" i="1"/>
  <c r="AR381" i="1"/>
  <c r="AS381" i="1"/>
  <c r="AT381" i="1"/>
  <c r="AU381" i="1"/>
  <c r="AV381" i="1"/>
  <c r="AW381" i="1"/>
  <c r="AX381" i="1"/>
  <c r="AY381" i="1"/>
  <c r="AZ381" i="1"/>
  <c r="BA381" i="1"/>
  <c r="BB381" i="1" s="1"/>
  <c r="BE381" i="1"/>
  <c r="BF381" i="1"/>
  <c r="BG381" i="1"/>
  <c r="BH381" i="1"/>
  <c r="BI381" i="1"/>
  <c r="Q382" i="1"/>
  <c r="R382" i="1"/>
  <c r="S382" i="1"/>
  <c r="T382" i="1"/>
  <c r="U382" i="1"/>
  <c r="V382" i="1"/>
  <c r="W382" i="1"/>
  <c r="X382" i="1"/>
  <c r="Y382" i="1"/>
  <c r="Z382" i="1"/>
  <c r="AA382" i="1"/>
  <c r="AC382" i="1"/>
  <c r="AD382" i="1"/>
  <c r="AE382" i="1"/>
  <c r="AF382" i="1"/>
  <c r="AG382" i="1"/>
  <c r="AH382" i="1"/>
  <c r="AI382" i="1"/>
  <c r="AJ382" i="1"/>
  <c r="AK382" i="1"/>
  <c r="AL382" i="1"/>
  <c r="AN382" i="1"/>
  <c r="AO382" i="1"/>
  <c r="AP382" i="1"/>
  <c r="AQ382" i="1"/>
  <c r="BD381" i="1" l="1"/>
  <c r="BC381" i="1"/>
  <c r="BJ381" i="1"/>
  <c r="AR382" i="1"/>
  <c r="AS382" i="1"/>
  <c r="AT382" i="1"/>
  <c r="AU382" i="1"/>
  <c r="AV382" i="1"/>
  <c r="AW382" i="1"/>
  <c r="AX382" i="1"/>
  <c r="AY382" i="1"/>
  <c r="AZ382" i="1"/>
  <c r="BA382" i="1"/>
  <c r="BB382" i="1" s="1"/>
  <c r="BE382" i="1"/>
  <c r="BF382" i="1"/>
  <c r="BG382" i="1"/>
  <c r="BH382" i="1"/>
  <c r="BI382" i="1"/>
  <c r="Q383" i="1"/>
  <c r="R383" i="1"/>
  <c r="S383" i="1"/>
  <c r="T383" i="1"/>
  <c r="U383" i="1"/>
  <c r="V383" i="1"/>
  <c r="W383" i="1"/>
  <c r="X383" i="1"/>
  <c r="Y383" i="1"/>
  <c r="Z383" i="1"/>
  <c r="AA383" i="1"/>
  <c r="AC383" i="1"/>
  <c r="AD383" i="1"/>
  <c r="AE383" i="1"/>
  <c r="AF383" i="1"/>
  <c r="AG383" i="1"/>
  <c r="AH383" i="1"/>
  <c r="AI383" i="1"/>
  <c r="AJ383" i="1"/>
  <c r="AK383" i="1"/>
  <c r="AL383" i="1"/>
  <c r="AN383" i="1"/>
  <c r="AO383" i="1"/>
  <c r="AP383" i="1"/>
  <c r="AQ383" i="1"/>
  <c r="BD382" i="1" l="1"/>
  <c r="BC382" i="1"/>
  <c r="BJ382" i="1"/>
  <c r="AR383" i="1"/>
  <c r="AS383" i="1"/>
  <c r="AT383" i="1"/>
  <c r="AU383" i="1"/>
  <c r="AV383" i="1"/>
  <c r="AW383" i="1"/>
  <c r="AX383" i="1"/>
  <c r="AY383" i="1"/>
  <c r="AZ383" i="1"/>
  <c r="BA383" i="1"/>
  <c r="BB383" i="1" s="1"/>
  <c r="BG383" i="1"/>
  <c r="BH383" i="1"/>
  <c r="BI383" i="1"/>
  <c r="Q384" i="1"/>
  <c r="R384" i="1"/>
  <c r="S384" i="1"/>
  <c r="T384" i="1"/>
  <c r="U384" i="1"/>
  <c r="V384" i="1"/>
  <c r="W384" i="1"/>
  <c r="X384" i="1"/>
  <c r="Y384" i="1"/>
  <c r="Z384" i="1"/>
  <c r="AA384" i="1"/>
  <c r="AC384" i="1"/>
  <c r="AD384" i="1"/>
  <c r="AE384" i="1"/>
  <c r="AF384" i="1"/>
  <c r="AG384" i="1"/>
  <c r="AH384" i="1"/>
  <c r="AI384" i="1"/>
  <c r="AJ384" i="1"/>
  <c r="AK384" i="1"/>
  <c r="AL384" i="1"/>
  <c r="AN384" i="1"/>
  <c r="AO384" i="1"/>
  <c r="AP384" i="1"/>
  <c r="AQ384" i="1"/>
  <c r="BF383" i="1" l="1"/>
  <c r="BE383" i="1"/>
  <c r="BD383" i="1"/>
  <c r="BC383" i="1"/>
  <c r="BJ383" i="1"/>
  <c r="AR384" i="1"/>
  <c r="AS384" i="1"/>
  <c r="AT384" i="1"/>
  <c r="AU384" i="1"/>
  <c r="AV384" i="1"/>
  <c r="AW384" i="1"/>
  <c r="AX384" i="1"/>
  <c r="AY384" i="1"/>
  <c r="AZ384" i="1"/>
  <c r="BA384" i="1"/>
  <c r="BB384" i="1" s="1"/>
  <c r="BG384" i="1"/>
  <c r="BH384" i="1"/>
  <c r="BI384" i="1"/>
  <c r="Q385" i="1"/>
  <c r="R385" i="1"/>
  <c r="S385" i="1"/>
  <c r="T385" i="1"/>
  <c r="U385" i="1"/>
  <c r="V385" i="1"/>
  <c r="W385" i="1"/>
  <c r="X385" i="1"/>
  <c r="Y385" i="1"/>
  <c r="Z385" i="1"/>
  <c r="AA385" i="1"/>
  <c r="AC385" i="1"/>
  <c r="AD385" i="1"/>
  <c r="AE385" i="1"/>
  <c r="AF385" i="1"/>
  <c r="AG385" i="1"/>
  <c r="AH385" i="1"/>
  <c r="AI385" i="1"/>
  <c r="AJ385" i="1"/>
  <c r="AK385" i="1"/>
  <c r="AL385" i="1"/>
  <c r="AN385" i="1"/>
  <c r="AO385" i="1"/>
  <c r="AP385" i="1"/>
  <c r="AQ385" i="1"/>
  <c r="BF384" i="1" l="1"/>
  <c r="BE384" i="1"/>
  <c r="BD384" i="1"/>
  <c r="BC384" i="1"/>
  <c r="BJ384" i="1"/>
  <c r="AR385" i="1"/>
  <c r="AS385" i="1"/>
  <c r="AT385" i="1"/>
  <c r="AU385" i="1"/>
  <c r="AV385" i="1"/>
  <c r="AW385" i="1"/>
  <c r="AX385" i="1"/>
  <c r="AY385" i="1"/>
  <c r="AZ385" i="1"/>
  <c r="BA385" i="1"/>
  <c r="BB385" i="1" s="1"/>
  <c r="BC385" i="1"/>
  <c r="BE385" i="1"/>
  <c r="BF385" i="1"/>
  <c r="BG385" i="1"/>
  <c r="BH385" i="1"/>
  <c r="BI385" i="1"/>
  <c r="Q386" i="1"/>
  <c r="R386" i="1"/>
  <c r="S386" i="1"/>
  <c r="T386" i="1"/>
  <c r="U386" i="1"/>
  <c r="V386" i="1"/>
  <c r="W386" i="1"/>
  <c r="X386" i="1"/>
  <c r="Y386" i="1"/>
  <c r="Z386" i="1"/>
  <c r="AA386" i="1"/>
  <c r="AC386" i="1"/>
  <c r="AD386" i="1"/>
  <c r="AE386" i="1"/>
  <c r="AF386" i="1"/>
  <c r="AG386" i="1"/>
  <c r="AH386" i="1"/>
  <c r="AI386" i="1"/>
  <c r="AJ386" i="1"/>
  <c r="AK386" i="1"/>
  <c r="AL386" i="1"/>
  <c r="AN386" i="1"/>
  <c r="AO386" i="1"/>
  <c r="AP386" i="1"/>
  <c r="AQ386" i="1"/>
  <c r="BD385" i="1" l="1"/>
  <c r="BJ385" i="1"/>
  <c r="AR386" i="1"/>
  <c r="AS386" i="1"/>
  <c r="AT386" i="1"/>
  <c r="AU386" i="1"/>
  <c r="AV386" i="1"/>
  <c r="AW386" i="1"/>
  <c r="AX386" i="1"/>
  <c r="AY386" i="1"/>
  <c r="AZ386" i="1"/>
  <c r="BA386" i="1"/>
  <c r="BB386" i="1" s="1"/>
  <c r="BE386" i="1"/>
  <c r="BF386" i="1"/>
  <c r="BG386" i="1"/>
  <c r="BH386" i="1"/>
  <c r="BI386" i="1"/>
  <c r="Q387" i="1"/>
  <c r="R387" i="1"/>
  <c r="S387" i="1"/>
  <c r="T387" i="1"/>
  <c r="U387" i="1"/>
  <c r="V387" i="1"/>
  <c r="W387" i="1"/>
  <c r="X387" i="1"/>
  <c r="Y387" i="1"/>
  <c r="Z387" i="1"/>
  <c r="AA387" i="1"/>
  <c r="AC387" i="1"/>
  <c r="AD387" i="1"/>
  <c r="AE387" i="1"/>
  <c r="AF387" i="1"/>
  <c r="AG387" i="1"/>
  <c r="AH387" i="1"/>
  <c r="AI387" i="1"/>
  <c r="AJ387" i="1"/>
  <c r="AK387" i="1"/>
  <c r="AL387" i="1"/>
  <c r="AN387" i="1"/>
  <c r="AO387" i="1"/>
  <c r="AP387" i="1"/>
  <c r="AQ387" i="1"/>
  <c r="BD386" i="1" l="1"/>
  <c r="BC386" i="1"/>
  <c r="BJ386" i="1"/>
  <c r="AR387" i="1"/>
  <c r="AS387" i="1"/>
  <c r="AT387" i="1"/>
  <c r="AU387" i="1"/>
  <c r="AV387" i="1"/>
  <c r="AW387" i="1"/>
  <c r="AX387" i="1"/>
  <c r="AY387" i="1"/>
  <c r="AZ387" i="1"/>
  <c r="BA387" i="1"/>
  <c r="BB387" i="1" s="1"/>
  <c r="BF387" i="1"/>
  <c r="BG387" i="1"/>
  <c r="BH387" i="1"/>
  <c r="BI387" i="1"/>
  <c r="Q388" i="1"/>
  <c r="R388" i="1"/>
  <c r="S388" i="1"/>
  <c r="T388" i="1"/>
  <c r="U388" i="1"/>
  <c r="V388" i="1"/>
  <c r="W388" i="1"/>
  <c r="X388" i="1"/>
  <c r="Y388" i="1"/>
  <c r="Z388" i="1"/>
  <c r="AA388" i="1"/>
  <c r="AC388" i="1"/>
  <c r="AD388" i="1"/>
  <c r="AE388" i="1"/>
  <c r="AF388" i="1"/>
  <c r="AG388" i="1"/>
  <c r="AH388" i="1"/>
  <c r="AI388" i="1"/>
  <c r="AJ388" i="1"/>
  <c r="AK388" i="1"/>
  <c r="AL388" i="1"/>
  <c r="AN388" i="1"/>
  <c r="AO388" i="1"/>
  <c r="AP388" i="1"/>
  <c r="AQ388" i="1"/>
  <c r="BE387" i="1" l="1"/>
  <c r="BD387" i="1"/>
  <c r="BC387" i="1"/>
  <c r="BJ387" i="1"/>
  <c r="AR388" i="1"/>
  <c r="AS388" i="1"/>
  <c r="AT388" i="1"/>
  <c r="AU388" i="1"/>
  <c r="AV388" i="1"/>
  <c r="AW388" i="1"/>
  <c r="AX388" i="1"/>
  <c r="AY388" i="1"/>
  <c r="AZ388" i="1"/>
  <c r="BA388" i="1"/>
  <c r="BB388" i="1" s="1"/>
  <c r="BF388" i="1"/>
  <c r="BG388" i="1"/>
  <c r="BH388" i="1"/>
  <c r="BI388" i="1"/>
  <c r="Q389" i="1"/>
  <c r="R389" i="1"/>
  <c r="S389" i="1"/>
  <c r="T389" i="1"/>
  <c r="U389" i="1"/>
  <c r="V389" i="1"/>
  <c r="W389" i="1"/>
  <c r="X389" i="1"/>
  <c r="Y389" i="1"/>
  <c r="Z389" i="1"/>
  <c r="AA389" i="1"/>
  <c r="AC389" i="1"/>
  <c r="AD389" i="1"/>
  <c r="AE389" i="1"/>
  <c r="AF389" i="1"/>
  <c r="AG389" i="1"/>
  <c r="AH389" i="1"/>
  <c r="AI389" i="1"/>
  <c r="AJ389" i="1"/>
  <c r="AK389" i="1"/>
  <c r="AL389" i="1"/>
  <c r="AN389" i="1"/>
  <c r="AO389" i="1"/>
  <c r="AP389" i="1"/>
  <c r="AQ389" i="1"/>
  <c r="BE388" i="1" l="1"/>
  <c r="BD388" i="1"/>
  <c r="BC388" i="1"/>
  <c r="BJ388" i="1"/>
  <c r="AR389" i="1"/>
  <c r="AS389" i="1"/>
  <c r="AT389" i="1"/>
  <c r="AU389" i="1"/>
  <c r="AV389" i="1"/>
  <c r="AW389" i="1"/>
  <c r="AX389" i="1"/>
  <c r="AY389" i="1"/>
  <c r="AZ389" i="1"/>
  <c r="BA389" i="1"/>
  <c r="BB389" i="1" s="1"/>
  <c r="BE389" i="1"/>
  <c r="BF389" i="1"/>
  <c r="BG389" i="1"/>
  <c r="BH389" i="1"/>
  <c r="BI389" i="1"/>
  <c r="Q390" i="1"/>
  <c r="R390" i="1"/>
  <c r="S390" i="1"/>
  <c r="T390" i="1"/>
  <c r="U390" i="1"/>
  <c r="V390" i="1"/>
  <c r="W390" i="1"/>
  <c r="X390" i="1"/>
  <c r="Y390" i="1"/>
  <c r="Z390" i="1"/>
  <c r="AA390" i="1"/>
  <c r="AC390" i="1"/>
  <c r="AD390" i="1"/>
  <c r="AE390" i="1"/>
  <c r="AF390" i="1"/>
  <c r="AG390" i="1"/>
  <c r="AH390" i="1"/>
  <c r="AI390" i="1"/>
  <c r="AJ390" i="1"/>
  <c r="AK390" i="1"/>
  <c r="AL390" i="1"/>
  <c r="AN390" i="1"/>
  <c r="AO390" i="1"/>
  <c r="AP390" i="1"/>
  <c r="AQ390" i="1"/>
  <c r="BD389" i="1" l="1"/>
  <c r="BC389" i="1"/>
  <c r="BJ389" i="1"/>
  <c r="AR390" i="1"/>
  <c r="AS390" i="1"/>
  <c r="AT390" i="1"/>
  <c r="AU390" i="1"/>
  <c r="AV390" i="1"/>
  <c r="AW390" i="1"/>
  <c r="AX390" i="1"/>
  <c r="AY390" i="1"/>
  <c r="AZ390" i="1"/>
  <c r="BA390" i="1"/>
  <c r="BB390" i="1" s="1"/>
  <c r="BI390" i="1"/>
  <c r="Q391" i="1"/>
  <c r="R391" i="1"/>
  <c r="S391" i="1"/>
  <c r="T391" i="1"/>
  <c r="U391" i="1"/>
  <c r="V391" i="1"/>
  <c r="W391" i="1"/>
  <c r="X391" i="1"/>
  <c r="Y391" i="1"/>
  <c r="Z391" i="1"/>
  <c r="AA391" i="1"/>
  <c r="AC391" i="1"/>
  <c r="AD391" i="1"/>
  <c r="AE391" i="1"/>
  <c r="AF391" i="1"/>
  <c r="AG391" i="1"/>
  <c r="AH391" i="1"/>
  <c r="AI391" i="1"/>
  <c r="AJ391" i="1"/>
  <c r="AK391" i="1"/>
  <c r="AL391" i="1"/>
  <c r="AN391" i="1"/>
  <c r="AO391" i="1"/>
  <c r="AP391" i="1"/>
  <c r="AQ391" i="1"/>
  <c r="BH390" i="1" l="1"/>
  <c r="BG390" i="1"/>
  <c r="BF390" i="1"/>
  <c r="BE390" i="1"/>
  <c r="BD390" i="1"/>
  <c r="BC390" i="1"/>
  <c r="BJ390" i="1"/>
  <c r="AR391" i="1"/>
  <c r="AS391" i="1"/>
  <c r="AT391" i="1"/>
  <c r="AU391" i="1"/>
  <c r="AV391" i="1"/>
  <c r="AW391" i="1"/>
  <c r="AX391" i="1"/>
  <c r="AY391" i="1"/>
  <c r="AZ391" i="1"/>
  <c r="BA391" i="1"/>
  <c r="BB391" i="1" s="1"/>
  <c r="BG391" i="1"/>
  <c r="BH391" i="1"/>
  <c r="BI391" i="1"/>
  <c r="Q392" i="1"/>
  <c r="R392" i="1"/>
  <c r="S392" i="1"/>
  <c r="T392" i="1"/>
  <c r="U392" i="1"/>
  <c r="V392" i="1"/>
  <c r="W392" i="1"/>
  <c r="X392" i="1"/>
  <c r="Y392" i="1"/>
  <c r="Z392" i="1"/>
  <c r="AA392" i="1"/>
  <c r="AC392" i="1"/>
  <c r="AD392" i="1"/>
  <c r="AE392" i="1"/>
  <c r="AF392" i="1"/>
  <c r="AG392" i="1"/>
  <c r="AH392" i="1"/>
  <c r="AI392" i="1"/>
  <c r="AJ392" i="1"/>
  <c r="AK392" i="1"/>
  <c r="AL392" i="1"/>
  <c r="AN392" i="1"/>
  <c r="AO392" i="1"/>
  <c r="AP392" i="1"/>
  <c r="AQ392" i="1"/>
  <c r="BF391" i="1" l="1"/>
  <c r="BE391" i="1"/>
  <c r="BD391" i="1"/>
  <c r="BC391" i="1"/>
  <c r="BJ391" i="1"/>
  <c r="AR392" i="1"/>
  <c r="AS392" i="1"/>
  <c r="AT392" i="1"/>
  <c r="AU392" i="1"/>
  <c r="AV392" i="1"/>
  <c r="AW392" i="1"/>
  <c r="AX392" i="1"/>
  <c r="AY392" i="1"/>
  <c r="AZ392" i="1"/>
  <c r="BA392" i="1"/>
  <c r="BB392" i="1" s="1"/>
  <c r="BE392" i="1"/>
  <c r="BF392" i="1"/>
  <c r="BG392" i="1"/>
  <c r="BH392" i="1"/>
  <c r="BI392" i="1"/>
  <c r="Q393" i="1"/>
  <c r="R393" i="1"/>
  <c r="S393" i="1"/>
  <c r="T393" i="1"/>
  <c r="U393" i="1"/>
  <c r="V393" i="1"/>
  <c r="W393" i="1"/>
  <c r="X393" i="1"/>
  <c r="Y393" i="1"/>
  <c r="Z393" i="1"/>
  <c r="AA393" i="1"/>
  <c r="AC393" i="1"/>
  <c r="AD393" i="1"/>
  <c r="AE393" i="1"/>
  <c r="AF393" i="1"/>
  <c r="AG393" i="1"/>
  <c r="AH393" i="1"/>
  <c r="AI393" i="1"/>
  <c r="AJ393" i="1"/>
  <c r="AK393" i="1"/>
  <c r="AL393" i="1"/>
  <c r="AN393" i="1"/>
  <c r="AO393" i="1"/>
  <c r="AP393" i="1"/>
  <c r="AQ393" i="1"/>
  <c r="BD392" i="1" l="1"/>
  <c r="BC392" i="1"/>
  <c r="BJ392" i="1"/>
  <c r="AR393" i="1"/>
  <c r="AS393" i="1"/>
  <c r="AT393" i="1"/>
  <c r="AU393" i="1"/>
  <c r="AV393" i="1"/>
  <c r="AW393" i="1"/>
  <c r="AX393" i="1"/>
  <c r="AY393" i="1"/>
  <c r="AZ393" i="1"/>
  <c r="BA393" i="1"/>
  <c r="BB393" i="1" s="1"/>
  <c r="BF393" i="1"/>
  <c r="BG393" i="1"/>
  <c r="BH393" i="1"/>
  <c r="BI393" i="1"/>
  <c r="Q394" i="1"/>
  <c r="R394" i="1"/>
  <c r="S394" i="1"/>
  <c r="T394" i="1"/>
  <c r="U394" i="1"/>
  <c r="V394" i="1"/>
  <c r="W394" i="1"/>
  <c r="X394" i="1"/>
  <c r="Y394" i="1"/>
  <c r="Z394" i="1"/>
  <c r="AA394" i="1"/>
  <c r="AC394" i="1"/>
  <c r="AD394" i="1"/>
  <c r="AE394" i="1"/>
  <c r="AF394" i="1"/>
  <c r="AG394" i="1"/>
  <c r="AH394" i="1"/>
  <c r="AI394" i="1"/>
  <c r="AJ394" i="1"/>
  <c r="AK394" i="1"/>
  <c r="AL394" i="1"/>
  <c r="AN394" i="1"/>
  <c r="AO394" i="1"/>
  <c r="AP394" i="1"/>
  <c r="AQ394" i="1"/>
  <c r="BE393" i="1" l="1"/>
  <c r="BD393" i="1"/>
  <c r="BC393" i="1"/>
  <c r="BJ393" i="1"/>
  <c r="AR394" i="1"/>
  <c r="AS394" i="1"/>
  <c r="AT394" i="1"/>
  <c r="AU394" i="1"/>
  <c r="AV394" i="1"/>
  <c r="AW394" i="1"/>
  <c r="AX394" i="1"/>
  <c r="AY394" i="1"/>
  <c r="AZ394" i="1"/>
  <c r="BA394" i="1"/>
  <c r="BB394" i="1" s="1"/>
  <c r="BF394" i="1"/>
  <c r="BG394" i="1"/>
  <c r="BH394" i="1"/>
  <c r="BI394" i="1"/>
  <c r="Q395" i="1"/>
  <c r="R395" i="1"/>
  <c r="S395" i="1"/>
  <c r="T395" i="1"/>
  <c r="U395" i="1"/>
  <c r="V395" i="1"/>
  <c r="W395" i="1"/>
  <c r="X395" i="1"/>
  <c r="Y395" i="1"/>
  <c r="Z395" i="1"/>
  <c r="AA395" i="1"/>
  <c r="AC395" i="1"/>
  <c r="AD395" i="1"/>
  <c r="AE395" i="1"/>
  <c r="AF395" i="1"/>
  <c r="AG395" i="1"/>
  <c r="AH395" i="1"/>
  <c r="AI395" i="1"/>
  <c r="AJ395" i="1"/>
  <c r="AK395" i="1"/>
  <c r="AL395" i="1"/>
  <c r="AN395" i="1"/>
  <c r="AO395" i="1"/>
  <c r="AP395" i="1"/>
  <c r="AQ395" i="1"/>
  <c r="BE394" i="1" l="1"/>
  <c r="BD394" i="1"/>
  <c r="BC394" i="1"/>
  <c r="BJ394" i="1"/>
  <c r="AR395" i="1"/>
  <c r="AS395" i="1"/>
  <c r="AT395" i="1"/>
  <c r="AU395" i="1"/>
  <c r="AV395" i="1"/>
  <c r="AW395" i="1"/>
  <c r="AX395" i="1"/>
  <c r="AY395" i="1"/>
  <c r="AZ395" i="1"/>
  <c r="BA395" i="1"/>
  <c r="BB395" i="1" s="1"/>
  <c r="BE395" i="1"/>
  <c r="BF395" i="1"/>
  <c r="BG395" i="1"/>
  <c r="BH395" i="1"/>
  <c r="BI395" i="1"/>
  <c r="Q396" i="1"/>
  <c r="R396" i="1"/>
  <c r="S396" i="1"/>
  <c r="T396" i="1"/>
  <c r="U396" i="1"/>
  <c r="V396" i="1"/>
  <c r="W396" i="1"/>
  <c r="X396" i="1"/>
  <c r="Y396" i="1"/>
  <c r="Z396" i="1"/>
  <c r="AA396" i="1"/>
  <c r="AC396" i="1"/>
  <c r="AD396" i="1"/>
  <c r="AE396" i="1"/>
  <c r="AF396" i="1"/>
  <c r="AG396" i="1"/>
  <c r="AH396" i="1"/>
  <c r="AI396" i="1"/>
  <c r="AJ396" i="1"/>
  <c r="AK396" i="1"/>
  <c r="AL396" i="1"/>
  <c r="AN396" i="1"/>
  <c r="AO396" i="1"/>
  <c r="AP396" i="1"/>
  <c r="AQ396" i="1"/>
  <c r="BD395" i="1" l="1"/>
  <c r="BC395" i="1"/>
  <c r="BJ395" i="1"/>
  <c r="AR396" i="1"/>
  <c r="AS396" i="1"/>
  <c r="AT396" i="1"/>
  <c r="AU396" i="1"/>
  <c r="AV396" i="1"/>
  <c r="AW396" i="1"/>
  <c r="AX396" i="1"/>
  <c r="AY396" i="1"/>
  <c r="AZ396" i="1"/>
  <c r="BA396" i="1"/>
  <c r="BB396" i="1" s="1"/>
  <c r="BE396" i="1"/>
  <c r="BG396" i="1"/>
  <c r="BH396" i="1"/>
  <c r="BI396" i="1"/>
  <c r="Q397" i="1"/>
  <c r="R397" i="1"/>
  <c r="S397" i="1"/>
  <c r="T397" i="1"/>
  <c r="U397" i="1"/>
  <c r="V397" i="1"/>
  <c r="W397" i="1"/>
  <c r="X397" i="1"/>
  <c r="Y397" i="1"/>
  <c r="Z397" i="1"/>
  <c r="AA397" i="1"/>
  <c r="AC397" i="1"/>
  <c r="AD397" i="1"/>
  <c r="AE397" i="1"/>
  <c r="AF397" i="1"/>
  <c r="AG397" i="1"/>
  <c r="AH397" i="1"/>
  <c r="AI397" i="1"/>
  <c r="AJ397" i="1"/>
  <c r="AK397" i="1"/>
  <c r="AL397" i="1"/>
  <c r="AN397" i="1"/>
  <c r="AO397" i="1"/>
  <c r="AP397" i="1"/>
  <c r="AQ397" i="1"/>
  <c r="BF396" i="1" l="1"/>
  <c r="BD396" i="1"/>
  <c r="BC396" i="1"/>
  <c r="BJ396" i="1"/>
  <c r="AR397" i="1"/>
  <c r="AS397" i="1"/>
  <c r="AT397" i="1"/>
  <c r="AU397" i="1"/>
  <c r="AV397" i="1"/>
  <c r="AW397" i="1"/>
  <c r="AX397" i="1"/>
  <c r="AY397" i="1"/>
  <c r="AZ397" i="1"/>
  <c r="BA397" i="1"/>
  <c r="BB397" i="1" s="1"/>
  <c r="BG397" i="1"/>
  <c r="BH397" i="1"/>
  <c r="BI397" i="1"/>
  <c r="Q398" i="1"/>
  <c r="R398" i="1"/>
  <c r="S398" i="1"/>
  <c r="T398" i="1"/>
  <c r="U398" i="1"/>
  <c r="V398" i="1"/>
  <c r="W398" i="1"/>
  <c r="X398" i="1"/>
  <c r="Y398" i="1"/>
  <c r="Z398" i="1"/>
  <c r="AA398" i="1"/>
  <c r="AC398" i="1"/>
  <c r="AD398" i="1"/>
  <c r="AE398" i="1"/>
  <c r="AF398" i="1"/>
  <c r="AG398" i="1"/>
  <c r="AH398" i="1"/>
  <c r="AI398" i="1"/>
  <c r="AJ398" i="1"/>
  <c r="AK398" i="1"/>
  <c r="AL398" i="1"/>
  <c r="AN398" i="1"/>
  <c r="AO398" i="1"/>
  <c r="AP398" i="1"/>
  <c r="AQ398" i="1"/>
  <c r="BF397" i="1" l="1"/>
  <c r="BE397" i="1"/>
  <c r="BD397" i="1"/>
  <c r="BC397" i="1"/>
  <c r="BJ397" i="1"/>
  <c r="AR398" i="1"/>
  <c r="AS398" i="1"/>
  <c r="AT398" i="1"/>
  <c r="AU398" i="1"/>
  <c r="AV398" i="1"/>
  <c r="AW398" i="1"/>
  <c r="AX398" i="1"/>
  <c r="AY398" i="1"/>
  <c r="AZ398" i="1"/>
  <c r="BA398" i="1"/>
  <c r="BB398" i="1" s="1"/>
  <c r="BF398" i="1"/>
  <c r="BG398" i="1"/>
  <c r="BH398" i="1"/>
  <c r="BI398" i="1"/>
  <c r="Q399" i="1"/>
  <c r="R399" i="1"/>
  <c r="S399" i="1"/>
  <c r="T399" i="1"/>
  <c r="U399" i="1"/>
  <c r="V399" i="1"/>
  <c r="W399" i="1"/>
  <c r="X399" i="1"/>
  <c r="Y399" i="1"/>
  <c r="Z399" i="1"/>
  <c r="AA399" i="1"/>
  <c r="AC399" i="1"/>
  <c r="AD399" i="1"/>
  <c r="AE399" i="1"/>
  <c r="AF399" i="1"/>
  <c r="AG399" i="1"/>
  <c r="AH399" i="1"/>
  <c r="AI399" i="1"/>
  <c r="AJ399" i="1"/>
  <c r="AK399" i="1"/>
  <c r="AL399" i="1"/>
  <c r="AN399" i="1"/>
  <c r="AO399" i="1"/>
  <c r="AP399" i="1"/>
  <c r="AQ399" i="1"/>
  <c r="BE398" i="1" l="1"/>
  <c r="BD398" i="1"/>
  <c r="BC398" i="1"/>
  <c r="BJ398" i="1"/>
  <c r="AR399" i="1"/>
  <c r="AS399" i="1"/>
  <c r="AT399" i="1"/>
  <c r="AU399" i="1"/>
  <c r="AV399" i="1"/>
  <c r="AW399" i="1"/>
  <c r="AX399" i="1"/>
  <c r="AY399" i="1"/>
  <c r="AZ399" i="1"/>
  <c r="BA399" i="1"/>
  <c r="BB399" i="1" s="1"/>
  <c r="BG399" i="1"/>
  <c r="BH399" i="1"/>
  <c r="BI399" i="1"/>
  <c r="Q400" i="1"/>
  <c r="R400" i="1"/>
  <c r="S400" i="1"/>
  <c r="T400" i="1"/>
  <c r="U400" i="1"/>
  <c r="V400" i="1"/>
  <c r="W400" i="1"/>
  <c r="X400" i="1"/>
  <c r="Y400" i="1"/>
  <c r="Z400" i="1"/>
  <c r="AA400" i="1"/>
  <c r="AC400" i="1"/>
  <c r="AD400" i="1"/>
  <c r="AE400" i="1"/>
  <c r="AF400" i="1"/>
  <c r="AG400" i="1"/>
  <c r="AH400" i="1"/>
  <c r="AI400" i="1"/>
  <c r="AJ400" i="1"/>
  <c r="AK400" i="1"/>
  <c r="AL400" i="1"/>
  <c r="AN400" i="1"/>
  <c r="AO400" i="1"/>
  <c r="AP400" i="1"/>
  <c r="AQ400" i="1"/>
  <c r="BF399" i="1" l="1"/>
  <c r="BE399" i="1"/>
  <c r="BD399" i="1"/>
  <c r="BC399" i="1"/>
  <c r="BJ399" i="1"/>
  <c r="AR400" i="1"/>
  <c r="AS400" i="1"/>
  <c r="AT400" i="1"/>
  <c r="AU400" i="1"/>
  <c r="AV400" i="1"/>
  <c r="AW400" i="1"/>
  <c r="AX400" i="1"/>
  <c r="AY400" i="1"/>
  <c r="AZ400" i="1"/>
  <c r="BA400" i="1"/>
  <c r="BB400" i="1" s="1"/>
  <c r="BG400" i="1"/>
  <c r="BH400" i="1"/>
  <c r="BI400" i="1"/>
  <c r="Q401" i="1"/>
  <c r="R401" i="1"/>
  <c r="S401" i="1"/>
  <c r="T401" i="1"/>
  <c r="U401" i="1"/>
  <c r="V401" i="1"/>
  <c r="W401" i="1"/>
  <c r="X401" i="1"/>
  <c r="Y401" i="1"/>
  <c r="Z401" i="1"/>
  <c r="AA401" i="1"/>
  <c r="AC401" i="1"/>
  <c r="AD401" i="1"/>
  <c r="AE401" i="1"/>
  <c r="AF401" i="1"/>
  <c r="AG401" i="1"/>
  <c r="AH401" i="1"/>
  <c r="AI401" i="1"/>
  <c r="AJ401" i="1"/>
  <c r="AK401" i="1"/>
  <c r="AL401" i="1"/>
  <c r="AN401" i="1"/>
  <c r="AO401" i="1"/>
  <c r="AP401" i="1"/>
  <c r="AQ401" i="1"/>
  <c r="BF400" i="1" l="1"/>
  <c r="BE400" i="1"/>
  <c r="BD400" i="1"/>
  <c r="BC400" i="1"/>
  <c r="BJ400" i="1"/>
  <c r="AR401" i="1"/>
  <c r="AS401" i="1"/>
  <c r="AT401" i="1"/>
  <c r="AU401" i="1"/>
  <c r="AV401" i="1"/>
  <c r="AW401" i="1"/>
  <c r="AX401" i="1"/>
  <c r="AY401" i="1"/>
  <c r="AZ401" i="1"/>
  <c r="BA401" i="1"/>
  <c r="BB401" i="1" s="1"/>
  <c r="BD401" i="1"/>
  <c r="BE401" i="1"/>
  <c r="BF401" i="1"/>
  <c r="BG401" i="1"/>
  <c r="BH401" i="1"/>
  <c r="BI401" i="1"/>
  <c r="Q402" i="1"/>
  <c r="R402" i="1"/>
  <c r="S402" i="1"/>
  <c r="T402" i="1"/>
  <c r="U402" i="1"/>
  <c r="V402" i="1"/>
  <c r="W402" i="1"/>
  <c r="X402" i="1"/>
  <c r="Y402" i="1"/>
  <c r="Z402" i="1"/>
  <c r="AA402" i="1"/>
  <c r="AC402" i="1"/>
  <c r="AD402" i="1"/>
  <c r="AE402" i="1"/>
  <c r="AF402" i="1"/>
  <c r="AG402" i="1"/>
  <c r="AH402" i="1"/>
  <c r="AI402" i="1"/>
  <c r="AJ402" i="1"/>
  <c r="AK402" i="1"/>
  <c r="AL402" i="1"/>
  <c r="AN402" i="1"/>
  <c r="AO402" i="1"/>
  <c r="AP402" i="1"/>
  <c r="AQ402" i="1"/>
  <c r="BC401" i="1" l="1"/>
  <c r="BJ401" i="1"/>
  <c r="AR402" i="1"/>
  <c r="AS402" i="1"/>
  <c r="AT402" i="1"/>
  <c r="AU402" i="1"/>
  <c r="AV402" i="1"/>
  <c r="AW402" i="1"/>
  <c r="AX402" i="1"/>
  <c r="AY402" i="1"/>
  <c r="AZ402" i="1"/>
  <c r="BA402" i="1"/>
  <c r="BB402" i="1" s="1"/>
  <c r="BF402" i="1"/>
  <c r="BG402" i="1"/>
  <c r="BH402" i="1"/>
  <c r="BI402" i="1"/>
  <c r="Q403" i="1"/>
  <c r="R403" i="1"/>
  <c r="S403" i="1"/>
  <c r="T403" i="1"/>
  <c r="U403" i="1"/>
  <c r="V403" i="1"/>
  <c r="W403" i="1"/>
  <c r="X403" i="1"/>
  <c r="Y403" i="1"/>
  <c r="Z403" i="1"/>
  <c r="AA403" i="1"/>
  <c r="AC403" i="1"/>
  <c r="AD403" i="1"/>
  <c r="AE403" i="1"/>
  <c r="AF403" i="1"/>
  <c r="AG403" i="1"/>
  <c r="AH403" i="1"/>
  <c r="AI403" i="1"/>
  <c r="AJ403" i="1"/>
  <c r="AK403" i="1"/>
  <c r="AL403" i="1"/>
  <c r="AN403" i="1"/>
  <c r="AO403" i="1"/>
  <c r="AP403" i="1"/>
  <c r="AQ403" i="1"/>
  <c r="BE402" i="1" l="1"/>
  <c r="BD402" i="1"/>
  <c r="BC402" i="1"/>
  <c r="BJ402" i="1"/>
  <c r="AR403" i="1"/>
  <c r="AS403" i="1"/>
  <c r="AT403" i="1"/>
  <c r="AU403" i="1"/>
  <c r="AV403" i="1"/>
  <c r="AW403" i="1"/>
  <c r="AX403" i="1"/>
  <c r="AY403" i="1"/>
  <c r="AZ403" i="1"/>
  <c r="BA403" i="1"/>
  <c r="BB403" i="1" s="1"/>
  <c r="BE403" i="1"/>
  <c r="BF403" i="1"/>
  <c r="BG403" i="1"/>
  <c r="BH403" i="1"/>
  <c r="BI403" i="1"/>
  <c r="Q404" i="1"/>
  <c r="R404" i="1"/>
  <c r="S404" i="1"/>
  <c r="T404" i="1"/>
  <c r="U404" i="1"/>
  <c r="V404" i="1"/>
  <c r="W404" i="1"/>
  <c r="X404" i="1"/>
  <c r="Y404" i="1"/>
  <c r="Z404" i="1"/>
  <c r="AA404" i="1"/>
  <c r="AC404" i="1"/>
  <c r="AD404" i="1"/>
  <c r="AE404" i="1"/>
  <c r="AF404" i="1"/>
  <c r="AG404" i="1"/>
  <c r="AH404" i="1"/>
  <c r="AI404" i="1"/>
  <c r="AJ404" i="1"/>
  <c r="AK404" i="1"/>
  <c r="AL404" i="1"/>
  <c r="AN404" i="1"/>
  <c r="AO404" i="1"/>
  <c r="AP404" i="1"/>
  <c r="AQ404" i="1"/>
  <c r="BD403" i="1" l="1"/>
  <c r="BC403" i="1"/>
  <c r="BJ403" i="1"/>
  <c r="AR404" i="1"/>
  <c r="AS404" i="1"/>
  <c r="AT404" i="1"/>
  <c r="AU404" i="1"/>
  <c r="AV404" i="1"/>
  <c r="AW404" i="1"/>
  <c r="AX404" i="1"/>
  <c r="AY404" i="1"/>
  <c r="AZ404" i="1"/>
  <c r="BA404" i="1"/>
  <c r="BB404" i="1" s="1"/>
  <c r="BF404" i="1"/>
  <c r="BG404" i="1"/>
  <c r="BH404" i="1"/>
  <c r="BI404" i="1"/>
  <c r="Q405" i="1"/>
  <c r="R405" i="1"/>
  <c r="S405" i="1"/>
  <c r="T405" i="1"/>
  <c r="U405" i="1"/>
  <c r="V405" i="1"/>
  <c r="W405" i="1"/>
  <c r="X405" i="1"/>
  <c r="Y405" i="1"/>
  <c r="Z405" i="1"/>
  <c r="AA405" i="1"/>
  <c r="AC405" i="1"/>
  <c r="AD405" i="1"/>
  <c r="AE405" i="1"/>
  <c r="AF405" i="1"/>
  <c r="AG405" i="1"/>
  <c r="AH405" i="1"/>
  <c r="AI405" i="1"/>
  <c r="AJ405" i="1"/>
  <c r="AK405" i="1"/>
  <c r="AL405" i="1"/>
  <c r="AN405" i="1"/>
  <c r="AO405" i="1"/>
  <c r="AP405" i="1"/>
  <c r="AQ405" i="1"/>
  <c r="BE404" i="1" l="1"/>
  <c r="BD404" i="1"/>
  <c r="BC404" i="1"/>
  <c r="BJ404" i="1"/>
  <c r="AR405" i="1"/>
  <c r="AS405" i="1"/>
  <c r="AT405" i="1"/>
  <c r="AU405" i="1"/>
  <c r="AV405" i="1"/>
  <c r="AW405" i="1"/>
  <c r="AX405" i="1"/>
  <c r="AY405" i="1"/>
  <c r="AZ405" i="1"/>
  <c r="BA405" i="1"/>
  <c r="BB405" i="1" s="1"/>
  <c r="BE405" i="1"/>
  <c r="BF405" i="1"/>
  <c r="BG405" i="1"/>
  <c r="BH405" i="1"/>
  <c r="BI405" i="1"/>
  <c r="Q406" i="1"/>
  <c r="R406" i="1"/>
  <c r="S406" i="1"/>
  <c r="T406" i="1"/>
  <c r="U406" i="1"/>
  <c r="V406" i="1"/>
  <c r="W406" i="1"/>
  <c r="X406" i="1"/>
  <c r="Y406" i="1"/>
  <c r="Z406" i="1"/>
  <c r="AA406" i="1"/>
  <c r="AC406" i="1"/>
  <c r="AD406" i="1"/>
  <c r="AE406" i="1"/>
  <c r="AF406" i="1"/>
  <c r="AG406" i="1"/>
  <c r="AH406" i="1"/>
  <c r="AI406" i="1"/>
  <c r="AJ406" i="1"/>
  <c r="AK406" i="1"/>
  <c r="AL406" i="1"/>
  <c r="AN406" i="1"/>
  <c r="AO406" i="1"/>
  <c r="AP406" i="1"/>
  <c r="AQ406" i="1"/>
  <c r="BD405" i="1" l="1"/>
  <c r="BC405" i="1"/>
  <c r="BJ405" i="1"/>
  <c r="AR406" i="1"/>
  <c r="AS406" i="1"/>
  <c r="AT406" i="1"/>
  <c r="AU406" i="1"/>
  <c r="AV406" i="1"/>
  <c r="AW406" i="1"/>
  <c r="AX406" i="1"/>
  <c r="AY406" i="1"/>
  <c r="AZ406" i="1"/>
  <c r="BA406" i="1"/>
  <c r="BB406" i="1" s="1"/>
  <c r="BF406" i="1"/>
  <c r="BG406" i="1"/>
  <c r="BH406" i="1"/>
  <c r="BI406" i="1"/>
  <c r="Q407" i="1"/>
  <c r="R407" i="1"/>
  <c r="S407" i="1"/>
  <c r="T407" i="1"/>
  <c r="U407" i="1"/>
  <c r="V407" i="1"/>
  <c r="W407" i="1"/>
  <c r="X407" i="1"/>
  <c r="Y407" i="1"/>
  <c r="Z407" i="1"/>
  <c r="AA407" i="1"/>
  <c r="AC407" i="1"/>
  <c r="AD407" i="1"/>
  <c r="AE407" i="1"/>
  <c r="AF407" i="1"/>
  <c r="AG407" i="1"/>
  <c r="AH407" i="1"/>
  <c r="AI407" i="1"/>
  <c r="AJ407" i="1"/>
  <c r="AK407" i="1"/>
  <c r="AL407" i="1"/>
  <c r="AN407" i="1"/>
  <c r="AO407" i="1"/>
  <c r="AP407" i="1"/>
  <c r="AQ407" i="1"/>
  <c r="BE406" i="1" l="1"/>
  <c r="BD406" i="1"/>
  <c r="BC406" i="1"/>
  <c r="BJ406" i="1"/>
  <c r="AR407" i="1"/>
  <c r="AS407" i="1"/>
  <c r="AT407" i="1"/>
  <c r="AU407" i="1"/>
  <c r="AV407" i="1"/>
  <c r="AW407" i="1"/>
  <c r="AX407" i="1"/>
  <c r="AY407" i="1"/>
  <c r="AZ407" i="1"/>
  <c r="BA407" i="1"/>
  <c r="BB407" i="1" s="1"/>
  <c r="BG407" i="1"/>
  <c r="BH407" i="1"/>
  <c r="BI407" i="1"/>
  <c r="Q408" i="1"/>
  <c r="R408" i="1"/>
  <c r="S408" i="1"/>
  <c r="T408" i="1"/>
  <c r="U408" i="1"/>
  <c r="V408" i="1"/>
  <c r="W408" i="1"/>
  <c r="X408" i="1"/>
  <c r="Y408" i="1"/>
  <c r="Z408" i="1"/>
  <c r="AA408" i="1"/>
  <c r="AC408" i="1"/>
  <c r="AD408" i="1"/>
  <c r="AE408" i="1"/>
  <c r="AF408" i="1"/>
  <c r="AG408" i="1"/>
  <c r="AH408" i="1"/>
  <c r="AI408" i="1"/>
  <c r="AJ408" i="1"/>
  <c r="AK408" i="1"/>
  <c r="AL408" i="1"/>
  <c r="AN408" i="1"/>
  <c r="AO408" i="1"/>
  <c r="AP408" i="1"/>
  <c r="AQ408" i="1"/>
  <c r="BF407" i="1" l="1"/>
  <c r="BE407" i="1"/>
  <c r="BD407" i="1"/>
  <c r="BC407" i="1"/>
  <c r="BJ407" i="1"/>
  <c r="AR408" i="1"/>
  <c r="AS408" i="1"/>
  <c r="AT408" i="1"/>
  <c r="AU408" i="1"/>
  <c r="AV408" i="1"/>
  <c r="AW408" i="1"/>
  <c r="AX408" i="1"/>
  <c r="AY408" i="1"/>
  <c r="AZ408" i="1"/>
  <c r="BA408" i="1"/>
  <c r="BB408" i="1" s="1"/>
  <c r="BF408" i="1"/>
  <c r="BG408" i="1"/>
  <c r="BH408" i="1"/>
  <c r="BI408" i="1"/>
  <c r="Q409" i="1"/>
  <c r="R409" i="1"/>
  <c r="S409" i="1"/>
  <c r="T409" i="1"/>
  <c r="U409" i="1"/>
  <c r="V409" i="1"/>
  <c r="W409" i="1"/>
  <c r="X409" i="1"/>
  <c r="Y409" i="1"/>
  <c r="Z409" i="1"/>
  <c r="AA409" i="1"/>
  <c r="AC409" i="1"/>
  <c r="AD409" i="1"/>
  <c r="AE409" i="1"/>
  <c r="AF409" i="1"/>
  <c r="AG409" i="1"/>
  <c r="AH409" i="1"/>
  <c r="AI409" i="1"/>
  <c r="AJ409" i="1"/>
  <c r="AK409" i="1"/>
  <c r="AL409" i="1"/>
  <c r="AN409" i="1"/>
  <c r="AO409" i="1"/>
  <c r="AP409" i="1"/>
  <c r="AQ409" i="1"/>
  <c r="BE408" i="1" l="1"/>
  <c r="BD408" i="1"/>
  <c r="BC408" i="1"/>
  <c r="BJ408" i="1"/>
  <c r="AR409" i="1"/>
  <c r="AS409" i="1"/>
  <c r="AT409" i="1"/>
  <c r="AU409" i="1"/>
  <c r="AV409" i="1"/>
  <c r="AW409" i="1"/>
  <c r="AX409" i="1"/>
  <c r="AY409" i="1"/>
  <c r="AZ409" i="1"/>
  <c r="BA409" i="1"/>
  <c r="BB409" i="1" s="1"/>
  <c r="BE409" i="1"/>
  <c r="BF409" i="1"/>
  <c r="BG409" i="1"/>
  <c r="BH409" i="1"/>
  <c r="BI409" i="1"/>
  <c r="Q410" i="1"/>
  <c r="R410" i="1"/>
  <c r="S410" i="1"/>
  <c r="T410" i="1"/>
  <c r="U410" i="1"/>
  <c r="V410" i="1"/>
  <c r="W410" i="1"/>
  <c r="X410" i="1"/>
  <c r="Y410" i="1"/>
  <c r="Z410" i="1"/>
  <c r="AA410" i="1"/>
  <c r="AC410" i="1"/>
  <c r="AD410" i="1"/>
  <c r="AE410" i="1"/>
  <c r="AF410" i="1"/>
  <c r="AG410" i="1"/>
  <c r="AH410" i="1"/>
  <c r="AI410" i="1"/>
  <c r="AJ410" i="1"/>
  <c r="AK410" i="1"/>
  <c r="AL410" i="1"/>
  <c r="AN410" i="1"/>
  <c r="AO410" i="1"/>
  <c r="AP410" i="1"/>
  <c r="AQ410" i="1"/>
  <c r="BD409" i="1" l="1"/>
  <c r="BC409" i="1"/>
  <c r="BJ409" i="1"/>
  <c r="AR410" i="1"/>
  <c r="AS410" i="1"/>
  <c r="AT410" i="1"/>
  <c r="AU410" i="1"/>
  <c r="AV410" i="1"/>
  <c r="AW410" i="1"/>
  <c r="AX410" i="1"/>
  <c r="AY410" i="1"/>
  <c r="AZ410" i="1"/>
  <c r="BA410" i="1"/>
  <c r="BB410" i="1" s="1"/>
  <c r="BG410" i="1"/>
  <c r="BH410" i="1"/>
  <c r="BI410" i="1"/>
  <c r="Q411" i="1"/>
  <c r="R411" i="1"/>
  <c r="S411" i="1"/>
  <c r="T411" i="1"/>
  <c r="U411" i="1"/>
  <c r="V411" i="1"/>
  <c r="W411" i="1"/>
  <c r="X411" i="1"/>
  <c r="Y411" i="1"/>
  <c r="Z411" i="1"/>
  <c r="AA411" i="1"/>
  <c r="AC411" i="1"/>
  <c r="AD411" i="1"/>
  <c r="AE411" i="1"/>
  <c r="AF411" i="1"/>
  <c r="AG411" i="1"/>
  <c r="AH411" i="1"/>
  <c r="AI411" i="1"/>
  <c r="AJ411" i="1"/>
  <c r="AK411" i="1"/>
  <c r="AL411" i="1"/>
  <c r="AN411" i="1"/>
  <c r="AO411" i="1"/>
  <c r="AP411" i="1"/>
  <c r="AQ411" i="1"/>
  <c r="BF410" i="1" l="1"/>
  <c r="BE410" i="1"/>
  <c r="BD410" i="1"/>
  <c r="BC410" i="1"/>
  <c r="BJ410" i="1"/>
  <c r="AR411" i="1"/>
  <c r="AS411" i="1"/>
  <c r="AT411" i="1"/>
  <c r="AU411" i="1"/>
  <c r="AV411" i="1"/>
  <c r="AW411" i="1"/>
  <c r="AX411" i="1"/>
  <c r="AY411" i="1"/>
  <c r="AZ411" i="1"/>
  <c r="BA411" i="1"/>
  <c r="BB411" i="1" s="1"/>
  <c r="BE411" i="1"/>
  <c r="BF411" i="1"/>
  <c r="BG411" i="1"/>
  <c r="BH411" i="1"/>
  <c r="BI411" i="1"/>
  <c r="Q412" i="1"/>
  <c r="R412" i="1"/>
  <c r="S412" i="1"/>
  <c r="T412" i="1"/>
  <c r="U412" i="1"/>
  <c r="V412" i="1"/>
  <c r="W412" i="1"/>
  <c r="X412" i="1"/>
  <c r="Y412" i="1"/>
  <c r="Z412" i="1"/>
  <c r="AA412" i="1"/>
  <c r="AC412" i="1"/>
  <c r="AD412" i="1"/>
  <c r="AE412" i="1"/>
  <c r="AF412" i="1"/>
  <c r="AG412" i="1"/>
  <c r="AH412" i="1"/>
  <c r="AI412" i="1"/>
  <c r="AJ412" i="1"/>
  <c r="AK412" i="1"/>
  <c r="AL412" i="1"/>
  <c r="AN412" i="1"/>
  <c r="AO412" i="1"/>
  <c r="AP412" i="1"/>
  <c r="AQ412" i="1"/>
  <c r="BD411" i="1" l="1"/>
  <c r="BC411" i="1"/>
  <c r="BJ411" i="1"/>
  <c r="AR412" i="1"/>
  <c r="AS412" i="1"/>
  <c r="AT412" i="1"/>
  <c r="AU412" i="1"/>
  <c r="AV412" i="1"/>
  <c r="AW412" i="1"/>
  <c r="AX412" i="1"/>
  <c r="AY412" i="1"/>
  <c r="AZ412" i="1"/>
  <c r="BA412" i="1"/>
  <c r="BB412" i="1" s="1"/>
  <c r="BF412" i="1"/>
  <c r="BG412" i="1"/>
  <c r="BH412" i="1"/>
  <c r="BI412" i="1"/>
  <c r="Q413" i="1"/>
  <c r="R413" i="1"/>
  <c r="S413" i="1"/>
  <c r="T413" i="1"/>
  <c r="U413" i="1"/>
  <c r="V413" i="1"/>
  <c r="W413" i="1"/>
  <c r="X413" i="1"/>
  <c r="Y413" i="1"/>
  <c r="Z413" i="1"/>
  <c r="AA413" i="1"/>
  <c r="AC413" i="1"/>
  <c r="AD413" i="1"/>
  <c r="AE413" i="1"/>
  <c r="AF413" i="1"/>
  <c r="AG413" i="1"/>
  <c r="AH413" i="1"/>
  <c r="AI413" i="1"/>
  <c r="AJ413" i="1"/>
  <c r="AK413" i="1"/>
  <c r="AL413" i="1"/>
  <c r="AN413" i="1"/>
  <c r="AO413" i="1"/>
  <c r="AP413" i="1"/>
  <c r="AQ413" i="1"/>
  <c r="BE412" i="1" l="1"/>
  <c r="BD412" i="1"/>
  <c r="BC412" i="1"/>
  <c r="BJ412" i="1"/>
  <c r="AR413" i="1"/>
  <c r="AS413" i="1"/>
  <c r="AT413" i="1"/>
  <c r="AU413" i="1"/>
  <c r="AV413" i="1"/>
  <c r="AW413" i="1"/>
  <c r="AX413" i="1"/>
  <c r="AY413" i="1"/>
  <c r="AZ413" i="1"/>
  <c r="BA413" i="1"/>
  <c r="BB413" i="1" s="1"/>
  <c r="BE413" i="1"/>
  <c r="BF413" i="1"/>
  <c r="BG413" i="1"/>
  <c r="BH413" i="1"/>
  <c r="BI413" i="1"/>
  <c r="Q414" i="1"/>
  <c r="R414" i="1"/>
  <c r="S414" i="1"/>
  <c r="T414" i="1"/>
  <c r="U414" i="1"/>
  <c r="V414" i="1"/>
  <c r="W414" i="1"/>
  <c r="X414" i="1"/>
  <c r="Y414" i="1"/>
  <c r="Z414" i="1"/>
  <c r="AA414" i="1"/>
  <c r="AC414" i="1"/>
  <c r="AD414" i="1"/>
  <c r="AE414" i="1"/>
  <c r="AF414" i="1"/>
  <c r="AG414" i="1"/>
  <c r="AH414" i="1"/>
  <c r="AI414" i="1"/>
  <c r="AJ414" i="1"/>
  <c r="AK414" i="1"/>
  <c r="AL414" i="1"/>
  <c r="AN414" i="1"/>
  <c r="AO414" i="1"/>
  <c r="AP414" i="1"/>
  <c r="AQ414" i="1"/>
  <c r="BD413" i="1" l="1"/>
  <c r="BC413" i="1"/>
  <c r="BJ413" i="1"/>
  <c r="AR414" i="1"/>
  <c r="AS414" i="1"/>
  <c r="AT414" i="1"/>
  <c r="AU414" i="1"/>
  <c r="AV414" i="1"/>
  <c r="AW414" i="1"/>
  <c r="AX414" i="1"/>
  <c r="AY414" i="1"/>
  <c r="AZ414" i="1"/>
  <c r="BA414" i="1"/>
  <c r="BB414" i="1" s="1"/>
  <c r="BG414" i="1"/>
  <c r="BH414" i="1"/>
  <c r="BI414" i="1"/>
  <c r="Q415" i="1"/>
  <c r="R415" i="1"/>
  <c r="S415" i="1"/>
  <c r="T415" i="1"/>
  <c r="U415" i="1"/>
  <c r="V415" i="1"/>
  <c r="W415" i="1"/>
  <c r="X415" i="1"/>
  <c r="Y415" i="1"/>
  <c r="Z415" i="1"/>
  <c r="AA415" i="1"/>
  <c r="AC415" i="1"/>
  <c r="AD415" i="1"/>
  <c r="AE415" i="1"/>
  <c r="AF415" i="1"/>
  <c r="AG415" i="1"/>
  <c r="AH415" i="1"/>
  <c r="AI415" i="1"/>
  <c r="AJ415" i="1"/>
  <c r="AK415" i="1"/>
  <c r="AL415" i="1"/>
  <c r="AN415" i="1"/>
  <c r="AO415" i="1"/>
  <c r="AP415" i="1"/>
  <c r="AQ415" i="1"/>
  <c r="BF414" i="1" l="1"/>
  <c r="BE414" i="1"/>
  <c r="BD414" i="1"/>
  <c r="BC414" i="1"/>
  <c r="BJ414" i="1"/>
  <c r="AR415" i="1"/>
  <c r="AS415" i="1"/>
  <c r="AT415" i="1"/>
  <c r="AU415" i="1"/>
  <c r="AV415" i="1"/>
  <c r="AW415" i="1"/>
  <c r="AX415" i="1"/>
  <c r="AY415" i="1"/>
  <c r="AZ415" i="1"/>
  <c r="BA415" i="1"/>
  <c r="BB415" i="1" s="1"/>
  <c r="BF415" i="1"/>
  <c r="BG415" i="1"/>
  <c r="BH415" i="1"/>
  <c r="BI415" i="1"/>
  <c r="Q416" i="1"/>
  <c r="R416" i="1"/>
  <c r="S416" i="1"/>
  <c r="T416" i="1"/>
  <c r="U416" i="1"/>
  <c r="V416" i="1"/>
  <c r="W416" i="1"/>
  <c r="X416" i="1"/>
  <c r="Y416" i="1"/>
  <c r="Z416" i="1"/>
  <c r="AA416" i="1"/>
  <c r="AC416" i="1"/>
  <c r="AD416" i="1"/>
  <c r="AE416" i="1"/>
  <c r="AF416" i="1"/>
  <c r="AG416" i="1"/>
  <c r="AH416" i="1"/>
  <c r="AI416" i="1"/>
  <c r="AJ416" i="1"/>
  <c r="AK416" i="1"/>
  <c r="AL416" i="1"/>
  <c r="AN416" i="1"/>
  <c r="AO416" i="1"/>
  <c r="AP416" i="1"/>
  <c r="AQ416" i="1"/>
  <c r="BE415" i="1" l="1"/>
  <c r="BD415" i="1"/>
  <c r="BC415" i="1"/>
  <c r="BJ415" i="1"/>
  <c r="AR416" i="1"/>
  <c r="AS416" i="1"/>
  <c r="AT416" i="1"/>
  <c r="AU416" i="1"/>
  <c r="AV416" i="1"/>
  <c r="AW416" i="1"/>
  <c r="AX416" i="1"/>
  <c r="AY416" i="1"/>
  <c r="AZ416" i="1"/>
  <c r="BA416" i="1"/>
  <c r="BB416" i="1" s="1"/>
  <c r="BD416" i="1"/>
  <c r="BE416" i="1"/>
  <c r="BF416" i="1"/>
  <c r="BG416" i="1"/>
  <c r="BH416" i="1"/>
  <c r="BI416" i="1"/>
  <c r="Q417" i="1"/>
  <c r="R417" i="1"/>
  <c r="S417" i="1"/>
  <c r="T417" i="1"/>
  <c r="U417" i="1"/>
  <c r="V417" i="1"/>
  <c r="W417" i="1"/>
  <c r="X417" i="1"/>
  <c r="Y417" i="1"/>
  <c r="Z417" i="1"/>
  <c r="AA417" i="1"/>
  <c r="AC417" i="1"/>
  <c r="AD417" i="1"/>
  <c r="AE417" i="1"/>
  <c r="AF417" i="1"/>
  <c r="AG417" i="1"/>
  <c r="AH417" i="1"/>
  <c r="AI417" i="1"/>
  <c r="AJ417" i="1"/>
  <c r="AK417" i="1"/>
  <c r="AL417" i="1"/>
  <c r="AN417" i="1"/>
  <c r="AO417" i="1"/>
  <c r="AP417" i="1"/>
  <c r="AQ417" i="1"/>
  <c r="BC416" i="1" l="1"/>
  <c r="BJ416" i="1"/>
  <c r="AR417" i="1"/>
  <c r="AS417" i="1"/>
  <c r="AT417" i="1"/>
  <c r="AU417" i="1"/>
  <c r="AV417" i="1"/>
  <c r="AW417" i="1"/>
  <c r="AX417" i="1"/>
  <c r="AY417" i="1"/>
  <c r="AZ417" i="1"/>
  <c r="BA417" i="1"/>
  <c r="BB417" i="1" s="1"/>
  <c r="BF417" i="1"/>
  <c r="BG417" i="1"/>
  <c r="BH417" i="1"/>
  <c r="BI417" i="1"/>
  <c r="Q418" i="1"/>
  <c r="R418" i="1"/>
  <c r="S418" i="1"/>
  <c r="T418" i="1"/>
  <c r="U418" i="1"/>
  <c r="V418" i="1"/>
  <c r="W418" i="1"/>
  <c r="X418" i="1"/>
  <c r="Y418" i="1"/>
  <c r="Z418" i="1"/>
  <c r="AA418" i="1"/>
  <c r="AC418" i="1"/>
  <c r="AD418" i="1"/>
  <c r="AE418" i="1"/>
  <c r="AF418" i="1"/>
  <c r="AG418" i="1"/>
  <c r="AH418" i="1"/>
  <c r="AI418" i="1"/>
  <c r="AJ418" i="1"/>
  <c r="AK418" i="1"/>
  <c r="AL418" i="1"/>
  <c r="AN418" i="1"/>
  <c r="AO418" i="1"/>
  <c r="AP418" i="1"/>
  <c r="AQ418" i="1"/>
  <c r="BE417" i="1" l="1"/>
  <c r="BD417" i="1"/>
  <c r="BC417" i="1"/>
  <c r="BJ417" i="1"/>
  <c r="AR418" i="1"/>
  <c r="AS418" i="1"/>
  <c r="AT418" i="1"/>
  <c r="AU418" i="1"/>
  <c r="AV418" i="1"/>
  <c r="AW418" i="1"/>
  <c r="AX418" i="1"/>
  <c r="AY418" i="1"/>
  <c r="AZ418" i="1"/>
  <c r="BA418" i="1"/>
  <c r="BB418" i="1" s="1"/>
  <c r="BE418" i="1"/>
  <c r="BF418" i="1"/>
  <c r="BG418" i="1"/>
  <c r="BH418" i="1"/>
  <c r="BI418" i="1"/>
  <c r="Q419" i="1"/>
  <c r="R419" i="1"/>
  <c r="S419" i="1"/>
  <c r="T419" i="1"/>
  <c r="U419" i="1"/>
  <c r="V419" i="1"/>
  <c r="W419" i="1"/>
  <c r="X419" i="1"/>
  <c r="Y419" i="1"/>
  <c r="Z419" i="1"/>
  <c r="AA419" i="1"/>
  <c r="AC419" i="1"/>
  <c r="AD419" i="1"/>
  <c r="AE419" i="1"/>
  <c r="AF419" i="1"/>
  <c r="AG419" i="1"/>
  <c r="AH419" i="1"/>
  <c r="AI419" i="1"/>
  <c r="AJ419" i="1"/>
  <c r="AK419" i="1"/>
  <c r="AL419" i="1"/>
  <c r="AN419" i="1"/>
  <c r="AO419" i="1"/>
  <c r="AP419" i="1"/>
  <c r="AQ419" i="1"/>
  <c r="BD418" i="1" l="1"/>
  <c r="BC418" i="1"/>
  <c r="BJ418" i="1"/>
  <c r="AR419" i="1"/>
  <c r="AS419" i="1"/>
  <c r="AT419" i="1"/>
  <c r="AU419" i="1"/>
  <c r="AV419" i="1"/>
  <c r="AW419" i="1"/>
  <c r="AX419" i="1"/>
  <c r="AY419" i="1"/>
  <c r="AZ419" i="1"/>
  <c r="BA419" i="1"/>
  <c r="BB419" i="1" s="1"/>
  <c r="BH419" i="1"/>
  <c r="BI419" i="1"/>
  <c r="Q420" i="1"/>
  <c r="R420" i="1"/>
  <c r="S420" i="1"/>
  <c r="T420" i="1"/>
  <c r="U420" i="1"/>
  <c r="V420" i="1"/>
  <c r="W420" i="1"/>
  <c r="X420" i="1"/>
  <c r="Y420" i="1"/>
  <c r="Z420" i="1"/>
  <c r="AA420" i="1"/>
  <c r="AC420" i="1"/>
  <c r="AD420" i="1"/>
  <c r="AE420" i="1"/>
  <c r="AF420" i="1"/>
  <c r="AG420" i="1"/>
  <c r="AH420" i="1"/>
  <c r="AI420" i="1"/>
  <c r="AJ420" i="1"/>
  <c r="AK420" i="1"/>
  <c r="AL420" i="1"/>
  <c r="AN420" i="1"/>
  <c r="AO420" i="1"/>
  <c r="AP420" i="1"/>
  <c r="AQ420" i="1"/>
  <c r="BG419" i="1" l="1"/>
  <c r="BF419" i="1"/>
  <c r="BE419" i="1"/>
  <c r="BD419" i="1"/>
  <c r="BC419" i="1"/>
  <c r="BJ419" i="1"/>
  <c r="AR420" i="1"/>
  <c r="AS420" i="1"/>
  <c r="AT420" i="1"/>
  <c r="AU420" i="1"/>
  <c r="AV420" i="1"/>
  <c r="AW420" i="1"/>
  <c r="AX420" i="1"/>
  <c r="AY420" i="1"/>
  <c r="AZ420" i="1"/>
  <c r="BA420" i="1"/>
  <c r="BB420" i="1" s="1"/>
  <c r="BG420" i="1"/>
  <c r="BH420" i="1"/>
  <c r="BI420" i="1"/>
  <c r="Q421" i="1"/>
  <c r="R421" i="1"/>
  <c r="S421" i="1"/>
  <c r="T421" i="1"/>
  <c r="U421" i="1"/>
  <c r="V421" i="1"/>
  <c r="W421" i="1"/>
  <c r="X421" i="1"/>
  <c r="Y421" i="1"/>
  <c r="Z421" i="1"/>
  <c r="AA421" i="1"/>
  <c r="AC421" i="1"/>
  <c r="AD421" i="1"/>
  <c r="AE421" i="1"/>
  <c r="AF421" i="1"/>
  <c r="AG421" i="1"/>
  <c r="AH421" i="1"/>
  <c r="AI421" i="1"/>
  <c r="AJ421" i="1"/>
  <c r="AK421" i="1"/>
  <c r="AL421" i="1"/>
  <c r="AN421" i="1"/>
  <c r="AO421" i="1"/>
  <c r="AP421" i="1"/>
  <c r="AQ421" i="1"/>
  <c r="BF420" i="1" l="1"/>
  <c r="BE420" i="1"/>
  <c r="BD420" i="1"/>
  <c r="BC420" i="1"/>
  <c r="BJ420" i="1"/>
  <c r="AR421" i="1"/>
  <c r="AS421" i="1"/>
  <c r="AT421" i="1"/>
  <c r="AU421" i="1"/>
  <c r="AV421" i="1"/>
  <c r="AW421" i="1"/>
  <c r="AX421" i="1"/>
  <c r="AY421" i="1"/>
  <c r="AZ421" i="1"/>
  <c r="BA421" i="1"/>
  <c r="BB421" i="1" s="1"/>
  <c r="BE421" i="1"/>
  <c r="BF421" i="1"/>
  <c r="BG421" i="1"/>
  <c r="BH421" i="1"/>
  <c r="BI421" i="1"/>
  <c r="Q422" i="1"/>
  <c r="R422" i="1"/>
  <c r="S422" i="1"/>
  <c r="T422" i="1"/>
  <c r="U422" i="1"/>
  <c r="V422" i="1"/>
  <c r="W422" i="1"/>
  <c r="X422" i="1"/>
  <c r="Y422" i="1"/>
  <c r="Z422" i="1"/>
  <c r="AA422" i="1"/>
  <c r="AC422" i="1"/>
  <c r="AD422" i="1"/>
  <c r="AE422" i="1"/>
  <c r="AF422" i="1"/>
  <c r="AG422" i="1"/>
  <c r="AH422" i="1"/>
  <c r="AI422" i="1"/>
  <c r="AJ422" i="1"/>
  <c r="AK422" i="1"/>
  <c r="AL422" i="1"/>
  <c r="AN422" i="1"/>
  <c r="AO422" i="1"/>
  <c r="AP422" i="1"/>
  <c r="AQ422" i="1"/>
  <c r="BD421" i="1" l="1"/>
  <c r="BC421" i="1"/>
  <c r="BJ421" i="1"/>
  <c r="AR422" i="1"/>
  <c r="AS422" i="1"/>
  <c r="AT422" i="1"/>
  <c r="AU422" i="1"/>
  <c r="AV422" i="1"/>
  <c r="AW422" i="1"/>
  <c r="AX422" i="1"/>
  <c r="AY422" i="1"/>
  <c r="AZ422" i="1"/>
  <c r="BA422" i="1"/>
  <c r="BB422" i="1" s="1"/>
  <c r="BE422" i="1"/>
  <c r="BF422" i="1"/>
  <c r="BG422" i="1"/>
  <c r="BH422" i="1"/>
  <c r="BI422" i="1"/>
  <c r="Q423" i="1"/>
  <c r="R423" i="1"/>
  <c r="S423" i="1"/>
  <c r="T423" i="1"/>
  <c r="U423" i="1"/>
  <c r="V423" i="1"/>
  <c r="W423" i="1"/>
  <c r="X423" i="1"/>
  <c r="Y423" i="1"/>
  <c r="Z423" i="1"/>
  <c r="AA423" i="1"/>
  <c r="AC423" i="1"/>
  <c r="AD423" i="1"/>
  <c r="AE423" i="1"/>
  <c r="AF423" i="1"/>
  <c r="AG423" i="1"/>
  <c r="AH423" i="1"/>
  <c r="AI423" i="1"/>
  <c r="AJ423" i="1"/>
  <c r="AK423" i="1"/>
  <c r="AL423" i="1"/>
  <c r="AN423" i="1"/>
  <c r="AO423" i="1"/>
  <c r="AP423" i="1"/>
  <c r="AQ423" i="1"/>
  <c r="BD422" i="1" l="1"/>
  <c r="BC422" i="1"/>
  <c r="BJ422" i="1"/>
  <c r="AR423" i="1"/>
  <c r="AS423" i="1"/>
  <c r="AT423" i="1"/>
  <c r="AU423" i="1"/>
  <c r="AV423" i="1"/>
  <c r="AW423" i="1"/>
  <c r="AX423" i="1"/>
  <c r="AY423" i="1"/>
  <c r="AZ423" i="1"/>
  <c r="BA423" i="1"/>
  <c r="BB423" i="1" s="1"/>
  <c r="BD423" i="1"/>
  <c r="BE423" i="1"/>
  <c r="BF423" i="1"/>
  <c r="BG423" i="1"/>
  <c r="BH423" i="1"/>
  <c r="BI423" i="1"/>
  <c r="Q424" i="1"/>
  <c r="R424" i="1"/>
  <c r="S424" i="1"/>
  <c r="T424" i="1"/>
  <c r="U424" i="1"/>
  <c r="V424" i="1"/>
  <c r="W424" i="1"/>
  <c r="X424" i="1"/>
  <c r="Y424" i="1"/>
  <c r="Z424" i="1"/>
  <c r="AA424" i="1"/>
  <c r="AC424" i="1"/>
  <c r="AD424" i="1"/>
  <c r="AE424" i="1"/>
  <c r="AF424" i="1"/>
  <c r="AG424" i="1"/>
  <c r="AH424" i="1"/>
  <c r="AI424" i="1"/>
  <c r="AJ424" i="1"/>
  <c r="AK424" i="1"/>
  <c r="AL424" i="1"/>
  <c r="AN424" i="1"/>
  <c r="AO424" i="1"/>
  <c r="AP424" i="1"/>
  <c r="AQ424" i="1"/>
  <c r="BC423" i="1" l="1"/>
  <c r="BJ423" i="1"/>
  <c r="AR424" i="1"/>
  <c r="AS424" i="1"/>
  <c r="AT424" i="1"/>
  <c r="AU424" i="1"/>
  <c r="AV424" i="1"/>
  <c r="AW424" i="1"/>
  <c r="AX424" i="1"/>
  <c r="AY424" i="1"/>
  <c r="AZ424" i="1"/>
  <c r="BA424" i="1"/>
  <c r="BB424" i="1" s="1"/>
  <c r="BF424" i="1"/>
  <c r="BG424" i="1"/>
  <c r="BH424" i="1"/>
  <c r="BI424" i="1"/>
  <c r="Q425" i="1"/>
  <c r="R425" i="1"/>
  <c r="S425" i="1"/>
  <c r="T425" i="1"/>
  <c r="U425" i="1"/>
  <c r="V425" i="1"/>
  <c r="W425" i="1"/>
  <c r="X425" i="1"/>
  <c r="Y425" i="1"/>
  <c r="Z425" i="1"/>
  <c r="AA425" i="1"/>
  <c r="AC425" i="1"/>
  <c r="AD425" i="1"/>
  <c r="AE425" i="1"/>
  <c r="AF425" i="1"/>
  <c r="AG425" i="1"/>
  <c r="AH425" i="1"/>
  <c r="AI425" i="1"/>
  <c r="AJ425" i="1"/>
  <c r="AK425" i="1"/>
  <c r="AL425" i="1"/>
  <c r="AN425" i="1"/>
  <c r="AO425" i="1"/>
  <c r="AP425" i="1"/>
  <c r="AQ425" i="1"/>
  <c r="BE424" i="1" l="1"/>
  <c r="BD424" i="1"/>
  <c r="BC424" i="1"/>
  <c r="BJ424" i="1"/>
  <c r="AR425" i="1"/>
  <c r="AS425" i="1"/>
  <c r="AT425" i="1"/>
  <c r="AU425" i="1"/>
  <c r="AV425" i="1"/>
  <c r="AW425" i="1"/>
  <c r="AX425" i="1"/>
  <c r="AY425" i="1"/>
  <c r="AZ425" i="1"/>
  <c r="BA425" i="1"/>
  <c r="BB425" i="1" s="1"/>
  <c r="BE425" i="1"/>
  <c r="BF425" i="1"/>
  <c r="BG425" i="1"/>
  <c r="BH425" i="1"/>
  <c r="BI425" i="1"/>
  <c r="Q426" i="1"/>
  <c r="R426" i="1"/>
  <c r="S426" i="1"/>
  <c r="T426" i="1"/>
  <c r="U426" i="1"/>
  <c r="V426" i="1"/>
  <c r="W426" i="1"/>
  <c r="X426" i="1"/>
  <c r="Y426" i="1"/>
  <c r="Z426" i="1"/>
  <c r="AA426" i="1"/>
  <c r="AC426" i="1"/>
  <c r="AD426" i="1"/>
  <c r="AE426" i="1"/>
  <c r="AF426" i="1"/>
  <c r="AG426" i="1"/>
  <c r="AH426" i="1"/>
  <c r="AI426" i="1"/>
  <c r="AJ426" i="1"/>
  <c r="AK426" i="1"/>
  <c r="AL426" i="1"/>
  <c r="AN426" i="1"/>
  <c r="AO426" i="1"/>
  <c r="AP426" i="1"/>
  <c r="AQ426" i="1"/>
  <c r="BD425" i="1" l="1"/>
  <c r="BC425" i="1"/>
  <c r="BJ425" i="1"/>
  <c r="AR426" i="1"/>
  <c r="AS426" i="1"/>
  <c r="AT426" i="1"/>
  <c r="AU426" i="1"/>
  <c r="AV426" i="1"/>
  <c r="AW426" i="1"/>
  <c r="AX426" i="1"/>
  <c r="AY426" i="1"/>
  <c r="AZ426" i="1"/>
  <c r="BA426" i="1"/>
  <c r="BB426" i="1" s="1"/>
  <c r="BE426" i="1"/>
  <c r="BG426" i="1"/>
  <c r="BH426" i="1"/>
  <c r="BI426" i="1"/>
  <c r="Q427" i="1"/>
  <c r="R427" i="1"/>
  <c r="S427" i="1"/>
  <c r="T427" i="1"/>
  <c r="U427" i="1"/>
  <c r="V427" i="1"/>
  <c r="W427" i="1"/>
  <c r="X427" i="1"/>
  <c r="Y427" i="1"/>
  <c r="Z427" i="1"/>
  <c r="AA427" i="1"/>
  <c r="AC427" i="1"/>
  <c r="AD427" i="1"/>
  <c r="AE427" i="1"/>
  <c r="AF427" i="1"/>
  <c r="AG427" i="1"/>
  <c r="AH427" i="1"/>
  <c r="AI427" i="1"/>
  <c r="AJ427" i="1"/>
  <c r="AK427" i="1"/>
  <c r="AL427" i="1"/>
  <c r="AN427" i="1"/>
  <c r="AO427" i="1"/>
  <c r="AP427" i="1"/>
  <c r="AQ427" i="1"/>
  <c r="BF426" i="1" l="1"/>
  <c r="BD426" i="1"/>
  <c r="BC426" i="1"/>
  <c r="BJ426" i="1"/>
  <c r="AR427" i="1"/>
  <c r="AS427" i="1"/>
  <c r="AT427" i="1"/>
  <c r="AU427" i="1"/>
  <c r="AV427" i="1"/>
  <c r="AW427" i="1"/>
  <c r="AX427" i="1"/>
  <c r="AY427" i="1"/>
  <c r="AZ427" i="1"/>
  <c r="BA427" i="1"/>
  <c r="BB427" i="1" s="1"/>
  <c r="BE427" i="1"/>
  <c r="BF427" i="1"/>
  <c r="BG427" i="1"/>
  <c r="BH427" i="1"/>
  <c r="BI427" i="1"/>
  <c r="Q428" i="1"/>
  <c r="R428" i="1"/>
  <c r="S428" i="1"/>
  <c r="T428" i="1"/>
  <c r="U428" i="1"/>
  <c r="V428" i="1"/>
  <c r="W428" i="1"/>
  <c r="X428" i="1"/>
  <c r="Y428" i="1"/>
  <c r="Z428" i="1"/>
  <c r="AA428" i="1"/>
  <c r="AC428" i="1"/>
  <c r="AD428" i="1"/>
  <c r="AE428" i="1"/>
  <c r="AF428" i="1"/>
  <c r="AG428" i="1"/>
  <c r="AH428" i="1"/>
  <c r="AI428" i="1"/>
  <c r="AJ428" i="1"/>
  <c r="AK428" i="1"/>
  <c r="AL428" i="1"/>
  <c r="AN428" i="1"/>
  <c r="AO428" i="1"/>
  <c r="AP428" i="1"/>
  <c r="AQ428" i="1"/>
  <c r="BD427" i="1" l="1"/>
  <c r="BC427" i="1"/>
  <c r="BJ427" i="1"/>
  <c r="AR428" i="1"/>
  <c r="AS428" i="1"/>
  <c r="AT428" i="1"/>
  <c r="AU428" i="1"/>
  <c r="AV428" i="1"/>
  <c r="AW428" i="1"/>
  <c r="AX428" i="1"/>
  <c r="AY428" i="1"/>
  <c r="AZ428" i="1"/>
  <c r="BA428" i="1"/>
  <c r="BB428" i="1" s="1"/>
  <c r="BE428" i="1"/>
  <c r="BF428" i="1"/>
  <c r="BG428" i="1"/>
  <c r="BH428" i="1"/>
  <c r="BI428" i="1"/>
  <c r="Q429" i="1"/>
  <c r="R429" i="1"/>
  <c r="S429" i="1"/>
  <c r="T429" i="1"/>
  <c r="U429" i="1"/>
  <c r="V429" i="1"/>
  <c r="W429" i="1"/>
  <c r="X429" i="1"/>
  <c r="Y429" i="1"/>
  <c r="Z429" i="1"/>
  <c r="AA429" i="1"/>
  <c r="AC429" i="1"/>
  <c r="AD429" i="1"/>
  <c r="AE429" i="1"/>
  <c r="AF429" i="1"/>
  <c r="AG429" i="1"/>
  <c r="AH429" i="1"/>
  <c r="AI429" i="1"/>
  <c r="AJ429" i="1"/>
  <c r="AK429" i="1"/>
  <c r="AL429" i="1"/>
  <c r="AN429" i="1"/>
  <c r="AO429" i="1"/>
  <c r="AP429" i="1"/>
  <c r="AQ429" i="1"/>
  <c r="BD428" i="1" l="1"/>
  <c r="BC428" i="1"/>
  <c r="BJ428" i="1"/>
  <c r="AR429" i="1"/>
  <c r="AS429" i="1"/>
  <c r="AT429" i="1"/>
  <c r="AU429" i="1"/>
  <c r="AV429" i="1"/>
  <c r="AW429" i="1"/>
  <c r="AX429" i="1"/>
  <c r="AY429" i="1"/>
  <c r="AZ429" i="1"/>
  <c r="BA429" i="1"/>
  <c r="BB429" i="1" s="1"/>
  <c r="BF429" i="1"/>
  <c r="BG429" i="1"/>
  <c r="BH429" i="1"/>
  <c r="BI429" i="1"/>
  <c r="Q430" i="1"/>
  <c r="R430" i="1"/>
  <c r="S430" i="1"/>
  <c r="T430" i="1"/>
  <c r="U430" i="1"/>
  <c r="V430" i="1"/>
  <c r="W430" i="1"/>
  <c r="X430" i="1"/>
  <c r="Y430" i="1"/>
  <c r="Z430" i="1"/>
  <c r="AA430" i="1"/>
  <c r="AC430" i="1"/>
  <c r="AD430" i="1"/>
  <c r="AE430" i="1"/>
  <c r="AF430" i="1"/>
  <c r="AG430" i="1"/>
  <c r="AH430" i="1"/>
  <c r="AI430" i="1"/>
  <c r="AJ430" i="1"/>
  <c r="AK430" i="1"/>
  <c r="AL430" i="1"/>
  <c r="AN430" i="1"/>
  <c r="AO430" i="1"/>
  <c r="AP430" i="1"/>
  <c r="AQ430" i="1"/>
  <c r="BE429" i="1" l="1"/>
  <c r="BD429" i="1"/>
  <c r="BC429" i="1"/>
  <c r="BJ429" i="1"/>
  <c r="AR430" i="1"/>
  <c r="AS430" i="1"/>
  <c r="AT430" i="1"/>
  <c r="AU430" i="1"/>
  <c r="AV430" i="1"/>
  <c r="AW430" i="1"/>
  <c r="AX430" i="1"/>
  <c r="AY430" i="1"/>
  <c r="AZ430" i="1"/>
  <c r="BA430" i="1"/>
  <c r="BB430" i="1" s="1"/>
  <c r="BF430" i="1"/>
  <c r="BG430" i="1"/>
  <c r="BH430" i="1"/>
  <c r="BI430" i="1"/>
  <c r="Q431" i="1"/>
  <c r="R431" i="1"/>
  <c r="S431" i="1"/>
  <c r="T431" i="1"/>
  <c r="U431" i="1"/>
  <c r="V431" i="1"/>
  <c r="W431" i="1"/>
  <c r="X431" i="1"/>
  <c r="Y431" i="1"/>
  <c r="Z431" i="1"/>
  <c r="AA431" i="1"/>
  <c r="AC431" i="1"/>
  <c r="AD431" i="1"/>
  <c r="AE431" i="1"/>
  <c r="AF431" i="1"/>
  <c r="AG431" i="1"/>
  <c r="AH431" i="1"/>
  <c r="AI431" i="1"/>
  <c r="AJ431" i="1"/>
  <c r="AK431" i="1"/>
  <c r="AL431" i="1"/>
  <c r="AN431" i="1"/>
  <c r="AO431" i="1"/>
  <c r="AP431" i="1"/>
  <c r="AQ431" i="1"/>
  <c r="BE430" i="1" l="1"/>
  <c r="BD430" i="1"/>
  <c r="BC430" i="1"/>
  <c r="BJ430" i="1"/>
  <c r="AR431" i="1"/>
  <c r="AS431" i="1"/>
  <c r="AT431" i="1"/>
  <c r="AU431" i="1"/>
  <c r="AV431" i="1"/>
  <c r="AW431" i="1"/>
  <c r="AX431" i="1"/>
  <c r="AY431" i="1"/>
  <c r="AZ431" i="1"/>
  <c r="BA431" i="1"/>
  <c r="BB431" i="1" s="1"/>
  <c r="BE431" i="1"/>
  <c r="BF431" i="1"/>
  <c r="BG431" i="1"/>
  <c r="BH431" i="1"/>
  <c r="BI431" i="1"/>
  <c r="Q432" i="1"/>
  <c r="R432" i="1"/>
  <c r="S432" i="1"/>
  <c r="T432" i="1"/>
  <c r="U432" i="1"/>
  <c r="V432" i="1"/>
  <c r="W432" i="1"/>
  <c r="X432" i="1"/>
  <c r="Y432" i="1"/>
  <c r="Z432" i="1"/>
  <c r="AA432" i="1"/>
  <c r="AC432" i="1"/>
  <c r="AD432" i="1"/>
  <c r="AE432" i="1"/>
  <c r="AF432" i="1"/>
  <c r="AG432" i="1"/>
  <c r="AH432" i="1"/>
  <c r="AI432" i="1"/>
  <c r="AJ432" i="1"/>
  <c r="AK432" i="1"/>
  <c r="AL432" i="1"/>
  <c r="AN432" i="1"/>
  <c r="AO432" i="1"/>
  <c r="AP432" i="1"/>
  <c r="AQ432" i="1"/>
  <c r="BD431" i="1" l="1"/>
  <c r="BC431" i="1"/>
  <c r="BJ431" i="1"/>
  <c r="AR432" i="1"/>
  <c r="AS432" i="1"/>
  <c r="AT432" i="1"/>
  <c r="AU432" i="1"/>
  <c r="AV432" i="1"/>
  <c r="AW432" i="1"/>
  <c r="AX432" i="1"/>
  <c r="AY432" i="1"/>
  <c r="AZ432" i="1"/>
  <c r="BA432" i="1"/>
  <c r="BB432" i="1" s="1"/>
  <c r="BG432" i="1"/>
  <c r="BH432" i="1"/>
  <c r="BI432" i="1"/>
  <c r="Q433" i="1"/>
  <c r="R433" i="1"/>
  <c r="S433" i="1"/>
  <c r="T433" i="1"/>
  <c r="U433" i="1"/>
  <c r="V433" i="1"/>
  <c r="W433" i="1"/>
  <c r="X433" i="1"/>
  <c r="Y433" i="1"/>
  <c r="Z433" i="1"/>
  <c r="AA433" i="1"/>
  <c r="AC433" i="1"/>
  <c r="AD433" i="1"/>
  <c r="AE433" i="1"/>
  <c r="AF433" i="1"/>
  <c r="AG433" i="1"/>
  <c r="AH433" i="1"/>
  <c r="AI433" i="1"/>
  <c r="AJ433" i="1"/>
  <c r="AK433" i="1"/>
  <c r="AL433" i="1"/>
  <c r="AN433" i="1"/>
  <c r="AO433" i="1"/>
  <c r="AP433" i="1"/>
  <c r="AQ433" i="1"/>
  <c r="BF432" i="1" l="1"/>
  <c r="BE432" i="1"/>
  <c r="BD432" i="1"/>
  <c r="BC432" i="1"/>
  <c r="BJ432" i="1"/>
  <c r="AR433" i="1"/>
  <c r="AS433" i="1"/>
  <c r="AT433" i="1"/>
  <c r="AU433" i="1"/>
  <c r="AV433" i="1"/>
  <c r="AW433" i="1"/>
  <c r="AX433" i="1"/>
  <c r="AY433" i="1"/>
  <c r="AZ433" i="1"/>
  <c r="BA433" i="1"/>
  <c r="BB433" i="1" s="1"/>
  <c r="BD433" i="1"/>
  <c r="BE433" i="1"/>
  <c r="BF433" i="1"/>
  <c r="BG433" i="1"/>
  <c r="BH433" i="1"/>
  <c r="BI433" i="1"/>
  <c r="Q434" i="1"/>
  <c r="R434" i="1"/>
  <c r="S434" i="1"/>
  <c r="T434" i="1"/>
  <c r="U434" i="1"/>
  <c r="V434" i="1"/>
  <c r="W434" i="1"/>
  <c r="X434" i="1"/>
  <c r="Y434" i="1"/>
  <c r="Z434" i="1"/>
  <c r="AA434" i="1"/>
  <c r="AC434" i="1"/>
  <c r="AD434" i="1"/>
  <c r="AE434" i="1"/>
  <c r="AF434" i="1"/>
  <c r="AG434" i="1"/>
  <c r="AH434" i="1"/>
  <c r="AI434" i="1"/>
  <c r="AJ434" i="1"/>
  <c r="AK434" i="1"/>
  <c r="AL434" i="1"/>
  <c r="AN434" i="1"/>
  <c r="AO434" i="1"/>
  <c r="AP434" i="1"/>
  <c r="AQ434" i="1"/>
  <c r="BC433" i="1" l="1"/>
  <c r="BJ433" i="1"/>
  <c r="AR434" i="1"/>
  <c r="AS434" i="1"/>
  <c r="AT434" i="1"/>
  <c r="AU434" i="1"/>
  <c r="AV434" i="1"/>
  <c r="AW434" i="1"/>
  <c r="AX434" i="1"/>
  <c r="AY434" i="1"/>
  <c r="AZ434" i="1"/>
  <c r="BA434" i="1"/>
  <c r="BB434" i="1" s="1"/>
  <c r="BF434" i="1"/>
  <c r="BG434" i="1"/>
  <c r="BH434" i="1"/>
  <c r="BI434" i="1"/>
  <c r="Q435" i="1"/>
  <c r="R435" i="1"/>
  <c r="S435" i="1"/>
  <c r="T435" i="1"/>
  <c r="U435" i="1"/>
  <c r="V435" i="1"/>
  <c r="W435" i="1"/>
  <c r="X435" i="1"/>
  <c r="Y435" i="1"/>
  <c r="Z435" i="1"/>
  <c r="AA435" i="1"/>
  <c r="AC435" i="1"/>
  <c r="AD435" i="1"/>
  <c r="AE435" i="1"/>
  <c r="AF435" i="1"/>
  <c r="AG435" i="1"/>
  <c r="AH435" i="1"/>
  <c r="AI435" i="1"/>
  <c r="AJ435" i="1"/>
  <c r="AK435" i="1"/>
  <c r="AL435" i="1"/>
  <c r="AN435" i="1"/>
  <c r="AO435" i="1"/>
  <c r="AP435" i="1"/>
  <c r="AQ435" i="1"/>
  <c r="BE434" i="1" l="1"/>
  <c r="BD434" i="1"/>
  <c r="BC434" i="1"/>
  <c r="BJ434" i="1"/>
  <c r="AR435" i="1"/>
  <c r="AS435" i="1"/>
  <c r="AT435" i="1"/>
  <c r="AU435" i="1"/>
  <c r="AV435" i="1"/>
  <c r="AW435" i="1"/>
  <c r="AX435" i="1"/>
  <c r="AY435" i="1"/>
  <c r="AZ435" i="1"/>
  <c r="BA435" i="1"/>
  <c r="BB435" i="1" s="1"/>
  <c r="BF435" i="1"/>
  <c r="BG435" i="1"/>
  <c r="BH435" i="1"/>
  <c r="BI435" i="1"/>
  <c r="Q436" i="1"/>
  <c r="R436" i="1"/>
  <c r="S436" i="1"/>
  <c r="T436" i="1"/>
  <c r="U436" i="1"/>
  <c r="V436" i="1"/>
  <c r="W436" i="1"/>
  <c r="X436" i="1"/>
  <c r="Y436" i="1"/>
  <c r="Z436" i="1"/>
  <c r="AA436" i="1"/>
  <c r="AC436" i="1"/>
  <c r="AD436" i="1"/>
  <c r="AE436" i="1"/>
  <c r="AF436" i="1"/>
  <c r="AG436" i="1"/>
  <c r="AH436" i="1"/>
  <c r="AI436" i="1"/>
  <c r="AJ436" i="1"/>
  <c r="AK436" i="1"/>
  <c r="AL436" i="1"/>
  <c r="AN436" i="1"/>
  <c r="AO436" i="1"/>
  <c r="AP436" i="1"/>
  <c r="AQ436" i="1"/>
  <c r="BE435" i="1" l="1"/>
  <c r="BD435" i="1"/>
  <c r="BC435" i="1"/>
  <c r="BJ435" i="1"/>
  <c r="AR436" i="1"/>
  <c r="AS436" i="1"/>
  <c r="AT436" i="1"/>
  <c r="AU436" i="1"/>
  <c r="AV436" i="1"/>
  <c r="AW436" i="1"/>
  <c r="AX436" i="1"/>
  <c r="AY436" i="1"/>
  <c r="AZ436" i="1"/>
  <c r="BA436" i="1"/>
  <c r="BB436" i="1" s="1"/>
  <c r="BG436" i="1"/>
  <c r="BH436" i="1"/>
  <c r="BI436" i="1"/>
  <c r="Q437" i="1"/>
  <c r="R437" i="1"/>
  <c r="S437" i="1"/>
  <c r="T437" i="1"/>
  <c r="U437" i="1"/>
  <c r="V437" i="1"/>
  <c r="W437" i="1"/>
  <c r="X437" i="1"/>
  <c r="Y437" i="1"/>
  <c r="Z437" i="1"/>
  <c r="AA437" i="1"/>
  <c r="AC437" i="1"/>
  <c r="AD437" i="1"/>
  <c r="AE437" i="1"/>
  <c r="AF437" i="1"/>
  <c r="AG437" i="1"/>
  <c r="AH437" i="1"/>
  <c r="AI437" i="1"/>
  <c r="AJ437" i="1"/>
  <c r="AK437" i="1"/>
  <c r="AL437" i="1"/>
  <c r="AN437" i="1"/>
  <c r="AO437" i="1"/>
  <c r="AP437" i="1"/>
  <c r="AQ437" i="1"/>
  <c r="BF436" i="1" l="1"/>
  <c r="BE436" i="1"/>
  <c r="BD436" i="1"/>
  <c r="BC436" i="1"/>
  <c r="BJ436" i="1"/>
  <c r="AR437" i="1"/>
  <c r="AS437" i="1"/>
  <c r="AT437" i="1"/>
  <c r="AU437" i="1"/>
  <c r="AV437" i="1"/>
  <c r="AW437" i="1"/>
  <c r="AX437" i="1"/>
  <c r="AY437" i="1"/>
  <c r="AZ437" i="1"/>
  <c r="BA437" i="1"/>
  <c r="BB437" i="1" s="1"/>
  <c r="BG437" i="1"/>
  <c r="BH437" i="1"/>
  <c r="BI437" i="1"/>
  <c r="Q438" i="1"/>
  <c r="R438" i="1"/>
  <c r="S438" i="1"/>
  <c r="T438" i="1"/>
  <c r="U438" i="1"/>
  <c r="V438" i="1"/>
  <c r="W438" i="1"/>
  <c r="X438" i="1"/>
  <c r="Y438" i="1"/>
  <c r="Z438" i="1"/>
  <c r="AA438" i="1"/>
  <c r="AC438" i="1"/>
  <c r="AD438" i="1"/>
  <c r="AE438" i="1"/>
  <c r="AF438" i="1"/>
  <c r="AG438" i="1"/>
  <c r="AH438" i="1"/>
  <c r="AI438" i="1"/>
  <c r="AJ438" i="1"/>
  <c r="AK438" i="1"/>
  <c r="AL438" i="1"/>
  <c r="AN438" i="1"/>
  <c r="AO438" i="1"/>
  <c r="AP438" i="1"/>
  <c r="AQ438" i="1"/>
  <c r="BF437" i="1" l="1"/>
  <c r="BE437" i="1"/>
  <c r="BD437" i="1"/>
  <c r="BC437" i="1"/>
  <c r="BJ437" i="1"/>
  <c r="AR438" i="1"/>
  <c r="AS438" i="1"/>
  <c r="AT438" i="1"/>
  <c r="AU438" i="1"/>
  <c r="AV438" i="1"/>
  <c r="AW438" i="1"/>
  <c r="AX438" i="1"/>
  <c r="AY438" i="1"/>
  <c r="AZ438" i="1"/>
  <c r="BA438" i="1"/>
  <c r="BB438" i="1" s="1"/>
  <c r="BG438" i="1"/>
  <c r="BH438" i="1"/>
  <c r="BI438" i="1"/>
  <c r="Q439" i="1"/>
  <c r="R439" i="1"/>
  <c r="S439" i="1"/>
  <c r="T439" i="1"/>
  <c r="U439" i="1"/>
  <c r="V439" i="1"/>
  <c r="W439" i="1"/>
  <c r="X439" i="1"/>
  <c r="Y439" i="1"/>
  <c r="Z439" i="1"/>
  <c r="AA439" i="1"/>
  <c r="AC439" i="1"/>
  <c r="AD439" i="1"/>
  <c r="AE439" i="1"/>
  <c r="AF439" i="1"/>
  <c r="AG439" i="1"/>
  <c r="AH439" i="1"/>
  <c r="AI439" i="1"/>
  <c r="AJ439" i="1"/>
  <c r="AK439" i="1"/>
  <c r="AL439" i="1"/>
  <c r="AN439" i="1"/>
  <c r="AO439" i="1"/>
  <c r="AP439" i="1"/>
  <c r="AQ439" i="1"/>
  <c r="BF438" i="1" l="1"/>
  <c r="BE438" i="1"/>
  <c r="BD438" i="1"/>
  <c r="BC438" i="1"/>
  <c r="BJ438" i="1"/>
  <c r="AR439" i="1"/>
  <c r="AS439" i="1"/>
  <c r="AT439" i="1"/>
  <c r="AU439" i="1"/>
  <c r="AV439" i="1"/>
  <c r="AW439" i="1"/>
  <c r="AX439" i="1"/>
  <c r="AY439" i="1"/>
  <c r="AZ439" i="1"/>
  <c r="BA439" i="1"/>
  <c r="BB439" i="1" s="1"/>
  <c r="BG439" i="1"/>
  <c r="BH439" i="1"/>
  <c r="BI439" i="1"/>
  <c r="Q440" i="1"/>
  <c r="R440" i="1"/>
  <c r="S440" i="1"/>
  <c r="T440" i="1"/>
  <c r="U440" i="1"/>
  <c r="V440" i="1"/>
  <c r="W440" i="1"/>
  <c r="X440" i="1"/>
  <c r="Y440" i="1"/>
  <c r="Z440" i="1"/>
  <c r="AA440" i="1"/>
  <c r="AC440" i="1"/>
  <c r="AD440" i="1"/>
  <c r="AE440" i="1"/>
  <c r="AF440" i="1"/>
  <c r="AG440" i="1"/>
  <c r="AH440" i="1"/>
  <c r="AI440" i="1"/>
  <c r="AJ440" i="1"/>
  <c r="AK440" i="1"/>
  <c r="AL440" i="1"/>
  <c r="AN440" i="1"/>
  <c r="AO440" i="1"/>
  <c r="AP440" i="1"/>
  <c r="AQ440" i="1"/>
  <c r="BF439" i="1" l="1"/>
  <c r="BE439" i="1"/>
  <c r="BD439" i="1"/>
  <c r="BC439" i="1"/>
  <c r="BJ439" i="1"/>
  <c r="AR440" i="1"/>
  <c r="AS440" i="1"/>
  <c r="AT440" i="1"/>
  <c r="AU440" i="1"/>
  <c r="AV440" i="1"/>
  <c r="AW440" i="1"/>
  <c r="AX440" i="1"/>
  <c r="AY440" i="1"/>
  <c r="AZ440" i="1"/>
  <c r="BA440" i="1"/>
  <c r="BB440" i="1" s="1"/>
  <c r="BE440" i="1"/>
  <c r="BG440" i="1"/>
  <c r="BH440" i="1"/>
  <c r="BI440" i="1"/>
  <c r="Q441" i="1"/>
  <c r="R441" i="1"/>
  <c r="S441" i="1"/>
  <c r="T441" i="1"/>
  <c r="U441" i="1"/>
  <c r="V441" i="1"/>
  <c r="W441" i="1"/>
  <c r="X441" i="1"/>
  <c r="Y441" i="1"/>
  <c r="Z441" i="1"/>
  <c r="AA441" i="1"/>
  <c r="AC441" i="1"/>
  <c r="AD441" i="1"/>
  <c r="AE441" i="1"/>
  <c r="AF441" i="1"/>
  <c r="AG441" i="1"/>
  <c r="AH441" i="1"/>
  <c r="AI441" i="1"/>
  <c r="AJ441" i="1"/>
  <c r="AK441" i="1"/>
  <c r="AL441" i="1"/>
  <c r="AN441" i="1"/>
  <c r="AO441" i="1"/>
  <c r="AP441" i="1"/>
  <c r="AQ441" i="1"/>
  <c r="BF440" i="1" l="1"/>
  <c r="BD440" i="1"/>
  <c r="BC440" i="1"/>
  <c r="BJ440" i="1"/>
  <c r="AR441" i="1"/>
  <c r="AS441" i="1"/>
  <c r="AT441" i="1"/>
  <c r="AU441" i="1"/>
  <c r="AV441" i="1"/>
  <c r="AW441" i="1"/>
  <c r="AX441" i="1"/>
  <c r="AY441" i="1"/>
  <c r="AZ441" i="1"/>
  <c r="BA441" i="1"/>
  <c r="BB441" i="1" s="1"/>
  <c r="BG441" i="1"/>
  <c r="BH441" i="1"/>
  <c r="BI441" i="1"/>
  <c r="Q442" i="1"/>
  <c r="R442" i="1"/>
  <c r="S442" i="1"/>
  <c r="T442" i="1"/>
  <c r="U442" i="1"/>
  <c r="V442" i="1"/>
  <c r="W442" i="1"/>
  <c r="X442" i="1"/>
  <c r="Y442" i="1"/>
  <c r="Z442" i="1"/>
  <c r="AA442" i="1"/>
  <c r="AC442" i="1"/>
  <c r="AD442" i="1"/>
  <c r="AE442" i="1"/>
  <c r="AF442" i="1"/>
  <c r="AG442" i="1"/>
  <c r="AH442" i="1"/>
  <c r="AI442" i="1"/>
  <c r="AJ442" i="1"/>
  <c r="AK442" i="1"/>
  <c r="AL442" i="1"/>
  <c r="AN442" i="1"/>
  <c r="AO442" i="1"/>
  <c r="AP442" i="1"/>
  <c r="AQ442" i="1"/>
  <c r="BF441" i="1" l="1"/>
  <c r="BE441" i="1"/>
  <c r="BD441" i="1"/>
  <c r="BC441" i="1"/>
  <c r="BJ441" i="1"/>
  <c r="AR442" i="1"/>
  <c r="AS442" i="1"/>
  <c r="AT442" i="1"/>
  <c r="AU442" i="1"/>
  <c r="AV442" i="1"/>
  <c r="AW442" i="1"/>
  <c r="AX442" i="1"/>
  <c r="AY442" i="1"/>
  <c r="AZ442" i="1"/>
  <c r="BA442" i="1"/>
  <c r="BB442" i="1" s="1"/>
  <c r="BG442" i="1"/>
  <c r="BH442" i="1"/>
  <c r="BI442" i="1"/>
  <c r="Q443" i="1"/>
  <c r="R443" i="1"/>
  <c r="S443" i="1"/>
  <c r="T443" i="1"/>
  <c r="U443" i="1"/>
  <c r="V443" i="1"/>
  <c r="W443" i="1"/>
  <c r="X443" i="1"/>
  <c r="Y443" i="1"/>
  <c r="Z443" i="1"/>
  <c r="AA443" i="1"/>
  <c r="AC443" i="1"/>
  <c r="AD443" i="1"/>
  <c r="AE443" i="1"/>
  <c r="AF443" i="1"/>
  <c r="AG443" i="1"/>
  <c r="AH443" i="1"/>
  <c r="AI443" i="1"/>
  <c r="AJ443" i="1"/>
  <c r="AK443" i="1"/>
  <c r="AL443" i="1"/>
  <c r="AN443" i="1"/>
  <c r="AO443" i="1"/>
  <c r="AP443" i="1"/>
  <c r="AQ443" i="1"/>
  <c r="BF442" i="1" l="1"/>
  <c r="BE442" i="1"/>
  <c r="BD442" i="1"/>
  <c r="BC442" i="1"/>
  <c r="BJ442" i="1"/>
  <c r="AR443" i="1"/>
  <c r="AS443" i="1"/>
  <c r="AT443" i="1"/>
  <c r="AU443" i="1"/>
  <c r="AV443" i="1"/>
  <c r="AW443" i="1"/>
  <c r="AX443" i="1"/>
  <c r="AY443" i="1"/>
  <c r="AZ443" i="1"/>
  <c r="BA443" i="1"/>
  <c r="BB443" i="1" s="1"/>
  <c r="BE443" i="1"/>
  <c r="BF443" i="1"/>
  <c r="BG443" i="1"/>
  <c r="BH443" i="1"/>
  <c r="BI443" i="1"/>
  <c r="Q444" i="1"/>
  <c r="R444" i="1"/>
  <c r="S444" i="1"/>
  <c r="T444" i="1"/>
  <c r="U444" i="1"/>
  <c r="V444" i="1"/>
  <c r="W444" i="1"/>
  <c r="X444" i="1"/>
  <c r="Y444" i="1"/>
  <c r="Z444" i="1"/>
  <c r="AA444" i="1"/>
  <c r="AC444" i="1"/>
  <c r="AD444" i="1"/>
  <c r="AE444" i="1"/>
  <c r="AF444" i="1"/>
  <c r="AG444" i="1"/>
  <c r="AH444" i="1"/>
  <c r="AI444" i="1"/>
  <c r="AJ444" i="1"/>
  <c r="AK444" i="1"/>
  <c r="AL444" i="1"/>
  <c r="AN444" i="1"/>
  <c r="AO444" i="1"/>
  <c r="AP444" i="1"/>
  <c r="AQ444" i="1"/>
  <c r="BD443" i="1" l="1"/>
  <c r="BC443" i="1"/>
  <c r="BJ443" i="1"/>
  <c r="AR444" i="1"/>
  <c r="AS444" i="1"/>
  <c r="AT444" i="1"/>
  <c r="AU444" i="1"/>
  <c r="AV444" i="1"/>
  <c r="AW444" i="1"/>
  <c r="AX444" i="1"/>
  <c r="AY444" i="1"/>
  <c r="AZ444" i="1"/>
  <c r="BA444" i="1"/>
  <c r="BB444" i="1" s="1"/>
  <c r="BE444" i="1"/>
  <c r="BF444" i="1"/>
  <c r="BG444" i="1"/>
  <c r="BH444" i="1"/>
  <c r="BI444" i="1"/>
  <c r="Q445" i="1"/>
  <c r="R445" i="1"/>
  <c r="S445" i="1"/>
  <c r="T445" i="1"/>
  <c r="U445" i="1"/>
  <c r="V445" i="1"/>
  <c r="W445" i="1"/>
  <c r="X445" i="1"/>
  <c r="Y445" i="1"/>
  <c r="Z445" i="1"/>
  <c r="AA445" i="1"/>
  <c r="AC445" i="1"/>
  <c r="AD445" i="1"/>
  <c r="AE445" i="1"/>
  <c r="AF445" i="1"/>
  <c r="AG445" i="1"/>
  <c r="AH445" i="1"/>
  <c r="AI445" i="1"/>
  <c r="AJ445" i="1"/>
  <c r="AK445" i="1"/>
  <c r="AL445" i="1"/>
  <c r="AN445" i="1"/>
  <c r="AO445" i="1"/>
  <c r="AP445" i="1"/>
  <c r="AQ445" i="1"/>
  <c r="BD444" i="1" l="1"/>
  <c r="BC444" i="1"/>
  <c r="BJ444" i="1"/>
  <c r="AR445" i="1"/>
  <c r="AS445" i="1"/>
  <c r="AT445" i="1"/>
  <c r="AU445" i="1"/>
  <c r="AV445" i="1"/>
  <c r="AW445" i="1"/>
  <c r="AX445" i="1"/>
  <c r="AY445" i="1"/>
  <c r="AZ445" i="1"/>
  <c r="BA445" i="1"/>
  <c r="BB445" i="1" s="1"/>
  <c r="BG445" i="1"/>
  <c r="BH445" i="1"/>
  <c r="BI445" i="1"/>
  <c r="Q446" i="1"/>
  <c r="R446" i="1"/>
  <c r="S446" i="1"/>
  <c r="T446" i="1"/>
  <c r="U446" i="1"/>
  <c r="V446" i="1"/>
  <c r="W446" i="1"/>
  <c r="X446" i="1"/>
  <c r="Y446" i="1"/>
  <c r="Z446" i="1"/>
  <c r="AA446" i="1"/>
  <c r="AC446" i="1"/>
  <c r="AD446" i="1"/>
  <c r="AE446" i="1"/>
  <c r="AF446" i="1"/>
  <c r="AG446" i="1"/>
  <c r="AH446" i="1"/>
  <c r="AI446" i="1"/>
  <c r="AJ446" i="1"/>
  <c r="AK446" i="1"/>
  <c r="AL446" i="1"/>
  <c r="AN446" i="1"/>
  <c r="AO446" i="1"/>
  <c r="AP446" i="1"/>
  <c r="AQ446" i="1"/>
  <c r="BF445" i="1" l="1"/>
  <c r="BE445" i="1"/>
  <c r="BD445" i="1"/>
  <c r="BC445" i="1"/>
  <c r="BJ445" i="1"/>
  <c r="AR446" i="1"/>
  <c r="AS446" i="1"/>
  <c r="AT446" i="1"/>
  <c r="AU446" i="1"/>
  <c r="AV446" i="1"/>
  <c r="AW446" i="1"/>
  <c r="AX446" i="1"/>
  <c r="AY446" i="1"/>
  <c r="AZ446" i="1"/>
  <c r="BA446" i="1"/>
  <c r="BB446" i="1" s="1"/>
  <c r="BG446" i="1"/>
  <c r="BH446" i="1"/>
  <c r="BI446" i="1"/>
  <c r="Q447" i="1"/>
  <c r="R447" i="1"/>
  <c r="S447" i="1"/>
  <c r="T447" i="1"/>
  <c r="U447" i="1"/>
  <c r="V447" i="1"/>
  <c r="W447" i="1"/>
  <c r="X447" i="1"/>
  <c r="Y447" i="1"/>
  <c r="Z447" i="1"/>
  <c r="AA447" i="1"/>
  <c r="AC447" i="1"/>
  <c r="AD447" i="1"/>
  <c r="AE447" i="1"/>
  <c r="AF447" i="1"/>
  <c r="AG447" i="1"/>
  <c r="AH447" i="1"/>
  <c r="AI447" i="1"/>
  <c r="AJ447" i="1"/>
  <c r="AK447" i="1"/>
  <c r="AL447" i="1"/>
  <c r="AN447" i="1"/>
  <c r="AO447" i="1"/>
  <c r="AP447" i="1"/>
  <c r="AQ447" i="1"/>
  <c r="BF446" i="1" l="1"/>
  <c r="BE446" i="1"/>
  <c r="BD446" i="1"/>
  <c r="BC446" i="1"/>
  <c r="BJ446" i="1"/>
  <c r="AR447" i="1"/>
  <c r="AS447" i="1"/>
  <c r="AT447" i="1"/>
  <c r="AU447" i="1"/>
  <c r="AV447" i="1"/>
  <c r="AW447" i="1"/>
  <c r="AX447" i="1"/>
  <c r="AY447" i="1"/>
  <c r="AZ447" i="1"/>
  <c r="BA447" i="1"/>
  <c r="BB447" i="1" s="1"/>
  <c r="BF447" i="1"/>
  <c r="BG447" i="1"/>
  <c r="BH447" i="1"/>
  <c r="BI447" i="1"/>
  <c r="Q448" i="1"/>
  <c r="R448" i="1"/>
  <c r="S448" i="1"/>
  <c r="T448" i="1"/>
  <c r="U448" i="1"/>
  <c r="V448" i="1"/>
  <c r="W448" i="1"/>
  <c r="X448" i="1"/>
  <c r="Y448" i="1"/>
  <c r="Z448" i="1"/>
  <c r="AA448" i="1"/>
  <c r="AC448" i="1"/>
  <c r="AD448" i="1"/>
  <c r="AE448" i="1"/>
  <c r="AF448" i="1"/>
  <c r="AG448" i="1"/>
  <c r="AH448" i="1"/>
  <c r="AI448" i="1"/>
  <c r="AJ448" i="1"/>
  <c r="AK448" i="1"/>
  <c r="AL448" i="1"/>
  <c r="AN448" i="1"/>
  <c r="AO448" i="1"/>
  <c r="AP448" i="1"/>
  <c r="AQ448" i="1"/>
  <c r="BE447" i="1" l="1"/>
  <c r="BD447" i="1"/>
  <c r="BC447" i="1"/>
  <c r="BJ447" i="1"/>
  <c r="AR448" i="1"/>
  <c r="AS448" i="1"/>
  <c r="AT448" i="1"/>
  <c r="AU448" i="1"/>
  <c r="AV448" i="1"/>
  <c r="AW448" i="1"/>
  <c r="AX448" i="1"/>
  <c r="AY448" i="1"/>
  <c r="AZ448" i="1"/>
  <c r="BA448" i="1"/>
  <c r="BB448" i="1" s="1"/>
  <c r="BE448" i="1"/>
  <c r="BF448" i="1"/>
  <c r="BG448" i="1"/>
  <c r="BH448" i="1"/>
  <c r="BI448" i="1"/>
  <c r="Q449" i="1"/>
  <c r="R449" i="1"/>
  <c r="S449" i="1"/>
  <c r="T449" i="1"/>
  <c r="U449" i="1"/>
  <c r="V449" i="1"/>
  <c r="W449" i="1"/>
  <c r="X449" i="1"/>
  <c r="Y449" i="1"/>
  <c r="Z449" i="1"/>
  <c r="AA449" i="1"/>
  <c r="AC449" i="1"/>
  <c r="AD449" i="1"/>
  <c r="AE449" i="1"/>
  <c r="AF449" i="1"/>
  <c r="AG449" i="1"/>
  <c r="AH449" i="1"/>
  <c r="AI449" i="1"/>
  <c r="AJ449" i="1"/>
  <c r="AK449" i="1"/>
  <c r="AL449" i="1"/>
  <c r="AN449" i="1"/>
  <c r="AO449" i="1"/>
  <c r="AP449" i="1"/>
  <c r="AQ449" i="1"/>
  <c r="BD448" i="1" l="1"/>
  <c r="BC448" i="1"/>
  <c r="BJ448" i="1"/>
  <c r="AR449" i="1"/>
  <c r="AS449" i="1"/>
  <c r="AT449" i="1"/>
  <c r="AU449" i="1"/>
  <c r="AV449" i="1"/>
  <c r="AW449" i="1"/>
  <c r="AX449" i="1"/>
  <c r="AY449" i="1"/>
  <c r="AZ449" i="1"/>
  <c r="BA449" i="1"/>
  <c r="BB449" i="1" s="1"/>
  <c r="BF449" i="1"/>
  <c r="BG449" i="1"/>
  <c r="BH449" i="1"/>
  <c r="BI449" i="1"/>
  <c r="Q450" i="1"/>
  <c r="R450" i="1"/>
  <c r="S450" i="1"/>
  <c r="T450" i="1"/>
  <c r="U450" i="1"/>
  <c r="V450" i="1"/>
  <c r="W450" i="1"/>
  <c r="X450" i="1"/>
  <c r="Y450" i="1"/>
  <c r="Z450" i="1"/>
  <c r="AA450" i="1"/>
  <c r="AC450" i="1"/>
  <c r="AD450" i="1"/>
  <c r="AE450" i="1"/>
  <c r="AF450" i="1"/>
  <c r="AG450" i="1"/>
  <c r="AH450" i="1"/>
  <c r="AI450" i="1"/>
  <c r="AJ450" i="1"/>
  <c r="AK450" i="1"/>
  <c r="AL450" i="1"/>
  <c r="AN450" i="1"/>
  <c r="AO450" i="1"/>
  <c r="AP450" i="1"/>
  <c r="AQ450" i="1"/>
  <c r="BE449" i="1" l="1"/>
  <c r="BD449" i="1"/>
  <c r="BC449" i="1"/>
  <c r="BJ449" i="1"/>
  <c r="AR450" i="1"/>
  <c r="AS450" i="1"/>
  <c r="AT450" i="1"/>
  <c r="AU450" i="1"/>
  <c r="AV450" i="1"/>
  <c r="AW450" i="1"/>
  <c r="AX450" i="1"/>
  <c r="AY450" i="1"/>
  <c r="AZ450" i="1"/>
  <c r="BA450" i="1"/>
  <c r="BB450" i="1" s="1"/>
  <c r="BF450" i="1"/>
  <c r="BG450" i="1"/>
  <c r="BH450" i="1"/>
  <c r="BI450" i="1"/>
  <c r="Q451" i="1"/>
  <c r="R451" i="1"/>
  <c r="S451" i="1"/>
  <c r="T451" i="1"/>
  <c r="U451" i="1"/>
  <c r="V451" i="1"/>
  <c r="W451" i="1"/>
  <c r="X451" i="1"/>
  <c r="Y451" i="1"/>
  <c r="Z451" i="1"/>
  <c r="AA451" i="1"/>
  <c r="AC451" i="1"/>
  <c r="AD451" i="1"/>
  <c r="AE451" i="1"/>
  <c r="AF451" i="1"/>
  <c r="AG451" i="1"/>
  <c r="AH451" i="1"/>
  <c r="AI451" i="1"/>
  <c r="AJ451" i="1"/>
  <c r="AK451" i="1"/>
  <c r="AL451" i="1"/>
  <c r="AN451" i="1"/>
  <c r="AO451" i="1"/>
  <c r="AP451" i="1"/>
  <c r="AQ451" i="1"/>
  <c r="BE450" i="1" l="1"/>
  <c r="BD450" i="1"/>
  <c r="BC450" i="1"/>
  <c r="BJ450" i="1"/>
  <c r="AR451" i="1"/>
  <c r="AS451" i="1"/>
  <c r="AT451" i="1"/>
  <c r="AU451" i="1"/>
  <c r="AV451" i="1"/>
  <c r="AW451" i="1"/>
  <c r="AX451" i="1"/>
  <c r="AY451" i="1"/>
  <c r="AZ451" i="1"/>
  <c r="BA451" i="1"/>
  <c r="BB451" i="1" s="1"/>
  <c r="BF451" i="1"/>
  <c r="BG451" i="1"/>
  <c r="BH451" i="1"/>
  <c r="BI451" i="1"/>
  <c r="Q452" i="1"/>
  <c r="R452" i="1"/>
  <c r="S452" i="1"/>
  <c r="T452" i="1"/>
  <c r="U452" i="1"/>
  <c r="V452" i="1"/>
  <c r="W452" i="1"/>
  <c r="X452" i="1"/>
  <c r="Y452" i="1"/>
  <c r="Z452" i="1"/>
  <c r="AA452" i="1"/>
  <c r="AC452" i="1"/>
  <c r="AD452" i="1"/>
  <c r="AE452" i="1"/>
  <c r="AF452" i="1"/>
  <c r="AG452" i="1"/>
  <c r="AH452" i="1"/>
  <c r="AI452" i="1"/>
  <c r="AJ452" i="1"/>
  <c r="AK452" i="1"/>
  <c r="AL452" i="1"/>
  <c r="AN452" i="1"/>
  <c r="AO452" i="1"/>
  <c r="AP452" i="1"/>
  <c r="AQ452" i="1"/>
  <c r="BE451" i="1" l="1"/>
  <c r="BD451" i="1"/>
  <c r="BC451" i="1"/>
  <c r="BJ451" i="1"/>
  <c r="AR452" i="1"/>
  <c r="AS452" i="1"/>
  <c r="AT452" i="1"/>
  <c r="AU452" i="1"/>
  <c r="AV452" i="1"/>
  <c r="AW452" i="1"/>
  <c r="AX452" i="1"/>
  <c r="AY452" i="1"/>
  <c r="AZ452" i="1"/>
  <c r="BA452" i="1"/>
  <c r="BB452" i="1" s="1"/>
  <c r="BE452" i="1"/>
  <c r="BF452" i="1"/>
  <c r="BG452" i="1"/>
  <c r="BH452" i="1"/>
  <c r="BI452" i="1"/>
  <c r="Q453" i="1"/>
  <c r="R453" i="1"/>
  <c r="S453" i="1"/>
  <c r="T453" i="1"/>
  <c r="U453" i="1"/>
  <c r="V453" i="1"/>
  <c r="W453" i="1"/>
  <c r="X453" i="1"/>
  <c r="Y453" i="1"/>
  <c r="Z453" i="1"/>
  <c r="AA453" i="1"/>
  <c r="AC453" i="1"/>
  <c r="AD453" i="1"/>
  <c r="AE453" i="1"/>
  <c r="AF453" i="1"/>
  <c r="AG453" i="1"/>
  <c r="AH453" i="1"/>
  <c r="AI453" i="1"/>
  <c r="AJ453" i="1"/>
  <c r="AK453" i="1"/>
  <c r="AL453" i="1"/>
  <c r="AN453" i="1"/>
  <c r="AO453" i="1"/>
  <c r="AP453" i="1"/>
  <c r="AQ453" i="1"/>
  <c r="BD452" i="1" l="1"/>
  <c r="BC452" i="1"/>
  <c r="BJ452" i="1"/>
  <c r="AR453" i="1"/>
  <c r="AS453" i="1"/>
  <c r="AT453" i="1"/>
  <c r="AU453" i="1"/>
  <c r="AV453" i="1"/>
  <c r="AW453" i="1"/>
  <c r="AX453" i="1"/>
  <c r="AY453" i="1"/>
  <c r="AZ453" i="1"/>
  <c r="BA453" i="1"/>
  <c r="BB453" i="1" s="1"/>
  <c r="BE453" i="1"/>
  <c r="BG453" i="1"/>
  <c r="BH453" i="1"/>
  <c r="BI453" i="1"/>
  <c r="Q454" i="1"/>
  <c r="R454" i="1"/>
  <c r="S454" i="1"/>
  <c r="T454" i="1"/>
  <c r="U454" i="1"/>
  <c r="V454" i="1"/>
  <c r="W454" i="1"/>
  <c r="X454" i="1"/>
  <c r="Y454" i="1"/>
  <c r="Z454" i="1"/>
  <c r="AA454" i="1"/>
  <c r="AC454" i="1"/>
  <c r="AD454" i="1"/>
  <c r="AE454" i="1"/>
  <c r="AF454" i="1"/>
  <c r="AG454" i="1"/>
  <c r="AH454" i="1"/>
  <c r="AI454" i="1"/>
  <c r="AJ454" i="1"/>
  <c r="AK454" i="1"/>
  <c r="AL454" i="1"/>
  <c r="AN454" i="1"/>
  <c r="AO454" i="1"/>
  <c r="AP454" i="1"/>
  <c r="AQ454" i="1"/>
  <c r="BF453" i="1" l="1"/>
  <c r="BD453" i="1"/>
  <c r="BC453" i="1"/>
  <c r="BJ453" i="1"/>
  <c r="AR454" i="1"/>
  <c r="AS454" i="1"/>
  <c r="AT454" i="1"/>
  <c r="AU454" i="1"/>
  <c r="AV454" i="1"/>
  <c r="AW454" i="1"/>
  <c r="AX454" i="1"/>
  <c r="AY454" i="1"/>
  <c r="AZ454" i="1"/>
  <c r="BA454" i="1"/>
  <c r="BB454" i="1" s="1"/>
  <c r="BE454" i="1"/>
  <c r="BF454" i="1"/>
  <c r="BG454" i="1"/>
  <c r="BH454" i="1"/>
  <c r="BI454" i="1"/>
  <c r="Q455" i="1"/>
  <c r="R455" i="1"/>
  <c r="S455" i="1"/>
  <c r="T455" i="1"/>
  <c r="U455" i="1"/>
  <c r="V455" i="1"/>
  <c r="W455" i="1"/>
  <c r="X455" i="1"/>
  <c r="Y455" i="1"/>
  <c r="Z455" i="1"/>
  <c r="AA455" i="1"/>
  <c r="AC455" i="1"/>
  <c r="AD455" i="1"/>
  <c r="AE455" i="1"/>
  <c r="AF455" i="1"/>
  <c r="AG455" i="1"/>
  <c r="AH455" i="1"/>
  <c r="AI455" i="1"/>
  <c r="AJ455" i="1"/>
  <c r="AK455" i="1"/>
  <c r="AL455" i="1"/>
  <c r="AN455" i="1"/>
  <c r="AO455" i="1"/>
  <c r="AP455" i="1"/>
  <c r="AQ455" i="1"/>
  <c r="BD454" i="1" l="1"/>
  <c r="BC454" i="1"/>
  <c r="BJ454" i="1"/>
  <c r="AR455" i="1"/>
  <c r="AS455" i="1"/>
  <c r="AT455" i="1"/>
  <c r="AU455" i="1"/>
  <c r="AV455" i="1"/>
  <c r="AW455" i="1"/>
  <c r="AX455" i="1"/>
  <c r="AY455" i="1"/>
  <c r="AZ455" i="1"/>
  <c r="BA455" i="1"/>
  <c r="BB455" i="1" s="1"/>
  <c r="BD455" i="1"/>
  <c r="BE455" i="1"/>
  <c r="BF455" i="1"/>
  <c r="BG455" i="1"/>
  <c r="BH455" i="1"/>
  <c r="BI455" i="1"/>
  <c r="Q456" i="1"/>
  <c r="R456" i="1"/>
  <c r="S456" i="1"/>
  <c r="T456" i="1"/>
  <c r="U456" i="1"/>
  <c r="V456" i="1"/>
  <c r="W456" i="1"/>
  <c r="X456" i="1"/>
  <c r="Y456" i="1"/>
  <c r="Z456" i="1"/>
  <c r="AA456" i="1"/>
  <c r="AC456" i="1"/>
  <c r="AD456" i="1"/>
  <c r="AE456" i="1"/>
  <c r="AF456" i="1"/>
  <c r="AG456" i="1"/>
  <c r="AH456" i="1"/>
  <c r="AI456" i="1"/>
  <c r="AJ456" i="1"/>
  <c r="AK456" i="1"/>
  <c r="AL456" i="1"/>
  <c r="AN456" i="1"/>
  <c r="AO456" i="1"/>
  <c r="AP456" i="1"/>
  <c r="AQ456" i="1"/>
  <c r="BC455" i="1" l="1"/>
  <c r="BJ455" i="1"/>
  <c r="AR456" i="1"/>
  <c r="AS456" i="1"/>
  <c r="AT456" i="1"/>
  <c r="AU456" i="1"/>
  <c r="AV456" i="1"/>
  <c r="AW456" i="1"/>
  <c r="AX456" i="1"/>
  <c r="AY456" i="1"/>
  <c r="AZ456" i="1"/>
  <c r="BA456" i="1"/>
  <c r="BB456" i="1" s="1"/>
  <c r="BE456" i="1"/>
  <c r="BF456" i="1"/>
  <c r="BG456" i="1"/>
  <c r="BH456" i="1"/>
  <c r="BI456" i="1"/>
  <c r="Q457" i="1"/>
  <c r="R457" i="1"/>
  <c r="S457" i="1"/>
  <c r="T457" i="1"/>
  <c r="U457" i="1"/>
  <c r="V457" i="1"/>
  <c r="W457" i="1"/>
  <c r="X457" i="1"/>
  <c r="Y457" i="1"/>
  <c r="Z457" i="1"/>
  <c r="AA457" i="1"/>
  <c r="AC457" i="1"/>
  <c r="AD457" i="1"/>
  <c r="AE457" i="1"/>
  <c r="AF457" i="1"/>
  <c r="AG457" i="1"/>
  <c r="AH457" i="1"/>
  <c r="AI457" i="1"/>
  <c r="AJ457" i="1"/>
  <c r="AK457" i="1"/>
  <c r="AL457" i="1"/>
  <c r="AN457" i="1"/>
  <c r="AO457" i="1"/>
  <c r="AP457" i="1"/>
  <c r="AQ457" i="1"/>
  <c r="BD456" i="1" l="1"/>
  <c r="BC456" i="1"/>
  <c r="BJ456" i="1"/>
  <c r="AR457" i="1"/>
  <c r="AS457" i="1"/>
  <c r="AT457" i="1"/>
  <c r="AU457" i="1"/>
  <c r="AV457" i="1"/>
  <c r="AW457" i="1"/>
  <c r="AX457" i="1"/>
  <c r="AY457" i="1"/>
  <c r="AZ457" i="1"/>
  <c r="BA457" i="1"/>
  <c r="BB457" i="1" s="1"/>
  <c r="BG457" i="1"/>
  <c r="BH457" i="1"/>
  <c r="BI457" i="1"/>
  <c r="Q458" i="1"/>
  <c r="R458" i="1"/>
  <c r="S458" i="1"/>
  <c r="T458" i="1"/>
  <c r="U458" i="1"/>
  <c r="V458" i="1"/>
  <c r="W458" i="1"/>
  <c r="X458" i="1"/>
  <c r="Y458" i="1"/>
  <c r="Z458" i="1"/>
  <c r="AA458" i="1"/>
  <c r="AC458" i="1"/>
  <c r="AD458" i="1"/>
  <c r="AE458" i="1"/>
  <c r="AF458" i="1"/>
  <c r="AG458" i="1"/>
  <c r="AH458" i="1"/>
  <c r="AI458" i="1"/>
  <c r="AJ458" i="1"/>
  <c r="AK458" i="1"/>
  <c r="AL458" i="1"/>
  <c r="AN458" i="1"/>
  <c r="AO458" i="1"/>
  <c r="AP458" i="1"/>
  <c r="AQ458" i="1"/>
  <c r="BF457" i="1" l="1"/>
  <c r="BE457" i="1"/>
  <c r="BD457" i="1"/>
  <c r="BC457" i="1"/>
  <c r="BJ457" i="1"/>
  <c r="AR458" i="1"/>
  <c r="AS458" i="1"/>
  <c r="AT458" i="1"/>
  <c r="AU458" i="1"/>
  <c r="AV458" i="1"/>
  <c r="AW458" i="1"/>
  <c r="AX458" i="1"/>
  <c r="AY458" i="1"/>
  <c r="AZ458" i="1"/>
  <c r="BA458" i="1"/>
  <c r="BB458" i="1" s="1"/>
  <c r="BH458" i="1"/>
  <c r="BI458" i="1"/>
  <c r="Q459" i="1"/>
  <c r="R459" i="1"/>
  <c r="S459" i="1"/>
  <c r="T459" i="1"/>
  <c r="U459" i="1"/>
  <c r="V459" i="1"/>
  <c r="W459" i="1"/>
  <c r="X459" i="1"/>
  <c r="Y459" i="1"/>
  <c r="Z459" i="1"/>
  <c r="AA459" i="1"/>
  <c r="AC459" i="1"/>
  <c r="AD459" i="1"/>
  <c r="AE459" i="1"/>
  <c r="AF459" i="1"/>
  <c r="AG459" i="1"/>
  <c r="AH459" i="1"/>
  <c r="AI459" i="1"/>
  <c r="AJ459" i="1"/>
  <c r="AK459" i="1"/>
  <c r="AL459" i="1"/>
  <c r="AN459" i="1"/>
  <c r="AO459" i="1"/>
  <c r="AP459" i="1"/>
  <c r="AQ459" i="1"/>
  <c r="BG458" i="1" l="1"/>
  <c r="BF458" i="1"/>
  <c r="BE458" i="1"/>
  <c r="BD458" i="1"/>
  <c r="BC458" i="1"/>
  <c r="BJ458" i="1"/>
  <c r="AR459" i="1"/>
  <c r="AS459" i="1"/>
  <c r="AT459" i="1"/>
  <c r="AU459" i="1"/>
  <c r="AV459" i="1"/>
  <c r="AW459" i="1"/>
  <c r="AX459" i="1"/>
  <c r="AY459" i="1"/>
  <c r="AZ459" i="1"/>
  <c r="BA459" i="1"/>
  <c r="BB459" i="1" s="1"/>
  <c r="BF459" i="1"/>
  <c r="BG459" i="1"/>
  <c r="BH459" i="1"/>
  <c r="BI459" i="1"/>
  <c r="Q460" i="1"/>
  <c r="R460" i="1"/>
  <c r="S460" i="1"/>
  <c r="T460" i="1"/>
  <c r="U460" i="1"/>
  <c r="V460" i="1"/>
  <c r="W460" i="1"/>
  <c r="X460" i="1"/>
  <c r="Y460" i="1"/>
  <c r="Z460" i="1"/>
  <c r="AA460" i="1"/>
  <c r="AC460" i="1"/>
  <c r="AD460" i="1"/>
  <c r="AE460" i="1"/>
  <c r="AF460" i="1"/>
  <c r="AG460" i="1"/>
  <c r="AH460" i="1"/>
  <c r="AI460" i="1"/>
  <c r="AJ460" i="1"/>
  <c r="AK460" i="1"/>
  <c r="AL460" i="1"/>
  <c r="AN460" i="1"/>
  <c r="AO460" i="1"/>
  <c r="AP460" i="1"/>
  <c r="AQ460" i="1"/>
  <c r="BE459" i="1" l="1"/>
  <c r="BD459" i="1"/>
  <c r="BC459" i="1"/>
  <c r="BJ459" i="1"/>
  <c r="AR460" i="1"/>
  <c r="AS460" i="1"/>
  <c r="AT460" i="1"/>
  <c r="AU460" i="1"/>
  <c r="AV460" i="1"/>
  <c r="AW460" i="1"/>
  <c r="AX460" i="1"/>
  <c r="AY460" i="1"/>
  <c r="AZ460" i="1"/>
  <c r="BA460" i="1"/>
  <c r="BB460" i="1" s="1"/>
  <c r="BF460" i="1"/>
  <c r="BG460" i="1"/>
  <c r="BH460" i="1"/>
  <c r="BI460" i="1"/>
  <c r="Q461" i="1"/>
  <c r="R461" i="1"/>
  <c r="S461" i="1"/>
  <c r="T461" i="1"/>
  <c r="U461" i="1"/>
  <c r="V461" i="1"/>
  <c r="W461" i="1"/>
  <c r="X461" i="1"/>
  <c r="Y461" i="1"/>
  <c r="Z461" i="1"/>
  <c r="AA461" i="1"/>
  <c r="AC461" i="1"/>
  <c r="AD461" i="1"/>
  <c r="AE461" i="1"/>
  <c r="AF461" i="1"/>
  <c r="AG461" i="1"/>
  <c r="AH461" i="1"/>
  <c r="AI461" i="1"/>
  <c r="AJ461" i="1"/>
  <c r="AK461" i="1"/>
  <c r="AL461" i="1"/>
  <c r="AN461" i="1"/>
  <c r="AO461" i="1"/>
  <c r="AP461" i="1"/>
  <c r="AQ461" i="1"/>
  <c r="BE460" i="1" l="1"/>
  <c r="BD460" i="1"/>
  <c r="BC460" i="1"/>
  <c r="BJ460" i="1"/>
  <c r="AR461" i="1"/>
  <c r="AS461" i="1"/>
  <c r="AT461" i="1"/>
  <c r="AU461" i="1"/>
  <c r="AV461" i="1"/>
  <c r="AW461" i="1"/>
  <c r="AX461" i="1"/>
  <c r="AY461" i="1"/>
  <c r="AZ461" i="1"/>
  <c r="BA461" i="1"/>
  <c r="BB461" i="1" s="1"/>
  <c r="BF461" i="1"/>
  <c r="BG461" i="1"/>
  <c r="BH461" i="1"/>
  <c r="BI461" i="1"/>
  <c r="Q462" i="1"/>
  <c r="R462" i="1"/>
  <c r="S462" i="1"/>
  <c r="T462" i="1"/>
  <c r="U462" i="1"/>
  <c r="V462" i="1"/>
  <c r="W462" i="1"/>
  <c r="X462" i="1"/>
  <c r="Y462" i="1"/>
  <c r="Z462" i="1"/>
  <c r="AA462" i="1"/>
  <c r="AC462" i="1"/>
  <c r="AD462" i="1"/>
  <c r="AE462" i="1"/>
  <c r="AF462" i="1"/>
  <c r="AG462" i="1"/>
  <c r="AH462" i="1"/>
  <c r="AI462" i="1"/>
  <c r="AJ462" i="1"/>
  <c r="AK462" i="1"/>
  <c r="AL462" i="1"/>
  <c r="AN462" i="1"/>
  <c r="AO462" i="1"/>
  <c r="AP462" i="1"/>
  <c r="AQ462" i="1"/>
  <c r="BE461" i="1" l="1"/>
  <c r="BD461" i="1"/>
  <c r="BC461" i="1"/>
  <c r="BJ461" i="1"/>
  <c r="AR462" i="1"/>
  <c r="AS462" i="1"/>
  <c r="AT462" i="1"/>
  <c r="AU462" i="1"/>
  <c r="AV462" i="1"/>
  <c r="AW462" i="1"/>
  <c r="AX462" i="1"/>
  <c r="AY462" i="1"/>
  <c r="AZ462" i="1"/>
  <c r="BA462" i="1"/>
  <c r="BB462" i="1" s="1"/>
  <c r="BF462" i="1"/>
  <c r="BG462" i="1"/>
  <c r="BH462" i="1"/>
  <c r="BI462" i="1"/>
  <c r="Q463" i="1"/>
  <c r="R463" i="1"/>
  <c r="S463" i="1"/>
  <c r="T463" i="1"/>
  <c r="U463" i="1"/>
  <c r="V463" i="1"/>
  <c r="W463" i="1"/>
  <c r="X463" i="1"/>
  <c r="Y463" i="1"/>
  <c r="Z463" i="1"/>
  <c r="AA463" i="1"/>
  <c r="AC463" i="1"/>
  <c r="AD463" i="1"/>
  <c r="AE463" i="1"/>
  <c r="AF463" i="1"/>
  <c r="AG463" i="1"/>
  <c r="AH463" i="1"/>
  <c r="AI463" i="1"/>
  <c r="AJ463" i="1"/>
  <c r="AK463" i="1"/>
  <c r="AL463" i="1"/>
  <c r="AN463" i="1"/>
  <c r="AO463" i="1"/>
  <c r="AP463" i="1"/>
  <c r="AQ463" i="1"/>
  <c r="BE462" i="1" l="1"/>
  <c r="BD462" i="1"/>
  <c r="BC462" i="1"/>
  <c r="BJ462" i="1"/>
  <c r="AR463" i="1"/>
  <c r="AS463" i="1"/>
  <c r="AT463" i="1"/>
  <c r="AU463" i="1"/>
  <c r="AV463" i="1"/>
  <c r="AW463" i="1"/>
  <c r="AX463" i="1"/>
  <c r="AY463" i="1"/>
  <c r="AZ463" i="1"/>
  <c r="BA463" i="1"/>
  <c r="BB463" i="1" s="1"/>
  <c r="BE463" i="1"/>
  <c r="BF463" i="1"/>
  <c r="BG463" i="1"/>
  <c r="BH463" i="1"/>
  <c r="BI463" i="1"/>
  <c r="Q464" i="1"/>
  <c r="R464" i="1"/>
  <c r="S464" i="1"/>
  <c r="T464" i="1"/>
  <c r="U464" i="1"/>
  <c r="V464" i="1"/>
  <c r="W464" i="1"/>
  <c r="X464" i="1"/>
  <c r="Y464" i="1"/>
  <c r="Z464" i="1"/>
  <c r="AA464" i="1"/>
  <c r="AC464" i="1"/>
  <c r="AD464" i="1"/>
  <c r="AE464" i="1"/>
  <c r="AF464" i="1"/>
  <c r="AG464" i="1"/>
  <c r="AH464" i="1"/>
  <c r="AI464" i="1"/>
  <c r="AJ464" i="1"/>
  <c r="AK464" i="1"/>
  <c r="AL464" i="1"/>
  <c r="AN464" i="1"/>
  <c r="AO464" i="1"/>
  <c r="AP464" i="1"/>
  <c r="AQ464" i="1"/>
  <c r="BD463" i="1" l="1"/>
  <c r="BC463" i="1"/>
  <c r="BJ463" i="1"/>
  <c r="AR464" i="1"/>
  <c r="AS464" i="1"/>
  <c r="AT464" i="1"/>
  <c r="AU464" i="1"/>
  <c r="AV464" i="1"/>
  <c r="AW464" i="1"/>
  <c r="AX464" i="1"/>
  <c r="AY464" i="1"/>
  <c r="AZ464" i="1"/>
  <c r="BA464" i="1"/>
  <c r="BB464" i="1" s="1"/>
  <c r="BE464" i="1"/>
  <c r="BF464" i="1"/>
  <c r="BG464" i="1"/>
  <c r="BH464" i="1"/>
  <c r="BI464" i="1"/>
  <c r="Q465" i="1"/>
  <c r="R465" i="1"/>
  <c r="S465" i="1"/>
  <c r="T465" i="1"/>
  <c r="U465" i="1"/>
  <c r="V465" i="1"/>
  <c r="W465" i="1"/>
  <c r="X465" i="1"/>
  <c r="Y465" i="1"/>
  <c r="Z465" i="1"/>
  <c r="AA465" i="1"/>
  <c r="AC465" i="1"/>
  <c r="AD465" i="1"/>
  <c r="AE465" i="1"/>
  <c r="AF465" i="1"/>
  <c r="AG465" i="1"/>
  <c r="AH465" i="1"/>
  <c r="AI465" i="1"/>
  <c r="AJ465" i="1"/>
  <c r="AK465" i="1"/>
  <c r="AL465" i="1"/>
  <c r="AN465" i="1"/>
  <c r="AO465" i="1"/>
  <c r="AP465" i="1"/>
  <c r="AQ465" i="1"/>
  <c r="BD464" i="1" l="1"/>
  <c r="BC464" i="1"/>
  <c r="BJ464" i="1"/>
  <c r="AR465" i="1"/>
  <c r="AS465" i="1"/>
  <c r="AT465" i="1"/>
  <c r="AU465" i="1"/>
  <c r="AV465" i="1"/>
  <c r="AW465" i="1"/>
  <c r="AX465" i="1"/>
  <c r="AY465" i="1"/>
  <c r="AZ465" i="1"/>
  <c r="BA465" i="1"/>
  <c r="BB465" i="1" s="1"/>
  <c r="BG465" i="1"/>
  <c r="BH465" i="1"/>
  <c r="BI465" i="1"/>
  <c r="Q466" i="1"/>
  <c r="R466" i="1"/>
  <c r="S466" i="1"/>
  <c r="T466" i="1"/>
  <c r="U466" i="1"/>
  <c r="V466" i="1"/>
  <c r="W466" i="1"/>
  <c r="X466" i="1"/>
  <c r="Y466" i="1"/>
  <c r="Z466" i="1"/>
  <c r="AA466" i="1"/>
  <c r="AC466" i="1"/>
  <c r="AD466" i="1"/>
  <c r="AE466" i="1"/>
  <c r="AF466" i="1"/>
  <c r="AG466" i="1"/>
  <c r="AH466" i="1"/>
  <c r="AI466" i="1"/>
  <c r="AJ466" i="1"/>
  <c r="AK466" i="1"/>
  <c r="AL466" i="1"/>
  <c r="AN466" i="1"/>
  <c r="AO466" i="1"/>
  <c r="AP466" i="1"/>
  <c r="AQ466" i="1"/>
  <c r="BF465" i="1" l="1"/>
  <c r="BE465" i="1"/>
  <c r="BD465" i="1"/>
  <c r="BC465" i="1"/>
  <c r="BJ465" i="1"/>
  <c r="AR466" i="1"/>
  <c r="AS466" i="1"/>
  <c r="AT466" i="1"/>
  <c r="AU466" i="1"/>
  <c r="AV466" i="1"/>
  <c r="AW466" i="1"/>
  <c r="AX466" i="1"/>
  <c r="AY466" i="1"/>
  <c r="AZ466" i="1"/>
  <c r="BA466" i="1"/>
  <c r="BB466" i="1" s="1"/>
  <c r="BF466" i="1"/>
  <c r="BG466" i="1"/>
  <c r="BH466" i="1"/>
  <c r="BI466" i="1"/>
  <c r="Q467" i="1"/>
  <c r="R467" i="1"/>
  <c r="S467" i="1"/>
  <c r="T467" i="1"/>
  <c r="U467" i="1"/>
  <c r="V467" i="1"/>
  <c r="W467" i="1"/>
  <c r="X467" i="1"/>
  <c r="Y467" i="1"/>
  <c r="Z467" i="1"/>
  <c r="AA467" i="1"/>
  <c r="AC467" i="1"/>
  <c r="AD467" i="1"/>
  <c r="AE467" i="1"/>
  <c r="AF467" i="1"/>
  <c r="AG467" i="1"/>
  <c r="AH467" i="1"/>
  <c r="AI467" i="1"/>
  <c r="AJ467" i="1"/>
  <c r="AK467" i="1"/>
  <c r="AL467" i="1"/>
  <c r="AN467" i="1"/>
  <c r="AO467" i="1"/>
  <c r="AP467" i="1"/>
  <c r="AQ467" i="1"/>
  <c r="BE466" i="1" l="1"/>
  <c r="BD466" i="1"/>
  <c r="BC466" i="1"/>
  <c r="BJ466" i="1"/>
  <c r="AR467" i="1"/>
  <c r="AS467" i="1"/>
  <c r="AT467" i="1"/>
  <c r="AU467" i="1"/>
  <c r="AV467" i="1"/>
  <c r="AW467" i="1"/>
  <c r="AX467" i="1"/>
  <c r="AY467" i="1"/>
  <c r="AZ467" i="1"/>
  <c r="BA467" i="1"/>
  <c r="BB467" i="1" s="1"/>
  <c r="BF467" i="1"/>
  <c r="BI467" i="1"/>
  <c r="Q468" i="1"/>
  <c r="R468" i="1"/>
  <c r="S468" i="1"/>
  <c r="T468" i="1"/>
  <c r="U468" i="1"/>
  <c r="V468" i="1"/>
  <c r="W468" i="1"/>
  <c r="X468" i="1"/>
  <c r="Y468" i="1"/>
  <c r="Z468" i="1"/>
  <c r="AA468" i="1"/>
  <c r="AC468" i="1"/>
  <c r="AD468" i="1"/>
  <c r="AE468" i="1"/>
  <c r="AF468" i="1"/>
  <c r="AG468" i="1"/>
  <c r="AH468" i="1"/>
  <c r="AI468" i="1"/>
  <c r="AJ468" i="1"/>
  <c r="AK468" i="1"/>
  <c r="AL468" i="1"/>
  <c r="AN468" i="1"/>
  <c r="AO468" i="1"/>
  <c r="AP468" i="1"/>
  <c r="AQ468" i="1"/>
  <c r="BH467" i="1" l="1"/>
  <c r="BG467" i="1"/>
  <c r="BE467" i="1"/>
  <c r="BD467" i="1"/>
  <c r="BC467" i="1"/>
  <c r="BJ467" i="1"/>
  <c r="AR468" i="1"/>
  <c r="AS468" i="1"/>
  <c r="AT468" i="1"/>
  <c r="AU468" i="1"/>
  <c r="AV468" i="1"/>
  <c r="AW468" i="1"/>
  <c r="AX468" i="1"/>
  <c r="AY468" i="1"/>
  <c r="AZ468" i="1"/>
  <c r="BA468" i="1"/>
  <c r="BB468" i="1" s="1"/>
  <c r="BG468" i="1"/>
  <c r="BH468" i="1"/>
  <c r="BI468" i="1"/>
  <c r="Q469" i="1"/>
  <c r="R469" i="1"/>
  <c r="S469" i="1"/>
  <c r="T469" i="1"/>
  <c r="U469" i="1"/>
  <c r="V469" i="1"/>
  <c r="W469" i="1"/>
  <c r="X469" i="1"/>
  <c r="Y469" i="1"/>
  <c r="Z469" i="1"/>
  <c r="AA469" i="1"/>
  <c r="AC469" i="1"/>
  <c r="AD469" i="1"/>
  <c r="AE469" i="1"/>
  <c r="AF469" i="1"/>
  <c r="AG469" i="1"/>
  <c r="AH469" i="1"/>
  <c r="AI469" i="1"/>
  <c r="AJ469" i="1"/>
  <c r="AK469" i="1"/>
  <c r="AL469" i="1"/>
  <c r="AN469" i="1"/>
  <c r="AO469" i="1"/>
  <c r="AP469" i="1"/>
  <c r="AQ469" i="1"/>
  <c r="BF468" i="1" l="1"/>
  <c r="BE468" i="1"/>
  <c r="BD468" i="1"/>
  <c r="BC468" i="1"/>
  <c r="BJ468" i="1"/>
  <c r="AR469" i="1"/>
  <c r="AS469" i="1"/>
  <c r="AT469" i="1"/>
  <c r="AU469" i="1"/>
  <c r="AV469" i="1"/>
  <c r="AW469" i="1"/>
  <c r="AX469" i="1"/>
  <c r="AY469" i="1"/>
  <c r="AZ469" i="1"/>
  <c r="BA469" i="1"/>
  <c r="BB469" i="1" s="1"/>
  <c r="BG469" i="1"/>
  <c r="BH469" i="1"/>
  <c r="BI469" i="1"/>
  <c r="Q470" i="1"/>
  <c r="R470" i="1"/>
  <c r="S470" i="1"/>
  <c r="T470" i="1"/>
  <c r="U470" i="1"/>
  <c r="V470" i="1"/>
  <c r="W470" i="1"/>
  <c r="X470" i="1"/>
  <c r="Y470" i="1"/>
  <c r="Z470" i="1"/>
  <c r="AA470" i="1"/>
  <c r="AC470" i="1"/>
  <c r="AD470" i="1"/>
  <c r="AE470" i="1"/>
  <c r="AF470" i="1"/>
  <c r="AG470" i="1"/>
  <c r="AH470" i="1"/>
  <c r="AI470" i="1"/>
  <c r="AJ470" i="1"/>
  <c r="AK470" i="1"/>
  <c r="AL470" i="1"/>
  <c r="AN470" i="1"/>
  <c r="AO470" i="1"/>
  <c r="AP470" i="1"/>
  <c r="AQ470" i="1"/>
  <c r="BF469" i="1" l="1"/>
  <c r="BE469" i="1"/>
  <c r="BD469" i="1"/>
  <c r="BC469" i="1"/>
  <c r="BJ469" i="1"/>
  <c r="AR470" i="1"/>
  <c r="AS470" i="1"/>
  <c r="AT470" i="1"/>
  <c r="AU470" i="1"/>
  <c r="AV470" i="1"/>
  <c r="AW470" i="1"/>
  <c r="AX470" i="1"/>
  <c r="AY470" i="1"/>
  <c r="AZ470" i="1"/>
  <c r="BA470" i="1"/>
  <c r="BB470" i="1" s="1"/>
  <c r="BE470" i="1"/>
  <c r="BF470" i="1"/>
  <c r="BG470" i="1"/>
  <c r="BH470" i="1"/>
  <c r="BI470" i="1"/>
  <c r="Q471" i="1"/>
  <c r="R471" i="1"/>
  <c r="S471" i="1"/>
  <c r="T471" i="1"/>
  <c r="U471" i="1"/>
  <c r="V471" i="1"/>
  <c r="W471" i="1"/>
  <c r="X471" i="1"/>
  <c r="Y471" i="1"/>
  <c r="Z471" i="1"/>
  <c r="AA471" i="1"/>
  <c r="AC471" i="1"/>
  <c r="AD471" i="1"/>
  <c r="AE471" i="1"/>
  <c r="AF471" i="1"/>
  <c r="AG471" i="1"/>
  <c r="AH471" i="1"/>
  <c r="AI471" i="1"/>
  <c r="AJ471" i="1"/>
  <c r="AK471" i="1"/>
  <c r="AL471" i="1"/>
  <c r="AN471" i="1"/>
  <c r="AO471" i="1"/>
  <c r="AP471" i="1"/>
  <c r="AQ471" i="1"/>
  <c r="BD470" i="1" l="1"/>
  <c r="BC470" i="1"/>
  <c r="BJ470" i="1"/>
  <c r="AR471" i="1"/>
  <c r="AS471" i="1"/>
  <c r="AT471" i="1"/>
  <c r="AU471" i="1"/>
  <c r="AV471" i="1"/>
  <c r="AW471" i="1"/>
  <c r="AX471" i="1"/>
  <c r="AY471" i="1"/>
  <c r="AZ471" i="1"/>
  <c r="BA471" i="1"/>
  <c r="BB471" i="1" s="1"/>
  <c r="BF471" i="1"/>
  <c r="BG471" i="1"/>
  <c r="BH471" i="1"/>
  <c r="BI471" i="1"/>
  <c r="Q472" i="1"/>
  <c r="R472" i="1"/>
  <c r="S472" i="1"/>
  <c r="T472" i="1"/>
  <c r="U472" i="1"/>
  <c r="V472" i="1"/>
  <c r="W472" i="1"/>
  <c r="X472" i="1"/>
  <c r="Y472" i="1"/>
  <c r="Z472" i="1"/>
  <c r="AA472" i="1"/>
  <c r="AC472" i="1"/>
  <c r="AD472" i="1"/>
  <c r="AE472" i="1"/>
  <c r="AF472" i="1"/>
  <c r="AG472" i="1"/>
  <c r="AH472" i="1"/>
  <c r="AI472" i="1"/>
  <c r="AJ472" i="1"/>
  <c r="AK472" i="1"/>
  <c r="AL472" i="1"/>
  <c r="AN472" i="1"/>
  <c r="AO472" i="1"/>
  <c r="AP472" i="1"/>
  <c r="AQ472" i="1"/>
  <c r="BE471" i="1" l="1"/>
  <c r="BD471" i="1"/>
  <c r="BC471" i="1"/>
  <c r="BJ471" i="1"/>
  <c r="AR472" i="1"/>
  <c r="AS472" i="1"/>
  <c r="AT472" i="1"/>
  <c r="AU472" i="1"/>
  <c r="AV472" i="1"/>
  <c r="AW472" i="1"/>
  <c r="AX472" i="1"/>
  <c r="AY472" i="1"/>
  <c r="AZ472" i="1"/>
  <c r="BA472" i="1"/>
  <c r="BB472" i="1" s="1"/>
  <c r="BG472" i="1"/>
  <c r="BH472" i="1"/>
  <c r="BI472" i="1"/>
  <c r="Q473" i="1"/>
  <c r="R473" i="1"/>
  <c r="S473" i="1"/>
  <c r="T473" i="1"/>
  <c r="U473" i="1"/>
  <c r="V473" i="1"/>
  <c r="W473" i="1"/>
  <c r="X473" i="1"/>
  <c r="Y473" i="1"/>
  <c r="Z473" i="1"/>
  <c r="AA473" i="1"/>
  <c r="AC473" i="1"/>
  <c r="AD473" i="1"/>
  <c r="AE473" i="1"/>
  <c r="AF473" i="1"/>
  <c r="AG473" i="1"/>
  <c r="AH473" i="1"/>
  <c r="AI473" i="1"/>
  <c r="AJ473" i="1"/>
  <c r="AK473" i="1"/>
  <c r="AL473" i="1"/>
  <c r="AN473" i="1"/>
  <c r="AO473" i="1"/>
  <c r="AP473" i="1"/>
  <c r="AQ473" i="1"/>
  <c r="BF472" i="1" l="1"/>
  <c r="BE472" i="1"/>
  <c r="BD472" i="1"/>
  <c r="BC472" i="1"/>
  <c r="BJ472" i="1"/>
  <c r="AR473" i="1"/>
  <c r="AS473" i="1"/>
  <c r="AT473" i="1"/>
  <c r="AU473" i="1"/>
  <c r="AV473" i="1"/>
  <c r="AW473" i="1"/>
  <c r="AX473" i="1"/>
  <c r="AY473" i="1"/>
  <c r="AZ473" i="1"/>
  <c r="BA473" i="1"/>
  <c r="BB473" i="1" s="1"/>
  <c r="BF473" i="1"/>
  <c r="BG473" i="1"/>
  <c r="BH473" i="1"/>
  <c r="BI473" i="1"/>
  <c r="Q474" i="1"/>
  <c r="R474" i="1"/>
  <c r="S474" i="1"/>
  <c r="T474" i="1"/>
  <c r="U474" i="1"/>
  <c r="V474" i="1"/>
  <c r="W474" i="1"/>
  <c r="X474" i="1"/>
  <c r="Y474" i="1"/>
  <c r="Z474" i="1"/>
  <c r="AA474" i="1"/>
  <c r="AC474" i="1"/>
  <c r="AD474" i="1"/>
  <c r="AE474" i="1"/>
  <c r="AF474" i="1"/>
  <c r="AG474" i="1"/>
  <c r="AH474" i="1"/>
  <c r="AI474" i="1"/>
  <c r="AJ474" i="1"/>
  <c r="AK474" i="1"/>
  <c r="AL474" i="1"/>
  <c r="AN474" i="1"/>
  <c r="AO474" i="1"/>
  <c r="AP474" i="1"/>
  <c r="AQ474" i="1"/>
  <c r="BE473" i="1" l="1"/>
  <c r="BD473" i="1"/>
  <c r="BC473" i="1"/>
  <c r="BJ473" i="1"/>
  <c r="AR474" i="1"/>
  <c r="AS474" i="1"/>
  <c r="AT474" i="1"/>
  <c r="AU474" i="1"/>
  <c r="AV474" i="1"/>
  <c r="AW474" i="1"/>
  <c r="AX474" i="1"/>
  <c r="AY474" i="1"/>
  <c r="AZ474" i="1"/>
  <c r="BA474" i="1"/>
  <c r="BB474" i="1" s="1"/>
  <c r="BF474" i="1"/>
  <c r="BG474" i="1"/>
  <c r="BH474" i="1"/>
  <c r="BI474" i="1"/>
  <c r="Q475" i="1"/>
  <c r="R475" i="1"/>
  <c r="S475" i="1"/>
  <c r="T475" i="1"/>
  <c r="U475" i="1"/>
  <c r="V475" i="1"/>
  <c r="W475" i="1"/>
  <c r="X475" i="1"/>
  <c r="Y475" i="1"/>
  <c r="Z475" i="1"/>
  <c r="AA475" i="1"/>
  <c r="AC475" i="1"/>
  <c r="AD475" i="1"/>
  <c r="AE475" i="1"/>
  <c r="AF475" i="1"/>
  <c r="AG475" i="1"/>
  <c r="AH475" i="1"/>
  <c r="AI475" i="1"/>
  <c r="AJ475" i="1"/>
  <c r="AK475" i="1"/>
  <c r="AL475" i="1"/>
  <c r="AN475" i="1"/>
  <c r="AO475" i="1"/>
  <c r="AP475" i="1"/>
  <c r="AQ475" i="1"/>
  <c r="BE474" i="1" l="1"/>
  <c r="BD474" i="1"/>
  <c r="BC474" i="1"/>
  <c r="BJ474" i="1"/>
  <c r="AR475" i="1"/>
  <c r="AS475" i="1"/>
  <c r="AT475" i="1"/>
  <c r="AU475" i="1"/>
  <c r="AV475" i="1"/>
  <c r="AW475" i="1"/>
  <c r="AX475" i="1"/>
  <c r="AY475" i="1"/>
  <c r="AZ475" i="1"/>
  <c r="BA475" i="1"/>
  <c r="BB475" i="1" s="1"/>
  <c r="BE475" i="1"/>
  <c r="BF475" i="1"/>
  <c r="BG475" i="1"/>
  <c r="BH475" i="1"/>
  <c r="BI475" i="1"/>
  <c r="Q476" i="1"/>
  <c r="R476" i="1"/>
  <c r="S476" i="1"/>
  <c r="T476" i="1"/>
  <c r="U476" i="1"/>
  <c r="V476" i="1"/>
  <c r="W476" i="1"/>
  <c r="X476" i="1"/>
  <c r="Y476" i="1"/>
  <c r="Z476" i="1"/>
  <c r="AA476" i="1"/>
  <c r="AC476" i="1"/>
  <c r="AD476" i="1"/>
  <c r="AE476" i="1"/>
  <c r="AF476" i="1"/>
  <c r="AG476" i="1"/>
  <c r="AH476" i="1"/>
  <c r="AI476" i="1"/>
  <c r="AJ476" i="1"/>
  <c r="AK476" i="1"/>
  <c r="AL476" i="1"/>
  <c r="AN476" i="1"/>
  <c r="AO476" i="1"/>
  <c r="AP476" i="1"/>
  <c r="AQ476" i="1"/>
  <c r="BD475" i="1" l="1"/>
  <c r="BC475" i="1"/>
  <c r="BJ475" i="1"/>
  <c r="AR476" i="1"/>
  <c r="AS476" i="1"/>
  <c r="AT476" i="1"/>
  <c r="AU476" i="1"/>
  <c r="AV476" i="1"/>
  <c r="AW476" i="1"/>
  <c r="AX476" i="1"/>
  <c r="AY476" i="1"/>
  <c r="AZ476" i="1"/>
  <c r="BA476" i="1"/>
  <c r="BB476" i="1" s="1"/>
  <c r="BE476" i="1"/>
  <c r="BF476" i="1"/>
  <c r="BG476" i="1"/>
  <c r="BH476" i="1"/>
  <c r="BI476" i="1"/>
  <c r="Q477" i="1"/>
  <c r="R477" i="1"/>
  <c r="S477" i="1"/>
  <c r="T477" i="1"/>
  <c r="U477" i="1"/>
  <c r="V477" i="1"/>
  <c r="W477" i="1"/>
  <c r="X477" i="1"/>
  <c r="Y477" i="1"/>
  <c r="Z477" i="1"/>
  <c r="AA477" i="1"/>
  <c r="AC477" i="1"/>
  <c r="AD477" i="1"/>
  <c r="AE477" i="1"/>
  <c r="AF477" i="1"/>
  <c r="AG477" i="1"/>
  <c r="AH477" i="1"/>
  <c r="AI477" i="1"/>
  <c r="AJ477" i="1"/>
  <c r="AK477" i="1"/>
  <c r="AL477" i="1"/>
  <c r="AN477" i="1"/>
  <c r="AO477" i="1"/>
  <c r="AP477" i="1"/>
  <c r="AQ477" i="1"/>
  <c r="BD476" i="1" l="1"/>
  <c r="BC476" i="1"/>
  <c r="BJ476" i="1"/>
  <c r="AR477" i="1"/>
  <c r="AS477" i="1"/>
  <c r="AT477" i="1"/>
  <c r="AU477" i="1"/>
  <c r="AV477" i="1"/>
  <c r="AW477" i="1"/>
  <c r="AX477" i="1"/>
  <c r="AY477" i="1"/>
  <c r="AZ477" i="1"/>
  <c r="BA477" i="1"/>
  <c r="BB477" i="1" s="1"/>
  <c r="BG477" i="1"/>
  <c r="BH477" i="1"/>
  <c r="BI477" i="1"/>
  <c r="Q478" i="1"/>
  <c r="R478" i="1"/>
  <c r="S478" i="1"/>
  <c r="T478" i="1"/>
  <c r="U478" i="1"/>
  <c r="V478" i="1"/>
  <c r="W478" i="1"/>
  <c r="X478" i="1"/>
  <c r="Y478" i="1"/>
  <c r="Z478" i="1"/>
  <c r="AA478" i="1"/>
  <c r="AC478" i="1"/>
  <c r="AD478" i="1"/>
  <c r="AE478" i="1"/>
  <c r="AF478" i="1"/>
  <c r="AG478" i="1"/>
  <c r="AH478" i="1"/>
  <c r="AI478" i="1"/>
  <c r="AJ478" i="1"/>
  <c r="AK478" i="1"/>
  <c r="AL478" i="1"/>
  <c r="AN478" i="1"/>
  <c r="AO478" i="1"/>
  <c r="AP478" i="1"/>
  <c r="AQ478" i="1"/>
  <c r="BF477" i="1" l="1"/>
  <c r="BE477" i="1"/>
  <c r="BD477" i="1"/>
  <c r="BC477" i="1"/>
  <c r="BJ477" i="1"/>
  <c r="AR478" i="1"/>
  <c r="AS478" i="1"/>
  <c r="AT478" i="1"/>
  <c r="AU478" i="1"/>
  <c r="AV478" i="1"/>
  <c r="AW478" i="1"/>
  <c r="AX478" i="1"/>
  <c r="AY478" i="1"/>
  <c r="AZ478" i="1"/>
  <c r="BA478" i="1"/>
  <c r="BB478" i="1" s="1"/>
  <c r="BD478" i="1"/>
  <c r="BE478" i="1"/>
  <c r="BF478" i="1"/>
  <c r="BG478" i="1"/>
  <c r="BH478" i="1"/>
  <c r="BI478" i="1"/>
  <c r="Q479" i="1"/>
  <c r="R479" i="1"/>
  <c r="S479" i="1"/>
  <c r="T479" i="1"/>
  <c r="U479" i="1"/>
  <c r="V479" i="1"/>
  <c r="W479" i="1"/>
  <c r="X479" i="1"/>
  <c r="Y479" i="1"/>
  <c r="Z479" i="1"/>
  <c r="AA479" i="1"/>
  <c r="AC479" i="1"/>
  <c r="AD479" i="1"/>
  <c r="AE479" i="1"/>
  <c r="AF479" i="1"/>
  <c r="AG479" i="1"/>
  <c r="AH479" i="1"/>
  <c r="AI479" i="1"/>
  <c r="AJ479" i="1"/>
  <c r="AK479" i="1"/>
  <c r="AL479" i="1"/>
  <c r="AN479" i="1"/>
  <c r="AO479" i="1"/>
  <c r="AP479" i="1"/>
  <c r="AQ479" i="1"/>
  <c r="BC478" i="1" l="1"/>
  <c r="BJ478" i="1"/>
  <c r="AR479" i="1"/>
  <c r="AS479" i="1"/>
  <c r="AT479" i="1"/>
  <c r="AU479" i="1"/>
  <c r="AV479" i="1"/>
  <c r="AW479" i="1"/>
  <c r="AX479" i="1"/>
  <c r="AY479" i="1"/>
  <c r="AZ479" i="1"/>
  <c r="BA479" i="1"/>
  <c r="BB479" i="1" s="1"/>
  <c r="BE479" i="1"/>
  <c r="BF479" i="1"/>
  <c r="BG479" i="1"/>
  <c r="BH479" i="1"/>
  <c r="BI479" i="1"/>
  <c r="Q480" i="1"/>
  <c r="R480" i="1"/>
  <c r="S480" i="1"/>
  <c r="T480" i="1"/>
  <c r="U480" i="1"/>
  <c r="V480" i="1"/>
  <c r="W480" i="1"/>
  <c r="X480" i="1"/>
  <c r="Y480" i="1"/>
  <c r="Z480" i="1"/>
  <c r="AA480" i="1"/>
  <c r="AC480" i="1"/>
  <c r="AD480" i="1"/>
  <c r="AE480" i="1"/>
  <c r="AF480" i="1"/>
  <c r="AG480" i="1"/>
  <c r="AH480" i="1"/>
  <c r="AI480" i="1"/>
  <c r="AJ480" i="1"/>
  <c r="AK480" i="1"/>
  <c r="AL480" i="1"/>
  <c r="AN480" i="1"/>
  <c r="AO480" i="1"/>
  <c r="AP480" i="1"/>
  <c r="AQ480" i="1"/>
  <c r="BD479" i="1" l="1"/>
  <c r="BC479" i="1"/>
  <c r="BJ479" i="1"/>
  <c r="AR480" i="1"/>
  <c r="AS480" i="1"/>
  <c r="AT480" i="1"/>
  <c r="AU480" i="1"/>
  <c r="AV480" i="1"/>
  <c r="AW480" i="1"/>
  <c r="AX480" i="1"/>
  <c r="AY480" i="1"/>
  <c r="AZ480" i="1"/>
  <c r="BA480" i="1"/>
  <c r="BB480" i="1" s="1"/>
  <c r="BF480" i="1"/>
  <c r="BG480" i="1"/>
  <c r="BH480" i="1"/>
  <c r="BI480" i="1"/>
  <c r="Q481" i="1"/>
  <c r="R481" i="1"/>
  <c r="S481" i="1"/>
  <c r="T481" i="1"/>
  <c r="U481" i="1"/>
  <c r="V481" i="1"/>
  <c r="W481" i="1"/>
  <c r="X481" i="1"/>
  <c r="Y481" i="1"/>
  <c r="Z481" i="1"/>
  <c r="AA481" i="1"/>
  <c r="AC481" i="1"/>
  <c r="AD481" i="1"/>
  <c r="AE481" i="1"/>
  <c r="AF481" i="1"/>
  <c r="AG481" i="1"/>
  <c r="AH481" i="1"/>
  <c r="AI481" i="1"/>
  <c r="AJ481" i="1"/>
  <c r="AK481" i="1"/>
  <c r="AL481" i="1"/>
  <c r="AN481" i="1"/>
  <c r="AO481" i="1"/>
  <c r="AP481" i="1"/>
  <c r="AQ481" i="1"/>
  <c r="BE480" i="1" l="1"/>
  <c r="BD480" i="1"/>
  <c r="BC480" i="1"/>
  <c r="BJ480" i="1"/>
  <c r="AR481" i="1"/>
  <c r="AS481" i="1"/>
  <c r="AT481" i="1"/>
  <c r="AU481" i="1"/>
  <c r="AV481" i="1"/>
  <c r="AW481" i="1"/>
  <c r="AX481" i="1"/>
  <c r="AY481" i="1"/>
  <c r="AZ481" i="1"/>
  <c r="BA481" i="1"/>
  <c r="BB481" i="1" s="1"/>
  <c r="BH481" i="1"/>
  <c r="BI481" i="1"/>
  <c r="Q482" i="1"/>
  <c r="R482" i="1"/>
  <c r="S482" i="1"/>
  <c r="T482" i="1"/>
  <c r="U482" i="1"/>
  <c r="V482" i="1"/>
  <c r="W482" i="1"/>
  <c r="X482" i="1"/>
  <c r="Y482" i="1"/>
  <c r="Z482" i="1"/>
  <c r="AA482" i="1"/>
  <c r="AC482" i="1"/>
  <c r="AD482" i="1"/>
  <c r="AE482" i="1"/>
  <c r="AF482" i="1"/>
  <c r="AG482" i="1"/>
  <c r="AH482" i="1"/>
  <c r="AI482" i="1"/>
  <c r="AJ482" i="1"/>
  <c r="AK482" i="1"/>
  <c r="AL482" i="1"/>
  <c r="AN482" i="1"/>
  <c r="AO482" i="1"/>
  <c r="AP482" i="1"/>
  <c r="AQ482" i="1"/>
  <c r="BG481" i="1" l="1"/>
  <c r="BF481" i="1"/>
  <c r="BE481" i="1"/>
  <c r="BD481" i="1"/>
  <c r="BC481" i="1"/>
  <c r="BJ481" i="1"/>
  <c r="AR482" i="1"/>
  <c r="AS482" i="1"/>
  <c r="AT482" i="1"/>
  <c r="AU482" i="1"/>
  <c r="AV482" i="1"/>
  <c r="AW482" i="1"/>
  <c r="AX482" i="1"/>
  <c r="AY482" i="1"/>
  <c r="AZ482" i="1"/>
  <c r="BA482" i="1"/>
  <c r="BB482" i="1" s="1"/>
  <c r="BE482" i="1"/>
  <c r="BH482" i="1"/>
  <c r="BI482" i="1"/>
  <c r="Q483" i="1"/>
  <c r="R483" i="1"/>
  <c r="S483" i="1"/>
  <c r="T483" i="1"/>
  <c r="U483" i="1"/>
  <c r="V483" i="1"/>
  <c r="W483" i="1"/>
  <c r="X483" i="1"/>
  <c r="Y483" i="1"/>
  <c r="Z483" i="1"/>
  <c r="AA483" i="1"/>
  <c r="AC483" i="1"/>
  <c r="AD483" i="1"/>
  <c r="AE483" i="1"/>
  <c r="AF483" i="1"/>
  <c r="AG483" i="1"/>
  <c r="AH483" i="1"/>
  <c r="AI483" i="1"/>
  <c r="AJ483" i="1"/>
  <c r="AK483" i="1"/>
  <c r="AL483" i="1"/>
  <c r="AN483" i="1"/>
  <c r="AO483" i="1"/>
  <c r="AP483" i="1"/>
  <c r="AQ483" i="1"/>
  <c r="BG482" i="1" l="1"/>
  <c r="BF482" i="1"/>
  <c r="BD482" i="1"/>
  <c r="BC482" i="1"/>
  <c r="BJ482" i="1"/>
  <c r="AR483" i="1"/>
  <c r="AS483" i="1"/>
  <c r="AT483" i="1"/>
  <c r="AU483" i="1"/>
  <c r="AV483" i="1"/>
  <c r="AW483" i="1"/>
  <c r="AX483" i="1"/>
  <c r="AY483" i="1"/>
  <c r="AZ483" i="1"/>
  <c r="BA483" i="1"/>
  <c r="BB483" i="1" s="1"/>
  <c r="BF483" i="1"/>
  <c r="BG483" i="1"/>
  <c r="BH483" i="1"/>
  <c r="BI483" i="1"/>
  <c r="Q484" i="1"/>
  <c r="R484" i="1"/>
  <c r="S484" i="1"/>
  <c r="T484" i="1"/>
  <c r="U484" i="1"/>
  <c r="V484" i="1"/>
  <c r="W484" i="1"/>
  <c r="X484" i="1"/>
  <c r="Y484" i="1"/>
  <c r="Z484" i="1"/>
  <c r="AA484" i="1"/>
  <c r="AC484" i="1"/>
  <c r="AD484" i="1"/>
  <c r="AE484" i="1"/>
  <c r="AF484" i="1"/>
  <c r="AG484" i="1"/>
  <c r="AH484" i="1"/>
  <c r="AI484" i="1"/>
  <c r="AJ484" i="1"/>
  <c r="AK484" i="1"/>
  <c r="AL484" i="1"/>
  <c r="AN484" i="1"/>
  <c r="AO484" i="1"/>
  <c r="AP484" i="1"/>
  <c r="AQ484" i="1"/>
  <c r="BE483" i="1" l="1"/>
  <c r="BD483" i="1"/>
  <c r="BC483" i="1"/>
  <c r="BJ483" i="1"/>
  <c r="AR484" i="1"/>
  <c r="AS484" i="1"/>
  <c r="AT484" i="1"/>
  <c r="AU484" i="1"/>
  <c r="AV484" i="1"/>
  <c r="AW484" i="1"/>
  <c r="AX484" i="1"/>
  <c r="AY484" i="1"/>
  <c r="AZ484" i="1"/>
  <c r="BA484" i="1"/>
  <c r="BB484" i="1" s="1"/>
  <c r="BG484" i="1"/>
  <c r="BH484" i="1"/>
  <c r="BI484" i="1"/>
  <c r="Q485" i="1"/>
  <c r="R485" i="1"/>
  <c r="S485" i="1"/>
  <c r="T485" i="1"/>
  <c r="U485" i="1"/>
  <c r="V485" i="1"/>
  <c r="W485" i="1"/>
  <c r="X485" i="1"/>
  <c r="Y485" i="1"/>
  <c r="Z485" i="1"/>
  <c r="AA485" i="1"/>
  <c r="AC485" i="1"/>
  <c r="AD485" i="1"/>
  <c r="AE485" i="1"/>
  <c r="AF485" i="1"/>
  <c r="AG485" i="1"/>
  <c r="AH485" i="1"/>
  <c r="AI485" i="1"/>
  <c r="AJ485" i="1"/>
  <c r="AK485" i="1"/>
  <c r="AL485" i="1"/>
  <c r="AN485" i="1"/>
  <c r="AO485" i="1"/>
  <c r="AP485" i="1"/>
  <c r="AQ485" i="1"/>
  <c r="BF484" i="1" l="1"/>
  <c r="BE484" i="1"/>
  <c r="BD484" i="1"/>
  <c r="BC484" i="1"/>
  <c r="BJ484" i="1"/>
  <c r="AR485" i="1"/>
  <c r="AS485" i="1"/>
  <c r="AT485" i="1"/>
  <c r="AU485" i="1"/>
  <c r="AV485" i="1"/>
  <c r="AW485" i="1"/>
  <c r="AX485" i="1"/>
  <c r="AY485" i="1"/>
  <c r="AZ485" i="1"/>
  <c r="BA485" i="1"/>
  <c r="BB485" i="1" s="1"/>
  <c r="BF485" i="1"/>
  <c r="BG485" i="1"/>
  <c r="BH485" i="1"/>
  <c r="BI485" i="1"/>
  <c r="Q486" i="1"/>
  <c r="R486" i="1"/>
  <c r="S486" i="1"/>
  <c r="T486" i="1"/>
  <c r="U486" i="1"/>
  <c r="V486" i="1"/>
  <c r="W486" i="1"/>
  <c r="X486" i="1"/>
  <c r="Y486" i="1"/>
  <c r="Z486" i="1"/>
  <c r="AA486" i="1"/>
  <c r="AC486" i="1"/>
  <c r="AD486" i="1"/>
  <c r="AE486" i="1"/>
  <c r="AF486" i="1"/>
  <c r="AG486" i="1"/>
  <c r="AH486" i="1"/>
  <c r="AI486" i="1"/>
  <c r="AJ486" i="1"/>
  <c r="AK486" i="1"/>
  <c r="AL486" i="1"/>
  <c r="AN486" i="1"/>
  <c r="AO486" i="1"/>
  <c r="AP486" i="1"/>
  <c r="AQ486" i="1"/>
  <c r="BE485" i="1" l="1"/>
  <c r="BD485" i="1"/>
  <c r="BC485" i="1"/>
  <c r="BJ485" i="1"/>
  <c r="AR486" i="1"/>
  <c r="AS486" i="1"/>
  <c r="AT486" i="1"/>
  <c r="AU486" i="1"/>
  <c r="AV486" i="1"/>
  <c r="AW486" i="1"/>
  <c r="AX486" i="1"/>
  <c r="AY486" i="1"/>
  <c r="AZ486" i="1"/>
  <c r="BA486" i="1"/>
  <c r="BB486" i="1" s="1"/>
  <c r="BF486" i="1"/>
  <c r="BG486" i="1"/>
  <c r="BH486" i="1"/>
  <c r="BI486" i="1"/>
  <c r="Q487" i="1"/>
  <c r="R487" i="1"/>
  <c r="S487" i="1"/>
  <c r="T487" i="1"/>
  <c r="U487" i="1"/>
  <c r="V487" i="1"/>
  <c r="W487" i="1"/>
  <c r="X487" i="1"/>
  <c r="Y487" i="1"/>
  <c r="Z487" i="1"/>
  <c r="AA487" i="1"/>
  <c r="AC487" i="1"/>
  <c r="AD487" i="1"/>
  <c r="AE487" i="1"/>
  <c r="AF487" i="1"/>
  <c r="AG487" i="1"/>
  <c r="AH487" i="1"/>
  <c r="AI487" i="1"/>
  <c r="AJ487" i="1"/>
  <c r="AK487" i="1"/>
  <c r="AL487" i="1"/>
  <c r="AN487" i="1"/>
  <c r="AO487" i="1"/>
  <c r="AP487" i="1"/>
  <c r="AQ487" i="1"/>
  <c r="BE486" i="1" l="1"/>
  <c r="BD486" i="1"/>
  <c r="BC486" i="1"/>
  <c r="BJ486" i="1"/>
  <c r="AR487" i="1"/>
  <c r="AS487" i="1"/>
  <c r="AT487" i="1"/>
  <c r="AU487" i="1"/>
  <c r="AV487" i="1"/>
  <c r="AW487" i="1"/>
  <c r="AX487" i="1"/>
  <c r="AY487" i="1"/>
  <c r="AZ487" i="1"/>
  <c r="BA487" i="1"/>
  <c r="BB487" i="1" s="1"/>
  <c r="BE487" i="1"/>
  <c r="BF487" i="1"/>
  <c r="BG487" i="1"/>
  <c r="BH487" i="1"/>
  <c r="BI487" i="1"/>
  <c r="Q488" i="1"/>
  <c r="R488" i="1"/>
  <c r="S488" i="1"/>
  <c r="T488" i="1"/>
  <c r="U488" i="1"/>
  <c r="V488" i="1"/>
  <c r="W488" i="1"/>
  <c r="X488" i="1"/>
  <c r="Y488" i="1"/>
  <c r="Z488" i="1"/>
  <c r="AA488" i="1"/>
  <c r="AC488" i="1"/>
  <c r="AD488" i="1"/>
  <c r="AE488" i="1"/>
  <c r="AF488" i="1"/>
  <c r="AG488" i="1"/>
  <c r="AH488" i="1"/>
  <c r="AI488" i="1"/>
  <c r="AJ488" i="1"/>
  <c r="AK488" i="1"/>
  <c r="AL488" i="1"/>
  <c r="AN488" i="1"/>
  <c r="AO488" i="1"/>
  <c r="AP488" i="1"/>
  <c r="AQ488" i="1"/>
  <c r="BD487" i="1" l="1"/>
  <c r="BC487" i="1"/>
  <c r="BJ487" i="1"/>
  <c r="AR488" i="1"/>
  <c r="AS488" i="1"/>
  <c r="AT488" i="1"/>
  <c r="AU488" i="1"/>
  <c r="AV488" i="1"/>
  <c r="AW488" i="1"/>
  <c r="AX488" i="1"/>
  <c r="AY488" i="1"/>
  <c r="AZ488" i="1"/>
  <c r="BA488" i="1"/>
  <c r="BB488" i="1" s="1"/>
  <c r="BF488" i="1"/>
  <c r="BG488" i="1"/>
  <c r="BH488" i="1"/>
  <c r="BI488" i="1"/>
  <c r="Q489" i="1"/>
  <c r="R489" i="1"/>
  <c r="S489" i="1"/>
  <c r="T489" i="1"/>
  <c r="U489" i="1"/>
  <c r="V489" i="1"/>
  <c r="W489" i="1"/>
  <c r="X489" i="1"/>
  <c r="Y489" i="1"/>
  <c r="Z489" i="1"/>
  <c r="AA489" i="1"/>
  <c r="AC489" i="1"/>
  <c r="AD489" i="1"/>
  <c r="AE489" i="1"/>
  <c r="AF489" i="1"/>
  <c r="AG489" i="1"/>
  <c r="AH489" i="1"/>
  <c r="AI489" i="1"/>
  <c r="AJ489" i="1"/>
  <c r="AK489" i="1"/>
  <c r="AL489" i="1"/>
  <c r="AN489" i="1"/>
  <c r="AO489" i="1"/>
  <c r="AP489" i="1"/>
  <c r="AQ489" i="1"/>
  <c r="BE488" i="1" l="1"/>
  <c r="BD488" i="1"/>
  <c r="BC488" i="1"/>
  <c r="BJ488" i="1"/>
  <c r="AR489" i="1"/>
  <c r="AS489" i="1"/>
  <c r="AT489" i="1"/>
  <c r="AU489" i="1"/>
  <c r="AV489" i="1"/>
  <c r="AW489" i="1"/>
  <c r="AX489" i="1"/>
  <c r="AY489" i="1"/>
  <c r="AZ489" i="1"/>
  <c r="BA489" i="1"/>
  <c r="BB489" i="1" s="1"/>
  <c r="BE489" i="1"/>
  <c r="BF489" i="1"/>
  <c r="BG489" i="1"/>
  <c r="BH489" i="1"/>
  <c r="BI489" i="1"/>
  <c r="Q490" i="1"/>
  <c r="R490" i="1"/>
  <c r="S490" i="1"/>
  <c r="T490" i="1"/>
  <c r="U490" i="1"/>
  <c r="V490" i="1"/>
  <c r="W490" i="1"/>
  <c r="X490" i="1"/>
  <c r="Y490" i="1"/>
  <c r="Z490" i="1"/>
  <c r="AA490" i="1"/>
  <c r="AC490" i="1"/>
  <c r="AD490" i="1"/>
  <c r="AE490" i="1"/>
  <c r="AF490" i="1"/>
  <c r="AG490" i="1"/>
  <c r="AH490" i="1"/>
  <c r="AI490" i="1"/>
  <c r="AJ490" i="1"/>
  <c r="AK490" i="1"/>
  <c r="AL490" i="1"/>
  <c r="AN490" i="1"/>
  <c r="AO490" i="1"/>
  <c r="AP490" i="1"/>
  <c r="AQ490" i="1"/>
  <c r="BD489" i="1" l="1"/>
  <c r="BC489" i="1"/>
  <c r="BJ489" i="1"/>
  <c r="AR490" i="1"/>
  <c r="AS490" i="1"/>
  <c r="AT490" i="1"/>
  <c r="AU490" i="1"/>
  <c r="AV490" i="1"/>
  <c r="AW490" i="1"/>
  <c r="AX490" i="1"/>
  <c r="AY490" i="1"/>
  <c r="AZ490" i="1"/>
  <c r="BA490" i="1"/>
  <c r="BB490" i="1" s="1"/>
  <c r="BF490" i="1"/>
  <c r="BG490" i="1"/>
  <c r="BH490" i="1"/>
  <c r="BI490" i="1"/>
  <c r="Q491" i="1"/>
  <c r="R491" i="1"/>
  <c r="S491" i="1"/>
  <c r="T491" i="1"/>
  <c r="U491" i="1"/>
  <c r="V491" i="1"/>
  <c r="W491" i="1"/>
  <c r="X491" i="1"/>
  <c r="Y491" i="1"/>
  <c r="Z491" i="1"/>
  <c r="AA491" i="1"/>
  <c r="AB491" i="1"/>
  <c r="AC491" i="1"/>
  <c r="AD491" i="1"/>
  <c r="AE491" i="1"/>
  <c r="AF491" i="1"/>
  <c r="AG491" i="1"/>
  <c r="AH491" i="1"/>
  <c r="AI491" i="1"/>
  <c r="AJ491" i="1"/>
  <c r="AK491" i="1"/>
  <c r="AL491" i="1"/>
  <c r="AN491" i="1"/>
  <c r="AO491" i="1"/>
  <c r="AP491" i="1"/>
  <c r="AQ491" i="1"/>
  <c r="BE490" i="1" l="1"/>
  <c r="BD490" i="1"/>
  <c r="AB473" i="1"/>
  <c r="AB453" i="1"/>
  <c r="AB435" i="1"/>
  <c r="AB416" i="1"/>
  <c r="AB396" i="1"/>
  <c r="BC490" i="1"/>
  <c r="BJ490" i="1"/>
  <c r="AR491" i="1"/>
  <c r="AS491" i="1"/>
  <c r="AT491" i="1"/>
  <c r="AU491" i="1"/>
  <c r="AV491" i="1"/>
  <c r="AW491" i="1"/>
  <c r="AX491" i="1"/>
  <c r="AY491" i="1"/>
  <c r="AZ491" i="1"/>
  <c r="BA491" i="1"/>
  <c r="BB491" i="1" s="1"/>
  <c r="BF491" i="1"/>
  <c r="BG491" i="1"/>
  <c r="BH491" i="1"/>
  <c r="BI491" i="1"/>
  <c r="Q492" i="1"/>
  <c r="R492" i="1"/>
  <c r="S492" i="1"/>
  <c r="T492" i="1"/>
  <c r="U492" i="1"/>
  <c r="V492" i="1"/>
  <c r="W492" i="1"/>
  <c r="X492" i="1"/>
  <c r="Y492" i="1"/>
  <c r="Z492" i="1"/>
  <c r="AA492" i="1"/>
  <c r="AC492" i="1"/>
  <c r="AD492" i="1"/>
  <c r="AE492" i="1"/>
  <c r="AF492" i="1"/>
  <c r="AG492" i="1"/>
  <c r="AH492" i="1"/>
  <c r="AI492" i="1"/>
  <c r="AJ492" i="1"/>
  <c r="AK492" i="1"/>
  <c r="AL492" i="1"/>
  <c r="AN492" i="1"/>
  <c r="AO492" i="1"/>
  <c r="AP492" i="1"/>
  <c r="AQ492" i="1"/>
  <c r="BE491" i="1" l="1"/>
  <c r="BD491" i="1"/>
  <c r="BC491" i="1"/>
  <c r="BJ491" i="1"/>
  <c r="AR492" i="1"/>
  <c r="AS492" i="1"/>
  <c r="AT492" i="1"/>
  <c r="AU492" i="1"/>
  <c r="AV492" i="1"/>
  <c r="AW492" i="1"/>
  <c r="AX492" i="1"/>
  <c r="AY492" i="1"/>
  <c r="AZ492" i="1"/>
  <c r="BA492" i="1"/>
  <c r="BB492" i="1" s="1"/>
  <c r="BE492" i="1"/>
  <c r="BF492" i="1"/>
  <c r="BG492" i="1"/>
  <c r="BH492" i="1"/>
  <c r="BI492" i="1"/>
  <c r="Q493" i="1"/>
  <c r="R493" i="1"/>
  <c r="S493" i="1"/>
  <c r="T493" i="1"/>
  <c r="U493" i="1"/>
  <c r="V493" i="1"/>
  <c r="W493" i="1"/>
  <c r="X493" i="1"/>
  <c r="Y493" i="1"/>
  <c r="Z493" i="1"/>
  <c r="AA493" i="1"/>
  <c r="AC493" i="1"/>
  <c r="AD493" i="1"/>
  <c r="AE493" i="1"/>
  <c r="AF493" i="1"/>
  <c r="AG493" i="1"/>
  <c r="AH493" i="1"/>
  <c r="AI493" i="1"/>
  <c r="AJ493" i="1"/>
  <c r="AK493" i="1"/>
  <c r="AL493" i="1"/>
  <c r="AN493" i="1"/>
  <c r="AO493" i="1"/>
  <c r="AP493" i="1"/>
  <c r="AQ493" i="1"/>
  <c r="BD492" i="1" l="1"/>
  <c r="BC492" i="1"/>
  <c r="BJ492" i="1"/>
  <c r="AR493" i="1"/>
  <c r="AS493" i="1"/>
  <c r="AT493" i="1"/>
  <c r="AU493" i="1"/>
  <c r="AV493" i="1"/>
  <c r="AW493" i="1"/>
  <c r="AX493" i="1"/>
  <c r="AY493" i="1"/>
  <c r="AZ493" i="1"/>
  <c r="BA493" i="1"/>
  <c r="BB493" i="1" s="1"/>
  <c r="BD493" i="1"/>
  <c r="BE493" i="1"/>
  <c r="BF493" i="1"/>
  <c r="BG493" i="1"/>
  <c r="BH493" i="1"/>
  <c r="BI493" i="1"/>
  <c r="Q494" i="1"/>
  <c r="R494" i="1"/>
  <c r="S494" i="1"/>
  <c r="T494" i="1"/>
  <c r="U494" i="1"/>
  <c r="V494" i="1"/>
  <c r="W494" i="1"/>
  <c r="X494" i="1"/>
  <c r="Y494" i="1"/>
  <c r="Z494" i="1"/>
  <c r="AA494" i="1"/>
  <c r="AC494" i="1"/>
  <c r="AD494" i="1"/>
  <c r="AE494" i="1"/>
  <c r="AF494" i="1"/>
  <c r="AG494" i="1"/>
  <c r="AH494" i="1"/>
  <c r="AI494" i="1"/>
  <c r="AJ494" i="1"/>
  <c r="AK494" i="1"/>
  <c r="AL494" i="1"/>
  <c r="AN494" i="1"/>
  <c r="AO494" i="1"/>
  <c r="AP494" i="1"/>
  <c r="AQ494" i="1"/>
  <c r="BC493" i="1" l="1"/>
  <c r="BJ493" i="1"/>
  <c r="AR494" i="1"/>
  <c r="AS494" i="1"/>
  <c r="AT494" i="1"/>
  <c r="AU494" i="1"/>
  <c r="AV494" i="1"/>
  <c r="AW494" i="1"/>
  <c r="AX494" i="1"/>
  <c r="AY494" i="1"/>
  <c r="AZ494" i="1"/>
  <c r="BA494" i="1"/>
  <c r="BB494" i="1" s="1"/>
  <c r="BG494" i="1"/>
  <c r="BH494" i="1"/>
  <c r="BI494" i="1"/>
  <c r="Q495" i="1"/>
  <c r="R495" i="1"/>
  <c r="S495" i="1"/>
  <c r="T495" i="1"/>
  <c r="U495" i="1"/>
  <c r="V495" i="1"/>
  <c r="W495" i="1"/>
  <c r="X495" i="1"/>
  <c r="Y495" i="1"/>
  <c r="Z495" i="1"/>
  <c r="AA495" i="1"/>
  <c r="AC495" i="1"/>
  <c r="AD495" i="1"/>
  <c r="AE495" i="1"/>
  <c r="AF495" i="1"/>
  <c r="AG495" i="1"/>
  <c r="AH495" i="1"/>
  <c r="AI495" i="1"/>
  <c r="AJ495" i="1"/>
  <c r="AK495" i="1"/>
  <c r="AL495" i="1"/>
  <c r="AN495" i="1"/>
  <c r="AO495" i="1"/>
  <c r="AP495" i="1"/>
  <c r="AQ495" i="1"/>
  <c r="BF494" i="1" l="1"/>
  <c r="BE494" i="1"/>
  <c r="BD494" i="1"/>
  <c r="BC494" i="1"/>
  <c r="BJ494" i="1"/>
  <c r="AR495" i="1"/>
  <c r="AS495" i="1"/>
  <c r="AT495" i="1"/>
  <c r="AU495" i="1"/>
  <c r="AV495" i="1"/>
  <c r="AW495" i="1"/>
  <c r="AX495" i="1"/>
  <c r="AY495" i="1"/>
  <c r="AZ495" i="1"/>
  <c r="BA495" i="1"/>
  <c r="BB495" i="1" s="1"/>
  <c r="BF495" i="1"/>
  <c r="BG495" i="1"/>
  <c r="BH495" i="1"/>
  <c r="BI495" i="1"/>
  <c r="Q496" i="1"/>
  <c r="R496" i="1"/>
  <c r="S496" i="1"/>
  <c r="T496" i="1"/>
  <c r="U496" i="1"/>
  <c r="V496" i="1"/>
  <c r="W496" i="1"/>
  <c r="X496" i="1"/>
  <c r="Y496" i="1"/>
  <c r="Z496" i="1"/>
  <c r="AA496" i="1"/>
  <c r="AC496" i="1"/>
  <c r="AD496" i="1"/>
  <c r="AE496" i="1"/>
  <c r="AF496" i="1"/>
  <c r="AG496" i="1"/>
  <c r="AH496" i="1"/>
  <c r="AI496" i="1"/>
  <c r="AJ496" i="1"/>
  <c r="AK496" i="1"/>
  <c r="AL496" i="1"/>
  <c r="AN496" i="1"/>
  <c r="AO496" i="1"/>
  <c r="AP496" i="1"/>
  <c r="AQ496" i="1"/>
  <c r="BE495" i="1" l="1"/>
  <c r="BD495" i="1"/>
  <c r="BC495" i="1"/>
  <c r="BJ495" i="1"/>
  <c r="AR496" i="1"/>
  <c r="AS496" i="1"/>
  <c r="AT496" i="1"/>
  <c r="AU496" i="1"/>
  <c r="AV496" i="1"/>
  <c r="AW496" i="1"/>
  <c r="AX496" i="1"/>
  <c r="AY496" i="1"/>
  <c r="AZ496" i="1"/>
  <c r="BA496" i="1"/>
  <c r="BB496" i="1" s="1"/>
  <c r="BE496" i="1"/>
  <c r="BF496" i="1"/>
  <c r="BG496" i="1"/>
  <c r="BH496" i="1"/>
  <c r="BI496" i="1"/>
  <c r="Q497" i="1"/>
  <c r="R497" i="1"/>
  <c r="S497" i="1"/>
  <c r="T497" i="1"/>
  <c r="U497" i="1"/>
  <c r="V497" i="1"/>
  <c r="W497" i="1"/>
  <c r="X497" i="1"/>
  <c r="Y497" i="1"/>
  <c r="Z497" i="1"/>
  <c r="AA497" i="1"/>
  <c r="AC497" i="1"/>
  <c r="AD497" i="1"/>
  <c r="AE497" i="1"/>
  <c r="AF497" i="1"/>
  <c r="AG497" i="1"/>
  <c r="AH497" i="1"/>
  <c r="AI497" i="1"/>
  <c r="AJ497" i="1"/>
  <c r="AK497" i="1"/>
  <c r="AL497" i="1"/>
  <c r="AN497" i="1"/>
  <c r="AO497" i="1"/>
  <c r="AP497" i="1"/>
  <c r="AQ497" i="1"/>
  <c r="BD496" i="1" l="1"/>
  <c r="BC496" i="1"/>
  <c r="BJ496" i="1"/>
  <c r="AR497" i="1"/>
  <c r="AS497" i="1"/>
  <c r="AT497" i="1"/>
  <c r="AU497" i="1"/>
  <c r="AV497" i="1"/>
  <c r="AW497" i="1"/>
  <c r="AX497" i="1"/>
  <c r="AY497" i="1"/>
  <c r="AZ497" i="1"/>
  <c r="BA497" i="1"/>
  <c r="BB497" i="1" s="1"/>
  <c r="BG497" i="1"/>
  <c r="BH497" i="1"/>
  <c r="BI497" i="1"/>
  <c r="Q498" i="1"/>
  <c r="R498" i="1"/>
  <c r="S498" i="1"/>
  <c r="T498" i="1"/>
  <c r="U498" i="1"/>
  <c r="V498" i="1"/>
  <c r="W498" i="1"/>
  <c r="X498" i="1"/>
  <c r="Y498" i="1"/>
  <c r="Z498" i="1"/>
  <c r="AA498" i="1"/>
  <c r="AC498" i="1"/>
  <c r="AD498" i="1"/>
  <c r="AE498" i="1"/>
  <c r="AF498" i="1"/>
  <c r="AG498" i="1"/>
  <c r="AH498" i="1"/>
  <c r="AI498" i="1"/>
  <c r="AJ498" i="1"/>
  <c r="AK498" i="1"/>
  <c r="AL498" i="1"/>
  <c r="AN498" i="1"/>
  <c r="AO498" i="1"/>
  <c r="AP498" i="1"/>
  <c r="AQ498" i="1"/>
  <c r="BF497" i="1" l="1"/>
  <c r="BE497" i="1"/>
  <c r="BD497" i="1"/>
  <c r="BC497" i="1"/>
  <c r="BJ497" i="1"/>
  <c r="AR498" i="1"/>
  <c r="AS498" i="1"/>
  <c r="AT498" i="1"/>
  <c r="AU498" i="1"/>
  <c r="AV498" i="1"/>
  <c r="AW498" i="1"/>
  <c r="AX498" i="1"/>
  <c r="AY498" i="1"/>
  <c r="AZ498" i="1"/>
  <c r="BA498" i="1"/>
  <c r="BB498" i="1" s="1"/>
  <c r="BE498" i="1"/>
  <c r="BF498" i="1"/>
  <c r="BG498" i="1"/>
  <c r="BH498" i="1"/>
  <c r="BI498" i="1"/>
  <c r="Q499" i="1"/>
  <c r="R499" i="1"/>
  <c r="S499" i="1"/>
  <c r="T499" i="1"/>
  <c r="U499" i="1"/>
  <c r="V499" i="1"/>
  <c r="W499" i="1"/>
  <c r="X499" i="1"/>
  <c r="Y499" i="1"/>
  <c r="Z499" i="1"/>
  <c r="AA499" i="1"/>
  <c r="AC499" i="1"/>
  <c r="AD499" i="1"/>
  <c r="AE499" i="1"/>
  <c r="AF499" i="1"/>
  <c r="AG499" i="1"/>
  <c r="AH499" i="1"/>
  <c r="AI499" i="1"/>
  <c r="AJ499" i="1"/>
  <c r="AK499" i="1"/>
  <c r="AL499" i="1"/>
  <c r="AN499" i="1"/>
  <c r="AO499" i="1"/>
  <c r="AP499" i="1"/>
  <c r="AQ499" i="1"/>
  <c r="BD498" i="1" l="1"/>
  <c r="BC498" i="1"/>
  <c r="BJ498" i="1"/>
  <c r="AR499" i="1"/>
  <c r="AS499" i="1"/>
  <c r="AT499" i="1"/>
  <c r="AU499" i="1"/>
  <c r="AV499" i="1"/>
  <c r="AW499" i="1"/>
  <c r="AX499" i="1"/>
  <c r="AY499" i="1"/>
  <c r="AZ499" i="1"/>
  <c r="BA499" i="1"/>
  <c r="BB499" i="1" s="1"/>
  <c r="BF499" i="1"/>
  <c r="BG499" i="1"/>
  <c r="BH499" i="1"/>
  <c r="BI499" i="1"/>
  <c r="Q500" i="1"/>
  <c r="R500" i="1"/>
  <c r="S500" i="1"/>
  <c r="T500" i="1"/>
  <c r="U500" i="1"/>
  <c r="V500" i="1"/>
  <c r="W500" i="1"/>
  <c r="X500" i="1"/>
  <c r="Y500" i="1"/>
  <c r="Z500" i="1"/>
  <c r="AA500" i="1"/>
  <c r="AC500" i="1"/>
  <c r="AD500" i="1"/>
  <c r="AE500" i="1"/>
  <c r="AF500" i="1"/>
  <c r="AG500" i="1"/>
  <c r="AH500" i="1"/>
  <c r="AI500" i="1"/>
  <c r="AJ500" i="1"/>
  <c r="AK500" i="1"/>
  <c r="AL500" i="1"/>
  <c r="AN500" i="1"/>
  <c r="AO500" i="1"/>
  <c r="AP500" i="1"/>
  <c r="AQ500" i="1"/>
  <c r="BE499" i="1" l="1"/>
  <c r="BD499" i="1"/>
  <c r="BC499" i="1"/>
  <c r="BJ499" i="1"/>
  <c r="AR500" i="1"/>
  <c r="AS500" i="1"/>
  <c r="AT500" i="1"/>
  <c r="AU500" i="1"/>
  <c r="AV500" i="1"/>
  <c r="AW500" i="1"/>
  <c r="AX500" i="1"/>
  <c r="AY500" i="1"/>
  <c r="AZ500" i="1"/>
  <c r="BA500" i="1"/>
  <c r="BB500" i="1" s="1"/>
  <c r="BE500" i="1"/>
  <c r="BF500" i="1"/>
  <c r="BG500" i="1"/>
  <c r="BH500" i="1"/>
  <c r="BI500" i="1"/>
  <c r="Q501" i="1"/>
  <c r="R501" i="1"/>
  <c r="S501" i="1"/>
  <c r="T501" i="1"/>
  <c r="U501" i="1"/>
  <c r="V501" i="1"/>
  <c r="W501" i="1"/>
  <c r="X501" i="1"/>
  <c r="Y501" i="1"/>
  <c r="Z501" i="1"/>
  <c r="AA501" i="1"/>
  <c r="AC501" i="1"/>
  <c r="AD501" i="1"/>
  <c r="AE501" i="1"/>
  <c r="AF501" i="1"/>
  <c r="AG501" i="1"/>
  <c r="AH501" i="1"/>
  <c r="AI501" i="1"/>
  <c r="AJ501" i="1"/>
  <c r="AK501" i="1"/>
  <c r="AL501" i="1"/>
  <c r="AN501" i="1"/>
  <c r="AO501" i="1"/>
  <c r="AP501" i="1"/>
  <c r="AQ501" i="1"/>
  <c r="BD500" i="1" l="1"/>
  <c r="BC500" i="1"/>
  <c r="BJ500" i="1"/>
  <c r="AR501" i="1"/>
  <c r="AS501" i="1"/>
  <c r="AT501" i="1"/>
  <c r="AU501" i="1"/>
  <c r="AV501" i="1"/>
  <c r="AW501" i="1"/>
  <c r="AX501" i="1"/>
  <c r="AY501" i="1"/>
  <c r="AZ501" i="1"/>
  <c r="BA501" i="1"/>
  <c r="BB501" i="1" s="1"/>
  <c r="BG501" i="1"/>
  <c r="BH501" i="1"/>
  <c r="BI501" i="1"/>
  <c r="Q502" i="1"/>
  <c r="R502" i="1"/>
  <c r="S502" i="1"/>
  <c r="T502" i="1"/>
  <c r="U502" i="1"/>
  <c r="V502" i="1"/>
  <c r="W502" i="1"/>
  <c r="X502" i="1"/>
  <c r="Y502" i="1"/>
  <c r="Z502" i="1"/>
  <c r="AA502" i="1"/>
  <c r="AC502" i="1"/>
  <c r="AD502" i="1"/>
  <c r="AE502" i="1"/>
  <c r="AF502" i="1"/>
  <c r="AG502" i="1"/>
  <c r="AH502" i="1"/>
  <c r="AI502" i="1"/>
  <c r="AJ502" i="1"/>
  <c r="AK502" i="1"/>
  <c r="AL502" i="1"/>
  <c r="AN502" i="1"/>
  <c r="AO502" i="1"/>
  <c r="AP502" i="1"/>
  <c r="AQ502" i="1"/>
  <c r="BF501" i="1" l="1"/>
  <c r="BE501" i="1"/>
  <c r="BD501" i="1"/>
  <c r="BC501" i="1"/>
  <c r="BJ501" i="1"/>
  <c r="AR502" i="1"/>
  <c r="AS502" i="1"/>
  <c r="AT502" i="1"/>
  <c r="AU502" i="1"/>
  <c r="AV502" i="1"/>
  <c r="AW502" i="1"/>
  <c r="AX502" i="1"/>
  <c r="AY502" i="1"/>
  <c r="AZ502" i="1"/>
  <c r="BA502" i="1"/>
  <c r="BB502" i="1" s="1"/>
  <c r="BE502" i="1"/>
  <c r="BF502" i="1"/>
  <c r="BG502" i="1"/>
  <c r="BH502" i="1"/>
  <c r="BI502" i="1"/>
  <c r="Q503" i="1"/>
  <c r="R503" i="1"/>
  <c r="S503" i="1"/>
  <c r="T503" i="1"/>
  <c r="U503" i="1"/>
  <c r="V503" i="1"/>
  <c r="W503" i="1"/>
  <c r="X503" i="1"/>
  <c r="Y503" i="1"/>
  <c r="Z503" i="1"/>
  <c r="AA503" i="1"/>
  <c r="AC503" i="1"/>
  <c r="AD503" i="1"/>
  <c r="AE503" i="1"/>
  <c r="AF503" i="1"/>
  <c r="AG503" i="1"/>
  <c r="AH503" i="1"/>
  <c r="AI503" i="1"/>
  <c r="AJ503" i="1"/>
  <c r="AK503" i="1"/>
  <c r="AL503" i="1"/>
  <c r="AN503" i="1"/>
  <c r="AO503" i="1"/>
  <c r="AP503" i="1"/>
  <c r="AQ503" i="1"/>
  <c r="BD502" i="1" l="1"/>
  <c r="BC502" i="1"/>
  <c r="BJ502" i="1"/>
  <c r="AR503" i="1"/>
  <c r="AS503" i="1"/>
  <c r="AT503" i="1"/>
  <c r="AU503" i="1"/>
  <c r="AV503" i="1"/>
  <c r="AW503" i="1"/>
  <c r="AX503" i="1"/>
  <c r="AY503" i="1"/>
  <c r="AZ503" i="1"/>
  <c r="BA503" i="1"/>
  <c r="BB503" i="1" s="1"/>
  <c r="BE503" i="1"/>
  <c r="BF503" i="1"/>
  <c r="BG503" i="1"/>
  <c r="BH503" i="1"/>
  <c r="BI503" i="1"/>
  <c r="Q504" i="1"/>
  <c r="R504" i="1"/>
  <c r="S504" i="1"/>
  <c r="T504" i="1"/>
  <c r="U504" i="1"/>
  <c r="V504" i="1"/>
  <c r="W504" i="1"/>
  <c r="X504" i="1"/>
  <c r="Y504" i="1"/>
  <c r="Z504" i="1"/>
  <c r="AA504" i="1"/>
  <c r="AC504" i="1"/>
  <c r="AD504" i="1"/>
  <c r="AE504" i="1"/>
  <c r="AF504" i="1"/>
  <c r="AG504" i="1"/>
  <c r="AH504" i="1"/>
  <c r="AI504" i="1"/>
  <c r="AJ504" i="1"/>
  <c r="AK504" i="1"/>
  <c r="AL504" i="1"/>
  <c r="AN504" i="1"/>
  <c r="AO504" i="1"/>
  <c r="AP504" i="1"/>
  <c r="AQ504" i="1"/>
  <c r="BD503" i="1" l="1"/>
  <c r="BC503" i="1"/>
  <c r="BJ503" i="1"/>
  <c r="AR504" i="1"/>
  <c r="AS504" i="1"/>
  <c r="AT504" i="1"/>
  <c r="AU504" i="1"/>
  <c r="AV504" i="1"/>
  <c r="AW504" i="1"/>
  <c r="AX504" i="1"/>
  <c r="AY504" i="1"/>
  <c r="AZ504" i="1"/>
  <c r="BA504" i="1"/>
  <c r="BB504" i="1" s="1"/>
  <c r="BE504" i="1"/>
  <c r="BF504" i="1"/>
  <c r="BG504" i="1"/>
  <c r="BH504" i="1"/>
  <c r="BI504" i="1"/>
  <c r="Q505" i="1"/>
  <c r="R505" i="1"/>
  <c r="S505" i="1"/>
  <c r="T505" i="1"/>
  <c r="U505" i="1"/>
  <c r="V505" i="1"/>
  <c r="W505" i="1"/>
  <c r="X505" i="1"/>
  <c r="Y505" i="1"/>
  <c r="Z505" i="1"/>
  <c r="AA505" i="1"/>
  <c r="AC505" i="1"/>
  <c r="AD505" i="1"/>
  <c r="AE505" i="1"/>
  <c r="AF505" i="1"/>
  <c r="AG505" i="1"/>
  <c r="AH505" i="1"/>
  <c r="AI505" i="1"/>
  <c r="AJ505" i="1"/>
  <c r="AK505" i="1"/>
  <c r="AL505" i="1"/>
  <c r="AN505" i="1"/>
  <c r="AO505" i="1"/>
  <c r="AP505" i="1"/>
  <c r="AQ505" i="1"/>
  <c r="BD504" i="1" l="1"/>
  <c r="BC504" i="1"/>
  <c r="BJ504" i="1"/>
  <c r="AR505" i="1"/>
  <c r="AS505" i="1"/>
  <c r="AT505" i="1"/>
  <c r="AU505" i="1"/>
  <c r="AV505" i="1"/>
  <c r="AW505" i="1"/>
  <c r="AX505" i="1"/>
  <c r="AY505" i="1"/>
  <c r="AZ505" i="1"/>
  <c r="BA505" i="1"/>
  <c r="BB505" i="1" s="1"/>
  <c r="BE505" i="1"/>
  <c r="BF505" i="1"/>
  <c r="BG505" i="1"/>
  <c r="BH505" i="1"/>
  <c r="BI505" i="1"/>
  <c r="Q506" i="1"/>
  <c r="R506" i="1"/>
  <c r="S506" i="1"/>
  <c r="T506" i="1"/>
  <c r="U506" i="1"/>
  <c r="V506" i="1"/>
  <c r="W506" i="1"/>
  <c r="X506" i="1"/>
  <c r="Y506" i="1"/>
  <c r="Z506" i="1"/>
  <c r="AA506" i="1"/>
  <c r="AC506" i="1"/>
  <c r="AD506" i="1"/>
  <c r="AE506" i="1"/>
  <c r="AF506" i="1"/>
  <c r="AG506" i="1"/>
  <c r="AH506" i="1"/>
  <c r="AI506" i="1"/>
  <c r="AJ506" i="1"/>
  <c r="AK506" i="1"/>
  <c r="AL506" i="1"/>
  <c r="AN506" i="1"/>
  <c r="AO506" i="1"/>
  <c r="AP506" i="1"/>
  <c r="AQ506" i="1"/>
  <c r="BD505" i="1" l="1"/>
  <c r="BC505" i="1"/>
  <c r="BJ505" i="1"/>
  <c r="AR506" i="1"/>
  <c r="AS506" i="1"/>
  <c r="AT506" i="1"/>
  <c r="AU506" i="1"/>
  <c r="AV506" i="1"/>
  <c r="AW506" i="1"/>
  <c r="AX506" i="1"/>
  <c r="AY506" i="1"/>
  <c r="AZ506" i="1"/>
  <c r="BA506" i="1"/>
  <c r="BB506" i="1" s="1"/>
  <c r="BG506" i="1"/>
  <c r="BH506" i="1"/>
  <c r="BI506" i="1"/>
  <c r="Q507" i="1"/>
  <c r="R507" i="1"/>
  <c r="S507" i="1"/>
  <c r="T507" i="1"/>
  <c r="U507" i="1"/>
  <c r="V507" i="1"/>
  <c r="W507" i="1"/>
  <c r="X507" i="1"/>
  <c r="Y507" i="1"/>
  <c r="Z507" i="1"/>
  <c r="AA507" i="1"/>
  <c r="AC507" i="1"/>
  <c r="AD507" i="1"/>
  <c r="AE507" i="1"/>
  <c r="AF507" i="1"/>
  <c r="AG507" i="1"/>
  <c r="AH507" i="1"/>
  <c r="AI507" i="1"/>
  <c r="AJ507" i="1"/>
  <c r="AK507" i="1"/>
  <c r="AL507" i="1"/>
  <c r="AN507" i="1"/>
  <c r="AO507" i="1"/>
  <c r="AP507" i="1"/>
  <c r="AQ507" i="1"/>
  <c r="BF506" i="1" l="1"/>
  <c r="BE506" i="1"/>
  <c r="BD506" i="1"/>
  <c r="BC506" i="1"/>
  <c r="BJ506" i="1"/>
  <c r="AR507" i="1"/>
  <c r="AS507" i="1"/>
  <c r="AT507" i="1"/>
  <c r="AU507" i="1"/>
  <c r="AV507" i="1"/>
  <c r="AW507" i="1"/>
  <c r="AX507" i="1"/>
  <c r="AY507" i="1"/>
  <c r="AZ507" i="1"/>
  <c r="BA507" i="1"/>
  <c r="BB507" i="1" s="1"/>
  <c r="BF507" i="1"/>
  <c r="BG507" i="1"/>
  <c r="BH507" i="1"/>
  <c r="BI507" i="1"/>
  <c r="Q508" i="1"/>
  <c r="R508" i="1"/>
  <c r="S508" i="1"/>
  <c r="T508" i="1"/>
  <c r="U508" i="1"/>
  <c r="V508" i="1"/>
  <c r="W508" i="1"/>
  <c r="X508" i="1"/>
  <c r="Y508" i="1"/>
  <c r="Z508" i="1"/>
  <c r="AA508" i="1"/>
  <c r="AC508" i="1"/>
  <c r="AD508" i="1"/>
  <c r="AE508" i="1"/>
  <c r="AF508" i="1"/>
  <c r="AG508" i="1"/>
  <c r="AH508" i="1"/>
  <c r="AI508" i="1"/>
  <c r="AJ508" i="1"/>
  <c r="AK508" i="1"/>
  <c r="AL508" i="1"/>
  <c r="AN508" i="1"/>
  <c r="AO508" i="1"/>
  <c r="AP508" i="1"/>
  <c r="AQ508" i="1"/>
  <c r="BE507" i="1" l="1"/>
  <c r="BD507" i="1"/>
  <c r="BC507" i="1"/>
  <c r="BJ507" i="1"/>
  <c r="AR508" i="1"/>
  <c r="AS508" i="1"/>
  <c r="AT508" i="1"/>
  <c r="AU508" i="1"/>
  <c r="AV508" i="1"/>
  <c r="AW508" i="1"/>
  <c r="AX508" i="1"/>
  <c r="AY508" i="1"/>
  <c r="AZ508" i="1"/>
  <c r="BA508" i="1"/>
  <c r="BB508" i="1" s="1"/>
  <c r="BG508" i="1"/>
  <c r="BH508" i="1"/>
  <c r="BI508" i="1"/>
  <c r="Q509" i="1"/>
  <c r="R509" i="1"/>
  <c r="S509" i="1"/>
  <c r="T509" i="1"/>
  <c r="U509" i="1"/>
  <c r="V509" i="1"/>
  <c r="W509" i="1"/>
  <c r="X509" i="1"/>
  <c r="Y509" i="1"/>
  <c r="Z509" i="1"/>
  <c r="AA509" i="1"/>
  <c r="AC509" i="1"/>
  <c r="AD509" i="1"/>
  <c r="AE509" i="1"/>
  <c r="AF509" i="1"/>
  <c r="AG509" i="1"/>
  <c r="AH509" i="1"/>
  <c r="AI509" i="1"/>
  <c r="AJ509" i="1"/>
  <c r="AK509" i="1"/>
  <c r="AL509" i="1"/>
  <c r="AN509" i="1"/>
  <c r="AO509" i="1"/>
  <c r="AP509" i="1"/>
  <c r="AQ509" i="1"/>
  <c r="BF508" i="1" l="1"/>
  <c r="BE508" i="1"/>
  <c r="BD508" i="1"/>
  <c r="BC508" i="1"/>
  <c r="BJ508" i="1"/>
  <c r="AR509" i="1"/>
  <c r="AS509" i="1"/>
  <c r="AT509" i="1"/>
  <c r="AU509" i="1"/>
  <c r="AV509" i="1"/>
  <c r="AW509" i="1"/>
  <c r="AX509" i="1"/>
  <c r="AY509" i="1"/>
  <c r="AZ509" i="1"/>
  <c r="BA509" i="1"/>
  <c r="BB509" i="1" s="1"/>
  <c r="BG509" i="1"/>
  <c r="BH509" i="1"/>
  <c r="BI509" i="1"/>
  <c r="Q510" i="1"/>
  <c r="R510" i="1"/>
  <c r="S510" i="1"/>
  <c r="T510" i="1"/>
  <c r="U510" i="1"/>
  <c r="V510" i="1"/>
  <c r="W510" i="1"/>
  <c r="X510" i="1"/>
  <c r="Y510" i="1"/>
  <c r="Z510" i="1"/>
  <c r="AA510" i="1"/>
  <c r="AC510" i="1"/>
  <c r="AD510" i="1"/>
  <c r="AE510" i="1"/>
  <c r="AF510" i="1"/>
  <c r="AG510" i="1"/>
  <c r="AH510" i="1"/>
  <c r="AI510" i="1"/>
  <c r="AJ510" i="1"/>
  <c r="AK510" i="1"/>
  <c r="AL510" i="1"/>
  <c r="AN510" i="1"/>
  <c r="AO510" i="1"/>
  <c r="AP510" i="1"/>
  <c r="AQ510" i="1"/>
  <c r="BF509" i="1" l="1"/>
  <c r="BE509" i="1"/>
  <c r="BD509" i="1"/>
  <c r="BC509" i="1"/>
  <c r="BJ509" i="1"/>
  <c r="AR510" i="1"/>
  <c r="AS510" i="1"/>
  <c r="AT510" i="1"/>
  <c r="AU510" i="1"/>
  <c r="AV510" i="1"/>
  <c r="AW510" i="1"/>
  <c r="AX510" i="1"/>
  <c r="AY510" i="1"/>
  <c r="AZ510" i="1"/>
  <c r="BA510" i="1"/>
  <c r="BB510" i="1" s="1"/>
  <c r="BF510" i="1"/>
  <c r="BG510" i="1"/>
  <c r="BH510" i="1"/>
  <c r="BI510" i="1"/>
  <c r="Q511" i="1"/>
  <c r="R511" i="1"/>
  <c r="S511" i="1"/>
  <c r="T511" i="1"/>
  <c r="U511" i="1"/>
  <c r="V511" i="1"/>
  <c r="W511" i="1"/>
  <c r="X511" i="1"/>
  <c r="Y511" i="1"/>
  <c r="Z511" i="1"/>
  <c r="AA511" i="1"/>
  <c r="AC511" i="1"/>
  <c r="AD511" i="1"/>
  <c r="AE511" i="1"/>
  <c r="AF511" i="1"/>
  <c r="AG511" i="1"/>
  <c r="AH511" i="1"/>
  <c r="AI511" i="1"/>
  <c r="AJ511" i="1"/>
  <c r="AK511" i="1"/>
  <c r="AL511" i="1"/>
  <c r="AN511" i="1"/>
  <c r="AO511" i="1"/>
  <c r="AP511" i="1"/>
  <c r="AQ511" i="1"/>
  <c r="BE510" i="1" l="1"/>
  <c r="BD510" i="1"/>
  <c r="BC510" i="1"/>
  <c r="BJ510" i="1"/>
  <c r="AR511" i="1"/>
  <c r="AS511" i="1"/>
  <c r="AT511" i="1"/>
  <c r="AU511" i="1"/>
  <c r="AV511" i="1"/>
  <c r="AW511" i="1"/>
  <c r="AX511" i="1"/>
  <c r="AY511" i="1"/>
  <c r="AZ511" i="1"/>
  <c r="BA511" i="1"/>
  <c r="BB511" i="1" s="1"/>
  <c r="BF511" i="1"/>
  <c r="BG511" i="1"/>
  <c r="BH511" i="1"/>
  <c r="BI511" i="1"/>
  <c r="Q512" i="1"/>
  <c r="R512" i="1"/>
  <c r="S512" i="1"/>
  <c r="T512" i="1"/>
  <c r="U512" i="1"/>
  <c r="V512" i="1"/>
  <c r="W512" i="1"/>
  <c r="X512" i="1"/>
  <c r="Y512" i="1"/>
  <c r="Z512" i="1"/>
  <c r="AA512" i="1"/>
  <c r="AC512" i="1"/>
  <c r="AD512" i="1"/>
  <c r="AE512" i="1"/>
  <c r="AF512" i="1"/>
  <c r="AG512" i="1"/>
  <c r="AH512" i="1"/>
  <c r="AI512" i="1"/>
  <c r="AJ512" i="1"/>
  <c r="AK512" i="1"/>
  <c r="AL512" i="1"/>
  <c r="AN512" i="1"/>
  <c r="AO512" i="1"/>
  <c r="AP512" i="1"/>
  <c r="AQ512" i="1"/>
  <c r="BE511" i="1" l="1"/>
  <c r="BD511" i="1"/>
  <c r="BC511" i="1"/>
  <c r="BJ511" i="1"/>
  <c r="AR512" i="1"/>
  <c r="AS512" i="1"/>
  <c r="AT512" i="1"/>
  <c r="AU512" i="1"/>
  <c r="AV512" i="1"/>
  <c r="AW512" i="1"/>
  <c r="AX512" i="1"/>
  <c r="AY512" i="1"/>
  <c r="AZ512" i="1"/>
  <c r="BA512" i="1"/>
  <c r="BB512" i="1" s="1"/>
  <c r="BD512" i="1"/>
  <c r="BF512" i="1"/>
  <c r="BG512" i="1"/>
  <c r="BH512" i="1"/>
  <c r="BI512" i="1"/>
  <c r="Q513" i="1"/>
  <c r="R513" i="1"/>
  <c r="S513" i="1"/>
  <c r="T513" i="1"/>
  <c r="U513" i="1"/>
  <c r="V513" i="1"/>
  <c r="W513" i="1"/>
  <c r="X513" i="1"/>
  <c r="Y513" i="1"/>
  <c r="Z513" i="1"/>
  <c r="AA513" i="1"/>
  <c r="AB513" i="1"/>
  <c r="AC513" i="1"/>
  <c r="AD513" i="1"/>
  <c r="AE513" i="1"/>
  <c r="AF513" i="1"/>
  <c r="AG513" i="1"/>
  <c r="AH513" i="1"/>
  <c r="AI513" i="1"/>
  <c r="AJ513" i="1"/>
  <c r="AK513" i="1"/>
  <c r="AL513" i="1"/>
  <c r="AN513" i="1"/>
  <c r="AO513" i="1"/>
  <c r="AP513" i="1"/>
  <c r="AQ513" i="1"/>
  <c r="BE512" i="1" l="1"/>
  <c r="AB497" i="1"/>
  <c r="AB480" i="1"/>
  <c r="AB460" i="1"/>
  <c r="AB442" i="1"/>
  <c r="AB375" i="1"/>
  <c r="BC512" i="1"/>
  <c r="BJ512" i="1"/>
  <c r="AR513" i="1"/>
  <c r="AS513" i="1"/>
  <c r="AT513" i="1"/>
  <c r="AU513" i="1"/>
  <c r="AV513" i="1"/>
  <c r="AW513" i="1"/>
  <c r="AX513" i="1"/>
  <c r="AY513" i="1"/>
  <c r="AZ513" i="1"/>
  <c r="BA513" i="1"/>
  <c r="BB513" i="1" s="1"/>
  <c r="BF513" i="1"/>
  <c r="BG513" i="1"/>
  <c r="BH513" i="1"/>
  <c r="BI513" i="1"/>
  <c r="Q514" i="1"/>
  <c r="R514" i="1"/>
  <c r="S514" i="1"/>
  <c r="T514" i="1"/>
  <c r="U514" i="1"/>
  <c r="V514" i="1"/>
  <c r="W514" i="1"/>
  <c r="X514" i="1"/>
  <c r="Y514" i="1"/>
  <c r="Z514" i="1"/>
  <c r="AA514" i="1"/>
  <c r="AB514" i="1"/>
  <c r="AC514" i="1"/>
  <c r="AD514" i="1"/>
  <c r="AE514" i="1"/>
  <c r="AF514" i="1"/>
  <c r="AG514" i="1"/>
  <c r="AH514" i="1"/>
  <c r="AI514" i="1"/>
  <c r="AJ514" i="1"/>
  <c r="AK514" i="1"/>
  <c r="AL514" i="1"/>
  <c r="AN514" i="1"/>
  <c r="AO514" i="1"/>
  <c r="AP514" i="1"/>
  <c r="AQ514" i="1"/>
  <c r="BE513" i="1" l="1"/>
  <c r="BD513" i="1"/>
  <c r="AB498" i="1"/>
  <c r="AB404" i="1"/>
  <c r="AB481" i="1"/>
  <c r="AB461" i="1"/>
  <c r="AB423" i="1"/>
  <c r="BC513" i="1"/>
  <c r="BJ513" i="1"/>
  <c r="AR514" i="1"/>
  <c r="AS514" i="1"/>
  <c r="AT514" i="1"/>
  <c r="AU514" i="1"/>
  <c r="AV514" i="1"/>
  <c r="AW514" i="1"/>
  <c r="AX514" i="1"/>
  <c r="AY514" i="1"/>
  <c r="AZ514" i="1"/>
  <c r="BA514" i="1"/>
  <c r="BB514" i="1" s="1"/>
  <c r="BF514" i="1"/>
  <c r="BG514" i="1"/>
  <c r="BH514" i="1"/>
  <c r="BI514" i="1"/>
  <c r="Q515" i="1"/>
  <c r="R515" i="1"/>
  <c r="S515" i="1"/>
  <c r="T515" i="1"/>
  <c r="U515" i="1"/>
  <c r="V515" i="1"/>
  <c r="W515" i="1"/>
  <c r="X515" i="1"/>
  <c r="Y515" i="1"/>
  <c r="Z515" i="1"/>
  <c r="AA515" i="1"/>
  <c r="AB515" i="1"/>
  <c r="AC515" i="1"/>
  <c r="AD515" i="1"/>
  <c r="AE515" i="1"/>
  <c r="AF515" i="1"/>
  <c r="AG515" i="1"/>
  <c r="AH515" i="1"/>
  <c r="AI515" i="1"/>
  <c r="AJ515" i="1"/>
  <c r="AK515" i="1"/>
  <c r="AL515" i="1"/>
  <c r="AN515" i="1"/>
  <c r="AO515" i="1"/>
  <c r="AP515" i="1"/>
  <c r="AQ515" i="1"/>
  <c r="BE514" i="1" l="1"/>
  <c r="BD514" i="1"/>
  <c r="AB499" i="1"/>
  <c r="AB482" i="1"/>
  <c r="AB462" i="1"/>
  <c r="AB443" i="1"/>
  <c r="AB424" i="1"/>
  <c r="BC514" i="1"/>
  <c r="BJ514" i="1"/>
  <c r="AR515" i="1"/>
  <c r="AS515" i="1"/>
  <c r="AT515" i="1"/>
  <c r="AU515" i="1"/>
  <c r="AV515" i="1"/>
  <c r="AW515" i="1"/>
  <c r="AX515" i="1"/>
  <c r="AY515" i="1"/>
  <c r="AZ515" i="1"/>
  <c r="BA515" i="1"/>
  <c r="BB515" i="1" s="1"/>
  <c r="BF515" i="1"/>
  <c r="BG515" i="1"/>
  <c r="BH515" i="1"/>
  <c r="BI515" i="1"/>
  <c r="Q516" i="1"/>
  <c r="R516" i="1"/>
  <c r="S516" i="1"/>
  <c r="T516" i="1"/>
  <c r="U516" i="1"/>
  <c r="V516" i="1"/>
  <c r="W516" i="1"/>
  <c r="X516" i="1"/>
  <c r="Y516" i="1"/>
  <c r="Z516" i="1"/>
  <c r="AA516" i="1"/>
  <c r="AB516" i="1"/>
  <c r="AC516" i="1"/>
  <c r="AD516" i="1"/>
  <c r="AE516" i="1"/>
  <c r="AF516" i="1"/>
  <c r="AG516" i="1"/>
  <c r="AH516" i="1"/>
  <c r="AI516" i="1"/>
  <c r="AJ516" i="1"/>
  <c r="AK516" i="1"/>
  <c r="AL516" i="1"/>
  <c r="AN516" i="1"/>
  <c r="AO516" i="1"/>
  <c r="AP516" i="1"/>
  <c r="AQ516" i="1"/>
  <c r="BE515" i="1" l="1"/>
  <c r="BD515" i="1"/>
  <c r="AB500" i="1"/>
  <c r="AB483" i="1"/>
  <c r="AB463" i="1"/>
  <c r="AB444" i="1"/>
  <c r="AB425" i="1"/>
  <c r="BC515" i="1"/>
  <c r="BJ515" i="1"/>
  <c r="AR516" i="1"/>
  <c r="AS516" i="1"/>
  <c r="AT516" i="1"/>
  <c r="AU516" i="1"/>
  <c r="AV516" i="1"/>
  <c r="AW516" i="1"/>
  <c r="AX516" i="1"/>
  <c r="AY516" i="1"/>
  <c r="AZ516" i="1"/>
  <c r="BA516" i="1"/>
  <c r="BB516" i="1" s="1"/>
  <c r="BF516" i="1"/>
  <c r="BG516" i="1"/>
  <c r="BH516" i="1"/>
  <c r="BI516" i="1"/>
  <c r="Q517" i="1"/>
  <c r="R517" i="1"/>
  <c r="S517" i="1"/>
  <c r="T517" i="1"/>
  <c r="U517" i="1"/>
  <c r="V517" i="1"/>
  <c r="W517" i="1"/>
  <c r="X517" i="1"/>
  <c r="Y517" i="1"/>
  <c r="Z517" i="1"/>
  <c r="AA517" i="1"/>
  <c r="AB517" i="1"/>
  <c r="AC517" i="1"/>
  <c r="AD517" i="1"/>
  <c r="AE517" i="1"/>
  <c r="AF517" i="1"/>
  <c r="AG517" i="1"/>
  <c r="AH517" i="1"/>
  <c r="AI517" i="1"/>
  <c r="AJ517" i="1"/>
  <c r="AK517" i="1"/>
  <c r="AL517" i="1"/>
  <c r="AN517" i="1"/>
  <c r="AO517" i="1"/>
  <c r="AP517" i="1"/>
  <c r="AQ517" i="1"/>
  <c r="BE516" i="1" l="1"/>
  <c r="BD516" i="1"/>
  <c r="AB501" i="1"/>
  <c r="AB484" i="1"/>
  <c r="AB464" i="1"/>
  <c r="AB445" i="1"/>
  <c r="AB426" i="1"/>
  <c r="BC516" i="1"/>
  <c r="BJ516" i="1"/>
  <c r="AR517" i="1"/>
  <c r="AS517" i="1"/>
  <c r="AT517" i="1"/>
  <c r="AU517" i="1"/>
  <c r="AV517" i="1"/>
  <c r="AW517" i="1"/>
  <c r="AX517" i="1"/>
  <c r="AY517" i="1"/>
  <c r="AZ517" i="1"/>
  <c r="BA517" i="1"/>
  <c r="BB517" i="1" s="1"/>
  <c r="BG517" i="1"/>
  <c r="BH517" i="1"/>
  <c r="BI517" i="1"/>
  <c r="Q518" i="1"/>
  <c r="R518" i="1"/>
  <c r="S518" i="1"/>
  <c r="T518" i="1"/>
  <c r="U518" i="1"/>
  <c r="V518" i="1"/>
  <c r="W518" i="1"/>
  <c r="X518" i="1"/>
  <c r="Y518" i="1"/>
  <c r="Z518" i="1"/>
  <c r="AA518" i="1"/>
  <c r="AB518" i="1"/>
  <c r="AC518" i="1"/>
  <c r="AD518" i="1"/>
  <c r="AE518" i="1"/>
  <c r="AF518" i="1"/>
  <c r="AG518" i="1"/>
  <c r="AH518" i="1"/>
  <c r="AI518" i="1"/>
  <c r="AJ518" i="1"/>
  <c r="AK518" i="1"/>
  <c r="AL518" i="1"/>
  <c r="AN518" i="1"/>
  <c r="AO518" i="1"/>
  <c r="AP518" i="1"/>
  <c r="AQ518" i="1"/>
  <c r="BF517" i="1" l="1"/>
  <c r="BE517" i="1"/>
  <c r="BD517" i="1"/>
  <c r="AB502" i="1"/>
  <c r="AB446" i="1"/>
  <c r="AB485" i="1"/>
  <c r="AB465" i="1"/>
  <c r="AB427" i="1"/>
  <c r="BC517" i="1"/>
  <c r="BJ517" i="1"/>
  <c r="AR518" i="1"/>
  <c r="AS518" i="1"/>
  <c r="AT518" i="1"/>
  <c r="AU518" i="1"/>
  <c r="AV518" i="1"/>
  <c r="AW518" i="1"/>
  <c r="AX518" i="1"/>
  <c r="AY518" i="1"/>
  <c r="AZ518" i="1"/>
  <c r="BA518" i="1"/>
  <c r="BB518" i="1" s="1"/>
  <c r="BF518" i="1"/>
  <c r="BG518" i="1"/>
  <c r="BH518" i="1"/>
  <c r="BI518" i="1"/>
  <c r="Q519" i="1"/>
  <c r="R519" i="1"/>
  <c r="S519" i="1"/>
  <c r="T519" i="1"/>
  <c r="U519" i="1"/>
  <c r="V519" i="1"/>
  <c r="W519" i="1"/>
  <c r="X519" i="1"/>
  <c r="Y519" i="1"/>
  <c r="Z519" i="1"/>
  <c r="AA519" i="1"/>
  <c r="AB519" i="1"/>
  <c r="AC519" i="1"/>
  <c r="AD519" i="1"/>
  <c r="AE519" i="1"/>
  <c r="AF519" i="1"/>
  <c r="AG519" i="1"/>
  <c r="AH519" i="1"/>
  <c r="AI519" i="1"/>
  <c r="AJ519" i="1"/>
  <c r="AK519" i="1"/>
  <c r="AL519" i="1"/>
  <c r="AN519" i="1"/>
  <c r="AO519" i="1"/>
  <c r="AP519" i="1"/>
  <c r="AQ519" i="1"/>
  <c r="BE518" i="1" l="1"/>
  <c r="BD518" i="1"/>
  <c r="AB503" i="1"/>
  <c r="AB466" i="1"/>
  <c r="AB447" i="1"/>
  <c r="AB428" i="1"/>
  <c r="AB409" i="1"/>
  <c r="BC518" i="1"/>
  <c r="BJ518" i="1"/>
  <c r="AR519" i="1"/>
  <c r="AS519" i="1"/>
  <c r="AT519" i="1"/>
  <c r="AU519" i="1"/>
  <c r="AV519" i="1"/>
  <c r="AW519" i="1"/>
  <c r="AX519" i="1"/>
  <c r="AY519" i="1"/>
  <c r="AZ519" i="1"/>
  <c r="BA519" i="1"/>
  <c r="BB519" i="1" s="1"/>
  <c r="BE519" i="1"/>
  <c r="BF519" i="1"/>
  <c r="BG519" i="1"/>
  <c r="BH519" i="1"/>
  <c r="BI519" i="1"/>
  <c r="Q520" i="1"/>
  <c r="R520" i="1"/>
  <c r="S520" i="1"/>
  <c r="T520" i="1"/>
  <c r="U520" i="1"/>
  <c r="V520" i="1"/>
  <c r="W520" i="1"/>
  <c r="X520" i="1"/>
  <c r="Y520" i="1"/>
  <c r="Z520" i="1"/>
  <c r="AA520" i="1"/>
  <c r="AB520" i="1"/>
  <c r="AC520" i="1"/>
  <c r="AD520" i="1"/>
  <c r="AE520" i="1"/>
  <c r="AF520" i="1"/>
  <c r="AG520" i="1"/>
  <c r="AH520" i="1"/>
  <c r="AI520" i="1"/>
  <c r="AJ520" i="1"/>
  <c r="AK520" i="1"/>
  <c r="AL520" i="1"/>
  <c r="AN520" i="1"/>
  <c r="AO520" i="1"/>
  <c r="AP520" i="1"/>
  <c r="AQ520" i="1"/>
  <c r="BD519" i="1" l="1"/>
  <c r="AB504" i="1"/>
  <c r="AB467" i="1"/>
  <c r="AB448" i="1"/>
  <c r="AB429" i="1"/>
  <c r="AB410" i="1"/>
  <c r="BC519" i="1"/>
  <c r="BJ519" i="1"/>
  <c r="AR520" i="1"/>
  <c r="AS520" i="1"/>
  <c r="AT520" i="1"/>
  <c r="AU520" i="1"/>
  <c r="AV520" i="1"/>
  <c r="AW520" i="1"/>
  <c r="AX520" i="1"/>
  <c r="AY520" i="1"/>
  <c r="AZ520" i="1"/>
  <c r="BA520" i="1"/>
  <c r="BB520" i="1" s="1"/>
  <c r="BE520" i="1"/>
  <c r="BG520" i="1"/>
  <c r="BH520" i="1"/>
  <c r="BI520" i="1"/>
  <c r="Q521" i="1"/>
  <c r="R521" i="1"/>
  <c r="S521" i="1"/>
  <c r="T521" i="1"/>
  <c r="U521" i="1"/>
  <c r="V521" i="1"/>
  <c r="W521" i="1"/>
  <c r="X521" i="1"/>
  <c r="Y521" i="1"/>
  <c r="Z521" i="1"/>
  <c r="AA521" i="1"/>
  <c r="AB521" i="1"/>
  <c r="AC521" i="1"/>
  <c r="AD521" i="1"/>
  <c r="AE521" i="1"/>
  <c r="AF521" i="1"/>
  <c r="AG521" i="1"/>
  <c r="AH521" i="1"/>
  <c r="AI521" i="1"/>
  <c r="AJ521" i="1"/>
  <c r="AK521" i="1"/>
  <c r="AL521" i="1"/>
  <c r="AN521" i="1"/>
  <c r="AO521" i="1"/>
  <c r="AP521" i="1"/>
  <c r="AQ521" i="1"/>
  <c r="BF520" i="1" l="1"/>
  <c r="BD520" i="1"/>
  <c r="AB505" i="1"/>
  <c r="AB486" i="1"/>
  <c r="AB468" i="1"/>
  <c r="AB449" i="1"/>
  <c r="AB430" i="1"/>
  <c r="BC520" i="1"/>
  <c r="BJ520" i="1"/>
  <c r="AR521" i="1"/>
  <c r="AS521" i="1"/>
  <c r="AT521" i="1"/>
  <c r="AU521" i="1"/>
  <c r="AV521" i="1"/>
  <c r="AW521" i="1"/>
  <c r="AX521" i="1"/>
  <c r="AY521" i="1"/>
  <c r="AZ521" i="1"/>
  <c r="BA521" i="1"/>
  <c r="BB521" i="1" s="1"/>
  <c r="BE521" i="1"/>
  <c r="BF521" i="1"/>
  <c r="BG521" i="1"/>
  <c r="BH521" i="1"/>
  <c r="BI521" i="1"/>
  <c r="Q522" i="1"/>
  <c r="R522" i="1"/>
  <c r="S522" i="1"/>
  <c r="T522" i="1"/>
  <c r="U522" i="1"/>
  <c r="V522" i="1"/>
  <c r="W522" i="1"/>
  <c r="X522" i="1"/>
  <c r="Y522" i="1"/>
  <c r="Z522" i="1"/>
  <c r="AA522" i="1"/>
  <c r="AB522" i="1"/>
  <c r="AC522" i="1"/>
  <c r="AD522" i="1"/>
  <c r="AE522" i="1"/>
  <c r="AF522" i="1"/>
  <c r="AG522" i="1"/>
  <c r="AH522" i="1"/>
  <c r="AI522" i="1"/>
  <c r="AJ522" i="1"/>
  <c r="AK522" i="1"/>
  <c r="AL522" i="1"/>
  <c r="AN522" i="1"/>
  <c r="AO522" i="1"/>
  <c r="AP522" i="1"/>
  <c r="AQ522" i="1"/>
  <c r="BD521" i="1" l="1"/>
  <c r="AB506" i="1"/>
  <c r="AB487" i="1"/>
  <c r="AB469" i="1"/>
  <c r="AB450" i="1"/>
  <c r="AB431" i="1"/>
  <c r="BC521" i="1"/>
  <c r="BJ521" i="1"/>
  <c r="AR522" i="1"/>
  <c r="AS522" i="1"/>
  <c r="AT522" i="1"/>
  <c r="AU522" i="1"/>
  <c r="AV522" i="1"/>
  <c r="AW522" i="1"/>
  <c r="AX522" i="1"/>
  <c r="AY522" i="1"/>
  <c r="AZ522" i="1"/>
  <c r="BA522" i="1"/>
  <c r="BB522" i="1" s="1"/>
  <c r="BE522" i="1"/>
  <c r="BF522" i="1"/>
  <c r="BG522" i="1"/>
  <c r="BH522" i="1"/>
  <c r="BI522" i="1"/>
  <c r="Q523" i="1"/>
  <c r="R523" i="1"/>
  <c r="S523" i="1"/>
  <c r="T523" i="1"/>
  <c r="U523" i="1"/>
  <c r="V523" i="1"/>
  <c r="W523" i="1"/>
  <c r="X523" i="1"/>
  <c r="Y523" i="1"/>
  <c r="Z523" i="1"/>
  <c r="AA523" i="1"/>
  <c r="AB523" i="1"/>
  <c r="AC523" i="1"/>
  <c r="AD523" i="1"/>
  <c r="AE523" i="1"/>
  <c r="AF523" i="1"/>
  <c r="AG523" i="1"/>
  <c r="AH523" i="1"/>
  <c r="AI523" i="1"/>
  <c r="AJ523" i="1"/>
  <c r="AK523" i="1"/>
  <c r="AL523" i="1"/>
  <c r="AN523" i="1"/>
  <c r="AO523" i="1"/>
  <c r="AP523" i="1"/>
  <c r="AQ523" i="1"/>
  <c r="BD522" i="1" l="1"/>
  <c r="AB507" i="1"/>
  <c r="AB488" i="1"/>
  <c r="AB470" i="1"/>
  <c r="AB451" i="1"/>
  <c r="AB432" i="1"/>
  <c r="BC522" i="1"/>
  <c r="BJ522" i="1"/>
  <c r="AR523" i="1"/>
  <c r="AS523" i="1"/>
  <c r="AT523" i="1"/>
  <c r="AU523" i="1"/>
  <c r="AV523" i="1"/>
  <c r="AW523" i="1"/>
  <c r="AX523" i="1"/>
  <c r="AY523" i="1"/>
  <c r="AZ523" i="1"/>
  <c r="BA523" i="1"/>
  <c r="BB523" i="1" s="1"/>
  <c r="BG523" i="1"/>
  <c r="BH523" i="1"/>
  <c r="BI523" i="1"/>
  <c r="Q524" i="1"/>
  <c r="R524" i="1"/>
  <c r="S524" i="1"/>
  <c r="T524" i="1"/>
  <c r="U524" i="1"/>
  <c r="V524" i="1"/>
  <c r="W524" i="1"/>
  <c r="X524" i="1"/>
  <c r="Y524" i="1"/>
  <c r="Z524" i="1"/>
  <c r="AA524" i="1"/>
  <c r="AB524" i="1"/>
  <c r="AC524" i="1"/>
  <c r="AD524" i="1"/>
  <c r="AE524" i="1"/>
  <c r="AF524" i="1"/>
  <c r="AG524" i="1"/>
  <c r="AH524" i="1"/>
  <c r="AI524" i="1"/>
  <c r="AJ524" i="1"/>
  <c r="AK524" i="1"/>
  <c r="AL524" i="1"/>
  <c r="AN524" i="1"/>
  <c r="AO524" i="1"/>
  <c r="AP524" i="1"/>
  <c r="AQ524" i="1"/>
  <c r="BF523" i="1" l="1"/>
  <c r="BE523" i="1"/>
  <c r="BD523" i="1"/>
  <c r="AB489" i="1"/>
  <c r="AB471" i="1"/>
  <c r="AB433" i="1"/>
  <c r="AB267" i="1"/>
  <c r="AB414" i="1"/>
  <c r="BC523" i="1"/>
  <c r="BJ523" i="1"/>
  <c r="AR524" i="1"/>
  <c r="AS524" i="1"/>
  <c r="AT524" i="1"/>
  <c r="AU524" i="1"/>
  <c r="AV524" i="1"/>
  <c r="AW524" i="1"/>
  <c r="AX524" i="1"/>
  <c r="AY524" i="1"/>
  <c r="AZ524" i="1"/>
  <c r="BA524" i="1"/>
  <c r="BB524" i="1" s="1"/>
  <c r="BE524" i="1"/>
  <c r="BF524" i="1"/>
  <c r="BG524" i="1"/>
  <c r="BH524" i="1"/>
  <c r="BI524" i="1"/>
  <c r="Q525" i="1"/>
  <c r="R525" i="1"/>
  <c r="S525" i="1"/>
  <c r="T525" i="1"/>
  <c r="U525" i="1"/>
  <c r="V525" i="1"/>
  <c r="W525" i="1"/>
  <c r="X525" i="1"/>
  <c r="Y525" i="1"/>
  <c r="Z525" i="1"/>
  <c r="AA525" i="1"/>
  <c r="AB525" i="1"/>
  <c r="AC525" i="1"/>
  <c r="AD525" i="1"/>
  <c r="AE525" i="1"/>
  <c r="AF525" i="1"/>
  <c r="AG525" i="1"/>
  <c r="AH525" i="1"/>
  <c r="AI525" i="1"/>
  <c r="AJ525" i="1"/>
  <c r="AK525" i="1"/>
  <c r="AL525" i="1"/>
  <c r="AN525" i="1"/>
  <c r="AO525" i="1"/>
  <c r="AP525" i="1"/>
  <c r="AQ525" i="1"/>
  <c r="BD524" i="1" l="1"/>
  <c r="AB508" i="1"/>
  <c r="AB490" i="1"/>
  <c r="AB472" i="1"/>
  <c r="AB452" i="1"/>
  <c r="AB434" i="1"/>
  <c r="BC524" i="1"/>
  <c r="BJ524" i="1"/>
  <c r="AR525" i="1"/>
  <c r="AS525" i="1"/>
  <c r="AT525" i="1"/>
  <c r="AU525" i="1"/>
  <c r="AV525" i="1"/>
  <c r="AW525" i="1"/>
  <c r="AX525" i="1"/>
  <c r="AY525" i="1"/>
  <c r="AZ525" i="1"/>
  <c r="BA525" i="1"/>
  <c r="BB525" i="1" s="1"/>
  <c r="BG525" i="1"/>
  <c r="BI525" i="1"/>
  <c r="Q526" i="1"/>
  <c r="R526" i="1"/>
  <c r="S526" i="1"/>
  <c r="T526" i="1"/>
  <c r="U526" i="1"/>
  <c r="V526" i="1"/>
  <c r="W526" i="1"/>
  <c r="X526" i="1"/>
  <c r="Y526" i="1"/>
  <c r="Z526" i="1"/>
  <c r="AA526" i="1"/>
  <c r="AB526" i="1"/>
  <c r="AC526" i="1"/>
  <c r="AD526" i="1"/>
  <c r="AE526" i="1"/>
  <c r="AF526" i="1"/>
  <c r="AG526" i="1"/>
  <c r="AH526" i="1"/>
  <c r="AI526" i="1"/>
  <c r="AJ526" i="1"/>
  <c r="AK526" i="1"/>
  <c r="AL526" i="1"/>
  <c r="AN526" i="1"/>
  <c r="AO526" i="1"/>
  <c r="AP526" i="1"/>
  <c r="AQ526" i="1"/>
  <c r="BH525" i="1" l="1"/>
  <c r="BF525" i="1"/>
  <c r="BE525" i="1"/>
  <c r="BD525" i="1"/>
  <c r="AB492" i="1"/>
  <c r="AB474" i="1"/>
  <c r="AB454" i="1"/>
  <c r="AB436" i="1"/>
  <c r="AB417" i="1"/>
  <c r="BC525" i="1"/>
  <c r="BJ525" i="1"/>
  <c r="AR526" i="1"/>
  <c r="AS526" i="1"/>
  <c r="AT526" i="1"/>
  <c r="AU526" i="1"/>
  <c r="AV526" i="1"/>
  <c r="AW526" i="1"/>
  <c r="AX526" i="1"/>
  <c r="AY526" i="1"/>
  <c r="AZ526" i="1"/>
  <c r="BA526" i="1"/>
  <c r="BB526" i="1" s="1"/>
  <c r="BE526" i="1"/>
  <c r="BF526" i="1"/>
  <c r="BG526" i="1"/>
  <c r="BH526" i="1"/>
  <c r="BI526" i="1"/>
  <c r="Q527" i="1"/>
  <c r="R527" i="1"/>
  <c r="S527" i="1"/>
  <c r="T527" i="1"/>
  <c r="U527" i="1"/>
  <c r="V527" i="1"/>
  <c r="W527" i="1"/>
  <c r="X527" i="1"/>
  <c r="Y527" i="1"/>
  <c r="Z527" i="1"/>
  <c r="AA527" i="1"/>
  <c r="AB527" i="1"/>
  <c r="AC527" i="1"/>
  <c r="AD527" i="1"/>
  <c r="AE527" i="1"/>
  <c r="AF527" i="1"/>
  <c r="AG527" i="1"/>
  <c r="AH527" i="1"/>
  <c r="AI527" i="1"/>
  <c r="AJ527" i="1"/>
  <c r="AK527" i="1"/>
  <c r="AL527" i="1"/>
  <c r="AN527" i="1"/>
  <c r="AO527" i="1"/>
  <c r="AP527" i="1"/>
  <c r="AQ527" i="1"/>
  <c r="BD526" i="1" l="1"/>
  <c r="AB493" i="1"/>
  <c r="AB475" i="1"/>
  <c r="AB455" i="1"/>
  <c r="AB437" i="1"/>
  <c r="AB418" i="1"/>
  <c r="BC526" i="1"/>
  <c r="BJ526" i="1"/>
  <c r="AR527" i="1"/>
  <c r="AS527" i="1"/>
  <c r="AT527" i="1"/>
  <c r="AU527" i="1"/>
  <c r="AV527" i="1"/>
  <c r="AW527" i="1"/>
  <c r="AX527" i="1"/>
  <c r="AY527" i="1"/>
  <c r="AZ527" i="1"/>
  <c r="BA527" i="1"/>
  <c r="BB527" i="1" s="1"/>
  <c r="BF527" i="1"/>
  <c r="BG527" i="1"/>
  <c r="BH527" i="1"/>
  <c r="BI527" i="1"/>
  <c r="Q528" i="1"/>
  <c r="R528" i="1"/>
  <c r="S528" i="1"/>
  <c r="T528" i="1"/>
  <c r="U528" i="1"/>
  <c r="V528" i="1"/>
  <c r="W528" i="1"/>
  <c r="X528" i="1"/>
  <c r="Y528" i="1"/>
  <c r="Z528" i="1"/>
  <c r="AA528" i="1"/>
  <c r="AB528" i="1"/>
  <c r="AC528" i="1"/>
  <c r="AD528" i="1"/>
  <c r="AE528" i="1"/>
  <c r="AF528" i="1"/>
  <c r="AG528" i="1"/>
  <c r="AH528" i="1"/>
  <c r="AI528" i="1"/>
  <c r="AJ528" i="1"/>
  <c r="AK528" i="1"/>
  <c r="AL528" i="1"/>
  <c r="AN528" i="1"/>
  <c r="AO528" i="1"/>
  <c r="AP528" i="1"/>
  <c r="AQ528" i="1"/>
  <c r="BE527" i="1" l="1"/>
  <c r="BD527" i="1"/>
  <c r="AB509" i="1"/>
  <c r="AB494" i="1"/>
  <c r="AB476" i="1"/>
  <c r="AB456" i="1"/>
  <c r="AB438" i="1"/>
  <c r="BC527" i="1"/>
  <c r="BJ527" i="1"/>
  <c r="AR528" i="1"/>
  <c r="AS528" i="1"/>
  <c r="AT528" i="1"/>
  <c r="AU528" i="1"/>
  <c r="AV528" i="1"/>
  <c r="AW528" i="1"/>
  <c r="AX528" i="1"/>
  <c r="AY528" i="1"/>
  <c r="AZ528" i="1"/>
  <c r="BA528" i="1"/>
  <c r="BB528" i="1" s="1"/>
  <c r="BG528" i="1"/>
  <c r="BI528" i="1"/>
  <c r="Q529" i="1"/>
  <c r="R529" i="1"/>
  <c r="S529" i="1"/>
  <c r="T529" i="1"/>
  <c r="U529" i="1"/>
  <c r="V529" i="1"/>
  <c r="W529" i="1"/>
  <c r="X529" i="1"/>
  <c r="Y529" i="1"/>
  <c r="Z529" i="1"/>
  <c r="AA529" i="1"/>
  <c r="AB529" i="1"/>
  <c r="AC529" i="1"/>
  <c r="AD529" i="1"/>
  <c r="AE529" i="1"/>
  <c r="AF529" i="1"/>
  <c r="AG529" i="1"/>
  <c r="AH529" i="1"/>
  <c r="AI529" i="1"/>
  <c r="AJ529" i="1"/>
  <c r="AK529" i="1"/>
  <c r="AL529" i="1"/>
  <c r="AN529" i="1"/>
  <c r="AO529" i="1"/>
  <c r="AP529" i="1"/>
  <c r="AQ529" i="1"/>
  <c r="BH528" i="1" l="1"/>
  <c r="BF528" i="1"/>
  <c r="BE528" i="1"/>
  <c r="BD528" i="1"/>
  <c r="AB510" i="1"/>
  <c r="AB439" i="1"/>
  <c r="AB495" i="1"/>
  <c r="AB477" i="1"/>
  <c r="AB457" i="1"/>
  <c r="BC528" i="1"/>
  <c r="BJ528" i="1"/>
  <c r="AR529" i="1"/>
  <c r="AS529" i="1"/>
  <c r="AT529" i="1"/>
  <c r="AU529" i="1"/>
  <c r="AV529" i="1"/>
  <c r="AW529" i="1"/>
  <c r="AX529" i="1"/>
  <c r="AY529" i="1"/>
  <c r="AZ529" i="1"/>
  <c r="BA529" i="1"/>
  <c r="BB529" i="1" s="1"/>
  <c r="BE529" i="1"/>
  <c r="BF529" i="1"/>
  <c r="BG529" i="1"/>
  <c r="BH529" i="1"/>
  <c r="BI529" i="1"/>
  <c r="Q530" i="1"/>
  <c r="R530" i="1"/>
  <c r="S530" i="1"/>
  <c r="T530" i="1"/>
  <c r="U530" i="1"/>
  <c r="V530" i="1"/>
  <c r="W530" i="1"/>
  <c r="X530" i="1"/>
  <c r="Y530" i="1"/>
  <c r="Z530" i="1"/>
  <c r="AA530" i="1"/>
  <c r="AB530" i="1"/>
  <c r="AC530" i="1"/>
  <c r="AD530" i="1"/>
  <c r="AE530" i="1"/>
  <c r="AF530" i="1"/>
  <c r="AG530" i="1"/>
  <c r="AH530" i="1"/>
  <c r="AI530" i="1"/>
  <c r="AJ530" i="1"/>
  <c r="AK530" i="1"/>
  <c r="AL530" i="1"/>
  <c r="AN530" i="1"/>
  <c r="AO530" i="1"/>
  <c r="AP530" i="1"/>
  <c r="AQ530" i="1"/>
  <c r="BD529" i="1" l="1"/>
  <c r="AB511" i="1"/>
  <c r="AB496" i="1"/>
  <c r="AB478" i="1"/>
  <c r="AB458" i="1"/>
  <c r="AB440" i="1"/>
  <c r="BC529" i="1"/>
  <c r="BJ529" i="1"/>
  <c r="AR530" i="1"/>
  <c r="AS530" i="1"/>
  <c r="AT530" i="1"/>
  <c r="AU530" i="1"/>
  <c r="AV530" i="1"/>
  <c r="AW530" i="1"/>
  <c r="AX530" i="1"/>
  <c r="AY530" i="1"/>
  <c r="AZ530" i="1"/>
  <c r="BA530" i="1"/>
  <c r="BB530" i="1" s="1"/>
  <c r="BG530" i="1"/>
  <c r="BH530" i="1"/>
  <c r="BI530" i="1"/>
  <c r="Q531" i="1"/>
  <c r="R531" i="1"/>
  <c r="S531" i="1"/>
  <c r="T531" i="1"/>
  <c r="U531" i="1"/>
  <c r="V531" i="1"/>
  <c r="W531" i="1"/>
  <c r="X531" i="1"/>
  <c r="Y531" i="1"/>
  <c r="Z531" i="1"/>
  <c r="AA531" i="1"/>
  <c r="AB531" i="1"/>
  <c r="AC531" i="1"/>
  <c r="AD531" i="1"/>
  <c r="AE531" i="1"/>
  <c r="AF531" i="1"/>
  <c r="AG531" i="1"/>
  <c r="AH531" i="1"/>
  <c r="AI531" i="1"/>
  <c r="AJ531" i="1"/>
  <c r="AK531" i="1"/>
  <c r="AL531" i="1"/>
  <c r="AM531" i="1"/>
  <c r="AN531" i="1"/>
  <c r="AO531" i="1"/>
  <c r="AP531" i="1"/>
  <c r="AQ531" i="1"/>
  <c r="BF530" i="1" l="1"/>
  <c r="BE530" i="1"/>
  <c r="BD530" i="1"/>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B2" i="1"/>
  <c r="AM82" i="1"/>
  <c r="AB4" i="1"/>
  <c r="AM83" i="1"/>
  <c r="AM84" i="1"/>
  <c r="AB5" i="1"/>
  <c r="AM85" i="1"/>
  <c r="AB6" i="1"/>
  <c r="AM86" i="1"/>
  <c r="AB7" i="1"/>
  <c r="AM87" i="1"/>
  <c r="AM88" i="1"/>
  <c r="AB8" i="1"/>
  <c r="AM89" i="1"/>
  <c r="AB10" i="1"/>
  <c r="AB11" i="1"/>
  <c r="AM90" i="1"/>
  <c r="AM91" i="1"/>
  <c r="AB12" i="1"/>
  <c r="AB13" i="1"/>
  <c r="AM92" i="1"/>
  <c r="AM93" i="1"/>
  <c r="AB15" i="1"/>
  <c r="AM94" i="1"/>
  <c r="AB16" i="1"/>
  <c r="AM95" i="1"/>
  <c r="AB17" i="1"/>
  <c r="AM96" i="1"/>
  <c r="AM97" i="1"/>
  <c r="AM98" i="1"/>
  <c r="AB18" i="1"/>
  <c r="AB20" i="1"/>
  <c r="AM99" i="1"/>
  <c r="AM100" i="1"/>
  <c r="AB21" i="1"/>
  <c r="AB22" i="1"/>
  <c r="AM101" i="1"/>
  <c r="AM102" i="1"/>
  <c r="AB23" i="1"/>
  <c r="AM103" i="1"/>
  <c r="AB24" i="1"/>
  <c r="AB25" i="1"/>
  <c r="AM104" i="1"/>
  <c r="AB27" i="1"/>
  <c r="AM105" i="1"/>
  <c r="AM106" i="1"/>
  <c r="AB28" i="1"/>
  <c r="AB29" i="1"/>
  <c r="AM107" i="1"/>
  <c r="AB30" i="1"/>
  <c r="AM108" i="1"/>
  <c r="AB14" i="1"/>
  <c r="AM109" i="1"/>
  <c r="AB32" i="1"/>
  <c r="AM110" i="1"/>
  <c r="AB33" i="1"/>
  <c r="AM111" i="1"/>
  <c r="AB34" i="1"/>
  <c r="AM112" i="1"/>
  <c r="AM113" i="1"/>
  <c r="AB35" i="1"/>
  <c r="AM114" i="1"/>
  <c r="AB37" i="1"/>
  <c r="AM115" i="1"/>
  <c r="AB38" i="1"/>
  <c r="AM116" i="1"/>
  <c r="AB39" i="1"/>
  <c r="AM117" i="1"/>
  <c r="AM118" i="1"/>
  <c r="AB40" i="1"/>
  <c r="AB41" i="1"/>
  <c r="AM119" i="1"/>
  <c r="AB42" i="1"/>
  <c r="AM120" i="1"/>
  <c r="AM121" i="1"/>
  <c r="AB44" i="1"/>
  <c r="AB45" i="1"/>
  <c r="AM122" i="1"/>
  <c r="AM123" i="1"/>
  <c r="AB46" i="1"/>
  <c r="AB47" i="1"/>
  <c r="AM124" i="1"/>
  <c r="AM125" i="1"/>
  <c r="AB31" i="1"/>
  <c r="AM126" i="1"/>
  <c r="AB49" i="1"/>
  <c r="AM127" i="1"/>
  <c r="AB50" i="1"/>
  <c r="AB51" i="1"/>
  <c r="AM128" i="1"/>
  <c r="AM129" i="1"/>
  <c r="AB52" i="1"/>
  <c r="AM130" i="1"/>
  <c r="AB53" i="1"/>
  <c r="AM131" i="1"/>
  <c r="AM132" i="1"/>
  <c r="AB55" i="1"/>
  <c r="AB56" i="1"/>
  <c r="AM133" i="1"/>
  <c r="AB57" i="1"/>
  <c r="AM134" i="1"/>
  <c r="AB58" i="1"/>
  <c r="AM135" i="1"/>
  <c r="AB59" i="1"/>
  <c r="AM136" i="1"/>
  <c r="AB60" i="1"/>
  <c r="AM137" i="1"/>
  <c r="AM138" i="1"/>
  <c r="AB62" i="1"/>
  <c r="AB63" i="1"/>
  <c r="AM139" i="1"/>
  <c r="AB64" i="1"/>
  <c r="AM140" i="1"/>
  <c r="AB65" i="1"/>
  <c r="AM141" i="1"/>
  <c r="AB48" i="1"/>
  <c r="AM142" i="1"/>
  <c r="AB66" i="1"/>
  <c r="AM143" i="1"/>
  <c r="AB67" i="1"/>
  <c r="AM144" i="1"/>
  <c r="AB68" i="1"/>
  <c r="AM145" i="1"/>
  <c r="AM146" i="1"/>
  <c r="AM147" i="1"/>
  <c r="AB69" i="1"/>
  <c r="AB70" i="1"/>
  <c r="AM148" i="1"/>
  <c r="AB72" i="1"/>
  <c r="AM149" i="1"/>
  <c r="AB73" i="1"/>
  <c r="AM150" i="1"/>
  <c r="AB74" i="1"/>
  <c r="AM151" i="1"/>
  <c r="AM152" i="1"/>
  <c r="AB75" i="1"/>
  <c r="AB76" i="1"/>
  <c r="AM153" i="1"/>
  <c r="AB77" i="1"/>
  <c r="AM154" i="1"/>
  <c r="AM155" i="1"/>
  <c r="AB78" i="1"/>
  <c r="AB79" i="1"/>
  <c r="AM156" i="1"/>
  <c r="AB80" i="1"/>
  <c r="AM157" i="1"/>
  <c r="AM158" i="1"/>
  <c r="AB81" i="1"/>
  <c r="AB82" i="1"/>
  <c r="AM159" i="1"/>
  <c r="AB83" i="1"/>
  <c r="AM160" i="1"/>
  <c r="AB84" i="1"/>
  <c r="AM161" i="1"/>
  <c r="AB85" i="1"/>
  <c r="AM162" i="1"/>
  <c r="AM163" i="1"/>
  <c r="AB86" i="1"/>
  <c r="AM164" i="1"/>
  <c r="AB87" i="1"/>
  <c r="AM165" i="1"/>
  <c r="AB3" i="1"/>
  <c r="AM166" i="1"/>
  <c r="AM167" i="1"/>
  <c r="AB88" i="1"/>
  <c r="AB89" i="1"/>
  <c r="AM168" i="1"/>
  <c r="AM169" i="1"/>
  <c r="AB90" i="1"/>
  <c r="AM170" i="1"/>
  <c r="AB91" i="1"/>
  <c r="AB92" i="1"/>
  <c r="AM171" i="1"/>
  <c r="AM172" i="1"/>
  <c r="AB93" i="1"/>
  <c r="AM173" i="1"/>
  <c r="AB94" i="1"/>
  <c r="AB95" i="1"/>
  <c r="AM174" i="1"/>
  <c r="AM175" i="1"/>
  <c r="AB96" i="1"/>
  <c r="AB97" i="1"/>
  <c r="AM176" i="1"/>
  <c r="AM177" i="1"/>
  <c r="AB98" i="1"/>
  <c r="AB99" i="1"/>
  <c r="AM178" i="1"/>
  <c r="AB100" i="1"/>
  <c r="AM179" i="1"/>
  <c r="AB101" i="1"/>
  <c r="AM180" i="1"/>
  <c r="AM181" i="1"/>
  <c r="AB102" i="1"/>
  <c r="AM182" i="1"/>
  <c r="AB103" i="1"/>
  <c r="AM183" i="1"/>
  <c r="AM184" i="1"/>
  <c r="AB19" i="1"/>
  <c r="AM185" i="1"/>
  <c r="AB104" i="1"/>
  <c r="AM186" i="1"/>
  <c r="AM187" i="1"/>
  <c r="AB106" i="1"/>
  <c r="AM188" i="1"/>
  <c r="AB107" i="1"/>
  <c r="AM189" i="1"/>
  <c r="AB108" i="1"/>
  <c r="AM190" i="1"/>
  <c r="AB109" i="1"/>
  <c r="AM191" i="1"/>
  <c r="AB110" i="1"/>
  <c r="AB111" i="1"/>
  <c r="AM192" i="1"/>
  <c r="AB112" i="1"/>
  <c r="AM193" i="1"/>
  <c r="AB113" i="1"/>
  <c r="AM194" i="1"/>
  <c r="AM195" i="1"/>
  <c r="AB114" i="1"/>
  <c r="AM196" i="1"/>
  <c r="AB115" i="1"/>
  <c r="AM197" i="1"/>
  <c r="AB116" i="1"/>
  <c r="AB117" i="1"/>
  <c r="AM198" i="1"/>
  <c r="AM199" i="1"/>
  <c r="AB118" i="1"/>
  <c r="AM200" i="1"/>
  <c r="AM201" i="1"/>
  <c r="AB119" i="1"/>
  <c r="AM202" i="1"/>
  <c r="AB36" i="1"/>
  <c r="AB120" i="1"/>
  <c r="AM203" i="1"/>
  <c r="AB122" i="1"/>
  <c r="AM204" i="1"/>
  <c r="AM205" i="1"/>
  <c r="AB123" i="1"/>
  <c r="AM206" i="1"/>
  <c r="AB124" i="1"/>
  <c r="AM207" i="1"/>
  <c r="AM208" i="1"/>
  <c r="AB125" i="1"/>
  <c r="AM209" i="1"/>
  <c r="AB126" i="1"/>
  <c r="AM210" i="1"/>
  <c r="AB127" i="1"/>
  <c r="AB128" i="1"/>
  <c r="AM211" i="1"/>
  <c r="AM212" i="1"/>
  <c r="AB129" i="1"/>
  <c r="AM213" i="1"/>
  <c r="AB130" i="1"/>
  <c r="AM214" i="1"/>
  <c r="AB131" i="1"/>
  <c r="AM215" i="1"/>
  <c r="AB133" i="1"/>
  <c r="AM216" i="1"/>
  <c r="AB134" i="1"/>
  <c r="AM217" i="1"/>
  <c r="AB135" i="1"/>
  <c r="AM218" i="1"/>
  <c r="AB136" i="1"/>
  <c r="AM219" i="1"/>
  <c r="AB54" i="1"/>
  <c r="AM220" i="1"/>
  <c r="AB137" i="1"/>
  <c r="AM221" i="1"/>
  <c r="AB139" i="1"/>
  <c r="AM222" i="1"/>
  <c r="AM223" i="1"/>
  <c r="AB140" i="1"/>
  <c r="AB141" i="1"/>
  <c r="AM224" i="1"/>
  <c r="AM225" i="1"/>
  <c r="AB142" i="1"/>
  <c r="AM226" i="1"/>
  <c r="AB143" i="1"/>
  <c r="AB144" i="1"/>
  <c r="AM227" i="1"/>
  <c r="AM228" i="1"/>
  <c r="AB145" i="1"/>
  <c r="AM229" i="1"/>
  <c r="AB146" i="1"/>
  <c r="AM230" i="1"/>
  <c r="AB147" i="1"/>
  <c r="AB148" i="1"/>
  <c r="AM231" i="1"/>
  <c r="AM232" i="1"/>
  <c r="AB132" i="1"/>
  <c r="AM233" i="1"/>
  <c r="AB150" i="1"/>
  <c r="AB151" i="1"/>
  <c r="AM234" i="1"/>
  <c r="AM235" i="1"/>
  <c r="AB152" i="1"/>
  <c r="AM236" i="1"/>
  <c r="AB153" i="1"/>
  <c r="AM237" i="1"/>
  <c r="AB71" i="1"/>
  <c r="AM238" i="1"/>
  <c r="AB154" i="1"/>
  <c r="AM239" i="1"/>
  <c r="AB156" i="1"/>
  <c r="AM240" i="1"/>
  <c r="AM241" i="1"/>
  <c r="AB157" i="1"/>
  <c r="AM242" i="1"/>
  <c r="AB158" i="1"/>
  <c r="AB159" i="1"/>
  <c r="AM243" i="1"/>
  <c r="AM244" i="1"/>
  <c r="AB160" i="1"/>
  <c r="AM245" i="1"/>
  <c r="AB161" i="1"/>
  <c r="AM246" i="1"/>
  <c r="AB162" i="1"/>
  <c r="AM247" i="1"/>
  <c r="AB163" i="1"/>
  <c r="AM248" i="1"/>
  <c r="AB164" i="1"/>
  <c r="AM249" i="1"/>
  <c r="AB165" i="1"/>
  <c r="AM250" i="1"/>
  <c r="AB149" i="1"/>
  <c r="AM251" i="1"/>
  <c r="AB167" i="1"/>
  <c r="AB168" i="1"/>
  <c r="AM252" i="1"/>
  <c r="AM253" i="1"/>
  <c r="AB169" i="1"/>
  <c r="AM254" i="1"/>
  <c r="AB170" i="1"/>
  <c r="AB171" i="1"/>
  <c r="AM255" i="1"/>
  <c r="AM256" i="1"/>
  <c r="AB172" i="1"/>
  <c r="AM257" i="1"/>
  <c r="AB174" i="1"/>
  <c r="AM258" i="1"/>
  <c r="AM259" i="1"/>
  <c r="AB175" i="1"/>
  <c r="AM260" i="1"/>
  <c r="AB177" i="1"/>
  <c r="AM261" i="1"/>
  <c r="AB178" i="1"/>
  <c r="AM262" i="1"/>
  <c r="AB179" i="1"/>
  <c r="AM263" i="1"/>
  <c r="AB180" i="1"/>
  <c r="AM264" i="1"/>
  <c r="AB181" i="1"/>
  <c r="AB182" i="1"/>
  <c r="AM265" i="1"/>
  <c r="AM266" i="1"/>
  <c r="AB183" i="1"/>
  <c r="AM267" i="1"/>
  <c r="AB166" i="1"/>
  <c r="AM268" i="1"/>
  <c r="AM269" i="1"/>
  <c r="AB186" i="1"/>
  <c r="AM270" i="1"/>
  <c r="AB187" i="1"/>
  <c r="AM271" i="1"/>
  <c r="AB189" i="1"/>
  <c r="AM272" i="1"/>
  <c r="AB192" i="1"/>
  <c r="AM273" i="1"/>
  <c r="AB193" i="1"/>
  <c r="AM274" i="1"/>
  <c r="AM275" i="1"/>
  <c r="AM276" i="1"/>
  <c r="AM277" i="1"/>
  <c r="AB200" i="1"/>
  <c r="AM278" i="1"/>
  <c r="AB204" i="1"/>
  <c r="AB205" i="1"/>
  <c r="AM279" i="1"/>
  <c r="AB188" i="1"/>
  <c r="AM280" i="1"/>
  <c r="AM281" i="1"/>
  <c r="AB207" i="1"/>
  <c r="AM282" i="1"/>
  <c r="AB190" i="1"/>
  <c r="AB209" i="1"/>
  <c r="AM283" i="1"/>
  <c r="AM284" i="1"/>
  <c r="AB210" i="1"/>
  <c r="AM285" i="1"/>
  <c r="AB211" i="1"/>
  <c r="AM286" i="1"/>
  <c r="AB176" i="1"/>
  <c r="AM287" i="1"/>
  <c r="AB195" i="1"/>
  <c r="AM288" i="1"/>
  <c r="AB196" i="1"/>
  <c r="AM289" i="1"/>
  <c r="AM290" i="1"/>
  <c r="AB198" i="1"/>
  <c r="AM291" i="1"/>
  <c r="AM292" i="1"/>
  <c r="AB199" i="1"/>
  <c r="AM293" i="1"/>
  <c r="AB218" i="1"/>
  <c r="AM294" i="1"/>
  <c r="AB201" i="1"/>
  <c r="AM295" i="1"/>
  <c r="AB184" i="1"/>
  <c r="AM296" i="1"/>
  <c r="AB221" i="1"/>
  <c r="AM297" i="1"/>
  <c r="AB222" i="1"/>
  <c r="AM298" i="1"/>
  <c r="AB206" i="1"/>
  <c r="AM299" i="1"/>
  <c r="AB224" i="1"/>
  <c r="AB208" i="1"/>
  <c r="AM300" i="1"/>
  <c r="AM301" i="1"/>
  <c r="AB226" i="1"/>
  <c r="AM302" i="1"/>
  <c r="AB227" i="1"/>
  <c r="AM303" i="1"/>
  <c r="AB228" i="1"/>
  <c r="AM304" i="1"/>
  <c r="AB194" i="1"/>
  <c r="AB213" i="1"/>
  <c r="AM305" i="1"/>
  <c r="AM306" i="1"/>
  <c r="AB214" i="1"/>
  <c r="AM307" i="1"/>
  <c r="AB216" i="1"/>
  <c r="AM308" i="1"/>
  <c r="AB217" i="1"/>
  <c r="AM309" i="1"/>
  <c r="AB235" i="1"/>
  <c r="AB219" i="1"/>
  <c r="AM310" i="1"/>
  <c r="AM311" i="1"/>
  <c r="AB202" i="1"/>
  <c r="AM312" i="1"/>
  <c r="AB239" i="1"/>
  <c r="AM313" i="1"/>
  <c r="AB240" i="1"/>
  <c r="AM314" i="1"/>
  <c r="AB223" i="1"/>
  <c r="AM315" i="1"/>
  <c r="AB242" i="1"/>
  <c r="AM316" i="1"/>
  <c r="AB225" i="1"/>
  <c r="AM317" i="1"/>
  <c r="AB244" i="1"/>
  <c r="AM318" i="1"/>
  <c r="AB245" i="1"/>
  <c r="AM319" i="1"/>
  <c r="AB246" i="1"/>
  <c r="AB230" i="1"/>
  <c r="AM320" i="1"/>
  <c r="AM321" i="1"/>
  <c r="AM322" i="1"/>
  <c r="AB231" i="1"/>
  <c r="AB233" i="1"/>
  <c r="AM323" i="1"/>
  <c r="AM324" i="1"/>
  <c r="AM325" i="1"/>
  <c r="AB253" i="1"/>
  <c r="AB236" i="1"/>
  <c r="AM326" i="1"/>
  <c r="AM327" i="1"/>
  <c r="AB237" i="1"/>
  <c r="AM328" i="1"/>
  <c r="AB257" i="1"/>
  <c r="AB258" i="1"/>
  <c r="AM329" i="1"/>
  <c r="AB241" i="1"/>
  <c r="AM330" i="1"/>
  <c r="AB260" i="1"/>
  <c r="AM331" i="1"/>
  <c r="AB243" i="1"/>
  <c r="AM332" i="1"/>
  <c r="AM333" i="1"/>
  <c r="AB262" i="1"/>
  <c r="AM334" i="1"/>
  <c r="AB263" i="1"/>
  <c r="AM335" i="1"/>
  <c r="AB264" i="1"/>
  <c r="AM336" i="1"/>
  <c r="AB212" i="1"/>
  <c r="AM337" i="1"/>
  <c r="AB248" i="1"/>
  <c r="AM338" i="1"/>
  <c r="AM339" i="1"/>
  <c r="AB249" i="1"/>
  <c r="AM340" i="1"/>
  <c r="AB251" i="1"/>
  <c r="AM341" i="1"/>
  <c r="AB270" i="1"/>
  <c r="AM342" i="1"/>
  <c r="AB254" i="1"/>
  <c r="AM343" i="1"/>
  <c r="AB255" i="1"/>
  <c r="AB274" i="1"/>
  <c r="AM344" i="1"/>
  <c r="AM345" i="1"/>
  <c r="AB275" i="1"/>
  <c r="AM346" i="1"/>
  <c r="AB265" i="1"/>
  <c r="AM347" i="1"/>
  <c r="AM348" i="1"/>
  <c r="AB268" i="1"/>
  <c r="AM349" i="1"/>
  <c r="AM350" i="1"/>
  <c r="AB271" i="1"/>
  <c r="AM351" i="1"/>
  <c r="AM352" i="1"/>
  <c r="AB272" i="1"/>
  <c r="AM353" i="1"/>
  <c r="AB259" i="1"/>
  <c r="AM354" i="1"/>
  <c r="AB276" i="1"/>
  <c r="AM355" i="1"/>
  <c r="AB261" i="1"/>
  <c r="AM356" i="1"/>
  <c r="AB277" i="1"/>
  <c r="AM357" i="1"/>
  <c r="AB278" i="1"/>
  <c r="AM358" i="1"/>
  <c r="AM359" i="1"/>
  <c r="AB279" i="1"/>
  <c r="AM360" i="1"/>
  <c r="AB292" i="1"/>
  <c r="AM361" i="1"/>
  <c r="AM362" i="1"/>
  <c r="AB266" i="1"/>
  <c r="AB295" i="1"/>
  <c r="AM363" i="1"/>
  <c r="AM364" i="1"/>
  <c r="AM365" i="1"/>
  <c r="AB282" i="1"/>
  <c r="AM366" i="1"/>
  <c r="AB299" i="1"/>
  <c r="AB300" i="1"/>
  <c r="AM367" i="1"/>
  <c r="AM368" i="1"/>
  <c r="AB283" i="1"/>
  <c r="AM369" i="1"/>
  <c r="AB284" i="1"/>
  <c r="AM370" i="1"/>
  <c r="AB285" i="1"/>
  <c r="AM371" i="1"/>
  <c r="AB286" i="1"/>
  <c r="AM372" i="1"/>
  <c r="AB287" i="1"/>
  <c r="AM373" i="1"/>
  <c r="AB288" i="1"/>
  <c r="AM374" i="1"/>
  <c r="AB289" i="1"/>
  <c r="AB310" i="1"/>
  <c r="AM375" i="1"/>
  <c r="AM376" i="1"/>
  <c r="AB312" i="1"/>
  <c r="AM377" i="1"/>
  <c r="AM378" i="1"/>
  <c r="AB298" i="1"/>
  <c r="AB315" i="1"/>
  <c r="AM379" i="1"/>
  <c r="AM380" i="1"/>
  <c r="AB316" i="1"/>
  <c r="AM381" i="1"/>
  <c r="AB302" i="1"/>
  <c r="AM382" i="1"/>
  <c r="AB304" i="1"/>
  <c r="AM383" i="1"/>
  <c r="AB305" i="1"/>
  <c r="AM384" i="1"/>
  <c r="AB307" i="1"/>
  <c r="AM385" i="1"/>
  <c r="AB290" i="1"/>
  <c r="AM386" i="1"/>
  <c r="AM387" i="1"/>
  <c r="AB325" i="1"/>
  <c r="AM388" i="1"/>
  <c r="AM389" i="1"/>
  <c r="AB294" i="1"/>
  <c r="AM390" i="1"/>
  <c r="AB328" i="1"/>
  <c r="AB281" i="1"/>
  <c r="AM391" i="1"/>
  <c r="AM392" i="1"/>
  <c r="AB234" i="1"/>
  <c r="AM393" i="1"/>
  <c r="AB314" i="1"/>
  <c r="AM394" i="1"/>
  <c r="AB331" i="1"/>
  <c r="AM395" i="1"/>
  <c r="AB332" i="1"/>
  <c r="AM396" i="1"/>
  <c r="AB301" i="1"/>
  <c r="AB318" i="1"/>
  <c r="AM397" i="1"/>
  <c r="AM398" i="1"/>
  <c r="AB229" i="1"/>
  <c r="AM399" i="1"/>
  <c r="AB320" i="1"/>
  <c r="AM400" i="1"/>
  <c r="AB321" i="1"/>
  <c r="AM401" i="1"/>
  <c r="AB306" i="1"/>
  <c r="AM402" i="1"/>
  <c r="AB323" i="1"/>
  <c r="AM403" i="1"/>
  <c r="AM404" i="1"/>
  <c r="AB308" i="1"/>
  <c r="AM405" i="1"/>
  <c r="AB247" i="1"/>
  <c r="AM406" i="1"/>
  <c r="AB342" i="1"/>
  <c r="AM407" i="1"/>
  <c r="AB343" i="1"/>
  <c r="AM408" i="1"/>
  <c r="AB311" i="1"/>
  <c r="AB197" i="1"/>
  <c r="AM409" i="1"/>
  <c r="AM410" i="1"/>
  <c r="AB345" i="1"/>
  <c r="AM411" i="1"/>
  <c r="AB296" i="1"/>
  <c r="AB252" i="1"/>
  <c r="AM412" i="1"/>
  <c r="AM413" i="1"/>
  <c r="AB330" i="1"/>
  <c r="AM414" i="1"/>
  <c r="AB347" i="1"/>
  <c r="AB348" i="1"/>
  <c r="AM415" i="1"/>
  <c r="AM416" i="1"/>
  <c r="AB317" i="1"/>
  <c r="AM417" i="1"/>
  <c r="AB334" i="1"/>
  <c r="AB336" i="1"/>
  <c r="AM418" i="1"/>
  <c r="AB337" i="1"/>
  <c r="AM419" i="1"/>
  <c r="AM420" i="1"/>
  <c r="AB322" i="1"/>
  <c r="AM421" i="1"/>
  <c r="AB339" i="1"/>
  <c r="AM422" i="1"/>
  <c r="AB324" i="1"/>
  <c r="AM423" i="1"/>
  <c r="AB291" i="1"/>
  <c r="AM424" i="1"/>
  <c r="AM425" i="1"/>
  <c r="AB352" i="1"/>
  <c r="AM426" i="1"/>
  <c r="AB353" i="1"/>
  <c r="AM427" i="1"/>
  <c r="AB327" i="1"/>
  <c r="AB215" i="1"/>
  <c r="AM428" i="1"/>
  <c r="AB354" i="1"/>
  <c r="AM429" i="1"/>
  <c r="AM430" i="1"/>
  <c r="AB329" i="1"/>
  <c r="AM431" i="1"/>
  <c r="AB269" i="1"/>
  <c r="AM432" i="1"/>
  <c r="AB346" i="1"/>
  <c r="AM433" i="1"/>
  <c r="AB356" i="1"/>
  <c r="AM434" i="1"/>
  <c r="AB357" i="1"/>
  <c r="AM435" i="1"/>
  <c r="AB333" i="1"/>
  <c r="AM436" i="1"/>
  <c r="AB350" i="1"/>
  <c r="AM437" i="1"/>
  <c r="AB303" i="1"/>
  <c r="AM438" i="1"/>
  <c r="AB360" i="1"/>
  <c r="AM439" i="1"/>
  <c r="AB338" i="1"/>
  <c r="AM440" i="1"/>
  <c r="AB362" i="1"/>
  <c r="AB351" i="1"/>
  <c r="AM441" i="1"/>
  <c r="AM442" i="1"/>
  <c r="AB340" i="1"/>
  <c r="AM443" i="1"/>
  <c r="AB309" i="1"/>
  <c r="AM444" i="1"/>
  <c r="AB365" i="1"/>
  <c r="AM445" i="1"/>
  <c r="AB366" i="1"/>
  <c r="AM446" i="1"/>
  <c r="AB344" i="1"/>
  <c r="AM447" i="1"/>
  <c r="AB368" i="1"/>
  <c r="AM448" i="1"/>
  <c r="AB355" i="1"/>
  <c r="AM449" i="1"/>
  <c r="AB297" i="1"/>
  <c r="AB370" i="1"/>
  <c r="AM450" i="1"/>
  <c r="AB371" i="1"/>
  <c r="AM451" i="1"/>
  <c r="AM452" i="1"/>
  <c r="AB372" i="1"/>
  <c r="AM453" i="1"/>
  <c r="AB349" i="1"/>
  <c r="AB374" i="1"/>
  <c r="AM454" i="1"/>
  <c r="AM455" i="1"/>
  <c r="AB319" i="1"/>
  <c r="AM456" i="1"/>
  <c r="AB359" i="1"/>
  <c r="AM457" i="1"/>
  <c r="AB377" i="1"/>
  <c r="AM458" i="1"/>
  <c r="AB361" i="1"/>
  <c r="AM459" i="1"/>
  <c r="AB379" i="1"/>
  <c r="AB363" i="1"/>
  <c r="AM460" i="1"/>
  <c r="AM461" i="1"/>
  <c r="AB364" i="1"/>
  <c r="AM462" i="1"/>
  <c r="AB341" i="1"/>
  <c r="AB380" i="1"/>
  <c r="AM463" i="1"/>
  <c r="AM464" i="1"/>
  <c r="AB381" i="1"/>
  <c r="AM465" i="1"/>
  <c r="AB367" i="1"/>
  <c r="AM466" i="1"/>
  <c r="AB232" i="1"/>
  <c r="AM467" i="1"/>
  <c r="AB382" i="1"/>
  <c r="AM468" i="1"/>
  <c r="AB369" i="1"/>
  <c r="AM469" i="1"/>
  <c r="AB313" i="1"/>
  <c r="AM470" i="1"/>
  <c r="AB383" i="1"/>
  <c r="AM471" i="1"/>
  <c r="AB384" i="1"/>
  <c r="AB385" i="1"/>
  <c r="AM472" i="1"/>
  <c r="AM473" i="1"/>
  <c r="AB373" i="1"/>
  <c r="AB386" i="1"/>
  <c r="AM474" i="1"/>
  <c r="AM475" i="1"/>
  <c r="AB335" i="1"/>
  <c r="AM476" i="1"/>
  <c r="AB376" i="1"/>
  <c r="AM477" i="1"/>
  <c r="AB388" i="1"/>
  <c r="AM478" i="1"/>
  <c r="AB378" i="1"/>
  <c r="AM479" i="1"/>
  <c r="AB389" i="1"/>
  <c r="AM480" i="1"/>
  <c r="AB390" i="1"/>
  <c r="AM481" i="1"/>
  <c r="AB392" i="1"/>
  <c r="AM482" i="1"/>
  <c r="AB393" i="1"/>
  <c r="AM483" i="1"/>
  <c r="AB394" i="1"/>
  <c r="AM484" i="1"/>
  <c r="AB250" i="1"/>
  <c r="AB395" i="1"/>
  <c r="AM485" i="1"/>
  <c r="AM486" i="1"/>
  <c r="AM487" i="1"/>
  <c r="AB397" i="1"/>
  <c r="AM488" i="1"/>
  <c r="AB398" i="1"/>
  <c r="AB399" i="1"/>
  <c r="AM489" i="1"/>
  <c r="AM490" i="1"/>
  <c r="AB400" i="1"/>
  <c r="AM491" i="1"/>
  <c r="AB401" i="1"/>
  <c r="AM492" i="1"/>
  <c r="AB358" i="1"/>
  <c r="AM493" i="1"/>
  <c r="AB387" i="1"/>
  <c r="AM494" i="1"/>
  <c r="AB405" i="1"/>
  <c r="AM495" i="1"/>
  <c r="AB406" i="1"/>
  <c r="AM496" i="1"/>
  <c r="AB407" i="1"/>
  <c r="AM497" i="1"/>
  <c r="AB408" i="1"/>
  <c r="AM498" i="1"/>
  <c r="AB391" i="1"/>
  <c r="AB403" i="1"/>
  <c r="AM499" i="1"/>
  <c r="AM500" i="1"/>
  <c r="AB411" i="1"/>
  <c r="AM501" i="1"/>
  <c r="AB412" i="1"/>
  <c r="AM502" i="1"/>
  <c r="AB413" i="1"/>
  <c r="AM503" i="1"/>
  <c r="AB415" i="1"/>
  <c r="AM504" i="1"/>
  <c r="AB419" i="1"/>
  <c r="AM505" i="1"/>
  <c r="AB420" i="1"/>
  <c r="AM506" i="1"/>
  <c r="AB421" i="1"/>
  <c r="AB512" i="1"/>
  <c r="AM507" i="1"/>
  <c r="AB479" i="1"/>
  <c r="AB459" i="1"/>
  <c r="AB441" i="1"/>
  <c r="AB422" i="1"/>
  <c r="AB402" i="1"/>
  <c r="AM508" i="1"/>
  <c r="AM509" i="1"/>
  <c r="AM510" i="1"/>
  <c r="AM511" i="1"/>
  <c r="AM512" i="1"/>
  <c r="AM513" i="1"/>
  <c r="AM514" i="1"/>
  <c r="AM515" i="1"/>
  <c r="AM516" i="1"/>
  <c r="AM517" i="1"/>
  <c r="AM518" i="1"/>
  <c r="AM519" i="1"/>
  <c r="AM520" i="1"/>
  <c r="AM521" i="1"/>
  <c r="AM522" i="1"/>
  <c r="AM523" i="1"/>
  <c r="AM524" i="1"/>
  <c r="AM530" i="1"/>
  <c r="AM525" i="1"/>
  <c r="AM527" i="1"/>
  <c r="AM529" i="1"/>
  <c r="AM526" i="1"/>
  <c r="AM528" i="1"/>
  <c r="BC530" i="1"/>
  <c r="BJ530" i="1"/>
  <c r="AR531" i="1"/>
  <c r="AS531" i="1"/>
  <c r="AT531" i="1"/>
  <c r="AU531" i="1"/>
  <c r="AV531" i="1"/>
  <c r="AW531" i="1"/>
  <c r="AX531" i="1"/>
  <c r="AY531" i="1"/>
  <c r="AZ531" i="1"/>
  <c r="BA531" i="1"/>
  <c r="BB531" i="1" s="1"/>
  <c r="BH531" i="1" l="1"/>
  <c r="BI531" i="1"/>
  <c r="BF531" i="1"/>
  <c r="BC531" i="1"/>
  <c r="BG531" i="1"/>
  <c r="BE531" i="1"/>
  <c r="BD531" i="1"/>
  <c r="BJ531" i="1"/>
</calcChain>
</file>

<file path=xl/sharedStrings.xml><?xml version="1.0" encoding="utf-8"?>
<sst xmlns="http://schemas.openxmlformats.org/spreadsheetml/2006/main" count="2624" uniqueCount="344">
  <si>
    <t>Name</t>
  </si>
  <si>
    <t>Date</t>
  </si>
  <si>
    <t>Position Name</t>
  </si>
  <si>
    <t>Total Distance (m)</t>
  </si>
  <si>
    <t>HSD Above 20 km/h</t>
  </si>
  <si>
    <t>Maximum Velocity (km/h)</t>
  </si>
  <si>
    <t>Velocity Zone 4 (15-20 Km/h) (m)</t>
  </si>
  <si>
    <t>Velocity Zone 6 (25 + Km/h) (m)</t>
  </si>
  <si>
    <t>Acceleration B1-3 Total Efforts (Gen 2)</t>
  </si>
  <si>
    <t>Deceleration B1-3 Total Efforts (Gen 2)</t>
  </si>
  <si>
    <t>Velocity Zone 5 (20-25 Km/h) (m)</t>
  </si>
  <si>
    <t>Total Player Load</t>
  </si>
  <si>
    <t>A Bamasud</t>
  </si>
  <si>
    <t>LB</t>
  </si>
  <si>
    <t>A. Mohaned</t>
  </si>
  <si>
    <t>RB</t>
  </si>
  <si>
    <t>Ahmed Sh</t>
  </si>
  <si>
    <t>Defender</t>
  </si>
  <si>
    <t>Al Saiari</t>
  </si>
  <si>
    <t>Attacker</t>
  </si>
  <si>
    <t>Al Nashri</t>
  </si>
  <si>
    <t>Midfielder</t>
  </si>
  <si>
    <t>H. Camara</t>
  </si>
  <si>
    <t>Igor Coronado</t>
  </si>
  <si>
    <t>Defensive Midfielder</t>
  </si>
  <si>
    <t>M. Alaoufi</t>
  </si>
  <si>
    <t>Left Back</t>
  </si>
  <si>
    <t>Md Allh</t>
  </si>
  <si>
    <t>Omar H.</t>
  </si>
  <si>
    <t>Romarinho Da Silva</t>
  </si>
  <si>
    <t>Tarek Hamed</t>
  </si>
  <si>
    <t>Zakaria H</t>
  </si>
  <si>
    <t>jota p</t>
  </si>
  <si>
    <t>Left Forward</t>
  </si>
  <si>
    <t>karim benzema</t>
  </si>
  <si>
    <t>konte N</t>
  </si>
  <si>
    <t>Attacking Midfielder</t>
  </si>
  <si>
    <t>Hamdallh A</t>
  </si>
  <si>
    <t>soltan b</t>
  </si>
  <si>
    <t>Total_Distance_individual</t>
  </si>
  <si>
    <t>HSD_Above_20 km/h_individual</t>
  </si>
  <si>
    <t>Maximum_Velocity_(km/h)_individual</t>
  </si>
  <si>
    <t>Velocity_Zone 4_(15-20 Km/h)_(m)_individual</t>
  </si>
  <si>
    <t>Velocity_Zone_6_(25 + Km/h)_(m)_individual</t>
  </si>
  <si>
    <t>Acceleration_B1-3_Total_Efforts (Gen 2)_individual</t>
  </si>
  <si>
    <t>Deceleration_B1-3_Total Efforts_(Gen 2)_individual</t>
  </si>
  <si>
    <t>High_Intensity_Distance_(m)_individual</t>
  </si>
  <si>
    <t>Velocity_Zone_5_(20-25 Km/h)_(m)_individual</t>
  </si>
  <si>
    <t>Total Distance (m)_Team</t>
  </si>
  <si>
    <t>HSD Above 20 km/h_Team</t>
  </si>
  <si>
    <t>Maximum Velocity (km/h)_Team</t>
  </si>
  <si>
    <t>Velocity Zone 4 (15-20 Km/h) (m)_Team</t>
  </si>
  <si>
    <t>Velocity Zone 6 (25 + Km/h) (m)_Team</t>
  </si>
  <si>
    <t>Acceleration B1-3 Total Efforts (Gen 2)_Team</t>
  </si>
  <si>
    <t>Deceleration B1-3 Total Efforts (Gen 2)_Team</t>
  </si>
  <si>
    <t>High Intensity Distance (m)_Team</t>
  </si>
  <si>
    <t>Velocity Zone 5 (20-25 Km/h) (m)1_Team</t>
  </si>
  <si>
    <t>Total Player Load_Team</t>
  </si>
  <si>
    <t>Total_Player_Load_individual</t>
  </si>
  <si>
    <t>Month</t>
  </si>
  <si>
    <t>Max_Total_Distance</t>
  </si>
  <si>
    <t>Max_Maximum Velocity (km/h)</t>
  </si>
  <si>
    <t>Max_Velocity Zone 4 (15-20 Km/h) (m)</t>
  </si>
  <si>
    <t>Max_Velocity Zone 6 (25 + Km/h) (m)</t>
  </si>
  <si>
    <t>Max_Acceleration B1-3 Total Efforts (Gen 2)</t>
  </si>
  <si>
    <t>Max_Deceleration B1-3 Total Efforts (Gen 2)</t>
  </si>
  <si>
    <t>Max_High Intensity Distance (m)</t>
  </si>
  <si>
    <t>Max_Velocity Zone 5 (20-25 Km/h) (m)</t>
  </si>
  <si>
    <t>Max_Total Player Load</t>
  </si>
  <si>
    <t>Max_HSD Above 20 km/h2</t>
  </si>
  <si>
    <t>Activity Name</t>
  </si>
  <si>
    <t>Total Duration</t>
  </si>
  <si>
    <t>Total_Distance_per_min</t>
  </si>
  <si>
    <t>D1</t>
  </si>
  <si>
    <t>D2</t>
  </si>
  <si>
    <t>D3</t>
  </si>
  <si>
    <t>D4</t>
  </si>
  <si>
    <t>D5</t>
  </si>
  <si>
    <t>D6</t>
  </si>
  <si>
    <t>D7</t>
  </si>
  <si>
    <t>Duration(min)</t>
  </si>
  <si>
    <t>TD (m)</t>
  </si>
  <si>
    <t>Max</t>
  </si>
  <si>
    <t>Team_Average</t>
  </si>
  <si>
    <t>Player_Average</t>
  </si>
  <si>
    <t>HSD Above 20 km/h_per_min</t>
  </si>
  <si>
    <t>Velocity Zone 4 (15-20 Km/h) (m)_per_min</t>
  </si>
  <si>
    <t>Velocity Zone 6 (25 + Km/h) (m)_per_min</t>
  </si>
  <si>
    <t>Acceleration B1-3 Total Efforts (Gen 2)_per_min</t>
  </si>
  <si>
    <t>Deceleration B1-3 Total Efforts (Gen 2)_per_min</t>
  </si>
  <si>
    <t>High Intensity Distance (m)_per_min</t>
  </si>
  <si>
    <t>Velocity Zone 5 (20-25 Km/h) (m)_per_min</t>
  </si>
  <si>
    <t>Total Player Load_per_min</t>
  </si>
  <si>
    <t>High Intensity Distance (m)_&gt;15</t>
  </si>
  <si>
    <t>Season Period</t>
  </si>
  <si>
    <t>Training vs Match</t>
  </si>
  <si>
    <t>%_Maximum_speed_Reached</t>
  </si>
  <si>
    <t>TD_p/min</t>
  </si>
  <si>
    <t>HSD&gt;20 km/h</t>
  </si>
  <si>
    <t>HSD&gt;20km/h_p/min</t>
  </si>
  <si>
    <t>HSD&gt;20km/h_Team</t>
  </si>
  <si>
    <t>HSD&gt;20km/h_individual</t>
  </si>
  <si>
    <t>HID&gt;15km/h</t>
  </si>
  <si>
    <t>HID_Individual</t>
  </si>
  <si>
    <t>HID_Team</t>
  </si>
  <si>
    <t>HID_per_min</t>
  </si>
  <si>
    <t>Sprint&gt;25 m</t>
  </si>
  <si>
    <t>Sprint&gt;25 m_Individual</t>
  </si>
  <si>
    <t>Sprint&gt;25 m_Team</t>
  </si>
  <si>
    <t>Sprint_per_min</t>
  </si>
  <si>
    <t xml:space="preserve"> Maximum Velocity (km/h)</t>
  </si>
  <si>
    <t>%_MV_Reached</t>
  </si>
  <si>
    <t>ACC_per_min</t>
  </si>
  <si>
    <t>ACC_Team</t>
  </si>
  <si>
    <t>ACC_Individual</t>
  </si>
  <si>
    <t>ACC</t>
  </si>
  <si>
    <t>Maxx</t>
  </si>
  <si>
    <t>DEC</t>
  </si>
  <si>
    <t>DEC_Individual</t>
  </si>
  <si>
    <t>DEC_Team</t>
  </si>
  <si>
    <t>DEC_per_min</t>
  </si>
  <si>
    <t>ACC+DEC</t>
  </si>
  <si>
    <t>ACC+DEC_Individual</t>
  </si>
  <si>
    <t>ACC+DEC_Team</t>
  </si>
  <si>
    <t>Max_ACC+DEC</t>
  </si>
  <si>
    <t>ACC+DEC_per_min</t>
  </si>
  <si>
    <t>Max of Max_ACC+DEC</t>
  </si>
  <si>
    <t>ACC+DEC_p/min</t>
  </si>
  <si>
    <t>ACC+DEC__Team</t>
  </si>
  <si>
    <t>ACC+DEC__Individual</t>
  </si>
  <si>
    <t>ACC+DEC_</t>
  </si>
  <si>
    <t>d10</t>
  </si>
  <si>
    <t>marwan Al Sahafi</t>
  </si>
  <si>
    <t>Wing</t>
  </si>
  <si>
    <t>d8</t>
  </si>
  <si>
    <t>D9</t>
  </si>
  <si>
    <t>d9</t>
  </si>
  <si>
    <t>d11</t>
  </si>
  <si>
    <t>21/07/2023</t>
  </si>
  <si>
    <t>01:32:31</t>
  </si>
  <si>
    <t>00:35:13</t>
  </si>
  <si>
    <t>d12</t>
  </si>
  <si>
    <t>22/07/2023</t>
  </si>
  <si>
    <t>03:08:59</t>
  </si>
  <si>
    <t>02:27:54</t>
  </si>
  <si>
    <t>03:09:08</t>
  </si>
  <si>
    <t>01:20:06</t>
  </si>
  <si>
    <t>03:01:34</t>
  </si>
  <si>
    <t>03:09:03</t>
  </si>
  <si>
    <t>03:09:13</t>
  </si>
  <si>
    <t>03:09:02</t>
  </si>
  <si>
    <t>03:08:53</t>
  </si>
  <si>
    <t>03:09:27</t>
  </si>
  <si>
    <t>d13</t>
  </si>
  <si>
    <t>23/07/2023</t>
  </si>
  <si>
    <t>01:08:43</t>
  </si>
  <si>
    <t>01:20:33</t>
  </si>
  <si>
    <t>01:08:10</t>
  </si>
  <si>
    <t>00:05:56</t>
  </si>
  <si>
    <t>Amri S</t>
  </si>
  <si>
    <t>01:18:52</t>
  </si>
  <si>
    <t>01:07:21</t>
  </si>
  <si>
    <t>d1</t>
  </si>
  <si>
    <t>25/07/2023</t>
  </si>
  <si>
    <t>01:33:52</t>
  </si>
  <si>
    <t>01:26:04</t>
  </si>
  <si>
    <t>01:21:11</t>
  </si>
  <si>
    <t>01:49:37</t>
  </si>
  <si>
    <t>01:37:01</t>
  </si>
  <si>
    <t>01:02:39</t>
  </si>
  <si>
    <t>01:33:48</t>
  </si>
  <si>
    <t>01:35:48</t>
  </si>
  <si>
    <t>01:26:39</t>
  </si>
  <si>
    <t>01:19:15</t>
  </si>
  <si>
    <t>01:27:45</t>
  </si>
  <si>
    <t>01:25:55</t>
  </si>
  <si>
    <t>01:24:37</t>
  </si>
  <si>
    <t>01:37:38</t>
  </si>
  <si>
    <t>01:42:44</t>
  </si>
  <si>
    <t>01:40:11</t>
  </si>
  <si>
    <t>01:36:26</t>
  </si>
  <si>
    <t>game -1</t>
  </si>
  <si>
    <t>26/07/2023</t>
  </si>
  <si>
    <t>01:24:30</t>
  </si>
  <si>
    <t>01:31:05</t>
  </si>
  <si>
    <t>01:24:05</t>
  </si>
  <si>
    <t>01:23:59</t>
  </si>
  <si>
    <t>01:24:27</t>
  </si>
  <si>
    <t>01:24:59</t>
  </si>
  <si>
    <t>01:34:20</t>
  </si>
  <si>
    <t>game</t>
  </si>
  <si>
    <t>27/07/2023</t>
  </si>
  <si>
    <t>01:35:25</t>
  </si>
  <si>
    <t>28/07/2023</t>
  </si>
  <si>
    <t>00:22:38</t>
  </si>
  <si>
    <t>01:52:52</t>
  </si>
  <si>
    <t>00:43:49</t>
  </si>
  <si>
    <t>01:17:08</t>
  </si>
  <si>
    <t>00:58:22</t>
  </si>
  <si>
    <t>01:29:29</t>
  </si>
  <si>
    <t>00:54:30</t>
  </si>
  <si>
    <t>01:29:51</t>
  </si>
  <si>
    <t>01:07:13</t>
  </si>
  <si>
    <t>00:49:16</t>
  </si>
  <si>
    <t>01:11:21</t>
  </si>
  <si>
    <t>01:11:18</t>
  </si>
  <si>
    <t>Kante N</t>
  </si>
  <si>
    <t>01:03:27</t>
  </si>
  <si>
    <t>Swilam M</t>
  </si>
  <si>
    <t>00:33:17</t>
  </si>
  <si>
    <t>01:03:35</t>
  </si>
  <si>
    <t>game-1</t>
  </si>
  <si>
    <t>29/07/2023</t>
  </si>
  <si>
    <t>01:16:12</t>
  </si>
  <si>
    <t>01:15:53</t>
  </si>
  <si>
    <t>01:16:30</t>
  </si>
  <si>
    <t>00:26:21</t>
  </si>
  <si>
    <t>css game arab</t>
  </si>
  <si>
    <t>30/07/2023</t>
  </si>
  <si>
    <t>01:16:40</t>
  </si>
  <si>
    <t>00:52:15</t>
  </si>
  <si>
    <t>01:46:47</t>
  </si>
  <si>
    <t>01:25:30</t>
  </si>
  <si>
    <t>00:58:02</t>
  </si>
  <si>
    <t>01:25:26</t>
  </si>
  <si>
    <t>01:44:27</t>
  </si>
  <si>
    <t>00:58:18</t>
  </si>
  <si>
    <t>01:50:19</t>
  </si>
  <si>
    <t>00:56:06</t>
  </si>
  <si>
    <t>01:46:00</t>
  </si>
  <si>
    <t>01:06:02</t>
  </si>
  <si>
    <t>01/08/2023</t>
  </si>
  <si>
    <t>01:18:11</t>
  </si>
  <si>
    <t>01:28:26</t>
  </si>
  <si>
    <t>01:20:46</t>
  </si>
  <si>
    <t>game 3</t>
  </si>
  <si>
    <t>02/08/2023</t>
  </si>
  <si>
    <t>01:45:51</t>
  </si>
  <si>
    <t>01:17:16</t>
  </si>
  <si>
    <t>01:25:06</t>
  </si>
  <si>
    <t>01:17:22</t>
  </si>
  <si>
    <t>00:30:50</t>
  </si>
  <si>
    <t>00:45:12</t>
  </si>
  <si>
    <t>Kanté N</t>
  </si>
  <si>
    <t>00:19:17</t>
  </si>
  <si>
    <t>00:33:43</t>
  </si>
  <si>
    <t>00:42:24</t>
  </si>
  <si>
    <t>00:45:55</t>
  </si>
  <si>
    <t>01:17:28</t>
  </si>
  <si>
    <t>01:26:22</t>
  </si>
  <si>
    <t>Fabinho H</t>
  </si>
  <si>
    <t>Game +1</t>
  </si>
  <si>
    <t>03/08/2023</t>
  </si>
  <si>
    <t>01:17:26</t>
  </si>
  <si>
    <t>01:04:17</t>
  </si>
  <si>
    <t>01:01:47</t>
  </si>
  <si>
    <t>01:03:56</t>
  </si>
  <si>
    <t>00:47:06</t>
  </si>
  <si>
    <t>01:02:36</t>
  </si>
  <si>
    <t>04/08/2023</t>
  </si>
  <si>
    <t>01:10:22</t>
  </si>
  <si>
    <t>01:10:09</t>
  </si>
  <si>
    <t>01:10:11</t>
  </si>
  <si>
    <t>01:26:55</t>
  </si>
  <si>
    <t>00:56:54</t>
  </si>
  <si>
    <t>game 4</t>
  </si>
  <si>
    <t>05/08/2023</t>
  </si>
  <si>
    <t>01:57:12</t>
  </si>
  <si>
    <t>01:52:16</t>
  </si>
  <si>
    <t>01:52:21</t>
  </si>
  <si>
    <t>00:21:32</t>
  </si>
  <si>
    <t>00:58:56</t>
  </si>
  <si>
    <t>01:52:02</t>
  </si>
  <si>
    <t>01:45:06</t>
  </si>
  <si>
    <t>01:52:51</t>
  </si>
  <si>
    <t>01:35:15</t>
  </si>
  <si>
    <t>00:54:31</t>
  </si>
  <si>
    <t>07/08/2023</t>
  </si>
  <si>
    <t>01:15:30</t>
  </si>
  <si>
    <t>00:23:35</t>
  </si>
  <si>
    <t>01:38:18</t>
  </si>
  <si>
    <t>01:15:59</t>
  </si>
  <si>
    <t>00:36:19</t>
  </si>
  <si>
    <t>d2</t>
  </si>
  <si>
    <t>08/08/2023</t>
  </si>
  <si>
    <t>01:14:26</t>
  </si>
  <si>
    <t>01:14:37</t>
  </si>
  <si>
    <t>01:14:29</t>
  </si>
  <si>
    <t>01:14:43</t>
  </si>
  <si>
    <t>01:14:40</t>
  </si>
  <si>
    <t>00:27:34</t>
  </si>
  <si>
    <t>00:48:49</t>
  </si>
  <si>
    <t>d3</t>
  </si>
  <si>
    <t>09/08/2023</t>
  </si>
  <si>
    <t>01:32:06</t>
  </si>
  <si>
    <t>01:31:38</t>
  </si>
  <si>
    <t>01:32:03</t>
  </si>
  <si>
    <t>01:31:30</t>
  </si>
  <si>
    <t>01:03:18</t>
  </si>
  <si>
    <t>00:54:27</t>
  </si>
  <si>
    <t>11/08/2023</t>
  </si>
  <si>
    <t>01:13:12</t>
  </si>
  <si>
    <t>01:13:45</t>
  </si>
  <si>
    <t>01:12:49</t>
  </si>
  <si>
    <t>01:11:05</t>
  </si>
  <si>
    <t>00:16:05</t>
  </si>
  <si>
    <t>12/08/2023</t>
  </si>
  <si>
    <t>01:15:44</t>
  </si>
  <si>
    <t>01:15:03</t>
  </si>
  <si>
    <t>01:15:52</t>
  </si>
  <si>
    <t>01:19:03</t>
  </si>
  <si>
    <t>00:27:09</t>
  </si>
  <si>
    <t>01:15:06</t>
  </si>
  <si>
    <t>01:14:33</t>
  </si>
  <si>
    <t>00:23:48</t>
  </si>
  <si>
    <t>00:47:34</t>
  </si>
  <si>
    <t>01:14:55</t>
  </si>
  <si>
    <t>game -1 R</t>
  </si>
  <si>
    <t>13/08/2023</t>
  </si>
  <si>
    <t>00:40:51</t>
  </si>
  <si>
    <t>game Al Raed</t>
  </si>
  <si>
    <t>14/08/2023</t>
  </si>
  <si>
    <t>01:47:50</t>
  </si>
  <si>
    <t>01:48:25</t>
  </si>
  <si>
    <t>00:43:35</t>
  </si>
  <si>
    <t>00:42:45</t>
  </si>
  <si>
    <t>01:48:38</t>
  </si>
  <si>
    <t>00:43:16</t>
  </si>
  <si>
    <t>01:48:16</t>
  </si>
  <si>
    <t>00:41:07</t>
  </si>
  <si>
    <t>00:43:41</t>
  </si>
  <si>
    <t>00:36:16</t>
  </si>
  <si>
    <t>16/08/2023</t>
  </si>
  <si>
    <t>00:57:57</t>
  </si>
  <si>
    <t>00:51:36</t>
  </si>
  <si>
    <t>00:51:19</t>
  </si>
  <si>
    <t>01:09:46</t>
  </si>
  <si>
    <t>01:18:39</t>
  </si>
  <si>
    <t>00:04:23</t>
  </si>
  <si>
    <t>00:51:44</t>
  </si>
  <si>
    <t>01:11:04</t>
  </si>
  <si>
    <t>01:06:42</t>
  </si>
  <si>
    <t>Étiquettes de lignes</t>
  </si>
  <si>
    <t>Total général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</si>
</sst>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scheme val="minor"/>
    </font>
    <font>
      <sz val="11"/>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0" fillId="0" borderId="0" xfId="0" applyNumberFormat="1"/>
    <xf numFmtId="0" fontId="0" fillId="0" borderId="0" xfId="0" applyAlignment="1" applyProtection="1">
      <alignment horizontal="center"/>
      <protection locked="0"/>
    </xf>
    <xf numFmtId="165" fontId="18" fillId="0" borderId="0" xfId="0" applyNumberFormat="1" applyFont="1" applyAlignment="1" applyProtection="1">
      <alignment horizontal="center"/>
      <protection locked="0"/>
    </xf>
    <xf numFmtId="0" fontId="0" fillId="0" borderId="0" xfId="0" applyAlignment="1" applyProtection="1">
      <alignment horizontal="center"/>
    </xf>
    <xf numFmtId="9" fontId="0" fillId="0" borderId="0" xfId="0" applyNumberFormat="1" applyAlignment="1" applyProtection="1">
      <alignment horizontal="center"/>
    </xf>
    <xf numFmtId="165" fontId="18" fillId="0" borderId="0" xfId="0" applyNumberFormat="1" applyFont="1" applyAlignment="1" applyProtection="1">
      <alignment horizontal="center"/>
    </xf>
    <xf numFmtId="165" fontId="0" fillId="0" borderId="0" xfId="0" applyNumberFormat="1" applyAlignment="1" applyProtection="1">
      <alignment horizontal="center"/>
    </xf>
    <xf numFmtId="2" fontId="0" fillId="0" borderId="0" xfId="0" applyNumberFormat="1" applyAlignment="1" applyProtection="1">
      <alignment horizontal="center"/>
    </xf>
    <xf numFmtId="0" fontId="18" fillId="0" borderId="0" xfId="0" applyFont="1" applyAlignment="1" applyProtection="1">
      <alignment horizontal="center"/>
      <protection locked="0"/>
    </xf>
    <xf numFmtId="14" fontId="18" fillId="0" borderId="0" xfId="0" applyNumberFormat="1" applyFont="1" applyAlignment="1" applyProtection="1">
      <alignment horizontal="center"/>
      <protection locked="0"/>
    </xf>
    <xf numFmtId="164" fontId="18" fillId="0" borderId="0" xfId="0" applyNumberFormat="1" applyFont="1" applyAlignment="1" applyProtection="1">
      <alignment horizontal="center"/>
      <protection locked="0"/>
    </xf>
    <xf numFmtId="165" fontId="14" fillId="0" borderId="0" xfId="0" applyNumberFormat="1" applyFont="1" applyAlignment="1" applyProtection="1">
      <alignment horizontal="center"/>
      <protection locked="0"/>
    </xf>
    <xf numFmtId="164" fontId="0" fillId="0" borderId="0" xfId="0" applyNumberFormat="1" applyAlignment="1" applyProtection="1">
      <alignment horizontal="center"/>
      <protection locked="0"/>
    </xf>
    <xf numFmtId="14" fontId="0" fillId="0" borderId="0" xfId="0" applyNumberFormat="1" applyAlignment="1" applyProtection="1">
      <alignment horizontal="center"/>
      <protection locked="0"/>
    </xf>
    <xf numFmtId="165" fontId="0" fillId="0" borderId="0" xfId="0" applyNumberFormat="1" applyAlignment="1" applyProtection="1">
      <alignment horizontal="center"/>
      <protection locked="0"/>
    </xf>
    <xf numFmtId="165" fontId="19" fillId="0" borderId="0" xfId="0" applyNumberFormat="1" applyFont="1" applyAlignment="1" applyProtection="1">
      <alignment horizontal="center"/>
      <protection locked="0"/>
    </xf>
    <xf numFmtId="165" fontId="19" fillId="0" borderId="0" xfId="0" applyNumberFormat="1" applyFont="1" applyAlignment="1" applyProtection="1">
      <alignment horizontal="center"/>
    </xf>
    <xf numFmtId="165" fontId="0" fillId="0" borderId="0" xfId="0" applyNumberFormat="1" applyFill="1" applyAlignment="1" applyProtection="1">
      <alignment horizontal="center"/>
    </xf>
    <xf numFmtId="14" fontId="0" fillId="0" borderId="0" xfId="0" applyNumberFormat="1" applyAlignment="1">
      <alignment horizontal="center"/>
    </xf>
    <xf numFmtId="165" fontId="0" fillId="0" borderId="0" xfId="0" applyNumberFormat="1" applyAlignment="1">
      <alignment horizontal="center"/>
    </xf>
    <xf numFmtId="165" fontId="20" fillId="0" borderId="0" xfId="0" applyNumberFormat="1" applyFont="1" applyAlignment="1" applyProtection="1">
      <alignment horizontal="center"/>
      <protection locked="0"/>
    </xf>
    <xf numFmtId="165" fontId="20" fillId="0" borderId="0" xfId="0" applyNumberFormat="1" applyFont="1" applyAlignment="1" applyProtection="1">
      <alignment horizontal="center"/>
    </xf>
    <xf numFmtId="14" fontId="0" fillId="0" borderId="0" xfId="0" applyNumberFormat="1" applyAlignment="1">
      <alignment horizontal="left"/>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72">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3" formatCode="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fill>
        <patternFill patternType="none">
          <fgColor indexed="64"/>
          <bgColor auto="1"/>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4" formatCode="[$-F400]h:mm:ss\ AM/PM"/>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numFmt numFmtId="19" formatCode="dd/mm/yyyy"/>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dxf>
    <dxf>
      <numFmt numFmtId="14" formatCode="0.00%"/>
    </dxf>
    <dxf>
      <alignment horizontal="center"/>
    </dxf>
    <dxf>
      <font>
        <b/>
        <sz val="11"/>
        <color theme="1"/>
      </font>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4"/>
    <tableStyle name="Timeline Style 1" pivot="0" table="0" count="8">
      <tableStyleElement type="wholeTable" dxfId="71"/>
      <tableStyleElement type="headerRow" dxfId="70"/>
    </tableStyle>
    <tableStyle name="Timeline Style 2" pivot="0" table="0" count="8">
      <tableStyleElement type="wholeTable" dxfId="69"/>
      <tableStyleElement type="headerRow" dxfId="68"/>
    </tableStyle>
  </tableStyles>
  <extLst>
    <ext xmlns:x14="http://schemas.microsoft.com/office/spreadsheetml/2009/9/main" uri="{46F421CA-312F-682f-3DD2-61675219B42D}">
      <x14:dxfs count="4">
        <dxf>
          <font>
            <b/>
            <i val="0"/>
          </font>
        </dxf>
        <dxf>
          <font>
            <b/>
            <i val="0"/>
          </font>
        </dxf>
        <dxf>
          <font>
            <b/>
            <i val="0"/>
          </font>
        </dxf>
        <dxf>
          <font>
            <b/>
            <i val="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FFFF00"/>
            <name val="Calibri"/>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(1).xlsx]TD_Analysis!PivotTable1</c:name>
    <c:fmtId val="0"/>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12700" cap="rnd">
            <a:solidFill>
              <a:srgbClr val="00B050"/>
            </a:solidFill>
            <a:prstDash val="lgDash"/>
            <a:round/>
          </a:ln>
          <a:effectLst/>
        </c:spPr>
        <c:marker>
          <c:symbol val="none"/>
        </c:marker>
      </c:pivotFmt>
      <c:pivotFmt>
        <c:idx val="3"/>
        <c:spPr>
          <a:ln w="12700" cap="rnd">
            <a:solidFill>
              <a:schemeClr val="accent1">
                <a:lumMod val="75000"/>
              </a:schemeClr>
            </a:solidFill>
            <a:prstDash val="lgDash"/>
            <a:round/>
          </a:ln>
          <a:effectLst/>
        </c:spPr>
        <c:marker>
          <c:symbol val="none"/>
        </c:marker>
      </c:pivotFmt>
      <c:pivotFmt>
        <c:idx val="4"/>
        <c:spPr>
          <a:ln w="12700" cap="rnd">
            <a:solidFill>
              <a:srgbClr val="C00000"/>
            </a:solidFill>
            <a:prstDash val="solid"/>
            <a:round/>
          </a:ln>
          <a:effectLst/>
        </c:spPr>
        <c:marker>
          <c:symbol val="none"/>
        </c:marker>
      </c:pivotFmt>
      <c:pivotFmt>
        <c:idx val="5"/>
      </c:pivotFmt>
    </c:pivotFmts>
    <c:plotArea>
      <c:layout/>
      <c:barChart>
        <c:barDir val="col"/>
        <c:grouping val="clustered"/>
        <c:varyColors val="0"/>
        <c:ser>
          <c:idx val="0"/>
          <c:order val="0"/>
          <c:tx>
            <c:strRef>
              <c:f>TD_Analysis!$B$3</c:f>
              <c:strCache>
                <c:ptCount val="1"/>
                <c:pt idx="0">
                  <c:v>TD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TD_Analysis!$B$4:$B$39</c:f>
              <c:numCache>
                <c:formatCode>General</c:formatCode>
                <c:ptCount val="35"/>
                <c:pt idx="0">
                  <c:v>54347.426760000002</c:v>
                </c:pt>
                <c:pt idx="1">
                  <c:v>115619.15313000002</c:v>
                </c:pt>
                <c:pt idx="2">
                  <c:v>135131.99572999997</c:v>
                </c:pt>
                <c:pt idx="3">
                  <c:v>67539.188120000006</c:v>
                </c:pt>
                <c:pt idx="4">
                  <c:v>130755.97168000003</c:v>
                </c:pt>
                <c:pt idx="5">
                  <c:v>57119.059320000008</c:v>
                </c:pt>
                <c:pt idx="6">
                  <c:v>98486.346179999993</c:v>
                </c:pt>
                <c:pt idx="7">
                  <c:v>215208.40833000003</c:v>
                </c:pt>
                <c:pt idx="8">
                  <c:v>161896.25855</c:v>
                </c:pt>
                <c:pt idx="9">
                  <c:v>131015.91979</c:v>
                </c:pt>
                <c:pt idx="10">
                  <c:v>76471.998550000004</c:v>
                </c:pt>
                <c:pt idx="11">
                  <c:v>4633.66309</c:v>
                </c:pt>
                <c:pt idx="12">
                  <c:v>167934.81029999998</c:v>
                </c:pt>
                <c:pt idx="13">
                  <c:v>48015.231350000002</c:v>
                </c:pt>
                <c:pt idx="14">
                  <c:v>99946.156239999997</c:v>
                </c:pt>
                <c:pt idx="15">
                  <c:v>77699.533179999984</c:v>
                </c:pt>
                <c:pt idx="16">
                  <c:v>105551.90724</c:v>
                </c:pt>
                <c:pt idx="17">
                  <c:v>41376.007699999995</c:v>
                </c:pt>
                <c:pt idx="18">
                  <c:v>60210.25965</c:v>
                </c:pt>
                <c:pt idx="19">
                  <c:v>114049.31658</c:v>
                </c:pt>
                <c:pt idx="20">
                  <c:v>56582.148170000008</c:v>
                </c:pt>
                <c:pt idx="21">
                  <c:v>109251.89515000001</c:v>
                </c:pt>
                <c:pt idx="22">
                  <c:v>26534.617429999998</c:v>
                </c:pt>
                <c:pt idx="23">
                  <c:v>54525.442880000002</c:v>
                </c:pt>
                <c:pt idx="24">
                  <c:v>105441.98829000001</c:v>
                </c:pt>
                <c:pt idx="25">
                  <c:v>73303.641609999991</c:v>
                </c:pt>
                <c:pt idx="26">
                  <c:v>5517.3134799999998</c:v>
                </c:pt>
                <c:pt idx="27">
                  <c:v>4961.2724600000001</c:v>
                </c:pt>
                <c:pt idx="28">
                  <c:v>92823.116430000009</c:v>
                </c:pt>
                <c:pt idx="29">
                  <c:v>87566.950190000018</c:v>
                </c:pt>
                <c:pt idx="30">
                  <c:v>98352.157460000002</c:v>
                </c:pt>
                <c:pt idx="31">
                  <c:v>72308.365730000005</c:v>
                </c:pt>
                <c:pt idx="32">
                  <c:v>12050.363380000001</c:v>
                </c:pt>
                <c:pt idx="33">
                  <c:v>113267.66749000001</c:v>
                </c:pt>
                <c:pt idx="34">
                  <c:v>63932.192909999998</c:v>
                </c:pt>
              </c:numCache>
            </c:numRef>
          </c:val>
          <c:extLst xmlns:c16r2="http://schemas.microsoft.com/office/drawing/2015/06/chart">
            <c:ext xmlns:c16="http://schemas.microsoft.com/office/drawing/2014/chart" uri="{C3380CC4-5D6E-409C-BE32-E72D297353CC}">
              <c16:uniqueId val="{00000000-41F6-4494-B359-7DB6189D46EE}"/>
            </c:ext>
          </c:extLst>
        </c:ser>
        <c:dLbls>
          <c:showLegendKey val="0"/>
          <c:showVal val="0"/>
          <c:showCatName val="0"/>
          <c:showSerName val="0"/>
          <c:showPercent val="0"/>
          <c:showBubbleSize val="0"/>
        </c:dLbls>
        <c:gapWidth val="219"/>
        <c:overlap val="-27"/>
        <c:axId val="-1613477648"/>
        <c:axId val="-1613468944"/>
      </c:barChart>
      <c:lineChart>
        <c:grouping val="standard"/>
        <c:varyColors val="0"/>
        <c:ser>
          <c:idx val="2"/>
          <c:order val="2"/>
          <c:tx>
            <c:strRef>
              <c:f>TD_Analysis!$D$3</c:f>
              <c:strCache>
                <c:ptCount val="1"/>
                <c:pt idx="0">
                  <c:v>Player_Average</c:v>
                </c:pt>
              </c:strCache>
            </c:strRef>
          </c:tx>
          <c:spPr>
            <a:ln w="12700" cap="rnd">
              <a:solidFill>
                <a:srgbClr val="00B050"/>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TD_Analysis!$D$4:$D$39</c:f>
              <c:numCache>
                <c:formatCode>General</c:formatCode>
                <c:ptCount val="35"/>
                <c:pt idx="0">
                  <c:v>5651.5386092422796</c:v>
                </c:pt>
                <c:pt idx="1">
                  <c:v>5695.9509879825036</c:v>
                </c:pt>
                <c:pt idx="2">
                  <c:v>5709.0053132180437</c:v>
                </c:pt>
                <c:pt idx="3">
                  <c:v>5703.8439377770892</c:v>
                </c:pt>
                <c:pt idx="4">
                  <c:v>5812.7018479661647</c:v>
                </c:pt>
                <c:pt idx="5">
                  <c:v>5867.2305932036325</c:v>
                </c:pt>
                <c:pt idx="6">
                  <c:v>5867.2305932036325</c:v>
                </c:pt>
                <c:pt idx="7">
                  <c:v>5847.4801003413859</c:v>
                </c:pt>
                <c:pt idx="8">
                  <c:v>5847.4801003413859</c:v>
                </c:pt>
                <c:pt idx="9">
                  <c:v>5847.4801003413859</c:v>
                </c:pt>
                <c:pt idx="10">
                  <c:v>5786.8156141385207</c:v>
                </c:pt>
                <c:pt idx="11">
                  <c:v>5971.538189615384</c:v>
                </c:pt>
                <c:pt idx="12">
                  <c:v>5797.0779794427908</c:v>
                </c:pt>
                <c:pt idx="13">
                  <c:v>5730.9473592173172</c:v>
                </c:pt>
                <c:pt idx="14">
                  <c:v>5727.960303053902</c:v>
                </c:pt>
                <c:pt idx="15">
                  <c:v>5727.960303053902</c:v>
                </c:pt>
                <c:pt idx="16">
                  <c:v>5765.6612931788177</c:v>
                </c:pt>
                <c:pt idx="17">
                  <c:v>4915.5609781054654</c:v>
                </c:pt>
                <c:pt idx="18">
                  <c:v>5431.3374861452712</c:v>
                </c:pt>
                <c:pt idx="19">
                  <c:v>5727.0121295137651</c:v>
                </c:pt>
                <c:pt idx="20">
                  <c:v>5322.532756882114</c:v>
                </c:pt>
                <c:pt idx="21">
                  <c:v>5626.7957504962451</c:v>
                </c:pt>
                <c:pt idx="22">
                  <c:v>5231.9463335704331</c:v>
                </c:pt>
                <c:pt idx="23">
                  <c:v>5381.6110145996863</c:v>
                </c:pt>
                <c:pt idx="24">
                  <c:v>5609.821186475936</c:v>
                </c:pt>
                <c:pt idx="25">
                  <c:v>5407.1788859016851</c:v>
                </c:pt>
                <c:pt idx="26">
                  <c:v>5325.8261008802319</c:v>
                </c:pt>
                <c:pt idx="27">
                  <c:v>6406.5490478260881</c:v>
                </c:pt>
                <c:pt idx="28">
                  <c:v>5454.0775591222118</c:v>
                </c:pt>
                <c:pt idx="29">
                  <c:v>5454.0775591222118</c:v>
                </c:pt>
                <c:pt idx="30">
                  <c:v>5519.8621983205958</c:v>
                </c:pt>
                <c:pt idx="31">
                  <c:v>5479.9505906468712</c:v>
                </c:pt>
                <c:pt idx="32">
                  <c:v>5397.3982211153243</c:v>
                </c:pt>
                <c:pt idx="33">
                  <c:v>5584.3366572918803</c:v>
                </c:pt>
                <c:pt idx="34">
                  <c:v>5529.0472907695748</c:v>
                </c:pt>
              </c:numCache>
            </c:numRef>
          </c:val>
          <c:smooth val="0"/>
          <c:extLst xmlns:c16r2="http://schemas.microsoft.com/office/drawing/2015/06/chart">
            <c:ext xmlns:c16="http://schemas.microsoft.com/office/drawing/2014/chart" uri="{C3380CC4-5D6E-409C-BE32-E72D297353CC}">
              <c16:uniqueId val="{00000002-41F6-4494-B359-7DB6189D46EE}"/>
            </c:ext>
          </c:extLst>
        </c:ser>
        <c:ser>
          <c:idx val="3"/>
          <c:order val="3"/>
          <c:tx>
            <c:strRef>
              <c:f>TD_Analysis!$E$3</c:f>
              <c:strCache>
                <c:ptCount val="1"/>
                <c:pt idx="0">
                  <c:v>Team_Average</c:v>
                </c:pt>
              </c:strCache>
            </c:strRef>
          </c:tx>
          <c:spPr>
            <a:ln w="12700" cap="rnd">
              <a:solidFill>
                <a:schemeClr val="accent1">
                  <a:lumMod val="75000"/>
                </a:schemeClr>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TD_Analysis!$E$4:$E$39</c:f>
              <c:numCache>
                <c:formatCode>General</c:formatCode>
                <c:ptCount val="35"/>
                <c:pt idx="0">
                  <c:v>5627.1928603131109</c:v>
                </c:pt>
                <c:pt idx="1">
                  <c:v>5627.1928603131109</c:v>
                </c:pt>
                <c:pt idx="2">
                  <c:v>5627.1928603131109</c:v>
                </c:pt>
                <c:pt idx="3">
                  <c:v>5627.1928603131109</c:v>
                </c:pt>
                <c:pt idx="4">
                  <c:v>5627.1928603131109</c:v>
                </c:pt>
                <c:pt idx="5">
                  <c:v>5627.1928603131109</c:v>
                </c:pt>
                <c:pt idx="6">
                  <c:v>5627.1928603131109</c:v>
                </c:pt>
                <c:pt idx="7">
                  <c:v>5627.1928603131109</c:v>
                </c:pt>
                <c:pt idx="8">
                  <c:v>5627.1928603131109</c:v>
                </c:pt>
                <c:pt idx="9">
                  <c:v>5627.1928603131109</c:v>
                </c:pt>
                <c:pt idx="10">
                  <c:v>5627.1928603131109</c:v>
                </c:pt>
                <c:pt idx="11">
                  <c:v>5627.1928603131128</c:v>
                </c:pt>
                <c:pt idx="12">
                  <c:v>5627.1928603131109</c:v>
                </c:pt>
                <c:pt idx="13">
                  <c:v>5627.1928603131109</c:v>
                </c:pt>
                <c:pt idx="14">
                  <c:v>5627.1928603131109</c:v>
                </c:pt>
                <c:pt idx="15">
                  <c:v>5627.1928603131109</c:v>
                </c:pt>
                <c:pt idx="16">
                  <c:v>5627.1928603131109</c:v>
                </c:pt>
                <c:pt idx="17">
                  <c:v>5627.1928603131128</c:v>
                </c:pt>
                <c:pt idx="18">
                  <c:v>5622.6871505189856</c:v>
                </c:pt>
                <c:pt idx="19">
                  <c:v>5627.1928603131109</c:v>
                </c:pt>
                <c:pt idx="20">
                  <c:v>5627.1928603131109</c:v>
                </c:pt>
                <c:pt idx="21">
                  <c:v>5627.1928603131109</c:v>
                </c:pt>
                <c:pt idx="22">
                  <c:v>5627.1928603131137</c:v>
                </c:pt>
                <c:pt idx="23">
                  <c:v>5627.1928603131109</c:v>
                </c:pt>
                <c:pt idx="24">
                  <c:v>5627.1928603131119</c:v>
                </c:pt>
                <c:pt idx="25">
                  <c:v>5627.1928603131109</c:v>
                </c:pt>
                <c:pt idx="26">
                  <c:v>5627.1928603131128</c:v>
                </c:pt>
                <c:pt idx="27">
                  <c:v>5627.1928603131128</c:v>
                </c:pt>
                <c:pt idx="28">
                  <c:v>5627.1928603131109</c:v>
                </c:pt>
                <c:pt idx="29">
                  <c:v>5627.1928603131109</c:v>
                </c:pt>
                <c:pt idx="30">
                  <c:v>5627.1928603131109</c:v>
                </c:pt>
                <c:pt idx="31">
                  <c:v>5627.1928603131109</c:v>
                </c:pt>
                <c:pt idx="32">
                  <c:v>5627.1928603131109</c:v>
                </c:pt>
                <c:pt idx="33">
                  <c:v>5627.1928603131109</c:v>
                </c:pt>
                <c:pt idx="34">
                  <c:v>5546.0900840188688</c:v>
                </c:pt>
              </c:numCache>
            </c:numRef>
          </c:val>
          <c:smooth val="0"/>
          <c:extLst xmlns:c16r2="http://schemas.microsoft.com/office/drawing/2015/06/chart">
            <c:ext xmlns:c16="http://schemas.microsoft.com/office/drawing/2014/chart" uri="{C3380CC4-5D6E-409C-BE32-E72D297353CC}">
              <c16:uniqueId val="{00000003-41F6-4494-B359-7DB6189D46EE}"/>
            </c:ext>
          </c:extLst>
        </c:ser>
        <c:ser>
          <c:idx val="4"/>
          <c:order val="4"/>
          <c:tx>
            <c:strRef>
              <c:f>TD_Analysis!$F$3</c:f>
              <c:strCache>
                <c:ptCount val="1"/>
                <c:pt idx="0">
                  <c:v>Max</c:v>
                </c:pt>
              </c:strCache>
            </c:strRef>
          </c:tx>
          <c:spPr>
            <a:ln w="12700" cap="rnd">
              <a:solidFill>
                <a:srgbClr val="C00000"/>
              </a:solidFill>
              <a:prstDash val="solid"/>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41F6-4494-B359-7DB6189D46EE}"/>
            </c:ext>
          </c:extLst>
        </c:ser>
        <c:dLbls>
          <c:showLegendKey val="0"/>
          <c:showVal val="0"/>
          <c:showCatName val="0"/>
          <c:showSerName val="0"/>
          <c:showPercent val="0"/>
          <c:showBubbleSize val="0"/>
        </c:dLbls>
        <c:marker val="1"/>
        <c:smooth val="0"/>
        <c:axId val="-1613477648"/>
        <c:axId val="-1613468944"/>
      </c:lineChart>
      <c:lineChart>
        <c:grouping val="standard"/>
        <c:varyColors val="0"/>
        <c:ser>
          <c:idx val="1"/>
          <c:order val="1"/>
          <c:tx>
            <c:strRef>
              <c:f>TD_Analysis!$C$3</c:f>
              <c:strCache>
                <c:ptCount val="1"/>
                <c:pt idx="0">
                  <c:v>TD_p/min</c:v>
                </c:pt>
              </c:strCache>
            </c:strRef>
          </c:tx>
          <c:spPr>
            <a:ln w="28575" cap="rnd">
              <a:noFill/>
              <a:round/>
            </a:ln>
            <a:effectLst/>
          </c:spPr>
          <c:marker>
            <c:symbol val="circle"/>
            <c:size val="18"/>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TD_Analysis!$C$4:$C$39</c:f>
              <c:numCache>
                <c:formatCode>General</c:formatCode>
                <c:ptCount val="35"/>
                <c:pt idx="0">
                  <c:v>934.08038999999997</c:v>
                </c:pt>
                <c:pt idx="1">
                  <c:v>929.35978999999998</c:v>
                </c:pt>
                <c:pt idx="2">
                  <c:v>716.65703999999994</c:v>
                </c:pt>
                <c:pt idx="3">
                  <c:v>1044.5632499999999</c:v>
                </c:pt>
                <c:pt idx="4">
                  <c:v>911.04874999999993</c:v>
                </c:pt>
                <c:pt idx="5">
                  <c:v>604.59632999999997</c:v>
                </c:pt>
                <c:pt idx="6">
                  <c:v>1122.2181500000002</c:v>
                </c:pt>
                <c:pt idx="7">
                  <c:v>1065.81476</c:v>
                </c:pt>
                <c:pt idx="8">
                  <c:v>982.60870999999986</c:v>
                </c:pt>
                <c:pt idx="9">
                  <c:v>918.71251999999993</c:v>
                </c:pt>
                <c:pt idx="10">
                  <c:v>882.86006000000009</c:v>
                </c:pt>
                <c:pt idx="11">
                  <c:v>50.078679999999999</c:v>
                </c:pt>
                <c:pt idx="12">
                  <c:v>917.35312999999996</c:v>
                </c:pt>
                <c:pt idx="13">
                  <c:v>691.09268000000009</c:v>
                </c:pt>
                <c:pt idx="14">
                  <c:v>1131.19084</c:v>
                </c:pt>
                <c:pt idx="15">
                  <c:v>911.56981999999982</c:v>
                </c:pt>
                <c:pt idx="16">
                  <c:v>1297.3735900000001</c:v>
                </c:pt>
                <c:pt idx="17">
                  <c:v>624.96656000000007</c:v>
                </c:pt>
                <c:pt idx="18">
                  <c:v>824.12952000000007</c:v>
                </c:pt>
                <c:pt idx="19">
                  <c:v>1338.30396</c:v>
                </c:pt>
                <c:pt idx="20">
                  <c:v>716.31551999999999</c:v>
                </c:pt>
                <c:pt idx="21">
                  <c:v>1486.2127699999999</c:v>
                </c:pt>
                <c:pt idx="22">
                  <c:v>423.60207000000003</c:v>
                </c:pt>
                <c:pt idx="23">
                  <c:v>759.36080000000015</c:v>
                </c:pt>
                <c:pt idx="24">
                  <c:v>1147.9706699999999</c:v>
                </c:pt>
                <c:pt idx="25">
                  <c:v>943.65157000000022</c:v>
                </c:pt>
                <c:pt idx="26">
                  <c:v>243.76938000000001</c:v>
                </c:pt>
                <c:pt idx="27">
                  <c:v>53.619340000000001</c:v>
                </c:pt>
                <c:pt idx="28">
                  <c:v>1345.7372099999998</c:v>
                </c:pt>
                <c:pt idx="29">
                  <c:v>985.89723000000004</c:v>
                </c:pt>
                <c:pt idx="30">
                  <c:v>1451.52046</c:v>
                </c:pt>
                <c:pt idx="31">
                  <c:v>1064.2229299999999</c:v>
                </c:pt>
                <c:pt idx="32">
                  <c:v>296.49031000000002</c:v>
                </c:pt>
                <c:pt idx="33">
                  <c:v>1336.3173099999999</c:v>
                </c:pt>
                <c:pt idx="34">
                  <c:v>1026.58466</c:v>
                </c:pt>
              </c:numCache>
            </c:numRef>
          </c:val>
          <c:smooth val="0"/>
          <c:extLst xmlns:c16r2="http://schemas.microsoft.com/office/drawing/2015/06/chart">
            <c:ext xmlns:c16="http://schemas.microsoft.com/office/drawing/2014/chart" uri="{C3380CC4-5D6E-409C-BE32-E72D297353CC}">
              <c16:uniqueId val="{00000001-41F6-4494-B359-7DB6189D46EE}"/>
            </c:ext>
          </c:extLst>
        </c:ser>
        <c:dLbls>
          <c:showLegendKey val="0"/>
          <c:showVal val="0"/>
          <c:showCatName val="0"/>
          <c:showSerName val="0"/>
          <c:showPercent val="0"/>
          <c:showBubbleSize val="0"/>
        </c:dLbls>
        <c:marker val="1"/>
        <c:smooth val="0"/>
        <c:axId val="-1613474928"/>
        <c:axId val="-1613468400"/>
      </c:lineChart>
      <c:catAx>
        <c:axId val="-161347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3468944"/>
        <c:crosses val="autoZero"/>
        <c:auto val="1"/>
        <c:lblAlgn val="ctr"/>
        <c:lblOffset val="100"/>
        <c:noMultiLvlLbl val="0"/>
      </c:catAx>
      <c:valAx>
        <c:axId val="-1613468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3477648"/>
        <c:crosses val="autoZero"/>
        <c:crossBetween val="between"/>
      </c:valAx>
      <c:valAx>
        <c:axId val="-16134684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3474928"/>
        <c:crosses val="max"/>
        <c:crossBetween val="between"/>
      </c:valAx>
      <c:catAx>
        <c:axId val="-1613474928"/>
        <c:scaling>
          <c:orientation val="minMax"/>
        </c:scaling>
        <c:delete val="1"/>
        <c:axPos val="b"/>
        <c:numFmt formatCode="General" sourceLinked="1"/>
        <c:majorTickMark val="out"/>
        <c:minorTickMark val="none"/>
        <c:tickLblPos val="nextTo"/>
        <c:crossAx val="-1613468400"/>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0796628323"/>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(1).xlsx]HID&gt;15!PivotTable1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chemeClr val="tx1"/>
            </a:solidFill>
            <a:prstDash val="lgDash"/>
            <a:round/>
          </a:ln>
          <a:effectLst/>
        </c:spPr>
        <c:marker>
          <c:symbol val="none"/>
        </c:marker>
      </c:pivotFmt>
      <c:pivotFmt>
        <c:idx val="24"/>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ln w="12700" cap="rnd">
            <a:solidFill>
              <a:srgbClr val="C00000"/>
            </a:solidFill>
            <a:prstDash val="solid"/>
            <a:round/>
          </a:ln>
          <a:effectLst/>
        </c:spPr>
        <c:marker>
          <c:symbol val="none"/>
        </c:marker>
      </c:pivotFmt>
      <c:pivotFmt>
        <c:idx val="26"/>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'HID&gt;15'!$B$3</c:f>
              <c:strCache>
                <c:ptCount val="1"/>
                <c:pt idx="0">
                  <c:v>HID&gt;15km/h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'HID&gt;15'!$B$4:$B$39</c:f>
              <c:numCache>
                <c:formatCode>General</c:formatCode>
                <c:ptCount val="35"/>
                <c:pt idx="0">
                  <c:v>7068.1299600000002</c:v>
                </c:pt>
                <c:pt idx="1">
                  <c:v>18078.77001</c:v>
                </c:pt>
                <c:pt idx="2">
                  <c:v>17457.41</c:v>
                </c:pt>
                <c:pt idx="3">
                  <c:v>8911.9999800000005</c:v>
                </c:pt>
                <c:pt idx="4">
                  <c:v>21745.710079999997</c:v>
                </c:pt>
                <c:pt idx="5">
                  <c:v>5662.0699999999979</c:v>
                </c:pt>
                <c:pt idx="6">
                  <c:v>16111.669989999999</c:v>
                </c:pt>
                <c:pt idx="7">
                  <c:v>28015.59995</c:v>
                </c:pt>
                <c:pt idx="8">
                  <c:v>25832.810089999999</c:v>
                </c:pt>
                <c:pt idx="9">
                  <c:v>12261.089979999999</c:v>
                </c:pt>
                <c:pt idx="10">
                  <c:v>12128.03995</c:v>
                </c:pt>
                <c:pt idx="11">
                  <c:v>602.97001</c:v>
                </c:pt>
                <c:pt idx="12">
                  <c:v>31602.340050000003</c:v>
                </c:pt>
                <c:pt idx="13">
                  <c:v>6191.6999800000003</c:v>
                </c:pt>
                <c:pt idx="14">
                  <c:v>11756.169899999997</c:v>
                </c:pt>
                <c:pt idx="15">
                  <c:v>8028.4000000000005</c:v>
                </c:pt>
                <c:pt idx="16">
                  <c:v>19683.330000000002</c:v>
                </c:pt>
                <c:pt idx="17">
                  <c:v>8126.440059999999</c:v>
                </c:pt>
                <c:pt idx="18">
                  <c:v>2374.6800000000003</c:v>
                </c:pt>
                <c:pt idx="19">
                  <c:v>22781.49999</c:v>
                </c:pt>
                <c:pt idx="20">
                  <c:v>6324.4399900000008</c:v>
                </c:pt>
                <c:pt idx="21">
                  <c:v>20901.820179999999</c:v>
                </c:pt>
                <c:pt idx="22">
                  <c:v>4479.2800199999992</c:v>
                </c:pt>
                <c:pt idx="23">
                  <c:v>4334.5499899999995</c:v>
                </c:pt>
                <c:pt idx="24">
                  <c:v>19637.790199999996</c:v>
                </c:pt>
                <c:pt idx="25">
                  <c:v>15642.519870000002</c:v>
                </c:pt>
                <c:pt idx="26">
                  <c:v>3504.7400600000001</c:v>
                </c:pt>
                <c:pt idx="27">
                  <c:v>746.07998999999995</c:v>
                </c:pt>
                <c:pt idx="28">
                  <c:v>8799.4099600000009</c:v>
                </c:pt>
                <c:pt idx="29">
                  <c:v>14906.020010000002</c:v>
                </c:pt>
                <c:pt idx="30">
                  <c:v>13784.699930000001</c:v>
                </c:pt>
                <c:pt idx="31">
                  <c:v>7632.2500300000011</c:v>
                </c:pt>
                <c:pt idx="32">
                  <c:v>2797.3199699999996</c:v>
                </c:pt>
                <c:pt idx="33">
                  <c:v>23613.230019999999</c:v>
                </c:pt>
                <c:pt idx="34">
                  <c:v>10660.730069999998</c:v>
                </c:pt>
              </c:numCache>
            </c:numRef>
          </c:val>
          <c:extLst xmlns:c16r2="http://schemas.microsoft.com/office/drawing/2015/06/chart">
            <c:ext xmlns:c16="http://schemas.microsoft.com/office/drawing/2014/chart" uri="{C3380CC4-5D6E-409C-BE32-E72D297353CC}">
              <c16:uniqueId val="{00000000-F21F-4A0F-BF7C-2BCAA99408E9}"/>
            </c:ext>
          </c:extLst>
        </c:ser>
        <c:dLbls>
          <c:showLegendKey val="0"/>
          <c:showVal val="0"/>
          <c:showCatName val="0"/>
          <c:showSerName val="0"/>
          <c:showPercent val="0"/>
          <c:showBubbleSize val="0"/>
        </c:dLbls>
        <c:gapWidth val="219"/>
        <c:axId val="-1613477104"/>
        <c:axId val="-1614663600"/>
      </c:barChart>
      <c:lineChart>
        <c:grouping val="standard"/>
        <c:varyColors val="0"/>
        <c:ser>
          <c:idx val="1"/>
          <c:order val="1"/>
          <c:tx>
            <c:strRef>
              <c:f>'HID&gt;15'!$C$3</c:f>
              <c:strCache>
                <c:ptCount val="1"/>
                <c:pt idx="0">
                  <c:v>HID_Individual</c:v>
                </c:pt>
              </c:strCache>
            </c:strRef>
          </c:tx>
          <c:spPr>
            <a:ln w="12700" cap="rnd">
              <a:solidFill>
                <a:srgbClr val="00B050"/>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'HID&gt;15'!$C$4:$C$39</c:f>
              <c:numCache>
                <c:formatCode>General</c:formatCode>
                <c:ptCount val="35"/>
                <c:pt idx="0">
                  <c:v>827.08628737314086</c:v>
                </c:pt>
                <c:pt idx="1">
                  <c:v>826.27706865298182</c:v>
                </c:pt>
                <c:pt idx="2">
                  <c:v>831.48463872781622</c:v>
                </c:pt>
                <c:pt idx="3">
                  <c:v>830.52552075382209</c:v>
                </c:pt>
                <c:pt idx="4">
                  <c:v>843.00520630004053</c:v>
                </c:pt>
                <c:pt idx="5">
                  <c:v>846.41105255316802</c:v>
                </c:pt>
                <c:pt idx="6">
                  <c:v>846.41105255316802</c:v>
                </c:pt>
                <c:pt idx="7">
                  <c:v>857.51952013025448</c:v>
                </c:pt>
                <c:pt idx="8">
                  <c:v>857.51952013025448</c:v>
                </c:pt>
                <c:pt idx="9">
                  <c:v>857.51952013025448</c:v>
                </c:pt>
                <c:pt idx="10">
                  <c:v>856.68531947980193</c:v>
                </c:pt>
                <c:pt idx="11">
                  <c:v>802.69307730769219</c:v>
                </c:pt>
                <c:pt idx="12">
                  <c:v>853.68575047024035</c:v>
                </c:pt>
                <c:pt idx="13">
                  <c:v>871.26021277646805</c:v>
                </c:pt>
                <c:pt idx="14">
                  <c:v>865.81596695172175</c:v>
                </c:pt>
                <c:pt idx="15">
                  <c:v>865.81596695172175</c:v>
                </c:pt>
                <c:pt idx="16">
                  <c:v>857.18095039498405</c:v>
                </c:pt>
                <c:pt idx="17">
                  <c:v>805.11083239021991</c:v>
                </c:pt>
                <c:pt idx="18">
                  <c:v>818.89461520242492</c:v>
                </c:pt>
                <c:pt idx="19">
                  <c:v>863.021322398812</c:v>
                </c:pt>
                <c:pt idx="20">
                  <c:v>816.46249801187207</c:v>
                </c:pt>
                <c:pt idx="21">
                  <c:v>864.4009365370697</c:v>
                </c:pt>
                <c:pt idx="22">
                  <c:v>812.00418105941174</c:v>
                </c:pt>
                <c:pt idx="23">
                  <c:v>838.22697976874952</c:v>
                </c:pt>
                <c:pt idx="24">
                  <c:v>850.24905126420583</c:v>
                </c:pt>
                <c:pt idx="25">
                  <c:v>845.08835578822629</c:v>
                </c:pt>
                <c:pt idx="26">
                  <c:v>923.60817682359311</c:v>
                </c:pt>
                <c:pt idx="27">
                  <c:v>813.32956913043472</c:v>
                </c:pt>
                <c:pt idx="28">
                  <c:v>835.0820910118324</c:v>
                </c:pt>
                <c:pt idx="29">
                  <c:v>835.0820910118324</c:v>
                </c:pt>
                <c:pt idx="30">
                  <c:v>842.89464651569494</c:v>
                </c:pt>
                <c:pt idx="31">
                  <c:v>833.46264032662543</c:v>
                </c:pt>
                <c:pt idx="32">
                  <c:v>822.87364967911367</c:v>
                </c:pt>
                <c:pt idx="33">
                  <c:v>860.46207022754572</c:v>
                </c:pt>
                <c:pt idx="34">
                  <c:v>841.08078374535341</c:v>
                </c:pt>
              </c:numCache>
            </c:numRef>
          </c:val>
          <c:smooth val="0"/>
          <c:extLst xmlns:c16r2="http://schemas.microsoft.com/office/drawing/2015/06/chart">
            <c:ext xmlns:c16="http://schemas.microsoft.com/office/drawing/2014/chart" uri="{C3380CC4-5D6E-409C-BE32-E72D297353CC}">
              <c16:uniqueId val="{00000001-F21F-4A0F-BF7C-2BCAA99408E9}"/>
            </c:ext>
          </c:extLst>
        </c:ser>
        <c:ser>
          <c:idx val="2"/>
          <c:order val="2"/>
          <c:tx>
            <c:strRef>
              <c:f>'HID&gt;15'!$D$3</c:f>
              <c:strCache>
                <c:ptCount val="1"/>
                <c:pt idx="0">
                  <c:v>HID_Team</c:v>
                </c:pt>
              </c:strCache>
            </c:strRef>
          </c:tx>
          <c:spPr>
            <a:ln w="12700" cap="rnd">
              <a:solidFill>
                <a:schemeClr val="tx1"/>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'HID&gt;15'!$D$4:$D$39</c:f>
              <c:numCache>
                <c:formatCode>General</c:formatCode>
                <c:ptCount val="35"/>
                <c:pt idx="0">
                  <c:v>847.51972847280331</c:v>
                </c:pt>
                <c:pt idx="1">
                  <c:v>847.51972847280331</c:v>
                </c:pt>
                <c:pt idx="2">
                  <c:v>847.51972847280331</c:v>
                </c:pt>
                <c:pt idx="3">
                  <c:v>847.51972847280331</c:v>
                </c:pt>
                <c:pt idx="4">
                  <c:v>847.51972847280331</c:v>
                </c:pt>
                <c:pt idx="5">
                  <c:v>847.51972847280331</c:v>
                </c:pt>
                <c:pt idx="6">
                  <c:v>847.51972847280331</c:v>
                </c:pt>
                <c:pt idx="7">
                  <c:v>847.51972847280331</c:v>
                </c:pt>
                <c:pt idx="8">
                  <c:v>846.13998807897838</c:v>
                </c:pt>
                <c:pt idx="9">
                  <c:v>847.51972847280331</c:v>
                </c:pt>
                <c:pt idx="10">
                  <c:v>847.51972847280331</c:v>
                </c:pt>
                <c:pt idx="11">
                  <c:v>847.51972847280319</c:v>
                </c:pt>
                <c:pt idx="12">
                  <c:v>847.51972847280331</c:v>
                </c:pt>
                <c:pt idx="13">
                  <c:v>847.51972847280331</c:v>
                </c:pt>
                <c:pt idx="14">
                  <c:v>847.51972847280331</c:v>
                </c:pt>
                <c:pt idx="15">
                  <c:v>847.51972847280331</c:v>
                </c:pt>
                <c:pt idx="16">
                  <c:v>847.51972847280319</c:v>
                </c:pt>
                <c:pt idx="17">
                  <c:v>847.51972847280308</c:v>
                </c:pt>
                <c:pt idx="18">
                  <c:v>846.78600249580268</c:v>
                </c:pt>
                <c:pt idx="19">
                  <c:v>847.32921953816503</c:v>
                </c:pt>
                <c:pt idx="20">
                  <c:v>847.51972847280331</c:v>
                </c:pt>
                <c:pt idx="21">
                  <c:v>847.51972847280331</c:v>
                </c:pt>
                <c:pt idx="22">
                  <c:v>847.51972847280308</c:v>
                </c:pt>
                <c:pt idx="23">
                  <c:v>847.51972847280331</c:v>
                </c:pt>
                <c:pt idx="24">
                  <c:v>847.51972847280319</c:v>
                </c:pt>
                <c:pt idx="25">
                  <c:v>847.51972847280331</c:v>
                </c:pt>
                <c:pt idx="26">
                  <c:v>847.51972847280319</c:v>
                </c:pt>
                <c:pt idx="27">
                  <c:v>847.51972847280319</c:v>
                </c:pt>
                <c:pt idx="28">
                  <c:v>847.51972847280342</c:v>
                </c:pt>
                <c:pt idx="29">
                  <c:v>847.51972847280342</c:v>
                </c:pt>
                <c:pt idx="30">
                  <c:v>847.51972847280331</c:v>
                </c:pt>
                <c:pt idx="31">
                  <c:v>847.51972847280342</c:v>
                </c:pt>
                <c:pt idx="32">
                  <c:v>824.06414177777742</c:v>
                </c:pt>
                <c:pt idx="33">
                  <c:v>844.47158551859093</c:v>
                </c:pt>
                <c:pt idx="34">
                  <c:v>834.31266088679183</c:v>
                </c:pt>
              </c:numCache>
            </c:numRef>
          </c:val>
          <c:smooth val="0"/>
          <c:extLst xmlns:c16r2="http://schemas.microsoft.com/office/drawing/2015/06/chart">
            <c:ext xmlns:c16="http://schemas.microsoft.com/office/drawing/2014/chart" uri="{C3380CC4-5D6E-409C-BE32-E72D297353CC}">
              <c16:uniqueId val="{00000002-F21F-4A0F-BF7C-2BCAA99408E9}"/>
            </c:ext>
          </c:extLst>
        </c:ser>
        <c:ser>
          <c:idx val="4"/>
          <c:order val="4"/>
          <c:tx>
            <c:strRef>
              <c:f>'HID&gt;15'!$F$3</c:f>
              <c:strCache>
                <c:ptCount val="1"/>
                <c:pt idx="0">
                  <c:v>Max</c:v>
                </c:pt>
              </c:strCache>
            </c:strRef>
          </c:tx>
          <c:spPr>
            <a:ln w="12700" cap="rnd">
              <a:solidFill>
                <a:srgbClr val="C00000"/>
              </a:solidFill>
              <a:prstDash val="solid"/>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7-F21F-4A0F-BF7C-2BCAA99408E9}"/>
            </c:ext>
          </c:extLst>
        </c:ser>
        <c:dLbls>
          <c:showLegendKey val="0"/>
          <c:showVal val="0"/>
          <c:showCatName val="0"/>
          <c:showSerName val="0"/>
          <c:showPercent val="0"/>
          <c:showBubbleSize val="0"/>
        </c:dLbls>
        <c:marker val="1"/>
        <c:smooth val="0"/>
        <c:axId val="-1613477104"/>
        <c:axId val="-1614663600"/>
      </c:lineChart>
      <c:lineChart>
        <c:grouping val="standard"/>
        <c:varyColors val="0"/>
        <c:ser>
          <c:idx val="3"/>
          <c:order val="3"/>
          <c:tx>
            <c:strRef>
              <c:f>'HID&gt;15'!$E$3</c:f>
              <c:strCache>
                <c:ptCount val="1"/>
                <c:pt idx="0">
                  <c:v>HID_per_min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'HID&gt;15'!$E$4:$E$39</c:f>
              <c:numCache>
                <c:formatCode>General</c:formatCode>
                <c:ptCount val="35"/>
                <c:pt idx="0">
                  <c:v>121.44091651349676</c:v>
                </c:pt>
                <c:pt idx="1">
                  <c:v>146.1004688273286</c:v>
                </c:pt>
                <c:pt idx="2">
                  <c:v>92.639848243509448</c:v>
                </c:pt>
                <c:pt idx="3">
                  <c:v>137.75920271626711</c:v>
                </c:pt>
                <c:pt idx="4">
                  <c:v>152.71621735101832</c:v>
                </c:pt>
                <c:pt idx="5">
                  <c:v>59.904433515957976</c:v>
                </c:pt>
                <c:pt idx="6">
                  <c:v>183.75704843363226</c:v>
                </c:pt>
                <c:pt idx="7">
                  <c:v>138.68446362341788</c:v>
                </c:pt>
                <c:pt idx="8">
                  <c:v>159.34578005158542</c:v>
                </c:pt>
                <c:pt idx="9">
                  <c:v>86.247666155102749</c:v>
                </c:pt>
                <c:pt idx="10">
                  <c:v>141.38914514368037</c:v>
                </c:pt>
                <c:pt idx="11">
                  <c:v>6.5174203927220322</c:v>
                </c:pt>
                <c:pt idx="12">
                  <c:v>170.44080097246209</c:v>
                </c:pt>
                <c:pt idx="13">
                  <c:v>87.780027914960598</c:v>
                </c:pt>
                <c:pt idx="14">
                  <c:v>134.26524931228809</c:v>
                </c:pt>
                <c:pt idx="15">
                  <c:v>94.160438575734233</c:v>
                </c:pt>
                <c:pt idx="16">
                  <c:v>264.68602691872383</c:v>
                </c:pt>
                <c:pt idx="17">
                  <c:v>123.36192728002769</c:v>
                </c:pt>
                <c:pt idx="18">
                  <c:v>31.690815806884412</c:v>
                </c:pt>
                <c:pt idx="19">
                  <c:v>273.15044852555081</c:v>
                </c:pt>
                <c:pt idx="20">
                  <c:v>79.019224910296529</c:v>
                </c:pt>
                <c:pt idx="21">
                  <c:v>327.7696823853388</c:v>
                </c:pt>
                <c:pt idx="22">
                  <c:v>69.183521901464644</c:v>
                </c:pt>
                <c:pt idx="23">
                  <c:v>60.612604347570411</c:v>
                </c:pt>
                <c:pt idx="24">
                  <c:v>219.67597181889454</c:v>
                </c:pt>
                <c:pt idx="25">
                  <c:v>209.56799574427339</c:v>
                </c:pt>
                <c:pt idx="26">
                  <c:v>154.84860353460974</c:v>
                </c:pt>
                <c:pt idx="27">
                  <c:v>8.0642765988110252</c:v>
                </c:pt>
                <c:pt idx="28">
                  <c:v>125.76694591064562</c:v>
                </c:pt>
                <c:pt idx="29">
                  <c:v>167.53574768130215</c:v>
                </c:pt>
                <c:pt idx="30">
                  <c:v>220.5582925048125</c:v>
                </c:pt>
                <c:pt idx="31">
                  <c:v>110.22756024789282</c:v>
                </c:pt>
                <c:pt idx="32">
                  <c:v>68.477845042839647</c:v>
                </c:pt>
                <c:pt idx="33">
                  <c:v>337.91716718284079</c:v>
                </c:pt>
                <c:pt idx="34">
                  <c:v>172.80137291367751</c:v>
                </c:pt>
              </c:numCache>
            </c:numRef>
          </c:val>
          <c:smooth val="0"/>
          <c:extLst xmlns:c16r2="http://schemas.microsoft.com/office/drawing/2015/06/chart">
            <c:ext xmlns:c16="http://schemas.microsoft.com/office/drawing/2014/chart" uri="{C3380CC4-5D6E-409C-BE32-E72D297353CC}">
              <c16:uniqueId val="{00000003-F21F-4A0F-BF7C-2BCAA99408E9}"/>
            </c:ext>
          </c:extLst>
        </c:ser>
        <c:dLbls>
          <c:showLegendKey val="0"/>
          <c:showVal val="0"/>
          <c:showCatName val="0"/>
          <c:showSerName val="0"/>
          <c:showPercent val="0"/>
          <c:showBubbleSize val="0"/>
        </c:dLbls>
        <c:marker val="1"/>
        <c:smooth val="0"/>
        <c:axId val="-1362355104"/>
        <c:axId val="-1362348032"/>
      </c:lineChart>
      <c:catAx>
        <c:axId val="-161347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4663600"/>
        <c:crosses val="autoZero"/>
        <c:auto val="1"/>
        <c:lblAlgn val="ctr"/>
        <c:lblOffset val="100"/>
        <c:noMultiLvlLbl val="0"/>
      </c:catAx>
      <c:valAx>
        <c:axId val="-161466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3477104"/>
        <c:crosses val="autoZero"/>
        <c:crossBetween val="between"/>
      </c:valAx>
      <c:valAx>
        <c:axId val="-13623480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5104"/>
        <c:crosses val="max"/>
        <c:crossBetween val="between"/>
      </c:valAx>
      <c:catAx>
        <c:axId val="-1362355104"/>
        <c:scaling>
          <c:orientation val="minMax"/>
        </c:scaling>
        <c:delete val="1"/>
        <c:axPos val="b"/>
        <c:numFmt formatCode="General" sourceLinked="1"/>
        <c:majorTickMark val="out"/>
        <c:minorTickMark val="none"/>
        <c:tickLblPos val="nextTo"/>
        <c:crossAx val="-136234803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769747959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(1).xlsx]HSD&gt;20!PivotTable1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chemeClr val="accent1">
                <a:lumMod val="75000"/>
              </a:schemeClr>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'HSD&gt;20'!$B$3</c:f>
              <c:strCache>
                <c:ptCount val="1"/>
                <c:pt idx="0">
                  <c:v>HSD&gt;20 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'HSD&gt;20'!$B$4:$B$39</c:f>
              <c:numCache>
                <c:formatCode>General</c:formatCode>
                <c:ptCount val="35"/>
                <c:pt idx="0">
                  <c:v>531.39</c:v>
                </c:pt>
                <c:pt idx="1">
                  <c:v>5729.5099599999994</c:v>
                </c:pt>
                <c:pt idx="2">
                  <c:v>9498.4100099999978</c:v>
                </c:pt>
                <c:pt idx="3">
                  <c:v>562.34</c:v>
                </c:pt>
                <c:pt idx="4">
                  <c:v>5317.7400000000007</c:v>
                </c:pt>
                <c:pt idx="5">
                  <c:v>975.00000000000011</c:v>
                </c:pt>
                <c:pt idx="6">
                  <c:v>6929.8399799999988</c:v>
                </c:pt>
                <c:pt idx="7">
                  <c:v>3483.4099900000001</c:v>
                </c:pt>
                <c:pt idx="8">
                  <c:v>11219.029979999999</c:v>
                </c:pt>
                <c:pt idx="9">
                  <c:v>2442.0999900000002</c:v>
                </c:pt>
                <c:pt idx="10">
                  <c:v>579.25</c:v>
                </c:pt>
                <c:pt idx="11">
                  <c:v>10.96</c:v>
                </c:pt>
                <c:pt idx="12">
                  <c:v>10976.340090000002</c:v>
                </c:pt>
                <c:pt idx="13">
                  <c:v>1463.8300000000002</c:v>
                </c:pt>
                <c:pt idx="14">
                  <c:v>3174.1000000000008</c:v>
                </c:pt>
                <c:pt idx="15">
                  <c:v>2044.3899999999999</c:v>
                </c:pt>
                <c:pt idx="16">
                  <c:v>6145.6599500000002</c:v>
                </c:pt>
                <c:pt idx="17">
                  <c:v>1353.23</c:v>
                </c:pt>
                <c:pt idx="18">
                  <c:v>283.89000000000004</c:v>
                </c:pt>
                <c:pt idx="19">
                  <c:v>8829.399879999999</c:v>
                </c:pt>
                <c:pt idx="20">
                  <c:v>1761.6699900000001</c:v>
                </c:pt>
                <c:pt idx="21">
                  <c:v>7875.7300100000002</c:v>
                </c:pt>
                <c:pt idx="22">
                  <c:v>1649.78</c:v>
                </c:pt>
                <c:pt idx="23">
                  <c:v>749.76</c:v>
                </c:pt>
                <c:pt idx="24">
                  <c:v>6466.9000200000009</c:v>
                </c:pt>
                <c:pt idx="25">
                  <c:v>4654.6199900000001</c:v>
                </c:pt>
                <c:pt idx="26">
                  <c:v>1437.19001</c:v>
                </c:pt>
                <c:pt idx="27">
                  <c:v>34.15</c:v>
                </c:pt>
                <c:pt idx="28">
                  <c:v>1392.9799899999996</c:v>
                </c:pt>
                <c:pt idx="29">
                  <c:v>6103.6200099999996</c:v>
                </c:pt>
                <c:pt idx="30">
                  <c:v>4315.4299699999992</c:v>
                </c:pt>
                <c:pt idx="31">
                  <c:v>1201.8000000000002</c:v>
                </c:pt>
                <c:pt idx="32">
                  <c:v>1213.52999</c:v>
                </c:pt>
                <c:pt idx="33">
                  <c:v>8360.11996</c:v>
                </c:pt>
                <c:pt idx="34">
                  <c:v>3030.7100100000002</c:v>
                </c:pt>
              </c:numCache>
            </c:numRef>
          </c:val>
          <c:extLst xmlns:c16r2="http://schemas.microsoft.com/office/drawing/2015/06/chart">
            <c:ext xmlns:c16="http://schemas.microsoft.com/office/drawing/2014/chart" uri="{C3380CC4-5D6E-409C-BE32-E72D297353CC}">
              <c16:uniqueId val="{00000000-D6F2-4DBA-9851-A981A4ED9D1D}"/>
            </c:ext>
          </c:extLst>
        </c:ser>
        <c:dLbls>
          <c:showLegendKey val="0"/>
          <c:showVal val="0"/>
          <c:showCatName val="0"/>
          <c:showSerName val="0"/>
          <c:showPercent val="0"/>
          <c:showBubbleSize val="0"/>
        </c:dLbls>
        <c:gapWidth val="219"/>
        <c:axId val="-1362347488"/>
        <c:axId val="-1362349120"/>
      </c:barChart>
      <c:lineChart>
        <c:grouping val="standard"/>
        <c:varyColors val="0"/>
        <c:ser>
          <c:idx val="1"/>
          <c:order val="1"/>
          <c:tx>
            <c:strRef>
              <c:f>'HSD&gt;20'!$C$3</c:f>
              <c:strCache>
                <c:ptCount val="1"/>
                <c:pt idx="0">
                  <c:v>HSD&gt;20km/h_individual</c:v>
                </c:pt>
              </c:strCache>
            </c:strRef>
          </c:tx>
          <c:spPr>
            <a:ln w="12700" cap="rnd">
              <a:solidFill>
                <a:srgbClr val="00B050"/>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'HSD&gt;20'!$C$4:$C$39</c:f>
              <c:numCache>
                <c:formatCode>General</c:formatCode>
                <c:ptCount val="35"/>
                <c:pt idx="0">
                  <c:v>246.11580960888949</c:v>
                </c:pt>
                <c:pt idx="1">
                  <c:v>244.00971334033585</c:v>
                </c:pt>
                <c:pt idx="2">
                  <c:v>243.42392675558469</c:v>
                </c:pt>
                <c:pt idx="3">
                  <c:v>239.61401070339224</c:v>
                </c:pt>
                <c:pt idx="4">
                  <c:v>244.00312862356029</c:v>
                </c:pt>
                <c:pt idx="5">
                  <c:v>243.15256898024114</c:v>
                </c:pt>
                <c:pt idx="6">
                  <c:v>243.15256898024114</c:v>
                </c:pt>
                <c:pt idx="7">
                  <c:v>251.64795267659059</c:v>
                </c:pt>
                <c:pt idx="8">
                  <c:v>251.64795267659059</c:v>
                </c:pt>
                <c:pt idx="9">
                  <c:v>251.64795267659059</c:v>
                </c:pt>
                <c:pt idx="10">
                  <c:v>252.43631051784246</c:v>
                </c:pt>
                <c:pt idx="11">
                  <c:v>244.20999961538462</c:v>
                </c:pt>
                <c:pt idx="12">
                  <c:v>251.97929324548372</c:v>
                </c:pt>
                <c:pt idx="13">
                  <c:v>261.20850853837783</c:v>
                </c:pt>
                <c:pt idx="14">
                  <c:v>259.44418526708864</c:v>
                </c:pt>
                <c:pt idx="15">
                  <c:v>259.44418526708864</c:v>
                </c:pt>
                <c:pt idx="16">
                  <c:v>249.09305004290695</c:v>
                </c:pt>
                <c:pt idx="17">
                  <c:v>265.60607090166627</c:v>
                </c:pt>
                <c:pt idx="18">
                  <c:v>251.51783997580227</c:v>
                </c:pt>
                <c:pt idx="19">
                  <c:v>263.26266147234969</c:v>
                </c:pt>
                <c:pt idx="20">
                  <c:v>254.26599160173461</c:v>
                </c:pt>
                <c:pt idx="21">
                  <c:v>261.01771842073987</c:v>
                </c:pt>
                <c:pt idx="22">
                  <c:v>227.48505480932474</c:v>
                </c:pt>
                <c:pt idx="23">
                  <c:v>256.09118295730696</c:v>
                </c:pt>
                <c:pt idx="24">
                  <c:v>249.24268567370532</c:v>
                </c:pt>
                <c:pt idx="25">
                  <c:v>257.41166633338258</c:v>
                </c:pt>
                <c:pt idx="26">
                  <c:v>324.12682038780667</c:v>
                </c:pt>
                <c:pt idx="27">
                  <c:v>210.31217304347828</c:v>
                </c:pt>
                <c:pt idx="28">
                  <c:v>251.05519903257783</c:v>
                </c:pt>
                <c:pt idx="29">
                  <c:v>251.05519903257783</c:v>
                </c:pt>
                <c:pt idx="30">
                  <c:v>254.09445546209423</c:v>
                </c:pt>
                <c:pt idx="31">
                  <c:v>250.71293906171815</c:v>
                </c:pt>
                <c:pt idx="32">
                  <c:v>249.60510393808818</c:v>
                </c:pt>
                <c:pt idx="33">
                  <c:v>257.57777045695019</c:v>
                </c:pt>
                <c:pt idx="34">
                  <c:v>252.1096729684499</c:v>
                </c:pt>
              </c:numCache>
            </c:numRef>
          </c:val>
          <c:smooth val="0"/>
          <c:extLst xmlns:c16r2="http://schemas.microsoft.com/office/drawing/2015/06/chart">
            <c:ext xmlns:c16="http://schemas.microsoft.com/office/drawing/2014/chart" uri="{C3380CC4-5D6E-409C-BE32-E72D297353CC}">
              <c16:uniqueId val="{00000004-D6F2-4DBA-9851-A981A4ED9D1D}"/>
            </c:ext>
          </c:extLst>
        </c:ser>
        <c:ser>
          <c:idx val="2"/>
          <c:order val="2"/>
          <c:tx>
            <c:strRef>
              <c:f>'HSD&gt;20'!$D$3</c:f>
              <c:strCache>
                <c:ptCount val="1"/>
                <c:pt idx="0">
                  <c:v>HSD&gt;20km/h_Team</c:v>
                </c:pt>
              </c:strCache>
            </c:strRef>
          </c:tx>
          <c:spPr>
            <a:ln w="12700" cap="rnd">
              <a:solidFill>
                <a:schemeClr val="accent1">
                  <a:lumMod val="75000"/>
                </a:schemeClr>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'HSD&gt;20'!$D$4:$D$39</c:f>
              <c:numCache>
                <c:formatCode>General</c:formatCode>
                <c:ptCount val="35"/>
                <c:pt idx="0">
                  <c:v>251.99041050880626</c:v>
                </c:pt>
                <c:pt idx="1">
                  <c:v>251.99041050880629</c:v>
                </c:pt>
                <c:pt idx="2">
                  <c:v>251.99041050880629</c:v>
                </c:pt>
                <c:pt idx="3">
                  <c:v>251.99041050880629</c:v>
                </c:pt>
                <c:pt idx="4">
                  <c:v>251.99041050880629</c:v>
                </c:pt>
                <c:pt idx="5">
                  <c:v>251.99041050880626</c:v>
                </c:pt>
                <c:pt idx="6">
                  <c:v>251.99041050880626</c:v>
                </c:pt>
                <c:pt idx="7">
                  <c:v>251.99041050880629</c:v>
                </c:pt>
                <c:pt idx="8">
                  <c:v>251.99041050880629</c:v>
                </c:pt>
                <c:pt idx="9">
                  <c:v>251.99041050880629</c:v>
                </c:pt>
                <c:pt idx="10">
                  <c:v>251.99041050880629</c:v>
                </c:pt>
                <c:pt idx="11">
                  <c:v>251.99041050880632</c:v>
                </c:pt>
                <c:pt idx="12">
                  <c:v>251.99041050880629</c:v>
                </c:pt>
                <c:pt idx="13">
                  <c:v>251.99041050880629</c:v>
                </c:pt>
                <c:pt idx="14">
                  <c:v>251.99041050880629</c:v>
                </c:pt>
                <c:pt idx="15">
                  <c:v>251.99041050880629</c:v>
                </c:pt>
                <c:pt idx="16">
                  <c:v>251.99041050880626</c:v>
                </c:pt>
                <c:pt idx="17">
                  <c:v>251.99041050880629</c:v>
                </c:pt>
                <c:pt idx="18">
                  <c:v>251.80622730234219</c:v>
                </c:pt>
                <c:pt idx="19">
                  <c:v>251.99041050880626</c:v>
                </c:pt>
                <c:pt idx="20">
                  <c:v>251.99041050880626</c:v>
                </c:pt>
                <c:pt idx="21">
                  <c:v>251.99041050880626</c:v>
                </c:pt>
                <c:pt idx="22">
                  <c:v>251.99041050880629</c:v>
                </c:pt>
                <c:pt idx="23">
                  <c:v>251.99041050880629</c:v>
                </c:pt>
                <c:pt idx="24">
                  <c:v>251.99041050880626</c:v>
                </c:pt>
                <c:pt idx="25">
                  <c:v>251.99041050880626</c:v>
                </c:pt>
                <c:pt idx="26">
                  <c:v>251.99041050880632</c:v>
                </c:pt>
                <c:pt idx="27">
                  <c:v>251.99041050880632</c:v>
                </c:pt>
                <c:pt idx="28">
                  <c:v>251.99041050880629</c:v>
                </c:pt>
                <c:pt idx="29">
                  <c:v>251.99041050880629</c:v>
                </c:pt>
                <c:pt idx="30">
                  <c:v>251.99041050880629</c:v>
                </c:pt>
                <c:pt idx="31">
                  <c:v>251.99041050880629</c:v>
                </c:pt>
                <c:pt idx="32">
                  <c:v>251.99041050880629</c:v>
                </c:pt>
                <c:pt idx="33">
                  <c:v>251.99041050880626</c:v>
                </c:pt>
                <c:pt idx="34">
                  <c:v>248.67511279245292</c:v>
                </c:pt>
              </c:numCache>
            </c:numRef>
          </c:val>
          <c:smooth val="0"/>
          <c:extLst xmlns:c16r2="http://schemas.microsoft.com/office/drawing/2015/06/chart">
            <c:ext xmlns:c16="http://schemas.microsoft.com/office/drawing/2014/chart" uri="{C3380CC4-5D6E-409C-BE32-E72D297353CC}">
              <c16:uniqueId val="{00000001-D6F2-4DBA-9851-A981A4ED9D1D}"/>
            </c:ext>
          </c:extLst>
        </c:ser>
        <c:ser>
          <c:idx val="4"/>
          <c:order val="4"/>
          <c:tx>
            <c:strRef>
              <c:f>'HSD&gt;20'!$F$3</c:f>
              <c:strCache>
                <c:ptCount val="1"/>
                <c:pt idx="0">
                  <c:v>Max</c:v>
                </c:pt>
              </c:strCache>
            </c:strRef>
          </c:tx>
          <c:spPr>
            <a:ln w="12700" cap="rnd">
              <a:solidFill>
                <a:srgbClr val="C00000"/>
              </a:solidFill>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D6F2-4DBA-9851-A981A4ED9D1D}"/>
            </c:ext>
          </c:extLst>
        </c:ser>
        <c:dLbls>
          <c:showLegendKey val="0"/>
          <c:showVal val="0"/>
          <c:showCatName val="0"/>
          <c:showSerName val="0"/>
          <c:showPercent val="0"/>
          <c:showBubbleSize val="0"/>
        </c:dLbls>
        <c:marker val="1"/>
        <c:smooth val="0"/>
        <c:axId val="-1362347488"/>
        <c:axId val="-1362349120"/>
      </c:lineChart>
      <c:lineChart>
        <c:grouping val="standard"/>
        <c:varyColors val="0"/>
        <c:ser>
          <c:idx val="3"/>
          <c:order val="3"/>
          <c:tx>
            <c:strRef>
              <c:f>'HSD&gt;20'!$E$3</c:f>
              <c:strCache>
                <c:ptCount val="1"/>
                <c:pt idx="0">
                  <c:v>HSD&gt;20km/h_p/min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'HSD&gt;20'!$E$4:$E$39</c:f>
              <c:numCache>
                <c:formatCode>General</c:formatCode>
                <c:ptCount val="35"/>
                <c:pt idx="0">
                  <c:v>0.57530618192726291</c:v>
                </c:pt>
                <c:pt idx="1">
                  <c:v>2.7485412044400501</c:v>
                </c:pt>
                <c:pt idx="2">
                  <c:v>2.8193113499771143</c:v>
                </c:pt>
                <c:pt idx="3">
                  <c:v>0.51133234499645996</c:v>
                </c:pt>
                <c:pt idx="4">
                  <c:v>2.2384756373097821</c:v>
                </c:pt>
                <c:pt idx="5">
                  <c:v>0.64530001813916582</c:v>
                </c:pt>
                <c:pt idx="6">
                  <c:v>4.9385130896586764</c:v>
                </c:pt>
                <c:pt idx="7">
                  <c:v>1.0142393898542816</c:v>
                </c:pt>
                <c:pt idx="8">
                  <c:v>4.0988230250938669</c:v>
                </c:pt>
                <c:pt idx="9">
                  <c:v>1.0197401803414095</c:v>
                </c:pt>
                <c:pt idx="10">
                  <c:v>0.36829612046584081</c:v>
                </c:pt>
                <c:pt idx="11">
                  <c:v>0.11846514141596109</c:v>
                </c:pt>
                <c:pt idx="12">
                  <c:v>3.2748956365470843</c:v>
                </c:pt>
                <c:pt idx="13">
                  <c:v>1.2284894831000379</c:v>
                </c:pt>
                <c:pt idx="14">
                  <c:v>2.0464950923897263</c:v>
                </c:pt>
                <c:pt idx="15">
                  <c:v>1.3293835351571803</c:v>
                </c:pt>
                <c:pt idx="16">
                  <c:v>6.1406479740084965</c:v>
                </c:pt>
                <c:pt idx="17">
                  <c:v>2.7687753344701687</c:v>
                </c:pt>
                <c:pt idx="18">
                  <c:v>0.21116780259965892</c:v>
                </c:pt>
                <c:pt idx="19">
                  <c:v>6.5322185060285802</c:v>
                </c:pt>
                <c:pt idx="20">
                  <c:v>1.3527361521125367</c:v>
                </c:pt>
                <c:pt idx="21">
                  <c:v>8.3103846763006715</c:v>
                </c:pt>
                <c:pt idx="22">
                  <c:v>3.6657813468786391</c:v>
                </c:pt>
                <c:pt idx="23">
                  <c:v>0.62359115566661172</c:v>
                </c:pt>
                <c:pt idx="24">
                  <c:v>6.0248320977568568</c:v>
                </c:pt>
                <c:pt idx="25">
                  <c:v>2.9663852819538103</c:v>
                </c:pt>
                <c:pt idx="26">
                  <c:v>21.166274079528719</c:v>
                </c:pt>
                <c:pt idx="27">
                  <c:v>0.36912268059809045</c:v>
                </c:pt>
                <c:pt idx="28">
                  <c:v>1.0018559024748257</c:v>
                </c:pt>
                <c:pt idx="29">
                  <c:v>3.5155134914087136</c:v>
                </c:pt>
                <c:pt idx="30">
                  <c:v>3.4013748391207579</c:v>
                </c:pt>
                <c:pt idx="31">
                  <c:v>0.83374731337587848</c:v>
                </c:pt>
                <c:pt idx="32">
                  <c:v>1.7474692058463528</c:v>
                </c:pt>
                <c:pt idx="33">
                  <c:v>8.3316055281967998</c:v>
                </c:pt>
                <c:pt idx="34">
                  <c:v>2.2703126988687026</c:v>
                </c:pt>
              </c:numCache>
            </c:numRef>
          </c:val>
          <c:smooth val="0"/>
          <c:extLst xmlns:c16r2="http://schemas.microsoft.com/office/drawing/2015/06/chart">
            <c:ext xmlns:c16="http://schemas.microsoft.com/office/drawing/2014/chart" uri="{C3380CC4-5D6E-409C-BE32-E72D297353CC}">
              <c16:uniqueId val="{00000009-D6F2-4DBA-9851-A981A4ED9D1D}"/>
            </c:ext>
          </c:extLst>
        </c:ser>
        <c:dLbls>
          <c:showLegendKey val="0"/>
          <c:showVal val="0"/>
          <c:showCatName val="0"/>
          <c:showSerName val="0"/>
          <c:showPercent val="0"/>
          <c:showBubbleSize val="0"/>
        </c:dLbls>
        <c:marker val="1"/>
        <c:smooth val="0"/>
        <c:axId val="-1362354016"/>
        <c:axId val="-1362355648"/>
      </c:lineChart>
      <c:catAx>
        <c:axId val="-13623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49120"/>
        <c:crosses val="autoZero"/>
        <c:auto val="1"/>
        <c:lblAlgn val="ctr"/>
        <c:lblOffset val="100"/>
        <c:noMultiLvlLbl val="0"/>
      </c:catAx>
      <c:valAx>
        <c:axId val="-136234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47488"/>
        <c:crosses val="autoZero"/>
        <c:crossBetween val="between"/>
      </c:valAx>
      <c:valAx>
        <c:axId val="-1362355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4016"/>
        <c:crosses val="max"/>
        <c:crossBetween val="between"/>
      </c:valAx>
      <c:catAx>
        <c:axId val="-1362354016"/>
        <c:scaling>
          <c:orientation val="minMax"/>
        </c:scaling>
        <c:delete val="1"/>
        <c:axPos val="b"/>
        <c:numFmt formatCode="General" sourceLinked="1"/>
        <c:majorTickMark val="out"/>
        <c:minorTickMark val="none"/>
        <c:tickLblPos val="nextTo"/>
        <c:crossAx val="-1362355648"/>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9073515343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(1).xlsx]Sprint Distance!PivotTable1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'Sprint Distance'!$B$3</c:f>
              <c:strCache>
                <c:ptCount val="1"/>
                <c:pt idx="0">
                  <c:v>Sprint&gt;25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Distance'!$B$4:$B$39</c:f>
              <c:numCache>
                <c:formatCode>General</c:formatCode>
                <c:ptCount val="35"/>
                <c:pt idx="0">
                  <c:v>0</c:v>
                </c:pt>
                <c:pt idx="1">
                  <c:v>40.599999999999994</c:v>
                </c:pt>
                <c:pt idx="2">
                  <c:v>3718.8100300000001</c:v>
                </c:pt>
                <c:pt idx="3">
                  <c:v>54.309999999999995</c:v>
                </c:pt>
                <c:pt idx="4">
                  <c:v>960.28999999999985</c:v>
                </c:pt>
                <c:pt idx="5">
                  <c:v>72.489999999999995</c:v>
                </c:pt>
                <c:pt idx="6">
                  <c:v>1973.0000200000002</c:v>
                </c:pt>
                <c:pt idx="7">
                  <c:v>299.40000000000003</c:v>
                </c:pt>
                <c:pt idx="8">
                  <c:v>4066.3</c:v>
                </c:pt>
                <c:pt idx="9">
                  <c:v>230.65000000000003</c:v>
                </c:pt>
                <c:pt idx="10">
                  <c:v>27.580000000000002</c:v>
                </c:pt>
                <c:pt idx="11">
                  <c:v>0</c:v>
                </c:pt>
                <c:pt idx="12">
                  <c:v>1443.1099800000002</c:v>
                </c:pt>
                <c:pt idx="13">
                  <c:v>24.05</c:v>
                </c:pt>
                <c:pt idx="14">
                  <c:v>608.38999000000013</c:v>
                </c:pt>
                <c:pt idx="15">
                  <c:v>464.12999999999994</c:v>
                </c:pt>
                <c:pt idx="16">
                  <c:v>1239.4299899999999</c:v>
                </c:pt>
                <c:pt idx="17">
                  <c:v>233.10000000000002</c:v>
                </c:pt>
                <c:pt idx="18">
                  <c:v>18.489999999999998</c:v>
                </c:pt>
                <c:pt idx="19">
                  <c:v>2022.2899899999998</c:v>
                </c:pt>
                <c:pt idx="20">
                  <c:v>141.46999999999997</c:v>
                </c:pt>
                <c:pt idx="21">
                  <c:v>2136.1699800000006</c:v>
                </c:pt>
                <c:pt idx="22">
                  <c:v>245.17000000000004</c:v>
                </c:pt>
                <c:pt idx="23">
                  <c:v>101.42999999999999</c:v>
                </c:pt>
                <c:pt idx="24">
                  <c:v>1666.1</c:v>
                </c:pt>
                <c:pt idx="25">
                  <c:v>1390.82999</c:v>
                </c:pt>
                <c:pt idx="26">
                  <c:v>393.13002000000006</c:v>
                </c:pt>
                <c:pt idx="27">
                  <c:v>0</c:v>
                </c:pt>
                <c:pt idx="28">
                  <c:v>162.06</c:v>
                </c:pt>
                <c:pt idx="29">
                  <c:v>1842.5100099999997</c:v>
                </c:pt>
                <c:pt idx="30">
                  <c:v>754.33</c:v>
                </c:pt>
                <c:pt idx="31">
                  <c:v>65.72999999999999</c:v>
                </c:pt>
                <c:pt idx="32">
                  <c:v>455.81</c:v>
                </c:pt>
                <c:pt idx="33">
                  <c:v>2181.12</c:v>
                </c:pt>
                <c:pt idx="34">
                  <c:v>172.54999999999998</c:v>
                </c:pt>
              </c:numCache>
            </c:numRef>
          </c:val>
          <c:extLst xmlns:c16r2="http://schemas.microsoft.com/office/drawing/2015/06/chart">
            <c:ext xmlns:c16="http://schemas.microsoft.com/office/drawing/2014/chart" uri="{C3380CC4-5D6E-409C-BE32-E72D297353CC}">
              <c16:uniqueId val="{00000000-E176-4484-9D82-C95890C18249}"/>
            </c:ext>
          </c:extLst>
        </c:ser>
        <c:dLbls>
          <c:showLegendKey val="0"/>
          <c:showVal val="0"/>
          <c:showCatName val="0"/>
          <c:showSerName val="0"/>
          <c:showPercent val="0"/>
          <c:showBubbleSize val="0"/>
        </c:dLbls>
        <c:gapWidth val="219"/>
        <c:axId val="-1362356192"/>
        <c:axId val="-1362346944"/>
      </c:barChart>
      <c:lineChart>
        <c:grouping val="standard"/>
        <c:varyColors val="0"/>
        <c:ser>
          <c:idx val="1"/>
          <c:order val="1"/>
          <c:tx>
            <c:strRef>
              <c:f>'Sprint Distance'!$C$3</c:f>
              <c:strCache>
                <c:ptCount val="1"/>
                <c:pt idx="0">
                  <c:v>Sprint&gt;25 m_Individual</c:v>
                </c:pt>
              </c:strCache>
            </c:strRef>
          </c:tx>
          <c:spPr>
            <a:ln w="12700" cap="rnd">
              <a:solidFill>
                <a:srgbClr val="00B05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Distance'!$C$4:$C$39</c:f>
              <c:numCache>
                <c:formatCode>General</c:formatCode>
                <c:ptCount val="35"/>
                <c:pt idx="0">
                  <c:v>934.49925068059247</c:v>
                </c:pt>
                <c:pt idx="1">
                  <c:v>982.13316328928795</c:v>
                </c:pt>
                <c:pt idx="2">
                  <c:v>1013.7287188448435</c:v>
                </c:pt>
                <c:pt idx="3">
                  <c:v>916.22871920198634</c:v>
                </c:pt>
                <c:pt idx="4">
                  <c:v>938.19621884484343</c:v>
                </c:pt>
                <c:pt idx="5">
                  <c:v>856.23955217817672</c:v>
                </c:pt>
                <c:pt idx="6">
                  <c:v>856.23955217817672</c:v>
                </c:pt>
                <c:pt idx="7">
                  <c:v>951.90273399635851</c:v>
                </c:pt>
                <c:pt idx="8">
                  <c:v>951.90273399635851</c:v>
                </c:pt>
                <c:pt idx="9">
                  <c:v>951.90273399635851</c:v>
                </c:pt>
                <c:pt idx="10">
                  <c:v>991.34440027840981</c:v>
                </c:pt>
                <c:pt idx="11">
                  <c:v>42.515000384615391</c:v>
                </c:pt>
                <c:pt idx="12">
                  <c:v>1033.8594006630253</c:v>
                </c:pt>
                <c:pt idx="13">
                  <c:v>1022.6477525978911</c:v>
                </c:pt>
                <c:pt idx="14">
                  <c:v>1067.3005112185808</c:v>
                </c:pt>
                <c:pt idx="15">
                  <c:v>1067.3005112185808</c:v>
                </c:pt>
                <c:pt idx="16">
                  <c:v>754.89924941075117</c:v>
                </c:pt>
                <c:pt idx="17">
                  <c:v>538.4040064473553</c:v>
                </c:pt>
                <c:pt idx="18">
                  <c:v>986.68785824137296</c:v>
                </c:pt>
                <c:pt idx="19">
                  <c:v>953.82651121858078</c:v>
                </c:pt>
                <c:pt idx="20">
                  <c:v>886.73059235988524</c:v>
                </c:pt>
                <c:pt idx="21">
                  <c:v>935.00480708979296</c:v>
                </c:pt>
                <c:pt idx="22">
                  <c:v>330.623878964124</c:v>
                </c:pt>
                <c:pt idx="23">
                  <c:v>977.28847003665294</c:v>
                </c:pt>
                <c:pt idx="24">
                  <c:v>651.08521230577264</c:v>
                </c:pt>
                <c:pt idx="25">
                  <c:v>939.16730440778463</c:v>
                </c:pt>
                <c:pt idx="26">
                  <c:v>264.76734919913423</c:v>
                </c:pt>
                <c:pt idx="27">
                  <c:v>47.63391260869566</c:v>
                </c:pt>
                <c:pt idx="28">
                  <c:v>1091.6726318440665</c:v>
                </c:pt>
                <c:pt idx="29">
                  <c:v>1091.6726318440665</c:v>
                </c:pt>
                <c:pt idx="30">
                  <c:v>1000.1419655620153</c:v>
                </c:pt>
                <c:pt idx="31">
                  <c:v>1134.1876322286819</c:v>
                </c:pt>
                <c:pt idx="32">
                  <c:v>967.81066335014498</c:v>
                </c:pt>
                <c:pt idx="33">
                  <c:v>897.88147300249136</c:v>
                </c:pt>
                <c:pt idx="34">
                  <c:v>1065.333019316563</c:v>
                </c:pt>
              </c:numCache>
            </c:numRef>
          </c:val>
          <c:smooth val="0"/>
          <c:extLst xmlns:c16r2="http://schemas.microsoft.com/office/drawing/2015/06/chart">
            <c:ext xmlns:c16="http://schemas.microsoft.com/office/drawing/2014/chart" uri="{C3380CC4-5D6E-409C-BE32-E72D297353CC}">
              <c16:uniqueId val="{00000004-E176-4484-9D82-C95890C18249}"/>
            </c:ext>
          </c:extLst>
        </c:ser>
        <c:ser>
          <c:idx val="2"/>
          <c:order val="2"/>
          <c:tx>
            <c:strRef>
              <c:f>'Sprint Distance'!$D$3</c:f>
              <c:strCache>
                <c:ptCount val="1"/>
                <c:pt idx="0">
                  <c:v>Sprint&gt;25 m_Team</c:v>
                </c:pt>
              </c:strCache>
            </c:strRef>
          </c:tx>
          <c:spPr>
            <a:ln w="12700" cap="rnd">
              <a:solidFill>
                <a:srgbClr val="0070C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Distance'!$D$4:$D$39</c:f>
              <c:numCache>
                <c:formatCode>General</c:formatCode>
                <c:ptCount val="35"/>
                <c:pt idx="0">
                  <c:v>909.03420743639936</c:v>
                </c:pt>
                <c:pt idx="1">
                  <c:v>965.84884540117434</c:v>
                </c:pt>
                <c:pt idx="2">
                  <c:v>1022.6634833659493</c:v>
                </c:pt>
                <c:pt idx="3">
                  <c:v>965.84884540117434</c:v>
                </c:pt>
                <c:pt idx="4">
                  <c:v>965.84884540117434</c:v>
                </c:pt>
                <c:pt idx="5">
                  <c:v>909.03420743639936</c:v>
                </c:pt>
                <c:pt idx="6">
                  <c:v>909.03420743639936</c:v>
                </c:pt>
                <c:pt idx="7">
                  <c:v>965.84884540117434</c:v>
                </c:pt>
                <c:pt idx="8">
                  <c:v>965.84884540117434</c:v>
                </c:pt>
                <c:pt idx="9">
                  <c:v>965.84884540117434</c:v>
                </c:pt>
                <c:pt idx="10">
                  <c:v>965.84884540117434</c:v>
                </c:pt>
                <c:pt idx="11">
                  <c:v>56.814637964774946</c:v>
                </c:pt>
                <c:pt idx="12">
                  <c:v>1022.6634833659493</c:v>
                </c:pt>
                <c:pt idx="13">
                  <c:v>965.84884540117434</c:v>
                </c:pt>
                <c:pt idx="14">
                  <c:v>1022.6634833659493</c:v>
                </c:pt>
                <c:pt idx="15">
                  <c:v>1022.6634833659493</c:v>
                </c:pt>
                <c:pt idx="16">
                  <c:v>795.40493150684938</c:v>
                </c:pt>
                <c:pt idx="17">
                  <c:v>511.33174168297444</c:v>
                </c:pt>
                <c:pt idx="18">
                  <c:v>1020.952298231363</c:v>
                </c:pt>
                <c:pt idx="19">
                  <c:v>909.03420743639936</c:v>
                </c:pt>
                <c:pt idx="20">
                  <c:v>909.03420743639936</c:v>
                </c:pt>
                <c:pt idx="21">
                  <c:v>909.03420743639936</c:v>
                </c:pt>
                <c:pt idx="22">
                  <c:v>397.70246575342458</c:v>
                </c:pt>
                <c:pt idx="23">
                  <c:v>965.84884540117434</c:v>
                </c:pt>
                <c:pt idx="24">
                  <c:v>681.7756555772994</c:v>
                </c:pt>
                <c:pt idx="25">
                  <c:v>909.03420743639936</c:v>
                </c:pt>
                <c:pt idx="26">
                  <c:v>170.44391389432485</c:v>
                </c:pt>
                <c:pt idx="27">
                  <c:v>56.814637964774946</c:v>
                </c:pt>
                <c:pt idx="28">
                  <c:v>1079.4781213307242</c:v>
                </c:pt>
                <c:pt idx="29">
                  <c:v>1079.4781213307242</c:v>
                </c:pt>
                <c:pt idx="30">
                  <c:v>1022.6634833659493</c:v>
                </c:pt>
                <c:pt idx="31">
                  <c:v>1136.2927592954991</c:v>
                </c:pt>
                <c:pt idx="32">
                  <c:v>965.84884540117434</c:v>
                </c:pt>
                <c:pt idx="33">
                  <c:v>909.03420743639936</c:v>
                </c:pt>
                <c:pt idx="34">
                  <c:v>1046.9656037735845</c:v>
                </c:pt>
              </c:numCache>
            </c:numRef>
          </c:val>
          <c:smooth val="0"/>
          <c:extLst xmlns:c16r2="http://schemas.microsoft.com/office/drawing/2015/06/chart">
            <c:ext xmlns:c16="http://schemas.microsoft.com/office/drawing/2014/chart" uri="{C3380CC4-5D6E-409C-BE32-E72D297353CC}">
              <c16:uniqueId val="{00000001-E176-4484-9D82-C95890C18249}"/>
            </c:ext>
          </c:extLst>
        </c:ser>
        <c:ser>
          <c:idx val="4"/>
          <c:order val="4"/>
          <c:tx>
            <c:strRef>
              <c:f>'Sprint Distance'!$F$3</c:f>
              <c:strCache>
                <c:ptCount val="1"/>
                <c:pt idx="0">
                  <c:v>Max</c:v>
                </c:pt>
              </c:strCache>
            </c:strRef>
          </c:tx>
          <c:spPr>
            <a:ln w="12700" cap="rnd">
              <a:solidFill>
                <a:srgbClr val="C00000"/>
              </a:solidFill>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176-4484-9D82-C95890C18249}"/>
            </c:ext>
          </c:extLst>
        </c:ser>
        <c:dLbls>
          <c:showLegendKey val="0"/>
          <c:showVal val="0"/>
          <c:showCatName val="0"/>
          <c:showSerName val="0"/>
          <c:showPercent val="0"/>
          <c:showBubbleSize val="0"/>
        </c:dLbls>
        <c:marker val="1"/>
        <c:smooth val="0"/>
        <c:axId val="-1362356192"/>
        <c:axId val="-1362346944"/>
      </c:lineChart>
      <c:lineChart>
        <c:grouping val="standard"/>
        <c:varyColors val="0"/>
        <c:ser>
          <c:idx val="3"/>
          <c:order val="3"/>
          <c:tx>
            <c:strRef>
              <c:f>'Sprint Distance'!$E$3</c:f>
              <c:strCache>
                <c:ptCount val="1"/>
                <c:pt idx="0">
                  <c:v>Sprint_per_min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Distance'!$E$4:$E$39</c:f>
              <c:numCache>
                <c:formatCode>General</c:formatCode>
                <c:ptCount val="35"/>
                <c:pt idx="0">
                  <c:v>0</c:v>
                </c:pt>
                <c:pt idx="1">
                  <c:v>0.45882162483489319</c:v>
                </c:pt>
                <c:pt idx="2">
                  <c:v>20.04561240864939</c:v>
                </c:pt>
                <c:pt idx="3">
                  <c:v>0.84399614840971271</c:v>
                </c:pt>
                <c:pt idx="4">
                  <c:v>6.6567912233269029</c:v>
                </c:pt>
                <c:pt idx="5">
                  <c:v>0.76624978549924028</c:v>
                </c:pt>
                <c:pt idx="6">
                  <c:v>22.497313910995079</c:v>
                </c:pt>
                <c:pt idx="7">
                  <c:v>1.4816097413449794</c:v>
                </c:pt>
                <c:pt idx="8">
                  <c:v>25.119723606433503</c:v>
                </c:pt>
                <c:pt idx="9">
                  <c:v>1.6394077245639567</c:v>
                </c:pt>
                <c:pt idx="10">
                  <c:v>0.29810844892812105</c:v>
                </c:pt>
                <c:pt idx="11">
                  <c:v>0</c:v>
                </c:pt>
                <c:pt idx="12">
                  <c:v>7.8736330990858461</c:v>
                </c:pt>
                <c:pt idx="13">
                  <c:v>0.34998787290807665</c:v>
                </c:pt>
                <c:pt idx="14">
                  <c:v>7.0564127756401209</c:v>
                </c:pt>
                <c:pt idx="15">
                  <c:v>5.4504232531560897</c:v>
                </c:pt>
                <c:pt idx="16">
                  <c:v>17.200062914638998</c:v>
                </c:pt>
                <c:pt idx="17">
                  <c:v>4.3945028536698736</c:v>
                </c:pt>
                <c:pt idx="18">
                  <c:v>0.24237301219700477</c:v>
                </c:pt>
                <c:pt idx="19">
                  <c:v>23.544350969968868</c:v>
                </c:pt>
                <c:pt idx="20">
                  <c:v>1.7842624917207188</c:v>
                </c:pt>
                <c:pt idx="21">
                  <c:v>31.496945334826695</c:v>
                </c:pt>
                <c:pt idx="22">
                  <c:v>4.4172610900269298</c:v>
                </c:pt>
                <c:pt idx="23">
                  <c:v>1.4183119645278812</c:v>
                </c:pt>
                <c:pt idx="24">
                  <c:v>19.122486039098</c:v>
                </c:pt>
                <c:pt idx="25">
                  <c:v>14.148830010172942</c:v>
                </c:pt>
                <c:pt idx="26">
                  <c:v>17.369514874815909</c:v>
                </c:pt>
                <c:pt idx="27">
                  <c:v>0</c:v>
                </c:pt>
                <c:pt idx="28">
                  <c:v>2.1737065161402627</c:v>
                </c:pt>
                <c:pt idx="29">
                  <c:v>20.081869259539484</c:v>
                </c:pt>
                <c:pt idx="30">
                  <c:v>10.337845969332209</c:v>
                </c:pt>
                <c:pt idx="31">
                  <c:v>0.87197259772597624</c:v>
                </c:pt>
                <c:pt idx="32">
                  <c:v>11.15813953488372</c:v>
                </c:pt>
                <c:pt idx="33">
                  <c:v>35.63752046174659</c:v>
                </c:pt>
                <c:pt idx="34">
                  <c:v>2.4262642332286837</c:v>
                </c:pt>
              </c:numCache>
            </c:numRef>
          </c:val>
          <c:smooth val="0"/>
          <c:extLst xmlns:c16r2="http://schemas.microsoft.com/office/drawing/2015/06/chart">
            <c:ext xmlns:c16="http://schemas.microsoft.com/office/drawing/2014/chart" uri="{C3380CC4-5D6E-409C-BE32-E72D297353CC}">
              <c16:uniqueId val="{00000009-E176-4484-9D82-C95890C18249}"/>
            </c:ext>
          </c:extLst>
        </c:ser>
        <c:dLbls>
          <c:showLegendKey val="0"/>
          <c:showVal val="0"/>
          <c:showCatName val="0"/>
          <c:showSerName val="0"/>
          <c:showPercent val="0"/>
          <c:showBubbleSize val="0"/>
        </c:dLbls>
        <c:marker val="1"/>
        <c:smooth val="0"/>
        <c:axId val="-1362348576"/>
        <c:axId val="-1362357280"/>
      </c:lineChart>
      <c:catAx>
        <c:axId val="-136235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46944"/>
        <c:crosses val="autoZero"/>
        <c:auto val="1"/>
        <c:lblAlgn val="ctr"/>
        <c:lblOffset val="100"/>
        <c:noMultiLvlLbl val="0"/>
      </c:catAx>
      <c:valAx>
        <c:axId val="-136234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6192"/>
        <c:crosses val="autoZero"/>
        <c:crossBetween val="between"/>
      </c:valAx>
      <c:valAx>
        <c:axId val="-1362357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48576"/>
        <c:crosses val="max"/>
        <c:crossBetween val="between"/>
      </c:valAx>
      <c:catAx>
        <c:axId val="-1362348576"/>
        <c:scaling>
          <c:orientation val="minMax"/>
        </c:scaling>
        <c:delete val="1"/>
        <c:axPos val="b"/>
        <c:numFmt formatCode="General" sourceLinked="1"/>
        <c:majorTickMark val="out"/>
        <c:minorTickMark val="none"/>
        <c:tickLblPos val="nextTo"/>
        <c:crossAx val="-1362357280"/>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324058264"/>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(1).xlsx]Max_Speed_Analysis!PivotTable2</c:name>
    <c:fmtId val="0"/>
  </c:pivotSource>
  <c:chart>
    <c:autoTitleDeleted val="0"/>
    <c:pivotFmts>
      <c:pivotFmt>
        <c:idx val="0"/>
        <c:spPr>
          <a:solidFill>
            <a:srgbClr val="FFFF00"/>
          </a:solidFill>
          <a:ln w="25400">
            <a:solidFill>
              <a:schemeClr val="tx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9"/>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Max_Speed_Analysis!$B$3</c:f>
              <c:strCache>
                <c:ptCount val="1"/>
                <c:pt idx="0">
                  <c:v> Maximum Velocity (km/h)</c:v>
                </c:pt>
              </c:strCache>
            </c:strRef>
          </c:tx>
          <c:spPr>
            <a:solidFill>
              <a:srgbClr val="FFFF00"/>
            </a:solidFill>
            <a:ln w="25400">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Max_Speed_Analysis!$B$4:$B$39</c:f>
              <c:numCache>
                <c:formatCode>General</c:formatCode>
                <c:ptCount val="35"/>
                <c:pt idx="0">
                  <c:v>24.834040000000002</c:v>
                </c:pt>
                <c:pt idx="1">
                  <c:v>25.879449999999999</c:v>
                </c:pt>
                <c:pt idx="2">
                  <c:v>31.1905</c:v>
                </c:pt>
                <c:pt idx="3">
                  <c:v>27.806940000000001</c:v>
                </c:pt>
                <c:pt idx="4">
                  <c:v>30.68497</c:v>
                </c:pt>
                <c:pt idx="5">
                  <c:v>29.2014</c:v>
                </c:pt>
                <c:pt idx="6">
                  <c:v>30.815370000000001</c:v>
                </c:pt>
                <c:pt idx="7">
                  <c:v>30.291270000000001</c:v>
                </c:pt>
                <c:pt idx="8">
                  <c:v>34.499540000000003</c:v>
                </c:pt>
                <c:pt idx="9">
                  <c:v>30.291270000000001</c:v>
                </c:pt>
                <c:pt idx="10">
                  <c:v>27.886559999999999</c:v>
                </c:pt>
                <c:pt idx="11">
                  <c:v>21.545269999999999</c:v>
                </c:pt>
                <c:pt idx="12">
                  <c:v>30.048559999999998</c:v>
                </c:pt>
                <c:pt idx="13">
                  <c:v>26.694479999999999</c:v>
                </c:pt>
                <c:pt idx="14">
                  <c:v>31.67521</c:v>
                </c:pt>
                <c:pt idx="15">
                  <c:v>29.442540000000001</c:v>
                </c:pt>
                <c:pt idx="16">
                  <c:v>32.11936</c:v>
                </c:pt>
                <c:pt idx="17">
                  <c:v>30.978269999999998</c:v>
                </c:pt>
                <c:pt idx="18">
                  <c:v>26.575859999999999</c:v>
                </c:pt>
                <c:pt idx="19">
                  <c:v>34.203090000000003</c:v>
                </c:pt>
                <c:pt idx="20">
                  <c:v>30.984649999999998</c:v>
                </c:pt>
                <c:pt idx="21">
                  <c:v>33.85407</c:v>
                </c:pt>
                <c:pt idx="22">
                  <c:v>28.44979</c:v>
                </c:pt>
                <c:pt idx="23">
                  <c:v>30.56645</c:v>
                </c:pt>
                <c:pt idx="24">
                  <c:v>34.28848</c:v>
                </c:pt>
                <c:pt idx="25">
                  <c:v>34.132370000000002</c:v>
                </c:pt>
                <c:pt idx="26">
                  <c:v>30.86842</c:v>
                </c:pt>
                <c:pt idx="27">
                  <c:v>22.80339</c:v>
                </c:pt>
                <c:pt idx="28">
                  <c:v>32.063960000000002</c:v>
                </c:pt>
                <c:pt idx="29">
                  <c:v>34.000360000000001</c:v>
                </c:pt>
                <c:pt idx="30">
                  <c:v>31.683810000000001</c:v>
                </c:pt>
                <c:pt idx="31">
                  <c:v>27.619720000000001</c:v>
                </c:pt>
                <c:pt idx="32">
                  <c:v>33.72898</c:v>
                </c:pt>
                <c:pt idx="33">
                  <c:v>33.641590000000001</c:v>
                </c:pt>
                <c:pt idx="34">
                  <c:v>31.176279999999998</c:v>
                </c:pt>
              </c:numCache>
            </c:numRef>
          </c:val>
          <c:extLst xmlns:c16r2="http://schemas.microsoft.com/office/drawing/2015/06/chart">
            <c:ext xmlns:c16="http://schemas.microsoft.com/office/drawing/2014/chart" uri="{C3380CC4-5D6E-409C-BE32-E72D297353CC}">
              <c16:uniqueId val="{00000000-F9C5-4D5B-A7C6-3C4522EE2695}"/>
            </c:ext>
          </c:extLst>
        </c:ser>
        <c:dLbls>
          <c:showLegendKey val="0"/>
          <c:showVal val="0"/>
          <c:showCatName val="0"/>
          <c:showSerName val="0"/>
          <c:showPercent val="0"/>
          <c:showBubbleSize val="0"/>
        </c:dLbls>
        <c:gapWidth val="219"/>
        <c:overlap val="-27"/>
        <c:axId val="-1362361088"/>
        <c:axId val="-1362362176"/>
      </c:barChart>
      <c:lineChart>
        <c:grouping val="standard"/>
        <c:varyColors val="0"/>
        <c:ser>
          <c:idx val="1"/>
          <c:order val="1"/>
          <c:tx>
            <c:strRef>
              <c:f>Max_Speed_Analysis!$C$3</c:f>
              <c:strCache>
                <c:ptCount val="1"/>
                <c:pt idx="0">
                  <c:v>%_MV_Reached</c:v>
                </c:pt>
              </c:strCache>
            </c:strRef>
          </c:tx>
          <c:spPr>
            <a:ln w="28575" cap="rnd">
              <a:noFill/>
              <a:round/>
            </a:ln>
            <a:effectLst/>
          </c:spPr>
          <c:marker>
            <c:symbol val="circle"/>
            <c:size val="19"/>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Max_Speed_Analysis!$C$4:$C$39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1-F9C5-4D5B-A7C6-3C4522EE2695}"/>
            </c:ext>
          </c:extLst>
        </c:ser>
        <c:dLbls>
          <c:showLegendKey val="0"/>
          <c:showVal val="0"/>
          <c:showCatName val="0"/>
          <c:showSerName val="0"/>
          <c:showPercent val="0"/>
          <c:showBubbleSize val="0"/>
        </c:dLbls>
        <c:marker val="1"/>
        <c:smooth val="0"/>
        <c:axId val="-1362361632"/>
        <c:axId val="-1362357824"/>
      </c:lineChart>
      <c:catAx>
        <c:axId val="-13623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62176"/>
        <c:crosses val="autoZero"/>
        <c:auto val="1"/>
        <c:lblAlgn val="ctr"/>
        <c:lblOffset val="100"/>
        <c:noMultiLvlLbl val="0"/>
      </c:catAx>
      <c:valAx>
        <c:axId val="-1362362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61088"/>
        <c:crosses val="autoZero"/>
        <c:crossBetween val="between"/>
      </c:valAx>
      <c:valAx>
        <c:axId val="-136235782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61632"/>
        <c:crosses val="max"/>
        <c:crossBetween val="between"/>
      </c:valAx>
      <c:catAx>
        <c:axId val="-1362361632"/>
        <c:scaling>
          <c:orientation val="minMax"/>
        </c:scaling>
        <c:delete val="1"/>
        <c:axPos val="b"/>
        <c:numFmt formatCode="General" sourceLinked="1"/>
        <c:majorTickMark val="out"/>
        <c:minorTickMark val="none"/>
        <c:tickLblPos val="nextTo"/>
        <c:crossAx val="-13623578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(1).xlsx]Accelerations!PivotTable1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Accelerations!$B$3</c:f>
              <c:strCache>
                <c:ptCount val="1"/>
                <c:pt idx="0">
                  <c:v>ACC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Accelerations!$B$4:$B$39</c:f>
              <c:numCache>
                <c:formatCode>General</c:formatCode>
                <c:ptCount val="35"/>
                <c:pt idx="0">
                  <c:v>699</c:v>
                </c:pt>
                <c:pt idx="1">
                  <c:v>1458</c:v>
                </c:pt>
                <c:pt idx="2">
                  <c:v>1597</c:v>
                </c:pt>
                <c:pt idx="3">
                  <c:v>970</c:v>
                </c:pt>
                <c:pt idx="4">
                  <c:v>1944</c:v>
                </c:pt>
                <c:pt idx="5">
                  <c:v>923</c:v>
                </c:pt>
                <c:pt idx="6">
                  <c:v>978</c:v>
                </c:pt>
                <c:pt idx="7">
                  <c:v>2915</c:v>
                </c:pt>
                <c:pt idx="8">
                  <c:v>1805</c:v>
                </c:pt>
                <c:pt idx="9">
                  <c:v>1824</c:v>
                </c:pt>
                <c:pt idx="10">
                  <c:v>1290</c:v>
                </c:pt>
                <c:pt idx="11">
                  <c:v>75</c:v>
                </c:pt>
                <c:pt idx="12">
                  <c:v>2171</c:v>
                </c:pt>
                <c:pt idx="13">
                  <c:v>979</c:v>
                </c:pt>
                <c:pt idx="14">
                  <c:v>991</c:v>
                </c:pt>
                <c:pt idx="15">
                  <c:v>948</c:v>
                </c:pt>
                <c:pt idx="16">
                  <c:v>1077</c:v>
                </c:pt>
                <c:pt idx="17">
                  <c:v>660</c:v>
                </c:pt>
                <c:pt idx="18">
                  <c:v>686</c:v>
                </c:pt>
                <c:pt idx="19">
                  <c:v>1347</c:v>
                </c:pt>
                <c:pt idx="20">
                  <c:v>601</c:v>
                </c:pt>
                <c:pt idx="21">
                  <c:v>1256</c:v>
                </c:pt>
                <c:pt idx="22">
                  <c:v>436</c:v>
                </c:pt>
                <c:pt idx="23">
                  <c:v>736</c:v>
                </c:pt>
                <c:pt idx="24">
                  <c:v>1095</c:v>
                </c:pt>
                <c:pt idx="25">
                  <c:v>934</c:v>
                </c:pt>
                <c:pt idx="26">
                  <c:v>86</c:v>
                </c:pt>
                <c:pt idx="27">
                  <c:v>71</c:v>
                </c:pt>
                <c:pt idx="28">
                  <c:v>1453</c:v>
                </c:pt>
                <c:pt idx="29">
                  <c:v>1009</c:v>
                </c:pt>
                <c:pt idx="30">
                  <c:v>1218</c:v>
                </c:pt>
                <c:pt idx="31">
                  <c:v>1066</c:v>
                </c:pt>
                <c:pt idx="32">
                  <c:v>178</c:v>
                </c:pt>
                <c:pt idx="33">
                  <c:v>1242</c:v>
                </c:pt>
                <c:pt idx="34">
                  <c:v>876</c:v>
                </c:pt>
              </c:numCache>
            </c:numRef>
          </c:val>
          <c:extLst xmlns:c16r2="http://schemas.microsoft.com/office/drawing/2015/06/chart">
            <c:ext xmlns:c16="http://schemas.microsoft.com/office/drawing/2014/chart" uri="{C3380CC4-5D6E-409C-BE32-E72D297353CC}">
              <c16:uniqueId val="{00000000-EA50-4C17-B5B3-AF9023E17844}"/>
            </c:ext>
          </c:extLst>
        </c:ser>
        <c:dLbls>
          <c:showLegendKey val="0"/>
          <c:showVal val="0"/>
          <c:showCatName val="0"/>
          <c:showSerName val="0"/>
          <c:showPercent val="0"/>
          <c:showBubbleSize val="0"/>
        </c:dLbls>
        <c:gapWidth val="219"/>
        <c:axId val="-1362360544"/>
        <c:axId val="-1362354560"/>
      </c:barChart>
      <c:lineChart>
        <c:grouping val="standard"/>
        <c:varyColors val="0"/>
        <c:ser>
          <c:idx val="1"/>
          <c:order val="1"/>
          <c:tx>
            <c:strRef>
              <c:f>Accelerations!$C$3</c:f>
              <c:strCache>
                <c:ptCount val="1"/>
                <c:pt idx="0">
                  <c:v>ACC_Individual</c:v>
                </c:pt>
              </c:strCache>
            </c:strRef>
          </c:tx>
          <c:spPr>
            <a:ln w="12700" cap="rnd">
              <a:solidFill>
                <a:srgbClr val="00B05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Accelerations!$C$4:$C$39</c:f>
              <c:numCache>
                <c:formatCode>General</c:formatCode>
                <c:ptCount val="35"/>
                <c:pt idx="0">
                  <c:v>71.049185692181382</c:v>
                </c:pt>
                <c:pt idx="1">
                  <c:v>71.059080139955881</c:v>
                </c:pt>
                <c:pt idx="2">
                  <c:v>71.487896675390431</c:v>
                </c:pt>
                <c:pt idx="3">
                  <c:v>71.417856984026841</c:v>
                </c:pt>
                <c:pt idx="4">
                  <c:v>72.9577729504134</c:v>
                </c:pt>
                <c:pt idx="5">
                  <c:v>73.522842093147574</c:v>
                </c:pt>
                <c:pt idx="6">
                  <c:v>73.522842093147574</c:v>
                </c:pt>
                <c:pt idx="7">
                  <c:v>74.409198975368838</c:v>
                </c:pt>
                <c:pt idx="8">
                  <c:v>74.409198975368838</c:v>
                </c:pt>
                <c:pt idx="9">
                  <c:v>74.409198975368838</c:v>
                </c:pt>
                <c:pt idx="10">
                  <c:v>73.892984797389943</c:v>
                </c:pt>
                <c:pt idx="11">
                  <c:v>72.692307692307693</c:v>
                </c:pt>
                <c:pt idx="12">
                  <c:v>73.826280513774265</c:v>
                </c:pt>
                <c:pt idx="13">
                  <c:v>74.869870600340661</c:v>
                </c:pt>
                <c:pt idx="14">
                  <c:v>73.750663229823644</c:v>
                </c:pt>
                <c:pt idx="15">
                  <c:v>73.750663229823644</c:v>
                </c:pt>
                <c:pt idx="16">
                  <c:v>72.900599974737915</c:v>
                </c:pt>
                <c:pt idx="17">
                  <c:v>68.325558541075779</c:v>
                </c:pt>
                <c:pt idx="18">
                  <c:v>69.251886659083482</c:v>
                </c:pt>
                <c:pt idx="19">
                  <c:v>72.70230863355161</c:v>
                </c:pt>
                <c:pt idx="20">
                  <c:v>69.159128873999578</c:v>
                </c:pt>
                <c:pt idx="21">
                  <c:v>72.699230982036454</c:v>
                </c:pt>
                <c:pt idx="22">
                  <c:v>64.847026919440708</c:v>
                </c:pt>
                <c:pt idx="23">
                  <c:v>70.307819451227161</c:v>
                </c:pt>
                <c:pt idx="24">
                  <c:v>70.198282943110542</c:v>
                </c:pt>
                <c:pt idx="25">
                  <c:v>70.005322700527458</c:v>
                </c:pt>
                <c:pt idx="26">
                  <c:v>78.56204906204907</c:v>
                </c:pt>
                <c:pt idx="27">
                  <c:v>71.217391304347828</c:v>
                </c:pt>
                <c:pt idx="28">
                  <c:v>69.900860400854484</c:v>
                </c:pt>
                <c:pt idx="29">
                  <c:v>69.900860400854484</c:v>
                </c:pt>
                <c:pt idx="30">
                  <c:v>70.805110480104233</c:v>
                </c:pt>
                <c:pt idx="31">
                  <c:v>70.040432765427141</c:v>
                </c:pt>
                <c:pt idx="32">
                  <c:v>68.684406752814454</c:v>
                </c:pt>
                <c:pt idx="33">
                  <c:v>72.684598045528531</c:v>
                </c:pt>
                <c:pt idx="34">
                  <c:v>70.960748462511148</c:v>
                </c:pt>
              </c:numCache>
            </c:numRef>
          </c:val>
          <c:smooth val="0"/>
          <c:extLst xmlns:c16r2="http://schemas.microsoft.com/office/drawing/2015/06/chart">
            <c:ext xmlns:c16="http://schemas.microsoft.com/office/drawing/2014/chart" uri="{C3380CC4-5D6E-409C-BE32-E72D297353CC}">
              <c16:uniqueId val="{00000004-EA50-4C17-B5B3-AF9023E17844}"/>
            </c:ext>
          </c:extLst>
        </c:ser>
        <c:ser>
          <c:idx val="2"/>
          <c:order val="2"/>
          <c:tx>
            <c:strRef>
              <c:f>Accelerations!$D$3</c:f>
              <c:strCache>
                <c:ptCount val="1"/>
                <c:pt idx="0">
                  <c:v>ACC_Team</c:v>
                </c:pt>
              </c:strCache>
            </c:strRef>
          </c:tx>
          <c:spPr>
            <a:ln w="12700" cap="rnd">
              <a:solidFill>
                <a:srgbClr val="0070C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Accelerations!$D$4:$D$39</c:f>
              <c:numCache>
                <c:formatCode>General</c:formatCode>
                <c:ptCount val="35"/>
                <c:pt idx="0">
                  <c:v>71.855185909980463</c:v>
                </c:pt>
                <c:pt idx="1">
                  <c:v>71.855185909980463</c:v>
                </c:pt>
                <c:pt idx="2">
                  <c:v>71.855185909980463</c:v>
                </c:pt>
                <c:pt idx="3">
                  <c:v>71.855185909980463</c:v>
                </c:pt>
                <c:pt idx="4">
                  <c:v>71.855185909980463</c:v>
                </c:pt>
                <c:pt idx="5">
                  <c:v>71.855185909980463</c:v>
                </c:pt>
                <c:pt idx="6">
                  <c:v>71.855185909980463</c:v>
                </c:pt>
                <c:pt idx="7">
                  <c:v>71.855185909980463</c:v>
                </c:pt>
                <c:pt idx="8">
                  <c:v>71.855185909980463</c:v>
                </c:pt>
                <c:pt idx="9">
                  <c:v>71.855185909980463</c:v>
                </c:pt>
                <c:pt idx="10">
                  <c:v>71.855185909980463</c:v>
                </c:pt>
                <c:pt idx="11">
                  <c:v>71.855185909980435</c:v>
                </c:pt>
                <c:pt idx="12">
                  <c:v>71.855185909980463</c:v>
                </c:pt>
                <c:pt idx="13">
                  <c:v>71.855185909980463</c:v>
                </c:pt>
                <c:pt idx="14">
                  <c:v>71.855185909980463</c:v>
                </c:pt>
                <c:pt idx="15">
                  <c:v>71.855185909980463</c:v>
                </c:pt>
                <c:pt idx="16">
                  <c:v>71.855185909980463</c:v>
                </c:pt>
                <c:pt idx="17">
                  <c:v>71.855185909980435</c:v>
                </c:pt>
                <c:pt idx="18">
                  <c:v>71.803901996742553</c:v>
                </c:pt>
                <c:pt idx="19">
                  <c:v>71.855185909980463</c:v>
                </c:pt>
                <c:pt idx="20">
                  <c:v>71.855185909980463</c:v>
                </c:pt>
                <c:pt idx="21">
                  <c:v>71.855185909980463</c:v>
                </c:pt>
                <c:pt idx="22">
                  <c:v>71.855185909980435</c:v>
                </c:pt>
                <c:pt idx="23">
                  <c:v>71.855185909980463</c:v>
                </c:pt>
                <c:pt idx="24">
                  <c:v>71.855185909980449</c:v>
                </c:pt>
                <c:pt idx="25">
                  <c:v>71.855185909980463</c:v>
                </c:pt>
                <c:pt idx="26">
                  <c:v>71.855185909980435</c:v>
                </c:pt>
                <c:pt idx="27">
                  <c:v>71.855185909980435</c:v>
                </c:pt>
                <c:pt idx="28">
                  <c:v>71.855185909980463</c:v>
                </c:pt>
                <c:pt idx="29">
                  <c:v>71.855185909980463</c:v>
                </c:pt>
                <c:pt idx="30">
                  <c:v>71.855185909980463</c:v>
                </c:pt>
                <c:pt idx="31">
                  <c:v>71.855185909980463</c:v>
                </c:pt>
                <c:pt idx="32">
                  <c:v>71.855185909980463</c:v>
                </c:pt>
                <c:pt idx="33">
                  <c:v>71.855185909980463</c:v>
                </c:pt>
                <c:pt idx="34">
                  <c:v>70.932075471698127</c:v>
                </c:pt>
              </c:numCache>
            </c:numRef>
          </c:val>
          <c:smooth val="0"/>
          <c:extLst xmlns:c16r2="http://schemas.microsoft.com/office/drawing/2015/06/chart">
            <c:ext xmlns:c16="http://schemas.microsoft.com/office/drawing/2014/chart" uri="{C3380CC4-5D6E-409C-BE32-E72D297353CC}">
              <c16:uniqueId val="{00000001-EA50-4C17-B5B3-AF9023E17844}"/>
            </c:ext>
          </c:extLst>
        </c:ser>
        <c:ser>
          <c:idx val="4"/>
          <c:order val="4"/>
          <c:tx>
            <c:strRef>
              <c:f>Accelerations!$F$3</c:f>
              <c:strCache>
                <c:ptCount val="1"/>
                <c:pt idx="0">
                  <c:v>Max</c:v>
                </c:pt>
              </c:strCache>
            </c:strRef>
          </c:tx>
          <c:spPr>
            <a:ln w="12700" cap="rnd">
              <a:solidFill>
                <a:srgbClr val="C00000"/>
              </a:solidFill>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A50-4C17-B5B3-AF9023E17844}"/>
            </c:ext>
          </c:extLst>
        </c:ser>
        <c:dLbls>
          <c:showLegendKey val="0"/>
          <c:showVal val="0"/>
          <c:showCatName val="0"/>
          <c:showSerName val="0"/>
          <c:showPercent val="0"/>
          <c:showBubbleSize val="0"/>
        </c:dLbls>
        <c:marker val="1"/>
        <c:smooth val="0"/>
        <c:axId val="-1362360544"/>
        <c:axId val="-1362354560"/>
      </c:lineChart>
      <c:lineChart>
        <c:grouping val="standard"/>
        <c:varyColors val="0"/>
        <c:ser>
          <c:idx val="3"/>
          <c:order val="3"/>
          <c:tx>
            <c:strRef>
              <c:f>Accelerations!$E$3</c:f>
              <c:strCache>
                <c:ptCount val="1"/>
                <c:pt idx="0">
                  <c:v>ACC_per_min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Accelerations!$E$4:$E$39</c:f>
              <c:numCache>
                <c:formatCode>General</c:formatCode>
                <c:ptCount val="35"/>
                <c:pt idx="0">
                  <c:v>0.75195434047501697</c:v>
                </c:pt>
                <c:pt idx="1">
                  <c:v>0.69568759204392172</c:v>
                </c:pt>
                <c:pt idx="2">
                  <c:v>0.47052297816182242</c:v>
                </c:pt>
                <c:pt idx="3">
                  <c:v>0.88215796793242973</c:v>
                </c:pt>
                <c:pt idx="4">
                  <c:v>0.80163192262801164</c:v>
                </c:pt>
                <c:pt idx="5">
                  <c:v>0.61059922500052721</c:v>
                </c:pt>
                <c:pt idx="6">
                  <c:v>0.69712939806866403</c:v>
                </c:pt>
                <c:pt idx="7">
                  <c:v>0.84881185591610753</c:v>
                </c:pt>
                <c:pt idx="8">
                  <c:v>0.65122932708730108</c:v>
                </c:pt>
                <c:pt idx="9">
                  <c:v>0.75812499868800809</c:v>
                </c:pt>
                <c:pt idx="10">
                  <c:v>0.82744359380566057</c:v>
                </c:pt>
                <c:pt idx="11">
                  <c:v>0.81066474509097464</c:v>
                </c:pt>
                <c:pt idx="12">
                  <c:v>0.66085267071784015</c:v>
                </c:pt>
                <c:pt idx="13">
                  <c:v>0.83147840394538175</c:v>
                </c:pt>
                <c:pt idx="14">
                  <c:v>0.63610544691361381</c:v>
                </c:pt>
                <c:pt idx="15">
                  <c:v>0.61864970875070824</c:v>
                </c:pt>
                <c:pt idx="16">
                  <c:v>0.96795261298063873</c:v>
                </c:pt>
                <c:pt idx="17">
                  <c:v>1.0843796754836754</c:v>
                </c:pt>
                <c:pt idx="18">
                  <c:v>0.51241872559880608</c:v>
                </c:pt>
                <c:pt idx="19">
                  <c:v>0.98617653736532451</c:v>
                </c:pt>
                <c:pt idx="20">
                  <c:v>0.47507329610155891</c:v>
                </c:pt>
                <c:pt idx="21">
                  <c:v>1.1576518487566481</c:v>
                </c:pt>
                <c:pt idx="22">
                  <c:v>0.97654060756993244</c:v>
                </c:pt>
                <c:pt idx="23">
                  <c:v>0.60734858475725861</c:v>
                </c:pt>
                <c:pt idx="24">
                  <c:v>1.0197389681377724</c:v>
                </c:pt>
                <c:pt idx="25">
                  <c:v>0.71770525487432879</c:v>
                </c:pt>
                <c:pt idx="26">
                  <c:v>1.2665684830633286</c:v>
                </c:pt>
                <c:pt idx="27">
                  <c:v>0.76742929201945598</c:v>
                </c:pt>
                <c:pt idx="28">
                  <c:v>1.0350326095995885</c:v>
                </c:pt>
                <c:pt idx="29">
                  <c:v>0.59313851798475081</c:v>
                </c:pt>
                <c:pt idx="30">
                  <c:v>0.9282719363218277</c:v>
                </c:pt>
                <c:pt idx="31">
                  <c:v>0.72168998170815202</c:v>
                </c:pt>
                <c:pt idx="32">
                  <c:v>0.25631794945640435</c:v>
                </c:pt>
                <c:pt idx="33">
                  <c:v>0.96864183559993089</c:v>
                </c:pt>
                <c:pt idx="34">
                  <c:v>0.71614314226753628</c:v>
                </c:pt>
              </c:numCache>
            </c:numRef>
          </c:val>
          <c:smooth val="0"/>
          <c:extLst xmlns:c16r2="http://schemas.microsoft.com/office/drawing/2015/06/chart">
            <c:ext xmlns:c16="http://schemas.microsoft.com/office/drawing/2014/chart" uri="{C3380CC4-5D6E-409C-BE32-E72D297353CC}">
              <c16:uniqueId val="{00000009-EA50-4C17-B5B3-AF9023E17844}"/>
            </c:ext>
          </c:extLst>
        </c:ser>
        <c:dLbls>
          <c:showLegendKey val="0"/>
          <c:showVal val="0"/>
          <c:showCatName val="0"/>
          <c:showSerName val="0"/>
          <c:showPercent val="0"/>
          <c:showBubbleSize val="0"/>
        </c:dLbls>
        <c:marker val="1"/>
        <c:smooth val="0"/>
        <c:axId val="-1362352384"/>
        <c:axId val="-1362353472"/>
      </c:lineChart>
      <c:catAx>
        <c:axId val="-136236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4560"/>
        <c:crosses val="autoZero"/>
        <c:auto val="1"/>
        <c:lblAlgn val="ctr"/>
        <c:lblOffset val="100"/>
        <c:noMultiLvlLbl val="0"/>
      </c:catAx>
      <c:valAx>
        <c:axId val="-136235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60544"/>
        <c:crosses val="autoZero"/>
        <c:crossBetween val="between"/>
      </c:valAx>
      <c:valAx>
        <c:axId val="-1362353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2384"/>
        <c:crosses val="max"/>
        <c:crossBetween val="between"/>
      </c:valAx>
      <c:catAx>
        <c:axId val="-1362352384"/>
        <c:scaling>
          <c:orientation val="minMax"/>
        </c:scaling>
        <c:delete val="1"/>
        <c:axPos val="b"/>
        <c:numFmt formatCode="General" sourceLinked="1"/>
        <c:majorTickMark val="out"/>
        <c:minorTickMark val="none"/>
        <c:tickLblPos val="nextTo"/>
        <c:crossAx val="-136235347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5259369405"/>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(1).xlsx]Decelerations!PivotTable1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rgbClr val="0070C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rgbClr val="0070C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rgbClr val="0070C0"/>
            </a:solidFill>
            <a:prstDash val="lgDash"/>
            <a:round/>
          </a:ln>
          <a:effectLst/>
        </c:spPr>
        <c:marker>
          <c:symbol val="none"/>
        </c:marker>
      </c:pivotFmt>
      <c:pivotFmt>
        <c:idx val="24"/>
        <c:spPr>
          <a:ln w="12700" cap="rnd">
            <a:solidFill>
              <a:srgbClr val="FF0000"/>
            </a:solidFill>
            <a:round/>
          </a:ln>
          <a:effectLst/>
        </c:spPr>
        <c:marker>
          <c:symbol val="none"/>
        </c:marker>
      </c:pivotFmt>
      <c:pivotFmt>
        <c:idx val="2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Decelerations!$B$3</c:f>
              <c:strCache>
                <c:ptCount val="1"/>
                <c:pt idx="0">
                  <c:v>DEC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Decelerations!$B$4:$B$39</c:f>
              <c:numCache>
                <c:formatCode>General</c:formatCode>
                <c:ptCount val="35"/>
                <c:pt idx="0">
                  <c:v>490</c:v>
                </c:pt>
                <c:pt idx="1">
                  <c:v>985</c:v>
                </c:pt>
                <c:pt idx="2">
                  <c:v>1387</c:v>
                </c:pt>
                <c:pt idx="3">
                  <c:v>665</c:v>
                </c:pt>
                <c:pt idx="4">
                  <c:v>1589</c:v>
                </c:pt>
                <c:pt idx="5">
                  <c:v>837</c:v>
                </c:pt>
                <c:pt idx="6">
                  <c:v>922</c:v>
                </c:pt>
                <c:pt idx="7">
                  <c:v>2264</c:v>
                </c:pt>
                <c:pt idx="8">
                  <c:v>1589</c:v>
                </c:pt>
                <c:pt idx="9">
                  <c:v>1616</c:v>
                </c:pt>
                <c:pt idx="10">
                  <c:v>867</c:v>
                </c:pt>
                <c:pt idx="11">
                  <c:v>41</c:v>
                </c:pt>
                <c:pt idx="12">
                  <c:v>1820</c:v>
                </c:pt>
                <c:pt idx="13">
                  <c:v>856</c:v>
                </c:pt>
                <c:pt idx="14">
                  <c:v>954</c:v>
                </c:pt>
                <c:pt idx="15">
                  <c:v>890</c:v>
                </c:pt>
                <c:pt idx="16">
                  <c:v>994</c:v>
                </c:pt>
                <c:pt idx="17">
                  <c:v>496</c:v>
                </c:pt>
                <c:pt idx="18">
                  <c:v>454</c:v>
                </c:pt>
                <c:pt idx="19">
                  <c:v>1129</c:v>
                </c:pt>
                <c:pt idx="20">
                  <c:v>402</c:v>
                </c:pt>
                <c:pt idx="21">
                  <c:v>1181</c:v>
                </c:pt>
                <c:pt idx="22">
                  <c:v>351</c:v>
                </c:pt>
                <c:pt idx="23">
                  <c:v>612</c:v>
                </c:pt>
                <c:pt idx="24">
                  <c:v>1126</c:v>
                </c:pt>
                <c:pt idx="25">
                  <c:v>575</c:v>
                </c:pt>
                <c:pt idx="26">
                  <c:v>44</c:v>
                </c:pt>
                <c:pt idx="27">
                  <c:v>39</c:v>
                </c:pt>
                <c:pt idx="28">
                  <c:v>1287</c:v>
                </c:pt>
                <c:pt idx="29">
                  <c:v>789</c:v>
                </c:pt>
                <c:pt idx="30">
                  <c:v>1117</c:v>
                </c:pt>
                <c:pt idx="31">
                  <c:v>834</c:v>
                </c:pt>
                <c:pt idx="32">
                  <c:v>147</c:v>
                </c:pt>
                <c:pt idx="33">
                  <c:v>1132</c:v>
                </c:pt>
                <c:pt idx="34">
                  <c:v>531</c:v>
                </c:pt>
              </c:numCache>
            </c:numRef>
          </c:val>
          <c:extLst xmlns:c16r2="http://schemas.microsoft.com/office/drawing/2015/06/chart">
            <c:ext xmlns:c16="http://schemas.microsoft.com/office/drawing/2014/chart" uri="{C3380CC4-5D6E-409C-BE32-E72D297353CC}">
              <c16:uniqueId val="{00000000-EE77-4C2F-9DC8-6F2BAAD4928F}"/>
            </c:ext>
          </c:extLst>
        </c:ser>
        <c:dLbls>
          <c:showLegendKey val="0"/>
          <c:showVal val="0"/>
          <c:showCatName val="0"/>
          <c:showSerName val="0"/>
          <c:showPercent val="0"/>
          <c:showBubbleSize val="0"/>
        </c:dLbls>
        <c:gapWidth val="219"/>
        <c:axId val="-1362350752"/>
        <c:axId val="-1362360000"/>
      </c:barChart>
      <c:lineChart>
        <c:grouping val="standard"/>
        <c:varyColors val="0"/>
        <c:ser>
          <c:idx val="1"/>
          <c:order val="1"/>
          <c:tx>
            <c:strRef>
              <c:f>Decelerations!$C$3</c:f>
              <c:strCache>
                <c:ptCount val="1"/>
                <c:pt idx="0">
                  <c:v>DEC_Individual</c:v>
                </c:pt>
              </c:strCache>
            </c:strRef>
          </c:tx>
          <c:spPr>
            <a:ln w="12700" cap="rnd">
              <a:solidFill>
                <a:srgbClr val="00B05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Decelerations!$C$4:$C$39</c:f>
              <c:numCache>
                <c:formatCode>General</c:formatCode>
                <c:ptCount val="35"/>
                <c:pt idx="0">
                  <c:v>58.614552347795879</c:v>
                </c:pt>
                <c:pt idx="1">
                  <c:v>58.371241084370538</c:v>
                </c:pt>
                <c:pt idx="2">
                  <c:v>59.11193345211128</c:v>
                </c:pt>
                <c:pt idx="3">
                  <c:v>58.948349705596812</c:v>
                </c:pt>
                <c:pt idx="4">
                  <c:v>60.956753066941353</c:v>
                </c:pt>
                <c:pt idx="5">
                  <c:v>61.224883466958516</c:v>
                </c:pt>
                <c:pt idx="6">
                  <c:v>61.224883466958516</c:v>
                </c:pt>
                <c:pt idx="7">
                  <c:v>61.388125615960959</c:v>
                </c:pt>
                <c:pt idx="8">
                  <c:v>61.388125615960959</c:v>
                </c:pt>
                <c:pt idx="9">
                  <c:v>61.388125615960959</c:v>
                </c:pt>
                <c:pt idx="10">
                  <c:v>61.27802003526714</c:v>
                </c:pt>
                <c:pt idx="11">
                  <c:v>58.53846153846154</c:v>
                </c:pt>
                <c:pt idx="12">
                  <c:v>61.125822341000166</c:v>
                </c:pt>
                <c:pt idx="13">
                  <c:v>62.913931340549638</c:v>
                </c:pt>
                <c:pt idx="14">
                  <c:v>61.706069254580406</c:v>
                </c:pt>
                <c:pt idx="15">
                  <c:v>61.706069254580406</c:v>
                </c:pt>
                <c:pt idx="16">
                  <c:v>61.877043197178658</c:v>
                </c:pt>
                <c:pt idx="17">
                  <c:v>56.955842405076133</c:v>
                </c:pt>
                <c:pt idx="18">
                  <c:v>57.055197579781535</c:v>
                </c:pt>
                <c:pt idx="19">
                  <c:v>60.472452911402961</c:v>
                </c:pt>
                <c:pt idx="20">
                  <c:v>56.643082440388476</c:v>
                </c:pt>
                <c:pt idx="21">
                  <c:v>60.57638283564539</c:v>
                </c:pt>
                <c:pt idx="22">
                  <c:v>52.991152908394277</c:v>
                </c:pt>
                <c:pt idx="23">
                  <c:v>58.462057388933651</c:v>
                </c:pt>
                <c:pt idx="24">
                  <c:v>59.5798458512539</c:v>
                </c:pt>
                <c:pt idx="25">
                  <c:v>58.427019916944481</c:v>
                </c:pt>
                <c:pt idx="26">
                  <c:v>63.317460317460323</c:v>
                </c:pt>
                <c:pt idx="27">
                  <c:v>54.478260869565219</c:v>
                </c:pt>
                <c:pt idx="28">
                  <c:v>57.959812716296959</c:v>
                </c:pt>
                <c:pt idx="29">
                  <c:v>57.959812716296959</c:v>
                </c:pt>
                <c:pt idx="30">
                  <c:v>59.025457582302074</c:v>
                </c:pt>
                <c:pt idx="31">
                  <c:v>57.988745157405198</c:v>
                </c:pt>
                <c:pt idx="32">
                  <c:v>56.723954369948274</c:v>
                </c:pt>
                <c:pt idx="33">
                  <c:v>60.340023708661263</c:v>
                </c:pt>
                <c:pt idx="34">
                  <c:v>58.492287322520461</c:v>
                </c:pt>
              </c:numCache>
            </c:numRef>
          </c:val>
          <c:smooth val="0"/>
          <c:extLst xmlns:c16r2="http://schemas.microsoft.com/office/drawing/2015/06/chart">
            <c:ext xmlns:c16="http://schemas.microsoft.com/office/drawing/2014/chart" uri="{C3380CC4-5D6E-409C-BE32-E72D297353CC}">
              <c16:uniqueId val="{00000001-EE77-4C2F-9DC8-6F2BAAD4928F}"/>
            </c:ext>
          </c:extLst>
        </c:ser>
        <c:ser>
          <c:idx val="2"/>
          <c:order val="2"/>
          <c:tx>
            <c:strRef>
              <c:f>Decelerations!$D$3</c:f>
              <c:strCache>
                <c:ptCount val="1"/>
                <c:pt idx="0">
                  <c:v>DEC_Team</c:v>
                </c:pt>
              </c:strCache>
            </c:strRef>
          </c:tx>
          <c:spPr>
            <a:ln w="12700" cap="rnd">
              <a:solidFill>
                <a:srgbClr val="0070C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Decelerations!$D$4:$D$39</c:f>
              <c:numCache>
                <c:formatCode>General</c:formatCode>
                <c:ptCount val="35"/>
                <c:pt idx="0">
                  <c:v>59.290909090909075</c:v>
                </c:pt>
                <c:pt idx="1">
                  <c:v>59.290909090909075</c:v>
                </c:pt>
                <c:pt idx="2">
                  <c:v>59.290909090909082</c:v>
                </c:pt>
                <c:pt idx="3">
                  <c:v>59.290909090909075</c:v>
                </c:pt>
                <c:pt idx="4">
                  <c:v>59.290909090909075</c:v>
                </c:pt>
                <c:pt idx="5">
                  <c:v>59.290909090909075</c:v>
                </c:pt>
                <c:pt idx="6">
                  <c:v>59.290909090909075</c:v>
                </c:pt>
                <c:pt idx="7">
                  <c:v>59.290909090909075</c:v>
                </c:pt>
                <c:pt idx="8">
                  <c:v>59.290909090909075</c:v>
                </c:pt>
                <c:pt idx="9">
                  <c:v>59.290909090909075</c:v>
                </c:pt>
                <c:pt idx="10">
                  <c:v>59.290909090909075</c:v>
                </c:pt>
                <c:pt idx="11">
                  <c:v>59.290909090909089</c:v>
                </c:pt>
                <c:pt idx="12">
                  <c:v>59.290909090909082</c:v>
                </c:pt>
                <c:pt idx="13">
                  <c:v>59.290909090909075</c:v>
                </c:pt>
                <c:pt idx="14">
                  <c:v>59.290909090909082</c:v>
                </c:pt>
                <c:pt idx="15">
                  <c:v>59.290909090909082</c:v>
                </c:pt>
                <c:pt idx="16">
                  <c:v>59.290909090909075</c:v>
                </c:pt>
                <c:pt idx="17">
                  <c:v>59.290909090909089</c:v>
                </c:pt>
                <c:pt idx="18">
                  <c:v>59.247703449590226</c:v>
                </c:pt>
                <c:pt idx="19">
                  <c:v>59.31333392634761</c:v>
                </c:pt>
                <c:pt idx="20">
                  <c:v>59.290909090909075</c:v>
                </c:pt>
                <c:pt idx="21">
                  <c:v>59.290909090909075</c:v>
                </c:pt>
                <c:pt idx="22">
                  <c:v>59.290909090909096</c:v>
                </c:pt>
                <c:pt idx="23">
                  <c:v>59.290909090909075</c:v>
                </c:pt>
                <c:pt idx="24">
                  <c:v>59.290909090909082</c:v>
                </c:pt>
                <c:pt idx="25">
                  <c:v>59.290909090909075</c:v>
                </c:pt>
                <c:pt idx="26">
                  <c:v>59.290909090909089</c:v>
                </c:pt>
                <c:pt idx="27">
                  <c:v>59.290909090909089</c:v>
                </c:pt>
                <c:pt idx="28">
                  <c:v>59.290909090909075</c:v>
                </c:pt>
                <c:pt idx="29">
                  <c:v>59.290909090909075</c:v>
                </c:pt>
                <c:pt idx="30">
                  <c:v>59.290909090909082</c:v>
                </c:pt>
                <c:pt idx="31">
                  <c:v>59.290909090909075</c:v>
                </c:pt>
                <c:pt idx="32">
                  <c:v>59.290909090909075</c:v>
                </c:pt>
                <c:pt idx="33">
                  <c:v>59.649706457925625</c:v>
                </c:pt>
                <c:pt idx="34">
                  <c:v>58.513207547169806</c:v>
                </c:pt>
              </c:numCache>
            </c:numRef>
          </c:val>
          <c:smooth val="0"/>
          <c:extLst xmlns:c16r2="http://schemas.microsoft.com/office/drawing/2015/06/chart">
            <c:ext xmlns:c16="http://schemas.microsoft.com/office/drawing/2014/chart" uri="{C3380CC4-5D6E-409C-BE32-E72D297353CC}">
              <c16:uniqueId val="{00000002-EE77-4C2F-9DC8-6F2BAAD4928F}"/>
            </c:ext>
          </c:extLst>
        </c:ser>
        <c:ser>
          <c:idx val="4"/>
          <c:order val="4"/>
          <c:tx>
            <c:strRef>
              <c:f>Decelerations!$F$3</c:f>
              <c:strCache>
                <c:ptCount val="1"/>
                <c:pt idx="0">
                  <c:v>Maxx</c:v>
                </c:pt>
              </c:strCache>
            </c:strRef>
          </c:tx>
          <c:spPr>
            <a:ln w="12700" cap="rnd">
              <a:solidFill>
                <a:srgbClr val="FF0000"/>
              </a:solidFill>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E77-4C2F-9DC8-6F2BAAD4928F}"/>
            </c:ext>
          </c:extLst>
        </c:ser>
        <c:dLbls>
          <c:showLegendKey val="0"/>
          <c:showVal val="0"/>
          <c:showCatName val="0"/>
          <c:showSerName val="0"/>
          <c:showPercent val="0"/>
          <c:showBubbleSize val="0"/>
        </c:dLbls>
        <c:marker val="1"/>
        <c:smooth val="0"/>
        <c:axId val="-1362350752"/>
        <c:axId val="-1362360000"/>
      </c:lineChart>
      <c:lineChart>
        <c:grouping val="standard"/>
        <c:varyColors val="0"/>
        <c:ser>
          <c:idx val="3"/>
          <c:order val="3"/>
          <c:tx>
            <c:strRef>
              <c:f>Decelerations!$E$3</c:f>
              <c:strCache>
                <c:ptCount val="1"/>
                <c:pt idx="0">
                  <c:v>DEC_per_min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Decelerations!$E$4:$E$39</c:f>
              <c:numCache>
                <c:formatCode>General</c:formatCode>
                <c:ptCount val="35"/>
                <c:pt idx="0">
                  <c:v>8.4519471639100399</c:v>
                </c:pt>
                <c:pt idx="1">
                  <c:v>8.0174954923565593</c:v>
                </c:pt>
                <c:pt idx="2">
                  <c:v>7.3592117118725158</c:v>
                </c:pt>
                <c:pt idx="3">
                  <c:v>10.274893873502812</c:v>
                </c:pt>
                <c:pt idx="4">
                  <c:v>11.135197069727781</c:v>
                </c:pt>
                <c:pt idx="5">
                  <c:v>8.8575388138061371</c:v>
                </c:pt>
                <c:pt idx="6">
                  <c:v>10.516381444053037</c:v>
                </c:pt>
                <c:pt idx="7">
                  <c:v>11.205247363189137</c:v>
                </c:pt>
                <c:pt idx="8">
                  <c:v>9.7299077184494145</c:v>
                </c:pt>
                <c:pt idx="9">
                  <c:v>11.541739195839527</c:v>
                </c:pt>
                <c:pt idx="10">
                  <c:v>9.4416315841839324</c:v>
                </c:pt>
                <c:pt idx="11">
                  <c:v>0.44316339398306615</c:v>
                </c:pt>
                <c:pt idx="12">
                  <c:v>9.9552472893612229</c:v>
                </c:pt>
                <c:pt idx="13">
                  <c:v>12.383108489157793</c:v>
                </c:pt>
                <c:pt idx="14">
                  <c:v>10.819886485101389</c:v>
                </c:pt>
                <c:pt idx="15">
                  <c:v>10.460060871717973</c:v>
                </c:pt>
                <c:pt idx="16">
                  <c:v>12.38245758591516</c:v>
                </c:pt>
                <c:pt idx="17">
                  <c:v>7.3401660571960061</c:v>
                </c:pt>
                <c:pt idx="18">
                  <c:v>6.1047655337000064</c:v>
                </c:pt>
                <c:pt idx="19">
                  <c:v>13.355517170565379</c:v>
                </c:pt>
                <c:pt idx="20">
                  <c:v>5.0873661553189011</c:v>
                </c:pt>
                <c:pt idx="21">
                  <c:v>16.125534388462135</c:v>
                </c:pt>
                <c:pt idx="22">
                  <c:v>5.5917266177120499</c:v>
                </c:pt>
                <c:pt idx="23">
                  <c:v>8.5223510701026512</c:v>
                </c:pt>
                <c:pt idx="24">
                  <c:v>12.770720086368101</c:v>
                </c:pt>
                <c:pt idx="25">
                  <c:v>6.5297552323281307</c:v>
                </c:pt>
                <c:pt idx="26">
                  <c:v>1.944035346097202</c:v>
                </c:pt>
                <c:pt idx="27">
                  <c:v>0.42154566744730682</c:v>
                </c:pt>
                <c:pt idx="28">
                  <c:v>17.262072931093574</c:v>
                </c:pt>
                <c:pt idx="29">
                  <c:v>8.699494848641935</c:v>
                </c:pt>
                <c:pt idx="30">
                  <c:v>15.323135182340101</c:v>
                </c:pt>
                <c:pt idx="31">
                  <c:v>11.31166647340871</c:v>
                </c:pt>
                <c:pt idx="32">
                  <c:v>3.5985312117503052</c:v>
                </c:pt>
                <c:pt idx="33">
                  <c:v>13.470338724909711</c:v>
                </c:pt>
                <c:pt idx="34">
                  <c:v>8.0003271187236589</c:v>
                </c:pt>
              </c:numCache>
            </c:numRef>
          </c:val>
          <c:smooth val="0"/>
          <c:extLst xmlns:c16r2="http://schemas.microsoft.com/office/drawing/2015/06/chart">
            <c:ext xmlns:c16="http://schemas.microsoft.com/office/drawing/2014/chart" uri="{C3380CC4-5D6E-409C-BE32-E72D297353CC}">
              <c16:uniqueId val="{00000004-EE77-4C2F-9DC8-6F2BAAD4928F}"/>
            </c:ext>
          </c:extLst>
        </c:ser>
        <c:dLbls>
          <c:showLegendKey val="0"/>
          <c:showVal val="0"/>
          <c:showCatName val="0"/>
          <c:showSerName val="0"/>
          <c:showPercent val="0"/>
          <c:showBubbleSize val="0"/>
        </c:dLbls>
        <c:marker val="1"/>
        <c:smooth val="0"/>
        <c:axId val="-1362358912"/>
        <c:axId val="-1362359456"/>
      </c:lineChart>
      <c:catAx>
        <c:axId val="-136235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60000"/>
        <c:crosses val="autoZero"/>
        <c:auto val="1"/>
        <c:lblAlgn val="ctr"/>
        <c:lblOffset val="100"/>
        <c:noMultiLvlLbl val="0"/>
      </c:catAx>
      <c:valAx>
        <c:axId val="-136236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0752"/>
        <c:crosses val="autoZero"/>
        <c:crossBetween val="between"/>
      </c:valAx>
      <c:valAx>
        <c:axId val="-13623594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8912"/>
        <c:crosses val="max"/>
        <c:crossBetween val="between"/>
      </c:valAx>
      <c:catAx>
        <c:axId val="-1362358912"/>
        <c:scaling>
          <c:orientation val="minMax"/>
        </c:scaling>
        <c:delete val="1"/>
        <c:axPos val="b"/>
        <c:numFmt formatCode="General" sourceLinked="1"/>
        <c:majorTickMark val="out"/>
        <c:minorTickMark val="none"/>
        <c:tickLblPos val="nextTo"/>
        <c:crossAx val="-1362359456"/>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6048614941"/>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[Data_Base_Ettihad club (1).xlsx]ACC+DEC!PivotTable4</c:name>
    <c:fmtId val="0"/>
  </c:pivotSource>
  <c:chart>
    <c:autoTitleDeleted val="0"/>
    <c:pivotFmts>
      <c:pivotFmt>
        <c:idx val="0"/>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12700" cap="rnd">
            <a:solidFill>
              <a:srgbClr val="00B050"/>
            </a:solidFill>
            <a:prstDash val="lgDash"/>
            <a:round/>
          </a:ln>
          <a:effectLst/>
        </c:spPr>
        <c:marker>
          <c:symbol val="none"/>
        </c:marker>
      </c:pivotFmt>
      <c:pivotFmt>
        <c:idx val="2"/>
        <c:spPr>
          <a:ln w="12700" cap="rnd">
            <a:solidFill>
              <a:srgbClr val="0070C0"/>
            </a:solidFill>
            <a:prstDash val="lgDash"/>
            <a:round/>
          </a:ln>
          <a:effectLst/>
        </c:spPr>
        <c:marker>
          <c:symbol val="none"/>
        </c:marker>
      </c:pivotFmt>
      <c:pivotFmt>
        <c:idx val="3"/>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12700" cap="rnd">
            <a:solidFill>
              <a:srgbClr val="C00000"/>
            </a:solidFill>
            <a:round/>
          </a:ln>
          <a:effectLst/>
        </c:spPr>
        <c:marker>
          <c:symbol val="none"/>
        </c:marker>
      </c:pivotFmt>
    </c:pivotFmts>
    <c:plotArea>
      <c:layout/>
      <c:barChart>
        <c:barDir val="col"/>
        <c:grouping val="clustered"/>
        <c:varyColors val="0"/>
        <c:ser>
          <c:idx val="0"/>
          <c:order val="0"/>
          <c:tx>
            <c:strRef>
              <c:f>'ACC+DEC'!$B$3</c:f>
              <c:strCache>
                <c:ptCount val="1"/>
                <c:pt idx="0">
                  <c:v>ACC+DEC_</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'ACC+DEC'!$B$4:$B$39</c:f>
              <c:numCache>
                <c:formatCode>General</c:formatCode>
                <c:ptCount val="35"/>
                <c:pt idx="0">
                  <c:v>1189</c:v>
                </c:pt>
                <c:pt idx="1">
                  <c:v>2443</c:v>
                </c:pt>
                <c:pt idx="2">
                  <c:v>2984</c:v>
                </c:pt>
                <c:pt idx="3">
                  <c:v>1635</c:v>
                </c:pt>
                <c:pt idx="4">
                  <c:v>3533</c:v>
                </c:pt>
                <c:pt idx="5">
                  <c:v>1760</c:v>
                </c:pt>
                <c:pt idx="6">
                  <c:v>1900</c:v>
                </c:pt>
                <c:pt idx="7">
                  <c:v>5179</c:v>
                </c:pt>
                <c:pt idx="8">
                  <c:v>3394</c:v>
                </c:pt>
                <c:pt idx="9">
                  <c:v>3440</c:v>
                </c:pt>
                <c:pt idx="10">
                  <c:v>2157</c:v>
                </c:pt>
                <c:pt idx="11">
                  <c:v>116</c:v>
                </c:pt>
                <c:pt idx="12">
                  <c:v>3991</c:v>
                </c:pt>
                <c:pt idx="13">
                  <c:v>1835</c:v>
                </c:pt>
                <c:pt idx="14">
                  <c:v>1945</c:v>
                </c:pt>
                <c:pt idx="15">
                  <c:v>1838</c:v>
                </c:pt>
                <c:pt idx="16">
                  <c:v>2071</c:v>
                </c:pt>
                <c:pt idx="17">
                  <c:v>1156</c:v>
                </c:pt>
                <c:pt idx="18">
                  <c:v>1140</c:v>
                </c:pt>
                <c:pt idx="19">
                  <c:v>2476</c:v>
                </c:pt>
                <c:pt idx="20">
                  <c:v>1003</c:v>
                </c:pt>
                <c:pt idx="21">
                  <c:v>2437</c:v>
                </c:pt>
                <c:pt idx="22">
                  <c:v>787</c:v>
                </c:pt>
                <c:pt idx="23">
                  <c:v>1348</c:v>
                </c:pt>
                <c:pt idx="24">
                  <c:v>2221</c:v>
                </c:pt>
                <c:pt idx="25">
                  <c:v>1509</c:v>
                </c:pt>
                <c:pt idx="26">
                  <c:v>130</c:v>
                </c:pt>
                <c:pt idx="27">
                  <c:v>110</c:v>
                </c:pt>
                <c:pt idx="28">
                  <c:v>2740</c:v>
                </c:pt>
                <c:pt idx="29">
                  <c:v>1798</c:v>
                </c:pt>
                <c:pt idx="30">
                  <c:v>2335</c:v>
                </c:pt>
                <c:pt idx="31">
                  <c:v>1900</c:v>
                </c:pt>
                <c:pt idx="32">
                  <c:v>325</c:v>
                </c:pt>
                <c:pt idx="33">
                  <c:v>2374</c:v>
                </c:pt>
                <c:pt idx="34">
                  <c:v>1407</c:v>
                </c:pt>
              </c:numCache>
            </c:numRef>
          </c:val>
          <c:extLst xmlns:c16r2="http://schemas.microsoft.com/office/drawing/2015/06/chart">
            <c:ext xmlns:c16="http://schemas.microsoft.com/office/drawing/2014/chart" uri="{C3380CC4-5D6E-409C-BE32-E72D297353CC}">
              <c16:uniqueId val="{00000000-CDAB-4597-A9BA-30EC252CD553}"/>
            </c:ext>
          </c:extLst>
        </c:ser>
        <c:dLbls>
          <c:showLegendKey val="0"/>
          <c:showVal val="0"/>
          <c:showCatName val="0"/>
          <c:showSerName val="0"/>
          <c:showPercent val="0"/>
          <c:showBubbleSize val="0"/>
        </c:dLbls>
        <c:gapWidth val="219"/>
        <c:overlap val="-27"/>
        <c:axId val="-1362358368"/>
        <c:axId val="-1362356736"/>
      </c:barChart>
      <c:lineChart>
        <c:grouping val="standard"/>
        <c:varyColors val="0"/>
        <c:ser>
          <c:idx val="1"/>
          <c:order val="1"/>
          <c:tx>
            <c:strRef>
              <c:f>'ACC+DEC'!$C$3</c:f>
              <c:strCache>
                <c:ptCount val="1"/>
                <c:pt idx="0">
                  <c:v>ACC+DEC__Individual</c:v>
                </c:pt>
              </c:strCache>
            </c:strRef>
          </c:tx>
          <c:spPr>
            <a:ln w="12700" cap="rnd">
              <a:solidFill>
                <a:srgbClr val="00B05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'ACC+DEC'!$C$4:$C$39</c:f>
              <c:numCache>
                <c:formatCode>General</c:formatCode>
                <c:ptCount val="35"/>
                <c:pt idx="0">
                  <c:v>128.01860172568286</c:v>
                </c:pt>
                <c:pt idx="1">
                  <c:v>127.57388005554466</c:v>
                </c:pt>
                <c:pt idx="2">
                  <c:v>128.7900137032525</c:v>
                </c:pt>
                <c:pt idx="3">
                  <c:v>128.48760071622272</c:v>
                </c:pt>
                <c:pt idx="4">
                  <c:v>131.99824980344383</c:v>
                </c:pt>
                <c:pt idx="5">
                  <c:v>132.89064041615904</c:v>
                </c:pt>
                <c:pt idx="6">
                  <c:v>132.89064041615904</c:v>
                </c:pt>
                <c:pt idx="7">
                  <c:v>134.00193266789395</c:v>
                </c:pt>
                <c:pt idx="8">
                  <c:v>134.00193266789395</c:v>
                </c:pt>
                <c:pt idx="9">
                  <c:v>134.00193266789395</c:v>
                </c:pt>
                <c:pt idx="10">
                  <c:v>133.41029868096587</c:v>
                </c:pt>
                <c:pt idx="11">
                  <c:v>127.77777777777777</c:v>
                </c:pt>
                <c:pt idx="12">
                  <c:v>133.09738085301095</c:v>
                </c:pt>
                <c:pt idx="13">
                  <c:v>135.92741254405496</c:v>
                </c:pt>
                <c:pt idx="14">
                  <c:v>133.57959332864448</c:v>
                </c:pt>
                <c:pt idx="15">
                  <c:v>133.57959332864448</c:v>
                </c:pt>
                <c:pt idx="16">
                  <c:v>133.09527191800944</c:v>
                </c:pt>
                <c:pt idx="17">
                  <c:v>124.34635551556646</c:v>
                </c:pt>
                <c:pt idx="18">
                  <c:v>124.91902935558051</c:v>
                </c:pt>
                <c:pt idx="19">
                  <c:v>131.12860499472504</c:v>
                </c:pt>
                <c:pt idx="20">
                  <c:v>124.13276219169474</c:v>
                </c:pt>
                <c:pt idx="21">
                  <c:v>130.80297999472504</c:v>
                </c:pt>
                <c:pt idx="22">
                  <c:v>114.3920751291719</c:v>
                </c:pt>
                <c:pt idx="23">
                  <c:v>126.29456049414405</c:v>
                </c:pt>
                <c:pt idx="24">
                  <c:v>127.40688332963173</c:v>
                </c:pt>
                <c:pt idx="25">
                  <c:v>126.05352608058362</c:v>
                </c:pt>
                <c:pt idx="26">
                  <c:v>140.21351324337832</c:v>
                </c:pt>
                <c:pt idx="27">
                  <c:v>120.45833333333333</c:v>
                </c:pt>
                <c:pt idx="28">
                  <c:v>125.45516231347392</c:v>
                </c:pt>
                <c:pt idx="29">
                  <c:v>125.45516231347392</c:v>
                </c:pt>
                <c:pt idx="30">
                  <c:v>127.31699231854344</c:v>
                </c:pt>
                <c:pt idx="31">
                  <c:v>125.5712930866891</c:v>
                </c:pt>
                <c:pt idx="32">
                  <c:v>122.96266539127531</c:v>
                </c:pt>
                <c:pt idx="33">
                  <c:v>130.10729033955263</c:v>
                </c:pt>
                <c:pt idx="34">
                  <c:v>129.4530357850316</c:v>
                </c:pt>
              </c:numCache>
            </c:numRef>
          </c:val>
          <c:smooth val="0"/>
          <c:extLst xmlns:c16r2="http://schemas.microsoft.com/office/drawing/2015/06/chart">
            <c:ext xmlns:c16="http://schemas.microsoft.com/office/drawing/2014/chart" uri="{C3380CC4-5D6E-409C-BE32-E72D297353CC}">
              <c16:uniqueId val="{00000001-CDAB-4597-A9BA-30EC252CD553}"/>
            </c:ext>
          </c:extLst>
        </c:ser>
        <c:ser>
          <c:idx val="2"/>
          <c:order val="2"/>
          <c:tx>
            <c:strRef>
              <c:f>'ACC+DEC'!$D$3</c:f>
              <c:strCache>
                <c:ptCount val="1"/>
                <c:pt idx="0">
                  <c:v>ACC+DEC__Team</c:v>
                </c:pt>
              </c:strCache>
            </c:strRef>
          </c:tx>
          <c:spPr>
            <a:ln w="12700" cap="rnd">
              <a:solidFill>
                <a:srgbClr val="0070C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'ACC+DEC'!$D$4:$D$39</c:f>
              <c:numCache>
                <c:formatCode>General</c:formatCode>
                <c:ptCount val="35"/>
                <c:pt idx="0">
                  <c:v>129.44528301886791</c:v>
                </c:pt>
                <c:pt idx="1">
                  <c:v>129.44528301886791</c:v>
                </c:pt>
                <c:pt idx="2">
                  <c:v>129.44528301886791</c:v>
                </c:pt>
                <c:pt idx="3">
                  <c:v>129.44528301886791</c:v>
                </c:pt>
                <c:pt idx="4">
                  <c:v>129.44528301886791</c:v>
                </c:pt>
                <c:pt idx="5">
                  <c:v>129.44528301886791</c:v>
                </c:pt>
                <c:pt idx="6">
                  <c:v>129.44528301886791</c:v>
                </c:pt>
                <c:pt idx="7">
                  <c:v>129.44528301886791</c:v>
                </c:pt>
                <c:pt idx="8">
                  <c:v>129.44528301886791</c:v>
                </c:pt>
                <c:pt idx="9">
                  <c:v>129.44528301886791</c:v>
                </c:pt>
                <c:pt idx="10">
                  <c:v>129.44528301886791</c:v>
                </c:pt>
                <c:pt idx="11">
                  <c:v>129.44528301886791</c:v>
                </c:pt>
                <c:pt idx="12">
                  <c:v>129.44528301886791</c:v>
                </c:pt>
                <c:pt idx="13">
                  <c:v>129.44528301886791</c:v>
                </c:pt>
                <c:pt idx="14">
                  <c:v>129.44528301886791</c:v>
                </c:pt>
                <c:pt idx="15">
                  <c:v>129.44528301886791</c:v>
                </c:pt>
                <c:pt idx="16">
                  <c:v>129.44528301886791</c:v>
                </c:pt>
                <c:pt idx="17">
                  <c:v>129.44528301886791</c:v>
                </c:pt>
                <c:pt idx="18">
                  <c:v>129.44528301886791</c:v>
                </c:pt>
                <c:pt idx="19">
                  <c:v>129.44528301886791</c:v>
                </c:pt>
                <c:pt idx="20">
                  <c:v>129.44528301886791</c:v>
                </c:pt>
                <c:pt idx="21">
                  <c:v>129.44528301886791</c:v>
                </c:pt>
                <c:pt idx="22">
                  <c:v>129.44528301886791</c:v>
                </c:pt>
                <c:pt idx="23">
                  <c:v>129.44528301886791</c:v>
                </c:pt>
                <c:pt idx="24">
                  <c:v>129.44528301886791</c:v>
                </c:pt>
                <c:pt idx="25">
                  <c:v>129.44528301886791</c:v>
                </c:pt>
                <c:pt idx="26">
                  <c:v>129.44528301886791</c:v>
                </c:pt>
                <c:pt idx="27">
                  <c:v>129.44528301886791</c:v>
                </c:pt>
                <c:pt idx="28">
                  <c:v>129.44528301886791</c:v>
                </c:pt>
                <c:pt idx="29">
                  <c:v>129.44528301886791</c:v>
                </c:pt>
                <c:pt idx="30">
                  <c:v>129.44528301886791</c:v>
                </c:pt>
                <c:pt idx="31">
                  <c:v>129.44528301886791</c:v>
                </c:pt>
                <c:pt idx="32">
                  <c:v>129.44528301886791</c:v>
                </c:pt>
                <c:pt idx="33">
                  <c:v>129.44528301886791</c:v>
                </c:pt>
                <c:pt idx="34">
                  <c:v>129.44528301886791</c:v>
                </c:pt>
              </c:numCache>
            </c:numRef>
          </c:val>
          <c:smooth val="0"/>
          <c:extLst xmlns:c16r2="http://schemas.microsoft.com/office/drawing/2015/06/chart">
            <c:ext xmlns:c16="http://schemas.microsoft.com/office/drawing/2014/chart" uri="{C3380CC4-5D6E-409C-BE32-E72D297353CC}">
              <c16:uniqueId val="{00000002-CDAB-4597-A9BA-30EC252CD553}"/>
            </c:ext>
          </c:extLst>
        </c:ser>
        <c:ser>
          <c:idx val="4"/>
          <c:order val="4"/>
          <c:tx>
            <c:strRef>
              <c:f>'ACC+DEC'!$F$3</c:f>
              <c:strCache>
                <c:ptCount val="1"/>
                <c:pt idx="0">
                  <c:v>Max of Max_ACC+DEC</c:v>
                </c:pt>
              </c:strCache>
            </c:strRef>
          </c:tx>
          <c:spPr>
            <a:ln w="12700" cap="rnd">
              <a:solidFill>
                <a:srgbClr val="C00000"/>
              </a:solidFill>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CDAB-4597-A9BA-30EC252CD553}"/>
            </c:ext>
          </c:extLst>
        </c:ser>
        <c:dLbls>
          <c:showLegendKey val="0"/>
          <c:showVal val="0"/>
          <c:showCatName val="0"/>
          <c:showSerName val="0"/>
          <c:showPercent val="0"/>
          <c:showBubbleSize val="0"/>
        </c:dLbls>
        <c:marker val="1"/>
        <c:smooth val="0"/>
        <c:axId val="-1362358368"/>
        <c:axId val="-1362356736"/>
      </c:lineChart>
      <c:lineChart>
        <c:grouping val="standard"/>
        <c:varyColors val="0"/>
        <c:ser>
          <c:idx val="3"/>
          <c:order val="3"/>
          <c:tx>
            <c:strRef>
              <c:f>'ACC+DEC'!$E$3</c:f>
              <c:strCache>
                <c:ptCount val="1"/>
                <c:pt idx="0">
                  <c:v>ACC+DEC_p/min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'ACC+DEC'!$E$4:$E$39</c:f>
              <c:numCache>
                <c:formatCode>General</c:formatCode>
                <c:ptCount val="35"/>
                <c:pt idx="0">
                  <c:v>20.483216611510315</c:v>
                </c:pt>
                <c:pt idx="1">
                  <c:v>19.844184557103226</c:v>
                </c:pt>
                <c:pt idx="2">
                  <c:v>15.828625318785315</c:v>
                </c:pt>
                <c:pt idx="3">
                  <c:v>25.271579328354118</c:v>
                </c:pt>
                <c:pt idx="4">
                  <c:v>24.762939754403973</c:v>
                </c:pt>
                <c:pt idx="5">
                  <c:v>18.62712641381458</c:v>
                </c:pt>
                <c:pt idx="6">
                  <c:v>21.670451813151665</c:v>
                </c:pt>
                <c:pt idx="7">
                  <c:v>25.635048913762965</c:v>
                </c:pt>
                <c:pt idx="8">
                  <c:v>20.800806278933532</c:v>
                </c:pt>
                <c:pt idx="9">
                  <c:v>24.429864173535666</c:v>
                </c:pt>
                <c:pt idx="10">
                  <c:v>23.508172678880165</c:v>
                </c:pt>
                <c:pt idx="11">
                  <c:v>1.2538281390740407</c:v>
                </c:pt>
                <c:pt idx="12">
                  <c:v>21.850595362282348</c:v>
                </c:pt>
                <c:pt idx="13">
                  <c:v>26.518241356229282</c:v>
                </c:pt>
                <c:pt idx="14">
                  <c:v>22.269784529546438</c:v>
                </c:pt>
                <c:pt idx="15">
                  <c:v>21.595755629230723</c:v>
                </c:pt>
                <c:pt idx="16">
                  <c:v>25.933794167644098</c:v>
                </c:pt>
                <c:pt idx="17">
                  <c:v>17.099583136549086</c:v>
                </c:pt>
                <c:pt idx="18">
                  <c:v>15.328302594478513</c:v>
                </c:pt>
                <c:pt idx="19">
                  <c:v>29.134341768410572</c:v>
                </c:pt>
                <c:pt idx="20">
                  <c:v>12.688538892943845</c:v>
                </c:pt>
                <c:pt idx="21">
                  <c:v>34.647963968568511</c:v>
                </c:pt>
                <c:pt idx="22">
                  <c:v>12.427510870701576</c:v>
                </c:pt>
                <c:pt idx="23">
                  <c:v>18.847277010976047</c:v>
                </c:pt>
                <c:pt idx="24">
                  <c:v>25.007587704021372</c:v>
                </c:pt>
                <c:pt idx="25">
                  <c:v>18.013039310317392</c:v>
                </c:pt>
                <c:pt idx="26">
                  <c:v>5.7437407952871871</c:v>
                </c:pt>
                <c:pt idx="27">
                  <c:v>1.1889749594667627</c:v>
                </c:pt>
                <c:pt idx="28">
                  <c:v>36.927692513485759</c:v>
                </c:pt>
                <c:pt idx="29">
                  <c:v>19.969126690352201</c:v>
                </c:pt>
                <c:pt idx="30">
                  <c:v>32.032030036132994</c:v>
                </c:pt>
                <c:pt idx="31">
                  <c:v>25.745466107571751</c:v>
                </c:pt>
                <c:pt idx="32">
                  <c:v>7.9559363525091786</c:v>
                </c:pt>
                <c:pt idx="33">
                  <c:v>28.968608094508614</c:v>
                </c:pt>
                <c:pt idx="34">
                  <c:v>21.607046821806854</c:v>
                </c:pt>
              </c:numCache>
            </c:numRef>
          </c:val>
          <c:smooth val="0"/>
          <c:extLst xmlns:c16r2="http://schemas.microsoft.com/office/drawing/2015/06/chart">
            <c:ext xmlns:c16="http://schemas.microsoft.com/office/drawing/2014/chart" uri="{C3380CC4-5D6E-409C-BE32-E72D297353CC}">
              <c16:uniqueId val="{00000003-CDAB-4597-A9BA-30EC252CD553}"/>
            </c:ext>
          </c:extLst>
        </c:ser>
        <c:dLbls>
          <c:showLegendKey val="0"/>
          <c:showVal val="0"/>
          <c:showCatName val="0"/>
          <c:showSerName val="0"/>
          <c:showPercent val="0"/>
          <c:showBubbleSize val="0"/>
        </c:dLbls>
        <c:marker val="1"/>
        <c:smooth val="0"/>
        <c:axId val="-1362349664"/>
        <c:axId val="-1362352928"/>
      </c:lineChart>
      <c:catAx>
        <c:axId val="-13623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6736"/>
        <c:crosses val="autoZero"/>
        <c:auto val="1"/>
        <c:lblAlgn val="ctr"/>
        <c:lblOffset val="100"/>
        <c:noMultiLvlLbl val="0"/>
      </c:catAx>
      <c:valAx>
        <c:axId val="-1362356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58368"/>
        <c:crosses val="autoZero"/>
        <c:crossBetween val="between"/>
      </c:valAx>
      <c:valAx>
        <c:axId val="-13623529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362349664"/>
        <c:crosses val="max"/>
        <c:crossBetween val="between"/>
      </c:valAx>
      <c:catAx>
        <c:axId val="-1362349664"/>
        <c:scaling>
          <c:orientation val="minMax"/>
        </c:scaling>
        <c:delete val="1"/>
        <c:axPos val="b"/>
        <c:numFmt formatCode="General" sourceLinked="1"/>
        <c:majorTickMark val="out"/>
        <c:minorTickMark val="none"/>
        <c:tickLblPos val="nextTo"/>
        <c:crossAx val="-13623529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a16="http://schemas.microsoft.com/office/drawing/2014/main" xmlns="" id="{FF50D26E-71DD-C1F0-C8D6-1A7D8E31F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3">
              <a:extLst>
                <a:ext uri="{FF2B5EF4-FFF2-40B4-BE49-F238E27FC236}">
                  <a16:creationId xmlns:a16="http://schemas.microsoft.com/office/drawing/2014/main" xmlns="" id="{06396B8B-8425-5368-37E4-F3ECFAA4BE20}"/>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70802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6</xdr:col>
      <xdr:colOff>1974850</xdr:colOff>
      <xdr:row>30</xdr:row>
      <xdr:rowOff>82550</xdr:rowOff>
    </xdr:to>
    <xdr:graphicFrame macro="">
      <xdr:nvGraphicFramePr>
        <xdr:cNvPr id="2" name="Chart 1">
          <a:extLst>
            <a:ext uri="{FF2B5EF4-FFF2-40B4-BE49-F238E27FC236}">
              <a16:creationId xmlns:a16="http://schemas.microsoft.com/office/drawing/2014/main" xmlns="" id="{AB209168-8C28-4326-9A3D-C5E95073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2279650</xdr:colOff>
      <xdr:row>0</xdr:row>
      <xdr:rowOff>76200</xdr:rowOff>
    </xdr:from>
    <xdr:to>
      <xdr:col>7</xdr:col>
      <xdr:colOff>1720850</xdr:colOff>
      <xdr:row>25</xdr:row>
      <xdr:rowOff>101600</xdr:rowOff>
    </xdr:to>
    <mc:AlternateContent xmlns:mc="http://schemas.openxmlformats.org/markup-compatibility/2006" xmlns:a14="http://schemas.microsoft.com/office/drawing/2010/main">
      <mc:Choice Requires="a14">
        <xdr:graphicFrame macro="">
          <xdr:nvGraphicFramePr>
            <xdr:cNvPr id="3" name="Name 5">
              <a:extLst>
                <a:ext uri="{FF2B5EF4-FFF2-40B4-BE49-F238E27FC236}">
                  <a16:creationId xmlns:a16="http://schemas.microsoft.com/office/drawing/2014/main" xmlns="" id="{FAF234E0-FC89-40F5-9F3D-1D0634CF2EA4}"/>
                </a:ext>
              </a:extLst>
            </xdr:cNvPr>
            <xdr:cNvGraphicFramePr/>
          </xdr:nvGraphicFramePr>
          <xdr:xfrm>
            <a:off x="0" y="0"/>
            <a:ext cx="0" cy="0"/>
          </xdr:xfrm>
          <a:graphic>
            <a:graphicData uri="http://schemas.microsoft.com/office/drawing/2010/slicer">
              <sle:slicer xmlns:sle="http://schemas.microsoft.com/office/drawing/2010/slicer" name="Name 5"/>
            </a:graphicData>
          </a:graphic>
        </xdr:graphicFrame>
      </mc:Choice>
      <mc:Fallback xmlns="">
        <xdr:sp macro="" textlink="">
          <xdr:nvSpPr>
            <xdr:cNvPr id="0" name=""/>
            <xdr:cNvSpPr>
              <a:spLocks noTextEdit="1"/>
            </xdr:cNvSpPr>
          </xdr:nvSpPr>
          <xdr:spPr>
            <a:xfrm>
              <a:off x="7067550" y="7620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8</xdr:col>
      <xdr:colOff>101600</xdr:colOff>
      <xdr:row>30</xdr:row>
      <xdr:rowOff>82550</xdr:rowOff>
    </xdr:to>
    <xdr:graphicFrame macro="">
      <xdr:nvGraphicFramePr>
        <xdr:cNvPr id="2" name="Chart 1">
          <a:extLst>
            <a:ext uri="{FF2B5EF4-FFF2-40B4-BE49-F238E27FC236}">
              <a16:creationId xmlns:a16="http://schemas.microsoft.com/office/drawing/2014/main" xmlns="" id="{B023BF02-7F13-47E3-BEEA-054174C41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4">
              <a:extLst>
                <a:ext uri="{FF2B5EF4-FFF2-40B4-BE49-F238E27FC236}">
                  <a16:creationId xmlns:a16="http://schemas.microsoft.com/office/drawing/2014/main" xmlns="" id="{75231D7A-2EE3-471F-9DD7-C66D584AE033}"/>
                </a:ext>
              </a:extLst>
            </xdr:cNvPr>
            <xdr:cNvGraphicFramePr/>
          </xdr:nvGraphicFramePr>
          <xdr:xfrm>
            <a:off x="0" y="0"/>
            <a:ext cx="0" cy="0"/>
          </xdr:xfrm>
          <a:graphic>
            <a:graphicData uri="http://schemas.microsoft.com/office/drawing/2010/slicer">
              <sle:slicer xmlns:sle="http://schemas.microsoft.com/office/drawing/2010/slicer" name="Name 4"/>
            </a:graphicData>
          </a:graphic>
        </xdr:graphicFrame>
      </mc:Choice>
      <mc:Fallback xmlns="">
        <xdr:sp macro="" textlink="">
          <xdr:nvSpPr>
            <xdr:cNvPr id="0" name=""/>
            <xdr:cNvSpPr>
              <a:spLocks noTextEdit="1"/>
            </xdr:cNvSpPr>
          </xdr:nvSpPr>
          <xdr:spPr>
            <a:xfrm>
              <a:off x="81597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a16="http://schemas.microsoft.com/office/drawing/2014/main" xmlns="" id="{7B941593-65AD-4367-B49C-F4D4B1880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6">
              <a:extLst>
                <a:ext uri="{FF2B5EF4-FFF2-40B4-BE49-F238E27FC236}">
                  <a16:creationId xmlns:a16="http://schemas.microsoft.com/office/drawing/2014/main" xmlns="" id="{0C71DF1B-88F6-4157-ABC7-867A07524629}"/>
                </a:ext>
              </a:extLst>
            </xdr:cNvPr>
            <xdr:cNvGraphicFramePr/>
          </xdr:nvGraphicFramePr>
          <xdr:xfrm>
            <a:off x="0" y="0"/>
            <a:ext cx="0" cy="0"/>
          </xdr:xfrm>
          <a:graphic>
            <a:graphicData uri="http://schemas.microsoft.com/office/drawing/2010/slicer">
              <sle:slicer xmlns:sle="http://schemas.microsoft.com/office/drawing/2010/slicer" name="Name 6"/>
            </a:graphicData>
          </a:graphic>
        </xdr:graphicFrame>
      </mc:Choice>
      <mc:Fallback xmlns="">
        <xdr:sp macro="" textlink="">
          <xdr:nvSpPr>
            <xdr:cNvPr id="0" name=""/>
            <xdr:cNvSpPr>
              <a:spLocks noTextEdit="1"/>
            </xdr:cNvSpPr>
          </xdr:nvSpPr>
          <xdr:spPr>
            <a:xfrm>
              <a:off x="77089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107950</xdr:colOff>
      <xdr:row>3</xdr:row>
      <xdr:rowOff>120650</xdr:rowOff>
    </xdr:from>
    <xdr:to>
      <xdr:col>7</xdr:col>
      <xdr:colOff>107950</xdr:colOff>
      <xdr:row>17</xdr:row>
      <xdr:rowOff>66675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xmlns="" id="{E90FB4B4-2C17-BD8B-79D7-CE904262364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16400" y="673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482600</xdr:colOff>
      <xdr:row>10</xdr:row>
      <xdr:rowOff>152400</xdr:rowOff>
    </xdr:from>
    <xdr:to>
      <xdr:col>7</xdr:col>
      <xdr:colOff>454025</xdr:colOff>
      <xdr:row>25</xdr:row>
      <xdr:rowOff>133350</xdr:rowOff>
    </xdr:to>
    <xdr:graphicFrame macro="">
      <xdr:nvGraphicFramePr>
        <xdr:cNvPr id="3" name="Chart 2">
          <a:extLst>
            <a:ext uri="{FF2B5EF4-FFF2-40B4-BE49-F238E27FC236}">
              <a16:creationId xmlns:a16="http://schemas.microsoft.com/office/drawing/2014/main" xmlns="" id="{5D383D6F-A2F1-0CA4-74E7-AD2E79DE9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a16="http://schemas.microsoft.com/office/drawing/2014/main" xmlns="" id="{51A24B08-B7A4-47C7-B35C-78F7EE44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7">
              <a:extLst>
                <a:ext uri="{FF2B5EF4-FFF2-40B4-BE49-F238E27FC236}">
                  <a16:creationId xmlns:a16="http://schemas.microsoft.com/office/drawing/2014/main" xmlns="" id="{B3D80DDA-32AC-45E4-BB11-08298AF45194}"/>
                </a:ext>
              </a:extLst>
            </xdr:cNvPr>
            <xdr:cNvGraphicFramePr/>
          </xdr:nvGraphicFramePr>
          <xdr:xfrm>
            <a:off x="0" y="0"/>
            <a:ext cx="0" cy="0"/>
          </xdr:xfrm>
          <a:graphic>
            <a:graphicData uri="http://schemas.microsoft.com/office/drawing/2010/slicer">
              <sle:slicer xmlns:sle="http://schemas.microsoft.com/office/drawing/2010/slicer" name="Name 7"/>
            </a:graphicData>
          </a:graphic>
        </xdr:graphicFrame>
      </mc:Choice>
      <mc:Fallback xmlns="">
        <xdr:sp macro="" textlink="">
          <xdr:nvSpPr>
            <xdr:cNvPr id="0" name=""/>
            <xdr:cNvSpPr>
              <a:spLocks noTextEdit="1"/>
            </xdr:cNvSpPr>
          </xdr:nvSpPr>
          <xdr:spPr>
            <a:xfrm>
              <a:off x="60706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a16="http://schemas.microsoft.com/office/drawing/2014/main" xmlns="" id="{D349E791-1D06-4013-BD0F-E8F3693E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8">
              <a:extLst>
                <a:ext uri="{FF2B5EF4-FFF2-40B4-BE49-F238E27FC236}">
                  <a16:creationId xmlns:a16="http://schemas.microsoft.com/office/drawing/2014/main" xmlns="" id="{B5238195-91C5-4AA5-B297-EB4EDACABEE0}"/>
                </a:ext>
              </a:extLst>
            </xdr:cNvPr>
            <xdr:cNvGraphicFramePr/>
          </xdr:nvGraphicFramePr>
          <xdr:xfrm>
            <a:off x="0" y="0"/>
            <a:ext cx="0" cy="0"/>
          </xdr:xfrm>
          <a:graphic>
            <a:graphicData uri="http://schemas.microsoft.com/office/drawing/2010/slicer">
              <sle:slicer xmlns:sle="http://schemas.microsoft.com/office/drawing/2010/slicer" name="Name 8"/>
            </a:graphicData>
          </a:graphic>
        </xdr:graphicFrame>
      </mc:Choice>
      <mc:Fallback xmlns="">
        <xdr:sp macro="" textlink="">
          <xdr:nvSpPr>
            <xdr:cNvPr id="0" name=""/>
            <xdr:cNvSpPr>
              <a:spLocks noTextEdit="1"/>
            </xdr:cNvSpPr>
          </xdr:nvSpPr>
          <xdr:spPr>
            <a:xfrm>
              <a:off x="61341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374650</xdr:colOff>
      <xdr:row>2</xdr:row>
      <xdr:rowOff>171450</xdr:rowOff>
    </xdr:from>
    <xdr:to>
      <xdr:col>9</xdr:col>
      <xdr:colOff>374650</xdr:colOff>
      <xdr:row>16</xdr:row>
      <xdr:rowOff>117475</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xmlns="" id="{1C628B8E-69C7-5FB9-1CC7-F66CF685EAF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692900" y="539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9</xdr:row>
      <xdr:rowOff>139700</xdr:rowOff>
    </xdr:from>
    <xdr:to>
      <xdr:col>8</xdr:col>
      <xdr:colOff>31751</xdr:colOff>
      <xdr:row>24</xdr:row>
      <xdr:rowOff>120650</xdr:rowOff>
    </xdr:to>
    <xdr:graphicFrame macro="">
      <xdr:nvGraphicFramePr>
        <xdr:cNvPr id="3" name="Chart 2">
          <a:extLst>
            <a:ext uri="{FF2B5EF4-FFF2-40B4-BE49-F238E27FC236}">
              <a16:creationId xmlns:a16="http://schemas.microsoft.com/office/drawing/2014/main" xmlns="" id="{4D58871B-01EB-688B-6FDD-EC441472C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55.748737152775" createdVersion="8" refreshedVersion="6" minRefreshableVersion="3" recordCount="530">
  <cacheSource type="worksheet">
    <worksheetSource name="Table1"/>
  </cacheSource>
  <cacheFields count="64">
    <cacheField name="Name" numFmtId="0">
      <sharedItems count="24">
        <s v="A Bamasud"/>
        <s v="A. Mohaned"/>
        <s v="Ahmed Sh"/>
        <s v="Al Saiari"/>
        <s v="Al Nashri"/>
        <s v="H. Camara"/>
        <s v="Igor Coronado"/>
        <s v="M. Alaoufi"/>
        <s v="Md Allh"/>
        <s v="Omar H."/>
        <s v="Romarinho Da Silva"/>
        <s v="Tarek Hamed"/>
        <s v="Zakaria H"/>
        <s v="jota p"/>
        <s v="karim benzema"/>
        <s v="konte N"/>
        <s v="Hamdallh A"/>
        <s v="soltan b"/>
        <s v="marwan Al Sahafi"/>
        <s v="Amri S"/>
        <s v="Kante N"/>
        <s v="Swilam M"/>
        <s v="Kanté N"/>
        <s v="Fabinho H"/>
      </sharedItems>
    </cacheField>
    <cacheField name="Activity Name" numFmtId="0">
      <sharedItems/>
    </cacheField>
    <cacheField name="Date" numFmtId="0">
      <sharedItems containsDate="1" containsMixedTypes="1" minDate="2023-07-10T00:00:00" maxDate="2023-12-08T00:00:00" count="39">
        <d v="2023-07-10T00:00:00"/>
        <d v="2023-07-11T00:00:00"/>
        <d v="2023-07-12T00:00:00"/>
        <d v="2023-07-13T00:00:00"/>
        <d v="2023-07-14T00:00:00"/>
        <d v="2023-07-15T00:00:00"/>
        <d v="2023-07-16T00:00:00"/>
        <d v="2023-07-18T00:00:00"/>
        <d v="2023-07-19T00:00:00"/>
        <d v="2023-07-20T00:00:00"/>
        <d v="2023-07-21T00:00:00"/>
        <s v="21/07/2023"/>
        <s v="22/07/2023"/>
        <s v="23/07/2023"/>
        <s v="25/07/2023"/>
        <s v="26/07/2023"/>
        <s v="27/07/2023"/>
        <d v="2023-07-27T00:00:00"/>
        <s v="28/07/2023"/>
        <s v="29/07/2023"/>
        <s v="30/07/2023"/>
        <s v="01/08/2023"/>
        <s v="02/08/2023"/>
        <s v="03/08/2023"/>
        <s v="04/08/2023"/>
        <s v="05/08/2023"/>
        <s v="07/08/2023"/>
        <d v="2023-08-07T00:00:00"/>
        <s v="08/08/2023"/>
        <s v="09/08/2023"/>
        <s v="11/08/2023"/>
        <s v="12/08/2023"/>
        <s v="13/08/2023"/>
        <s v="14/08/2023"/>
        <s v="16/08/2023"/>
        <d v="2023-12-07T00:00:00" u="1"/>
        <d v="2023-11-07T00:00:00" u="1"/>
        <d v="2023-10-07T00:00:00" u="1"/>
        <d v="2023-07-17T00:00:00" u="1"/>
      </sharedItems>
    </cacheField>
    <cacheField name="Position Name" numFmtId="0">
      <sharedItems/>
    </cacheField>
    <cacheField name="Total Duration" numFmtId="0">
      <sharedItems containsDate="1" containsMixedTypes="1" minDate="1899-12-30T00:09:21" maxDate="1899-12-30T03:48:32"/>
    </cacheField>
    <cacheField name="Total Distance (m)" numFmtId="165">
      <sharedItems containsSemiMixedTypes="0" containsString="0" containsNumber="1" minValue="0" maxValue="14106.39673"/>
    </cacheField>
    <cacheField name="HSD Above 20 km/h" numFmtId="0">
      <sharedItems containsSemiMixedTypes="0" containsString="0" containsNumber="1" minValue="0" maxValue="1067.94002"/>
    </cacheField>
    <cacheField name="Maximum Velocity (km/h)" numFmtId="0">
      <sharedItems containsSemiMixedTypes="0" containsString="0" containsNumber="1" minValue="0" maxValue="34.499540000000003"/>
    </cacheField>
    <cacheField name="Velocity Zone 4 (15-20 Km/h) (m)" numFmtId="0">
      <sharedItems containsSemiMixedTypes="0" containsString="0" containsNumber="1" minValue="0" maxValue="2220.1400100000001"/>
    </cacheField>
    <cacheField name="Velocity Zone 6 (25 + Km/h) (m)" numFmtId="0">
      <sharedItems containsSemiMixedTypes="0" containsString="0" containsNumber="1" minValue="0" maxValue="412.98"/>
    </cacheField>
    <cacheField name="Acceleration B1-3 Total Efforts (Gen 2)" numFmtId="0">
      <sharedItems containsSemiMixedTypes="0" containsString="0" containsNumber="1" containsInteger="1" minValue="0" maxValue="225"/>
    </cacheField>
    <cacheField name="Deceleration B1-3 Total Efforts (Gen 2)" numFmtId="0">
      <sharedItems containsSemiMixedTypes="0" containsString="0" containsNumber="1" containsInteger="1" minValue="0" maxValue="218"/>
    </cacheField>
    <cacheField name="High Intensity Distance (m)_&gt;15" numFmtId="0">
      <sharedItems containsSemiMixedTypes="0" containsString="0" containsNumber="1" minValue="0" maxValue="3034.37"/>
    </cacheField>
    <cacheField name="Velocity Zone 5 (20-25 Km/h) (m)" numFmtId="0">
      <sharedItems containsSemiMixedTypes="0" containsString="0" containsNumber="1" minValue="0" maxValue="929.50001999999995"/>
    </cacheField>
    <cacheField name="Total Player Load" numFmtId="0">
      <sharedItems containsSemiMixedTypes="0" containsString="0" containsNumber="1" minValue="0.80052999999999996" maxValue="1731.9146699999999"/>
    </cacheField>
    <cacheField name="Total_Distance_per_min" numFmtId="0">
      <sharedItems containsSemiMixedTypes="0" containsString="0" containsNumber="1" minValue="0" maxValue="128.49753999999999"/>
    </cacheField>
    <cacheField name="ACC+DEC" numFmtId="165">
      <sharedItems containsSemiMixedTypes="0" containsString="0" containsNumber="1" containsInteger="1" minValue="0" maxValue="442"/>
    </cacheField>
    <cacheField name="Total_Distance_individual" numFmtId="165">
      <sharedItems containsSemiMixedTypes="0" containsString="0" containsNumber="1" minValue="2747.8010836363628" maxValue="6406.5490478260881"/>
    </cacheField>
    <cacheField name="HSD_Above_20 km/h_individual" numFmtId="165">
      <sharedItems containsSemiMixedTypes="0" containsString="0" containsNumber="1" minValue="134.42545636363636" maxValue="387.57409181818184"/>
    </cacheField>
    <cacheField name="Maximum_Velocity_(km/h)_individual" numFmtId="165">
      <sharedItems containsSemiMixedTypes="0" containsString="0" containsNumber="1" minValue="19.310247499999999" maxValue="29.089952173913051"/>
    </cacheField>
    <cacheField name="Velocity_Zone 4_(15-20 Km/h)_(m)_individual" numFmtId="165">
      <sharedItems containsSemiMixedTypes="0" containsString="0" containsNumber="1" minValue="313.58000090909093" maxValue="792.86249250000014"/>
    </cacheField>
    <cacheField name="Velocity_Zone_6_(25 + Km/h)_(m)_individual" numFmtId="165">
      <sharedItems containsSemiMixedTypes="0" containsString="0" containsNumber="1" minValue="8.1733333333333338" maxValue="97.499999642857119"/>
    </cacheField>
    <cacheField name="Acceleration_B1-3_Total_Efforts (Gen 2)_individual" numFmtId="165">
      <sharedItems containsSemiMixedTypes="0" containsString="0" containsNumber="1" minValue="30.818181818181817" maxValue="101.875"/>
    </cacheField>
    <cacheField name="Deceleration_B1-3_Total Efforts_(Gen 2)_individual" numFmtId="165">
      <sharedItems containsSemiMixedTypes="0" containsString="0" containsNumber="1" minValue="21" maxValue="102.5"/>
    </cacheField>
    <cacheField name="High_Intensity_Distance_(m)_individual" numFmtId="165">
      <sharedItems containsSemiMixedTypes="0" containsString="0" containsNumber="1" minValue="448.00545727272714" maxValue="1067.7087437499999"/>
    </cacheField>
    <cacheField name="Velocity_Zone_5_(20-25 Km/h)_(m)_individual" numFmtId="165">
      <sharedItems containsSemiMixedTypes="0" containsString="0" containsNumber="1" minValue="104.88454636363636" maxValue="294.53304434782609"/>
    </cacheField>
    <cacheField name="Total_Player_Load_individual" numFmtId="165">
      <sharedItems containsSemiMixedTypes="0" containsString="0" containsNumber="1" minValue="397.17121454545452" maxValue="775.27074000000005"/>
    </cacheField>
    <cacheField name="ACC+DEC_Individual" numFmtId="165">
      <sharedItems containsSemiMixedTypes="0" containsString="0" containsNumber="1" minValue="51.81818181818182" maxValue="204.375"/>
    </cacheField>
    <cacheField name="Total Distance (m)_Team" numFmtId="165">
      <sharedItems containsSemiMixedTypes="0" containsString="0" containsNumber="1" minValue="5546.0900840188679" maxValue="5627.1928603131128"/>
    </cacheField>
    <cacheField name="HSD Above 20 km/h_Team" numFmtId="165">
      <sharedItems containsSemiMixedTypes="0" containsString="0" containsNumber="1" minValue="248.67511279245289" maxValue="251.99041050880632"/>
    </cacheField>
    <cacheField name="Maximum Velocity (km/h)_Team" numFmtId="165">
      <sharedItems containsSemiMixedTypes="0" containsString="0" containsNumber="1" minValue="25.938714150943401" maxValue="26.045979491193748"/>
    </cacheField>
    <cacheField name="Velocity Zone 4 (15-20 Km/h) (m)_Team" numFmtId="165">
      <sharedItems containsSemiMixedTypes="0" containsString="0" containsNumber="1" minValue="585.63754809433908" maxValue="592.48117500978412"/>
    </cacheField>
    <cacheField name="Velocity Zone 6 (25 + Km/h) (m)_Team" numFmtId="165">
      <sharedItems containsSemiMixedTypes="0" containsString="0" containsNumber="1" minValue="55.103452830188672" maxValue="56.814637964774946"/>
    </cacheField>
    <cacheField name="Acceleration B1-3 Total Efforts (Gen 2)_Team" numFmtId="165">
      <sharedItems containsSemiMixedTypes="0" containsString="0" containsNumber="1" minValue="70.932075471698113" maxValue="71.855185909980435"/>
    </cacheField>
    <cacheField name="Deceleration B1-3 Total Efforts (Gen 2)_Team" numFmtId="165">
      <sharedItems containsSemiMixedTypes="0" containsString="0" containsNumber="1" minValue="58.513207547169813" maxValue="59.649706457925639"/>
    </cacheField>
    <cacheField name="High Intensity Distance (m)_Team" numFmtId="165">
      <sharedItems containsSemiMixedTypes="0" containsString="0" containsNumber="1" minValue="824.06414177777765" maxValue="847.51972847280319"/>
    </cacheField>
    <cacheField name="Velocity Zone 5 (20-25 Km/h) (m)1_Team" numFmtId="165">
      <sharedItems containsSemiMixedTypes="0" containsString="0" containsNumber="1" minValue="189.00165618181819" maxValue="195.17577254403133"/>
    </cacheField>
    <cacheField name="Total Player Load_Team" numFmtId="165">
      <sharedItems containsSemiMixedTypes="0" containsString="0" containsNumber="1" minValue="612.17092028301886" maxValue="638.38755579497877"/>
    </cacheField>
    <cacheField name="ACC+DEC_Team" numFmtId="165">
      <sharedItems containsSemiMixedTypes="0" containsString="0" containsNumber="1" minValue="129.44528301886791" maxValue="129.44528301886791"/>
    </cacheField>
    <cacheField name="Month" numFmtId="165">
      <sharedItems count="3">
        <s v="juillet"/>
        <s v="août"/>
        <s v="julho" u="1"/>
      </sharedItems>
    </cacheField>
    <cacheField name="Max_Total_Distance" numFmtId="165">
      <sharedItems/>
    </cacheField>
    <cacheField name="Max_HSD Above 20 km/h2" numFmtId="165">
      <sharedItems/>
    </cacheField>
    <cacheField name="Max_Maximum Velocity (km/h)" numFmtId="165">
      <sharedItems/>
    </cacheField>
    <cacheField name="%_Maximum_speed_Reached" numFmtId="9">
      <sharedItems/>
    </cacheField>
    <cacheField name="Max_Velocity Zone 4 (15-20 Km/h) (m)" numFmtId="165">
      <sharedItems/>
    </cacheField>
    <cacheField name="Max_Velocity Zone 6 (25 + Km/h) (m)" numFmtId="165">
      <sharedItems/>
    </cacheField>
    <cacheField name="Max_Acceleration B1-3 Total Efforts (Gen 2)" numFmtId="165">
      <sharedItems/>
    </cacheField>
    <cacheField name="Max_Deceleration B1-3 Total Efforts (Gen 2)" numFmtId="165">
      <sharedItems/>
    </cacheField>
    <cacheField name="Max_High Intensity Distance (m)" numFmtId="165">
      <sharedItems/>
    </cacheField>
    <cacheField name="Max_Velocity Zone 5 (20-25 Km/h) (m)" numFmtId="165">
      <sharedItems/>
    </cacheField>
    <cacheField name="Max_Total Player Load" numFmtId="165">
      <sharedItems/>
    </cacheField>
    <cacheField name="Max_ACC+DEC" numFmtId="165">
      <sharedItems/>
    </cacheField>
    <cacheField name="Duration(min)" numFmtId="165">
      <sharedItems containsSemiMixedTypes="0" containsString="0" containsNumber="1" minValue="4.3833333333333346" maxValue="228.53333333333333"/>
    </cacheField>
    <cacheField name="HSD Above 20 km/h_per_min" numFmtId="2">
      <sharedItems containsSemiMixedTypes="0" containsString="0" containsNumber="1" minValue="0" maxValue="23.027982326951403"/>
    </cacheField>
    <cacheField name="Velocity Zone 4 (15-20 Km/h) (m)_per_min" numFmtId="0">
      <sharedItems containsSemiMixedTypes="0" containsString="0" containsNumber="1" minValue="0" maxValue="37.70922217616581"/>
    </cacheField>
    <cacheField name="Velocity Zone 6 (25 + Km/h) (m)_per_min" numFmtId="0">
      <sharedItems containsSemiMixedTypes="0" containsString="0" containsNumber="1" minValue="0" maxValue="8.5599415316642133"/>
    </cacheField>
    <cacheField name="Acceleration B1-3 Total Efforts (Gen 2)_per_min" numFmtId="0">
      <sharedItems containsSemiMixedTypes="0" containsString="0" containsNumber="1" minValue="0" maxValue="2.0743301642178045"/>
    </cacheField>
    <cacheField name="Deceleration B1-3 Total Efforts (Gen 2)_per_min" numFmtId="0">
      <sharedItems containsSemiMixedTypes="0" containsString="0" containsNumber="1" minValue="0" maxValue="1.7182662538699687"/>
    </cacheField>
    <cacheField name="High Intensity Distance (m)_per_min" numFmtId="0">
      <sharedItems containsSemiMixedTypes="0" containsString="0" containsNumber="1" minValue="0" maxValue="53.092048895434466"/>
    </cacheField>
    <cacheField name="Velocity Zone 5 (20-25 Km/h) (m)_per_min" numFmtId="0">
      <sharedItems containsSemiMixedTypes="0" containsString="0" containsNumber="1" minValue="0" maxValue="20.635436992221258"/>
    </cacheField>
    <cacheField name="Total Player Load_per_min" numFmtId="0">
      <sharedItems containsSemiMixedTypes="0" containsString="0" containsNumber="1" minValue="5.2397790055248632E-2" maxValue="14.775172849740933"/>
    </cacheField>
    <cacheField name="ACC+DEC_per_min" numFmtId="0">
      <sharedItems containsSemiMixedTypes="0" containsString="0" containsNumber="1" minValue="0" maxValue="3.5263612791702674"/>
    </cacheField>
    <cacheField name="Season Period" numFmtId="165">
      <sharedItems containsNonDate="0" containsString="0" containsBlank="1"/>
    </cacheField>
    <cacheField name="Training vs Match" numFmtId="165">
      <sharedItems containsNonDate="0" containsString="0" containsBlank="1"/>
    </cacheField>
  </cacheFields>
  <extLst>
    <ext xmlns:x14="http://schemas.microsoft.com/office/spreadsheetml/2009/9/main" uri="{725AE2AE-9491-48be-B2B4-4EB974FC3084}">
      <x14:pivotCacheDefinition pivotCacheId="1014978470"/>
    </ext>
  </extLst>
</pivotCacheDefinition>
</file>

<file path=xl/pivotCache/pivotCacheRecords1.xml><?xml version="1.0" encoding="utf-8"?>
<pivotCacheRecords xmlns="http://schemas.openxmlformats.org/spreadsheetml/2006/main" xmlns:r="http://schemas.openxmlformats.org/officeDocument/2006/relationships" count="530">
  <r>
    <x v="0"/>
    <s v="D1"/>
    <x v="0"/>
    <s v="LB"/>
    <d v="1899-12-30T01:01:09"/>
    <n v="3356.4321300000001"/>
    <n v="3.91"/>
    <n v="20.244260000000001"/>
    <n v="402.47"/>
    <n v="0"/>
    <n v="36"/>
    <n v="11"/>
    <n v="406.38"/>
    <n v="3.91"/>
    <n v="443.64157"/>
    <n v="54.883420000000001"/>
    <n v="47"/>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6.3941128372853637E-2"/>
    <n v="6.5816843826655766"/>
    <n v="0"/>
    <n v="0.58871627146361405"/>
    <n v="0.17988552739165986"/>
    <n v="6.6456255110384301"/>
    <n v="6.3941128372853637E-2"/>
    <n v="7.2549725265739982"/>
    <n v="0.76860179885527391"/>
    <m/>
    <m/>
  </r>
  <r>
    <x v="1"/>
    <s v="D1"/>
    <x v="0"/>
    <s v="RB"/>
    <d v="1899-12-30T00:57:27"/>
    <n v="3342.2111799999998"/>
    <n v="100.68"/>
    <n v="22.146909999999998"/>
    <n v="357.26999000000001"/>
    <n v="0"/>
    <n v="45"/>
    <n v="34"/>
    <n v="457.94999000000001"/>
    <n v="100.68"/>
    <n v="437.09341000000001"/>
    <n v="58.163849999999996"/>
    <n v="79"/>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45"/>
    <n v="1.7524804177545692"/>
    <n v="6.2187987815491734"/>
    <n v="0"/>
    <n v="0.7832898172323759"/>
    <n v="0.5918189730200174"/>
    <n v="7.9712791993037424"/>
    <n v="1.7524804177545692"/>
    <n v="7.6082403829416885"/>
    <n v="1.3751087902523933"/>
    <m/>
    <m/>
  </r>
  <r>
    <x v="2"/>
    <s v="D1"/>
    <x v="0"/>
    <s v="Defender"/>
    <d v="1899-12-30T00:57:32"/>
    <n v="3325.5041500000002"/>
    <n v="8.6999999999999993"/>
    <n v="20.469629999999999"/>
    <n v="351.88"/>
    <n v="0"/>
    <n v="34"/>
    <n v="24"/>
    <n v="360.58"/>
    <n v="8.6999999999999993"/>
    <n v="429.46206999999998"/>
    <n v="57.789459999999998"/>
    <n v="5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533333333333339"/>
    <n v="0.15121668597914251"/>
    <n v="6.1161066048667436"/>
    <n v="0"/>
    <n v="0.59096176129779832"/>
    <n v="0.41714947856315177"/>
    <n v="6.2673232908458854"/>
    <n v="0.15121668597914251"/>
    <n v="7.4645782734646575"/>
    <n v="1.0081112398609502"/>
    <m/>
    <m/>
  </r>
  <r>
    <x v="3"/>
    <s v="D1"/>
    <x v="0"/>
    <s v="Attacker"/>
    <d v="1899-12-30T01:01:09"/>
    <n v="3397.55908"/>
    <n v="20.39"/>
    <n v="20.81392"/>
    <n v="409.26001000000002"/>
    <n v="0"/>
    <n v="33"/>
    <n v="22"/>
    <n v="429.65001000000001"/>
    <n v="20.39"/>
    <n v="444.08447000000001"/>
    <n v="55.55592"/>
    <n v="5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33344235486508589"/>
    <n v="6.6927229762878175"/>
    <n v="0"/>
    <n v="0.53965658217497958"/>
    <n v="0.35977105478331972"/>
    <n v="7.0261653311529031"/>
    <n v="0.33344235486508589"/>
    <n v="7.2622153720359774"/>
    <n v="0.8994276369582993"/>
    <m/>
    <m/>
  </r>
  <r>
    <x v="4"/>
    <s v="D1"/>
    <x v="0"/>
    <s v="Midfielder"/>
    <d v="1899-12-30T00:57:20"/>
    <n v="3435.93433"/>
    <n v="40.21"/>
    <n v="21.66358"/>
    <n v="416.07999000000001"/>
    <n v="0"/>
    <n v="43"/>
    <n v="40"/>
    <n v="456.28998999999999"/>
    <n v="40.21"/>
    <n v="481.11489999999998"/>
    <n v="59.912190000000002"/>
    <n v="8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0133720930232557"/>
    <n v="7.257209127906977"/>
    <n v="0"/>
    <n v="0.75"/>
    <n v="0.69767441860465118"/>
    <n v="7.9585463372093015"/>
    <n v="0.70133720930232557"/>
    <n v="8.3915389534883715"/>
    <n v="1.4476744186046511"/>
    <m/>
    <m/>
  </r>
  <r>
    <x v="5"/>
    <s v="D1"/>
    <x v="0"/>
    <s v="Attacker"/>
    <d v="1899-12-30T01:01:09"/>
    <n v="3551.3112799999999"/>
    <n v="41.25"/>
    <n v="24.834040000000002"/>
    <n v="536.59997999999996"/>
    <n v="0"/>
    <n v="55"/>
    <n v="36"/>
    <n v="577.84997999999996"/>
    <n v="41.25"/>
    <n v="512.52979000000005"/>
    <n v="58.070030000000003"/>
    <n v="9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67457072771872451"/>
    <n v="8.775142763695829"/>
    <n v="0"/>
    <n v="0.8994276369582993"/>
    <n v="0.58871627146361405"/>
    <n v="9.4497134914145544"/>
    <n v="0.67457072771872451"/>
    <n v="8.3815174161896984"/>
    <n v="1.4881439084219135"/>
    <m/>
    <m/>
  </r>
  <r>
    <x v="6"/>
    <s v="D1"/>
    <x v="0"/>
    <s v="Defensive Midfielder"/>
    <d v="1899-12-30T00:57:16"/>
    <n v="3493.25513"/>
    <n v="2.17"/>
    <n v="20.263729999999999"/>
    <n v="439.70999"/>
    <n v="0"/>
    <n v="49"/>
    <n v="30"/>
    <n v="441.87999000000002"/>
    <n v="2.17"/>
    <n v="421.73282"/>
    <n v="60.997309999999999"/>
    <n v="7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266666666666659"/>
    <n v="3.7892898719441216E-2"/>
    <n v="7.6782885331781152"/>
    <n v="0"/>
    <n v="0.85564610011641451"/>
    <n v="0.52386495925494769"/>
    <n v="7.7161814318975566"/>
    <n v="3.7892898719441216E-2"/>
    <n v="7.3643682188591395"/>
    <n v="1.3795110593713622"/>
    <m/>
    <m/>
  </r>
  <r>
    <x v="7"/>
    <s v="D1"/>
    <x v="0"/>
    <s v="Left Back"/>
    <d v="1899-12-30T00:57:20"/>
    <n v="3399.0095200000001"/>
    <n v="39.08"/>
    <n v="22.709569999999999"/>
    <n v="389.13"/>
    <n v="0"/>
    <n v="39"/>
    <n v="23"/>
    <n v="428.21"/>
    <n v="39.08"/>
    <n v="467.16955999999999"/>
    <n v="59.268340000000002"/>
    <n v="62"/>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68162790697674414"/>
    <n v="6.7871511627906971"/>
    <n v="0"/>
    <n v="0.68023255813953487"/>
    <n v="0.40116279069767441"/>
    <n v="7.4687790697674412"/>
    <n v="0.68162790697674414"/>
    <n v="8.1483062790697662"/>
    <n v="1.0813953488372092"/>
    <m/>
    <m/>
  </r>
  <r>
    <x v="8"/>
    <s v="D1"/>
    <x v="0"/>
    <s v="RB"/>
    <d v="1899-12-30T00:57:20"/>
    <n v="3252.25317"/>
    <n v="26.52"/>
    <n v="23.087990000000001"/>
    <n v="343.20001000000002"/>
    <n v="0"/>
    <n v="44"/>
    <n v="31"/>
    <n v="369.72001"/>
    <n v="26.52"/>
    <n v="404.97662000000003"/>
    <n v="56.709359999999997"/>
    <n v="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46255813953488367"/>
    <n v="5.986046686046512"/>
    <n v="0"/>
    <n v="0.7674418604651162"/>
    <n v="0.54069767441860461"/>
    <n v="6.4486048255813948"/>
    <n v="0.46255813953488367"/>
    <n v="7.0635456976744191"/>
    <n v="1.3081395348837208"/>
    <m/>
    <m/>
  </r>
  <r>
    <x v="9"/>
    <s v="D1"/>
    <x v="0"/>
    <s v="Defender"/>
    <d v="1899-12-30T00:57:09"/>
    <n v="3409.4711900000002"/>
    <n v="32.200000000000003"/>
    <n v="23.49578"/>
    <n v="371.62"/>
    <n v="0"/>
    <n v="43"/>
    <n v="29"/>
    <n v="403.82"/>
    <n v="32.200000000000003"/>
    <n v="412.31339000000003"/>
    <n v="59.651499999999999"/>
    <n v="72"/>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15"/>
    <n v="0.56342957130358706"/>
    <n v="6.5025371828521434"/>
    <n v="0"/>
    <n v="0.75240594925634297"/>
    <n v="0.50743657042869639"/>
    <n v="7.0659667541557303"/>
    <n v="0.56342957130358706"/>
    <n v="7.214582502187227"/>
    <n v="1.2598425196850394"/>
    <m/>
    <m/>
  </r>
  <r>
    <x v="10"/>
    <s v="D1"/>
    <x v="0"/>
    <s v="Attacker"/>
    <d v="1899-12-30T01:01:09"/>
    <n v="3373.4560499999998"/>
    <n v="0"/>
    <n v="20.028320000000001"/>
    <n v="425.17000999999999"/>
    <n v="0"/>
    <n v="41"/>
    <n v="30"/>
    <n v="425.17000999999999"/>
    <n v="0"/>
    <n v="463.49599999999998"/>
    <n v="55.161790000000003"/>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
    <n v="6.9529028618152084"/>
    <n v="0"/>
    <n v="0.67048242027800498"/>
    <n v="0.49059689288634506"/>
    <n v="6.9529028618152084"/>
    <n v="0"/>
    <n v="7.5796565821749793"/>
    <n v="1.16107931316435"/>
    <m/>
    <m/>
  </r>
  <r>
    <x v="11"/>
    <s v="D1"/>
    <x v="0"/>
    <s v="Midfielder"/>
    <d v="1899-12-30T00:57:20"/>
    <n v="3253.9201699999999"/>
    <n v="44.81"/>
    <n v="24.203469999999999"/>
    <n v="427.75"/>
    <n v="0"/>
    <n v="43"/>
    <n v="40"/>
    <n v="472.56"/>
    <n v="44.81"/>
    <n v="455.25803000000002"/>
    <n v="56.738419999999998"/>
    <n v="83"/>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8156976744186046"/>
    <n v="7.4607558139534884"/>
    <n v="0"/>
    <n v="0.75"/>
    <n v="0.69767441860465118"/>
    <n v="8.2423255813953489"/>
    <n v="0.78156976744186046"/>
    <n v="7.9405470348837213"/>
    <n v="1.4476744186046511"/>
    <m/>
    <m/>
  </r>
  <r>
    <x v="12"/>
    <s v="D1"/>
    <x v="0"/>
    <s v="LB"/>
    <d v="1899-12-30T00:57:20"/>
    <n v="3527.37354"/>
    <n v="105.78"/>
    <n v="23.29241"/>
    <n v="388.09"/>
    <n v="0"/>
    <n v="47"/>
    <n v="31"/>
    <n v="493.87"/>
    <n v="105.78"/>
    <n v="474.40552000000002"/>
    <n v="61.506610000000002"/>
    <n v="7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1.845"/>
    <n v="6.7690116279069761"/>
    <n v="0"/>
    <n v="0.81976744186046513"/>
    <n v="0.54069767441860461"/>
    <n v="8.6140116279069758"/>
    <n v="1.845"/>
    <n v="8.274514883720931"/>
    <n v="1.3604651162790697"/>
    <m/>
    <m/>
  </r>
  <r>
    <x v="13"/>
    <s v="D1"/>
    <x v="0"/>
    <s v="Left Forward"/>
    <d v="1899-12-30T00:57:20"/>
    <n v="3667.19409"/>
    <n v="13.97"/>
    <n v="20.767810000000001"/>
    <n v="467.17998999999998"/>
    <n v="0"/>
    <n v="48"/>
    <n v="39"/>
    <n v="481.14999"/>
    <n v="13.97"/>
    <n v="478.09411999999998"/>
    <n v="63.944659999999999"/>
    <n v="8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24366279069767441"/>
    <n v="8.1484881976744177"/>
    <n v="0"/>
    <n v="0.83720930232558133"/>
    <n v="0.68023255813953487"/>
    <n v="8.3921509883720926"/>
    <n v="0.24366279069767441"/>
    <n v="8.3388509302325566"/>
    <n v="1.5174418604651163"/>
    <m/>
    <m/>
  </r>
  <r>
    <x v="14"/>
    <s v="D1"/>
    <x v="0"/>
    <s v="Attacker"/>
    <d v="1899-12-30T00:56:42"/>
    <n v="3379.6145000000001"/>
    <n v="13.85"/>
    <n v="21.817620000000002"/>
    <n v="382.78"/>
    <n v="0"/>
    <n v="42"/>
    <n v="27"/>
    <n v="396.63"/>
    <n v="13.85"/>
    <n v="418.33875"/>
    <n v="59.598010000000002"/>
    <n v="6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24426807760141092"/>
    <n v="6.7509700176366838"/>
    <n v="0"/>
    <n v="0.7407407407407407"/>
    <n v="0.47619047619047616"/>
    <n v="6.9952380952380944"/>
    <n v="0.24426807760141092"/>
    <n v="7.3781084656084657"/>
    <n v="1.216931216931217"/>
    <m/>
    <m/>
  </r>
  <r>
    <x v="15"/>
    <s v="D1"/>
    <x v="0"/>
    <s v="Attacking Midfielder"/>
    <d v="1899-12-30T00:56:42"/>
    <n v="3182.9272500000002"/>
    <n v="37.869999999999997"/>
    <n v="23.02467"/>
    <n v="428.54998999999998"/>
    <n v="0"/>
    <n v="57"/>
    <n v="43"/>
    <n v="466.41998999999998"/>
    <n v="37.869999999999997"/>
    <n v="443.32010000000002"/>
    <n v="56.129519999999999"/>
    <n v="100"/>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66790123456790118"/>
    <n v="7.5582008818342148"/>
    <n v="0"/>
    <n v="1.0052910052910053"/>
    <n v="0.75837742504409167"/>
    <n v="8.2261021164021155"/>
    <n v="0.66790123456790118"/>
    <n v="7.8186966490299827"/>
    <n v="1.7636684303350969"/>
    <m/>
    <m/>
  </r>
  <r>
    <x v="0"/>
    <s v="D2"/>
    <x v="1"/>
    <s v="LB"/>
    <d v="1899-12-30T02:14:30"/>
    <n v="6769.3790300000001"/>
    <n v="266.89999999999998"/>
    <n v="25.141839999999998"/>
    <n v="739.74000999999998"/>
    <n v="3.32"/>
    <n v="89"/>
    <n v="59"/>
    <n v="1006.64001"/>
    <n v="263.58"/>
    <n v="824.61264000000006"/>
    <n v="50.327019999999997"/>
    <n v="14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5"/>
    <n v="1.9843866171003717"/>
    <n v="5.4999257249070634"/>
    <n v="2.4684014869888474E-2"/>
    <n v="0.66171003717472121"/>
    <n v="0.43866171003717475"/>
    <n v="7.4843123420074349"/>
    <n v="1.9597026022304831"/>
    <n v="6.1309489962825285"/>
    <n v="1.1003717472118959"/>
    <m/>
    <m/>
  </r>
  <r>
    <x v="1"/>
    <s v="D2"/>
    <x v="1"/>
    <s v="RB"/>
    <d v="1899-12-30T02:17:03"/>
    <n v="7513.2300999999998"/>
    <n v="527.24"/>
    <n v="24.671130000000002"/>
    <n v="919.27998000000002"/>
    <n v="0"/>
    <n v="96"/>
    <n v="84"/>
    <n v="1446.51998"/>
    <n v="527.24"/>
    <n v="831.29668000000004"/>
    <n v="54.818689999999997"/>
    <n v="18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7.05000000000001"/>
    <n v="3.8470631156512218"/>
    <n v="6.7076248084640637"/>
    <n v="0"/>
    <n v="0.70047427946005103"/>
    <n v="0.61291499452754461"/>
    <n v="10.554687924115285"/>
    <n v="3.8470631156512218"/>
    <n v="6.0656452389638815"/>
    <n v="1.3133892739875956"/>
    <m/>
    <m/>
  </r>
  <r>
    <x v="2"/>
    <s v="D2"/>
    <x v="1"/>
    <s v="Defender"/>
    <d v="1899-12-30T02:15:32"/>
    <n v="7474.8801899999999"/>
    <n v="385.6"/>
    <n v="23.45646"/>
    <n v="624.16"/>
    <n v="0"/>
    <n v="79"/>
    <n v="63"/>
    <n v="1009.76"/>
    <n v="385.6"/>
    <n v="890.77427999999998"/>
    <n v="55.146509999999999"/>
    <n v="14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3333333333333"/>
    <n v="2.8450565666502707"/>
    <n v="4.6052139695031968"/>
    <n v="0"/>
    <n v="0.58288243974422038"/>
    <n v="0.46483030004918841"/>
    <n v="7.450270536153468"/>
    <n v="2.8450565666502707"/>
    <n v="6.5723631087063454"/>
    <n v="1.0477127397934087"/>
    <m/>
    <m/>
  </r>
  <r>
    <x v="3"/>
    <s v="D2"/>
    <x v="1"/>
    <s v="Attacker"/>
    <d v="1899-12-30T02:15:49"/>
    <n v="6760.1440400000001"/>
    <n v="252.72"/>
    <n v="24.018409999999999"/>
    <n v="618.99"/>
    <n v="0"/>
    <n v="72"/>
    <n v="35"/>
    <n v="871.71"/>
    <n v="252.72"/>
    <n v="777.47717"/>
    <n v="49.77129"/>
    <n v="10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1666666666666"/>
    <n v="1.8607436495275493"/>
    <n v="4.5575408025524604"/>
    <n v="0"/>
    <n v="0.53012639587679466"/>
    <n v="0.25770033132899745"/>
    <n v="6.4182844520800106"/>
    <n v="1.8607436495275493"/>
    <n v="5.7244606945637502"/>
    <n v="0.78782672720579217"/>
    <m/>
    <m/>
  </r>
  <r>
    <x v="4"/>
    <s v="D2"/>
    <x v="1"/>
    <s v="Midfielder"/>
    <d v="1899-12-30T02:15:16"/>
    <n v="7972.0072"/>
    <n v="392.56999000000002"/>
    <n v="24.55115"/>
    <n v="991.10001"/>
    <n v="0"/>
    <n v="112"/>
    <n v="99"/>
    <n v="1383.67"/>
    <n v="392.56999000000002"/>
    <n v="932.75890000000004"/>
    <n v="58.935200000000002"/>
    <n v="21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26666666666665"/>
    <n v="2.902193124691967"/>
    <n v="7.3270084524396264"/>
    <n v="0"/>
    <n v="0.82799408575653044"/>
    <n v="0.73188762937407603"/>
    <n v="10.229201577131594"/>
    <n v="2.902193124691967"/>
    <n v="6.8957040413997053"/>
    <n v="1.5598817151306064"/>
    <m/>
    <m/>
  </r>
  <r>
    <x v="5"/>
    <s v="D2"/>
    <x v="1"/>
    <s v="Attacker"/>
    <d v="1899-12-30T02:14:02"/>
    <n v="7393.0577400000002"/>
    <n v="345.21"/>
    <n v="23.997540000000001"/>
    <n v="995.30002999999999"/>
    <n v="0"/>
    <n v="112"/>
    <n v="69"/>
    <n v="1340.5100299999999"/>
    <n v="345.21"/>
    <n v="925.13651000000004"/>
    <n v="55.152799999999999"/>
    <n v="18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03333333333333"/>
    <n v="2.57555334493907"/>
    <n v="7.4257649589654315"/>
    <n v="0"/>
    <n v="0.8356130315841831"/>
    <n v="0.51479731410096996"/>
    <n v="10.001318303904501"/>
    <n v="2.57555334493907"/>
    <n v="6.9022868191992046"/>
    <n v="1.3504103456851531"/>
    <m/>
    <m/>
  </r>
  <r>
    <x v="16"/>
    <s v="D2"/>
    <x v="1"/>
    <s v="Attacker"/>
    <d v="1899-12-30T01:18:49"/>
    <n v="5400.0882600000004"/>
    <n v="28.65"/>
    <n v="21.348089999999999"/>
    <n v="598.90002000000004"/>
    <n v="0"/>
    <n v="60"/>
    <n v="41"/>
    <n v="627.55002000000002"/>
    <n v="28.65"/>
    <n v="660.77680999999995"/>
    <n v="68.512230000000002"/>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16666666666663"/>
    <n v="0.36350179742017341"/>
    <n v="7.598646902093467"/>
    <n v="0"/>
    <n v="0.76126030873334749"/>
    <n v="0.52019454430112078"/>
    <n v="7.9621486995136399"/>
    <n v="0.36350179742017341"/>
    <n v="8.3837193064072739"/>
    <n v="1.2814548530344683"/>
    <m/>
    <m/>
  </r>
  <r>
    <x v="6"/>
    <s v="D2"/>
    <x v="1"/>
    <s v="Defensive Midfielder"/>
    <d v="1899-12-30T02:15:22"/>
    <n v="7660.6309199999996"/>
    <n v="411.39999"/>
    <n v="24.73357"/>
    <n v="661.57"/>
    <n v="0"/>
    <n v="85"/>
    <n v="56"/>
    <n v="1072.9699900000001"/>
    <n v="411.39999"/>
    <n v="831.58808999999997"/>
    <n v="56.588920000000002"/>
    <n v="14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36666666666667"/>
    <n v="3.0391528441270621"/>
    <n v="4.8872445210539279"/>
    <n v="0"/>
    <n v="0.627924156611672"/>
    <n v="0.4136912090618074"/>
    <n v="7.92639736518099"/>
    <n v="3.0391528441270621"/>
    <n v="6.1432264713124844"/>
    <n v="1.0416153656734795"/>
    <m/>
    <m/>
  </r>
  <r>
    <x v="7"/>
    <s v="D2"/>
    <x v="1"/>
    <s v="Left Back"/>
    <d v="1899-12-30T02:13:17"/>
    <n v="7161.1142600000003"/>
    <n v="296.91998999999998"/>
    <n v="23.806360000000002"/>
    <n v="946.53998000000001"/>
    <n v="0"/>
    <n v="96"/>
    <n v="50"/>
    <n v="1243.4599700000001"/>
    <n v="296.91998999999998"/>
    <n v="815.09672999999998"/>
    <n v="53.803049999999999"/>
    <n v="146"/>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28333333333333"/>
    <n v="2.227735325747155"/>
    <n v="7.10171299237214"/>
    <n v="0"/>
    <n v="0.72027010128798297"/>
    <n v="0.37514067775415783"/>
    <n v="9.3294483181192955"/>
    <n v="2.227735325747155"/>
    <n v="6.1155187945479552"/>
    <n v="1.0954107790421408"/>
    <m/>
    <m/>
  </r>
  <r>
    <x v="8"/>
    <s v="D2"/>
    <x v="1"/>
    <s v="RB"/>
    <d v="1899-12-30T01:18:43"/>
    <n v="3840.3662100000001"/>
    <n v="132.88"/>
    <n v="24.47354"/>
    <n v="513.61001999999996"/>
    <n v="0"/>
    <n v="78"/>
    <n v="41"/>
    <n v="646.49001999999996"/>
    <n v="132.88"/>
    <n v="464.44396"/>
    <n v="48.784930000000003"/>
    <n v="11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716666666666654"/>
    <n v="1.6880796104171081"/>
    <n v="6.5247938174888844"/>
    <n v="0"/>
    <n v="0.99089561719246255"/>
    <n v="0.52085538852424318"/>
    <n v="8.2128734279059934"/>
    <n v="1.6880796104171081"/>
    <n v="5.9001985178911722"/>
    <n v="1.5117510057167056"/>
    <m/>
    <m/>
  </r>
  <r>
    <x v="9"/>
    <s v="D2"/>
    <x v="1"/>
    <s v="Defender"/>
    <d v="1899-12-30T02:13:47"/>
    <n v="6986.0625"/>
    <n v="318.44000999999997"/>
    <n v="23.282969999999999"/>
    <n v="675.90002000000004"/>
    <n v="0"/>
    <n v="87"/>
    <n v="59"/>
    <n v="994.34002999999996"/>
    <n v="318.44000999999997"/>
    <n v="746.26391000000001"/>
    <n v="52.213830000000002"/>
    <n v="14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78333333333333"/>
    <n v="2.3802666749719696"/>
    <n v="5.0521989784477395"/>
    <n v="0"/>
    <n v="0.65030521988289525"/>
    <n v="0.44101158589759565"/>
    <n v="7.4324656534197082"/>
    <n v="2.3802666749719696"/>
    <n v="5.5781530584278061"/>
    <n v="1.091316805780491"/>
    <m/>
    <m/>
  </r>
  <r>
    <x v="10"/>
    <s v="D2"/>
    <x v="1"/>
    <s v="Attacker"/>
    <d v="1899-12-30T02:15:53"/>
    <n v="6803.0003100000004"/>
    <n v="379.90998999999999"/>
    <n v="24.803989999999999"/>
    <n v="750.73999000000003"/>
    <n v="0"/>
    <n v="106"/>
    <n v="62"/>
    <n v="1130.6499799999999"/>
    <n v="379.90998999999999"/>
    <n v="779.56960000000004"/>
    <n v="50.062550000000002"/>
    <n v="1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8333333333335"/>
    <n v="2.7958542131730648"/>
    <n v="5.5248864712375809"/>
    <n v="0"/>
    <n v="0.78008095179688441"/>
    <n v="0.45627376425855504"/>
    <n v="8.3207406844106444"/>
    <n v="2.7958542131730648"/>
    <n v="5.7370509015086464"/>
    <n v="1.2363547160554396"/>
    <m/>
    <m/>
  </r>
  <r>
    <x v="11"/>
    <s v="D2"/>
    <x v="1"/>
    <s v="Midfielder"/>
    <d v="1899-12-30T02:15:35"/>
    <n v="8001.28784"/>
    <n v="310.29000000000002"/>
    <n v="23.517980000000001"/>
    <n v="701.73999000000003"/>
    <n v="0"/>
    <n v="86"/>
    <n v="64"/>
    <n v="1012.02999"/>
    <n v="310.29000000000002"/>
    <n v="992.46911999999998"/>
    <n v="59.008069999999996"/>
    <n v="15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2.2885556238475724"/>
    <n v="5.1757098217578363"/>
    <n v="0"/>
    <n v="0.63429625076828511"/>
    <n v="0.47203441917639827"/>
    <n v="7.4642654456054078"/>
    <n v="2.2885556238475724"/>
    <n v="7.3199935095267357"/>
    <n v="1.1063306699446833"/>
    <m/>
    <m/>
  </r>
  <r>
    <x v="12"/>
    <s v="D2"/>
    <x v="1"/>
    <s v="LB"/>
    <d v="1899-12-30T02:15:35"/>
    <n v="7598.8846400000002"/>
    <n v="438.98000999999999"/>
    <n v="25.616569999999999"/>
    <n v="882.80001000000004"/>
    <n v="12.85"/>
    <n v="84"/>
    <n v="54"/>
    <n v="1321.7800199999999"/>
    <n v="426.13001000000003"/>
    <n v="927.75225999999998"/>
    <n v="56.041930000000001"/>
    <n v="13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3.2377136570374923"/>
    <n v="6.5111248432698217"/>
    <n v="9.477566072526121E-2"/>
    <n v="0.61954517516902274"/>
    <n v="0.398279041180086"/>
    <n v="9.748838500307313"/>
    <n v="3.1429379963122313"/>
    <n v="6.8426718623232938"/>
    <n v="1.0178242163491087"/>
    <m/>
    <m/>
  </r>
  <r>
    <x v="13"/>
    <s v="D2"/>
    <x v="1"/>
    <s v="Left Forward"/>
    <d v="1899-12-30T02:14:28"/>
    <n v="8214.5017700000008"/>
    <n v="500.47998999999999"/>
    <n v="25.249880000000001"/>
    <n v="799.66002000000003"/>
    <n v="7.97"/>
    <n v="110"/>
    <n v="73"/>
    <n v="1300.1400100000001"/>
    <n v="492.50999000000002"/>
    <n v="936.52450999999996"/>
    <n v="61.08625"/>
    <n v="18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46666666666667"/>
    <n v="3.721963237481408"/>
    <n v="5.9469014873574615"/>
    <n v="5.9271194843827466E-2"/>
    <n v="0.81804660386712935"/>
    <n v="0.54288547347545857"/>
    <n v="9.6688647248388708"/>
    <n v="3.6626920426375804"/>
    <n v="6.9647335894893398"/>
    <n v="1.3609320773425879"/>
    <m/>
    <m/>
  </r>
  <r>
    <x v="14"/>
    <s v="D2"/>
    <x v="1"/>
    <s v="Attacker"/>
    <d v="1899-12-30T02:16:51"/>
    <n v="7440.6599699999997"/>
    <n v="375.65"/>
    <n v="23.273060000000001"/>
    <n v="708.93997999999999"/>
    <n v="0"/>
    <n v="74"/>
    <n v="45"/>
    <n v="1084.58998"/>
    <n v="375.65"/>
    <n v="748.55170999999996"/>
    <n v="54.367469999999997"/>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6.85"/>
    <n v="2.744976251370113"/>
    <n v="5.180416368286445"/>
    <n v="0"/>
    <n v="0.54073803434417245"/>
    <n v="0.32882718304713193"/>
    <n v="7.9253926196565585"/>
    <n v="2.744976251370113"/>
    <n v="5.469870003653635"/>
    <n v="0.86956521739130443"/>
    <m/>
    <m/>
  </r>
  <r>
    <x v="15"/>
    <s v="D2"/>
    <x v="1"/>
    <s v="Attacking Midfielder"/>
    <d v="1899-12-30T00:58:46"/>
    <n v="2629.85815"/>
    <n v="365.66998999999998"/>
    <n v="25.879449999999999"/>
    <n v="220.28998999999999"/>
    <n v="16.46"/>
    <n v="32"/>
    <n v="31"/>
    <n v="585.95997999999997"/>
    <n v="349.20999"/>
    <n v="276.38965000000002"/>
    <n v="44.739049999999999"/>
    <n v="6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766666666666666"/>
    <n v="6.2224048213272827"/>
    <n v="3.7485534316505955"/>
    <n v="0.28009075439591608"/>
    <n v="0.54452637549631311"/>
    <n v="0.52750992626205329"/>
    <n v="9.9709582529778782"/>
    <n v="5.9423140669313668"/>
    <n v="4.7031704480998302"/>
    <n v="1.0720363017583665"/>
    <m/>
    <m/>
  </r>
  <r>
    <x v="0"/>
    <s v="D3"/>
    <x v="2"/>
    <s v="LB"/>
    <d v="1899-12-30T03:05:58"/>
    <n v="7060.9904800000004"/>
    <n v="445.59001999999998"/>
    <n v="28.237739999999999"/>
    <n v="354.59"/>
    <n v="130.96001000000001"/>
    <n v="76"/>
    <n v="59"/>
    <n v="800.18002000000001"/>
    <n v="314.63001000000003"/>
    <n v="815.85626000000002"/>
    <n v="37.967419999999997"/>
    <n v="13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3960746728804443"/>
    <n v="1.9067395590607634"/>
    <n v="0.70421227818605492"/>
    <n v="0.40867538985481267"/>
    <n v="0.3172611579136046"/>
    <n v="4.3028142319412082"/>
    <n v="1.6918623946943898"/>
    <n v="4.3871101989603876"/>
    <n v="0.72593654776841732"/>
    <m/>
    <m/>
  </r>
  <r>
    <x v="1"/>
    <s v="D3"/>
    <x v="2"/>
    <s v="RB"/>
    <d v="1899-12-30T03:06:47"/>
    <n v="7427.4763199999998"/>
    <n v="655.19000000000005"/>
    <n v="30.156330000000001"/>
    <n v="484.14001000000002"/>
    <n v="322.67000999999999"/>
    <n v="104"/>
    <n v="106"/>
    <n v="1139.3300099999999"/>
    <n v="332.51999000000001"/>
    <n v="885.88616999999999"/>
    <n v="39.763420000000004"/>
    <n v="21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5077540822700102"/>
    <n v="2.5919872044258052"/>
    <n v="1.727509645757116"/>
    <n v="0.55679486035513515"/>
    <n v="0.56750245382350317"/>
    <n v="6.0997412866958145"/>
    <n v="1.7802444365128938"/>
    <n v="4.7428544838047646"/>
    <n v="1.1242973141786383"/>
    <m/>
    <m/>
  </r>
  <r>
    <x v="2"/>
    <s v="D3"/>
    <x v="2"/>
    <s v="Defender"/>
    <d v="1899-12-30T03:06:47"/>
    <n v="7526.2372999999998"/>
    <n v="486.67"/>
    <n v="27.665569999999999"/>
    <n v="390.44999000000001"/>
    <n v="260.51001000000002"/>
    <n v="76"/>
    <n v="69"/>
    <n v="877.11999000000003"/>
    <n v="226.15998999999999"/>
    <n v="849.16431999999998"/>
    <n v="40.292149999999999"/>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6055322566253234"/>
    <n v="2.0903898813241724"/>
    <n v="1.3947176407602393"/>
    <n v="0.40688855179798339"/>
    <n v="0.36941197465869546"/>
    <n v="4.6959221379494958"/>
    <n v="1.2108146158650843"/>
    <n v="4.5462531632015706"/>
    <n v="0.77630052645667891"/>
    <m/>
    <m/>
  </r>
  <r>
    <x v="3"/>
    <s v="D3"/>
    <x v="2"/>
    <s v="Attacker"/>
    <d v="1899-12-30T03:05:58"/>
    <n v="6973.3244599999998"/>
    <n v="393.68000999999998"/>
    <n v="26.936489999999999"/>
    <n v="326.87000999999998"/>
    <n v="57.23"/>
    <n v="56"/>
    <n v="43"/>
    <n v="720.55002000000002"/>
    <n v="336.45001000000002"/>
    <n v="752.12438999999995"/>
    <n v="37.496029999999998"/>
    <n v="9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1169385732210073"/>
    <n v="1.7576806416920594"/>
    <n v="0.3077433231761964"/>
    <n v="0.30112923462986196"/>
    <n v="0.23122423373364401"/>
    <n v="3.8746192149130669"/>
    <n v="1.809195250044811"/>
    <n v="4.0444043197705675"/>
    <n v="0.53235346836350594"/>
    <m/>
    <m/>
  </r>
  <r>
    <x v="4"/>
    <s v="D3"/>
    <x v="2"/>
    <s v="Midfielder"/>
    <d v="1899-12-30T03:06:19"/>
    <n v="7922.9597199999998"/>
    <n v="492.05"/>
    <n v="29.549520000000001"/>
    <n v="461.45001000000002"/>
    <n v="279.26001000000002"/>
    <n v="119"/>
    <n v="111"/>
    <n v="953.50000999999997"/>
    <n v="212.78998999999999"/>
    <n v="999.95254999999997"/>
    <n v="42.522370000000002"/>
    <n v="2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6409338939082208"/>
    <n v="2.4766974326862869"/>
    <n v="1.4988461043027106"/>
    <n v="0.63869755792110205"/>
    <n v="0.59575990696842296"/>
    <n v="5.1176313265945073"/>
    <n v="1.1420877896055104"/>
    <n v="5.3669516951426779"/>
    <n v="1.234457464889525"/>
    <m/>
    <m/>
  </r>
  <r>
    <x v="5"/>
    <s v="D3"/>
    <x v="2"/>
    <s v="Attacker"/>
    <d v="1899-12-30T03:06:12"/>
    <n v="8002.4704599999995"/>
    <n v="613.84001000000001"/>
    <n v="30.157209999999999"/>
    <n v="480.55000999999999"/>
    <n v="281.70001000000002"/>
    <n v="108"/>
    <n v="102"/>
    <n v="1094.39002"/>
    <n v="332.14"/>
    <n v="985.39877000000001"/>
    <n v="42.975859999999997"/>
    <n v="21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2"/>
    <n v="3.2966703007518801"/>
    <n v="2.5808271213748659"/>
    <n v="1.5128894199785179"/>
    <n v="0.58002148227712136"/>
    <n v="0.54779806659505914"/>
    <n v="5.877497422126746"/>
    <n v="1.7837808807733619"/>
    <n v="5.2921523630504836"/>
    <n v="1.1278195488721805"/>
    <m/>
    <m/>
  </r>
  <r>
    <x v="16"/>
    <s v="D3"/>
    <x v="2"/>
    <s v="Attacker"/>
    <d v="1899-12-30T03:48:32"/>
    <n v="9618.9267600000003"/>
    <n v="555.44998999999996"/>
    <n v="29.2242"/>
    <n v="766.01000999999997"/>
    <n v="145.92999"/>
    <n v="91"/>
    <n v="71"/>
    <n v="1321.46"/>
    <n v="409.52"/>
    <n v="1043.5706499999999"/>
    <n v="42.087699999999998"/>
    <n v="16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4304987893815633"/>
    <n v="3.3518524358226371"/>
    <n v="0.63855013127187865"/>
    <n v="0.39819136522753795"/>
    <n v="0.3106767794632439"/>
    <n v="5.7823512252042013"/>
    <n v="1.7919486581096848"/>
    <n v="4.5663826575262538"/>
    <n v="0.70886814469078185"/>
    <m/>
    <m/>
  </r>
  <r>
    <x v="6"/>
    <s v="D3"/>
    <x v="2"/>
    <s v="Defensive Midfielder"/>
    <d v="1899-12-30T03:06:47"/>
    <n v="7308.88843"/>
    <n v="435.58"/>
    <n v="28.057639999999999"/>
    <n v="321.29000000000002"/>
    <n v="105.96"/>
    <n v="63"/>
    <n v="56"/>
    <n v="756.87"/>
    <n v="329.62"/>
    <n v="834.13891999999998"/>
    <n v="39.12856"/>
    <n v="11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3320067814758634"/>
    <n v="1.7201213527259749"/>
    <n v="0.56728830195413582"/>
    <n v="0.3372891942535915"/>
    <n v="0.29981261711430357"/>
    <n v="4.0521281342018378"/>
    <n v="1.7647184795217274"/>
    <n v="4.4658102257517625"/>
    <n v="0.63710181136789512"/>
    <m/>
    <m/>
  </r>
  <r>
    <x v="7"/>
    <s v="D3"/>
    <x v="2"/>
    <s v="Left Back"/>
    <d v="1899-12-30T02:28:15"/>
    <n v="5221.1101099999996"/>
    <n v="598.30998999999997"/>
    <n v="29.987590000000001"/>
    <n v="272.56"/>
    <n v="302.13"/>
    <n v="51"/>
    <n v="38"/>
    <n v="870.86999000000003"/>
    <n v="296.17998999999998"/>
    <n v="598.33867999999995"/>
    <n v="35.217770000000002"/>
    <n v="89"/>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25"/>
    <n v="4.0358178077571667"/>
    <n v="1.8385160202360877"/>
    <n v="2.0379763912310285"/>
    <n v="0.34401349072512649"/>
    <n v="0.25632377740303541"/>
    <n v="5.8743338279932544"/>
    <n v="1.997841416526138"/>
    <n v="4.0360113322091058"/>
    <n v="0.6003372681281619"/>
    <m/>
    <m/>
  </r>
  <r>
    <x v="8"/>
    <s v="D3"/>
    <x v="2"/>
    <s v="RB"/>
    <d v="1899-12-30T03:48:32"/>
    <n v="6082.6004599999997"/>
    <n v="491.33"/>
    <n v="27.9573"/>
    <n v="432.26999000000001"/>
    <n v="176.02"/>
    <n v="80"/>
    <n v="65"/>
    <n v="923.59999000000005"/>
    <n v="315.31"/>
    <n v="688.92017999999996"/>
    <n v="26.614139999999999"/>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1499270711785297"/>
    <n v="1.8914964556592766"/>
    <n v="0.77021586931155195"/>
    <n v="0.3500583430571762"/>
    <n v="0.28442240373395566"/>
    <n v="4.0414235268378063"/>
    <n v="1.3797112018669779"/>
    <n v="3.0145282088681444"/>
    <n v="0.63448074679113187"/>
    <m/>
    <m/>
  </r>
  <r>
    <x v="9"/>
    <s v="D3"/>
    <x v="2"/>
    <s v="Defender"/>
    <d v="1899-12-30T03:06:47"/>
    <n v="6712.5954599999995"/>
    <n v="532.87000999999998"/>
    <n v="30.116099999999999"/>
    <n v="315.01999000000001"/>
    <n v="315.20001000000002"/>
    <n v="84"/>
    <n v="59"/>
    <n v="847.89"/>
    <n v="217.67"/>
    <n v="720.55044999999996"/>
    <n v="35.93627"/>
    <n v="14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8528777192825912"/>
    <n v="1.6865529936646739"/>
    <n v="1.6875167841527619"/>
    <n v="0.44971892567145533"/>
    <n v="0.31587400731685555"/>
    <n v="4.5394307129472651"/>
    <n v="1.1653609351298295"/>
    <n v="3.8576806460248059"/>
    <n v="0.76559293298831088"/>
    <m/>
    <m/>
  </r>
  <r>
    <x v="10"/>
    <s v="D3"/>
    <x v="2"/>
    <s v="Attacker"/>
    <d v="1899-12-30T03:06:21"/>
    <n v="7644.8911099999996"/>
    <n v="492.33001000000002"/>
    <n v="27.94013"/>
    <n v="450.55999000000003"/>
    <n v="104.1"/>
    <n v="112"/>
    <n v="94"/>
    <n v="942.89"/>
    <n v="388.23000999999999"/>
    <n v="876.22457999999995"/>
    <n v="41.021250000000002"/>
    <n v="20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5"/>
    <n v="2.6419640998121814"/>
    <n v="2.4178158840890798"/>
    <n v="0.55862624094445934"/>
    <n v="0.60101958679903411"/>
    <n v="0.50442715320633214"/>
    <n v="5.0597799839012607"/>
    <n v="2.083337858867722"/>
    <n v="4.7020369197746179"/>
    <n v="1.1054467400053662"/>
    <m/>
    <m/>
  </r>
  <r>
    <x v="11"/>
    <s v="D3"/>
    <x v="2"/>
    <s v="Midfielder"/>
    <d v="1899-12-30T03:06:00"/>
    <n v="7463.9069799999997"/>
    <n v="482.28998999999999"/>
    <n v="29.134879999999999"/>
    <n v="336.02001000000001"/>
    <n v="164.02"/>
    <n v="75"/>
    <n v="77"/>
    <n v="818.31"/>
    <n v="318.26999000000001"/>
    <n v="991.17449999999997"/>
    <n v="40.125689999999999"/>
    <n v="15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2.5929569354838704"/>
    <n v="1.8065591935483869"/>
    <n v="0.88182795698924721"/>
    <n v="0.40322580645161282"/>
    <n v="0.41397849462365582"/>
    <n v="4.3995161290322571"/>
    <n v="1.7111289784946235"/>
    <n v="5.3288951612903217"/>
    <n v="0.81720430107526865"/>
    <m/>
    <m/>
  </r>
  <r>
    <x v="12"/>
    <s v="D3"/>
    <x v="2"/>
    <s v="LB"/>
    <d v="1899-12-30T03:06:00"/>
    <n v="7498.5650599999999"/>
    <n v="564.9"/>
    <n v="30.275980000000001"/>
    <n v="362.13"/>
    <n v="302.29998999999998"/>
    <n v="89"/>
    <n v="79"/>
    <n v="927.03"/>
    <n v="262.60001"/>
    <n v="946.5231"/>
    <n v="40.312010000000001"/>
    <n v="16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037096774193548"/>
    <n v="1.9469354838709674"/>
    <n v="1.6252687634408598"/>
    <n v="0.47849462365591389"/>
    <n v="0.42473118279569888"/>
    <n v="4.9840322580645156"/>
    <n v="1.4118280107526879"/>
    <n v="5.0888338709677408"/>
    <n v="0.90322580645161277"/>
    <m/>
    <m/>
  </r>
  <r>
    <x v="13"/>
    <s v="D3"/>
    <x v="2"/>
    <s v="Left Forward"/>
    <d v="1899-12-30T03:06:00"/>
    <n v="8459.8642600000003"/>
    <n v="606.25000999999997"/>
    <n v="31.1905"/>
    <n v="530.95998999999995"/>
    <n v="239.58"/>
    <n v="116"/>
    <n v="92"/>
    <n v="1137.21"/>
    <n v="366.67000999999999"/>
    <n v="973.41228999999998"/>
    <n v="45.47992"/>
    <n v="2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2594086559139779"/>
    <n v="2.8546236021505371"/>
    <n v="1.2880645161290321"/>
    <n v="0.62365591397849451"/>
    <n v="0.49462365591397844"/>
    <n v="6.1140322580645154"/>
    <n v="1.9713441397849458"/>
    <n v="5.2333994086021498"/>
    <n v="1.118279569892473"/>
    <m/>
    <m/>
  </r>
  <r>
    <x v="14"/>
    <s v="D3"/>
    <x v="2"/>
    <s v="Attacker"/>
    <d v="1899-12-30T03:06:47"/>
    <n v="7654.3662100000001"/>
    <n v="547.28998999999999"/>
    <n v="28.966830000000002"/>
    <n v="431.03998999999999"/>
    <n v="246.11"/>
    <n v="75"/>
    <n v="57"/>
    <n v="978.32997999999998"/>
    <n v="301.17998999999998"/>
    <n v="748.96744999999999"/>
    <n v="40.978090000000002"/>
    <n v="132"/>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9300793611135898"/>
    <n v="2.3077004907647005"/>
    <n v="1.3176229142500224"/>
    <n v="0.40153475506379943"/>
    <n v="0.30516641384848758"/>
    <n v="5.2377798518782903"/>
    <n v="1.6124564468635674"/>
    <n v="4.0098194878201125"/>
    <n v="0.70670116891228696"/>
    <m/>
    <m/>
  </r>
  <r>
    <x v="15"/>
    <s v="D3"/>
    <x v="2"/>
    <s v="Attacking Midfielder"/>
    <d v="1899-12-30T03:06:47"/>
    <n v="7471.9107700000004"/>
    <n v="639.03998000000001"/>
    <n v="29.376259999999998"/>
    <n v="460.29"/>
    <n v="269.60998999999998"/>
    <n v="113"/>
    <n v="114"/>
    <n v="1099.32998"/>
    <n v="369.42998999999998"/>
    <n v="901.75385000000006"/>
    <n v="40.001309999999997"/>
    <n v="22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4212901579370039"/>
    <n v="2.4642990987775497"/>
    <n v="1.4434370839653787"/>
    <n v="0.60497903096279115"/>
    <n v="0.61033282769697517"/>
    <n v="5.8855892567145531"/>
    <n v="1.9778530739716247"/>
    <n v="4.8278068171678417"/>
    <n v="1.2153118586597662"/>
    <m/>
    <m/>
  </r>
  <r>
    <x v="17"/>
    <s v="D3"/>
    <x v="2"/>
    <s v="Attacking Midfielder"/>
    <d v="1899-12-30T03:06:19"/>
    <n v="9080.9113799999996"/>
    <n v="465.75"/>
    <n v="26.014720000000001"/>
    <n v="782.79998999999998"/>
    <n v="15.52"/>
    <n v="109"/>
    <n v="95"/>
    <n v="1248.54999"/>
    <n v="450.23"/>
    <n v="976.58801000000005"/>
    <n v="48.737079999999999"/>
    <n v="20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4997763664012882"/>
    <n v="4.2014490920475893"/>
    <n v="8.3299042848197516E-2"/>
    <n v="0.58502549423025318"/>
    <n v="0.50988460506306466"/>
    <n v="6.7012254584488771"/>
    <n v="2.416477323553091"/>
    <n v="5.24154938724394"/>
    <n v="1.0949100992933178"/>
    <m/>
    <m/>
  </r>
  <r>
    <x v="0"/>
    <s v="D4"/>
    <x v="3"/>
    <s v="LB"/>
    <d v="1899-12-30T01:04:42"/>
    <n v="3995.5190400000001"/>
    <n v="22.34"/>
    <n v="25.142939999999999"/>
    <n v="486.04001"/>
    <n v="3.82"/>
    <n v="61"/>
    <n v="30"/>
    <n v="508.38001000000003"/>
    <n v="18.52"/>
    <n v="449.38431000000003"/>
    <n v="61.745959999999997"/>
    <n v="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4528593508500771"/>
    <n v="7.5122103554868618"/>
    <n v="5.904173106646058E-2"/>
    <n v="0.9428129829984544"/>
    <n v="0.46367851622874806"/>
    <n v="7.8574962905718699"/>
    <n v="0.28624420401854711"/>
    <n v="6.9456616692426589"/>
    <n v="1.4064914992272024"/>
    <m/>
    <m/>
  </r>
  <r>
    <x v="1"/>
    <s v="D4"/>
    <x v="3"/>
    <s v="RB"/>
    <d v="1899-12-30T01:04:13"/>
    <n v="4255.8979499999996"/>
    <n v="114.76"/>
    <n v="27.806940000000001"/>
    <n v="418.51001000000002"/>
    <n v="25.03"/>
    <n v="63"/>
    <n v="42"/>
    <n v="533.27000999999996"/>
    <n v="89.73"/>
    <n v="464.11649"/>
    <n v="66.270079999999993"/>
    <n v="105"/>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1.7870750064884506"/>
    <n v="6.5171556189981832"/>
    <n v="0.38977420192058138"/>
    <n v="0.98105372437062022"/>
    <n v="0.65403581624708018"/>
    <n v="8.3042306254866336"/>
    <n v="1.3973008045678692"/>
    <n v="7.22735255644952"/>
    <n v="1.6350895406177004"/>
    <m/>
    <m/>
  </r>
  <r>
    <x v="2"/>
    <s v="D4"/>
    <x v="3"/>
    <s v="Defender"/>
    <d v="1899-12-30T01:04:13"/>
    <n v="3973.0341800000001"/>
    <n v="21.89"/>
    <n v="26.29336"/>
    <n v="329.38"/>
    <n v="7.55"/>
    <n v="44"/>
    <n v="26"/>
    <n v="351.27"/>
    <n v="14.34"/>
    <n v="451.42703"/>
    <n v="61.86551"/>
    <n v="7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34087723851544249"/>
    <n v="5.1291980275110305"/>
    <n v="0.11757072411108227"/>
    <n v="0.68518037892551253"/>
    <n v="0.40487931481962108"/>
    <n v="5.4700752660264724"/>
    <n v="0.22330651440436022"/>
    <n v="7.0297487152867895"/>
    <n v="1.0900596937451337"/>
    <m/>
    <m/>
  </r>
  <r>
    <x v="3"/>
    <s v="D4"/>
    <x v="3"/>
    <s v="Attacker"/>
    <d v="1899-12-30T01:04:42"/>
    <n v="3894.9892599999998"/>
    <n v="12.05"/>
    <n v="23.82676"/>
    <n v="419.09"/>
    <n v="0"/>
    <n v="42"/>
    <n v="19"/>
    <n v="431.14"/>
    <n v="12.05"/>
    <n v="409.89431999999999"/>
    <n v="60.192390000000003"/>
    <n v="61"/>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8624420401854713"/>
    <n v="6.4774343122102005"/>
    <n v="0"/>
    <n v="0.6491499227202473"/>
    <n v="0.2936630602782071"/>
    <n v="6.6636785162287477"/>
    <n v="0.18624420401854713"/>
    <n v="6.3353063369397216"/>
    <n v="0.9428129829984544"/>
    <m/>
    <m/>
  </r>
  <r>
    <x v="4"/>
    <s v="D4"/>
    <x v="3"/>
    <s v="Midfielder"/>
    <d v="1899-12-30T01:05:15"/>
    <n v="4249.9301800000003"/>
    <n v="36.39"/>
    <n v="23.507940000000001"/>
    <n v="410.01001000000002"/>
    <n v="0"/>
    <n v="55"/>
    <n v="51"/>
    <n v="446.40001000000001"/>
    <n v="36.39"/>
    <n v="521.34020999999996"/>
    <n v="65.131029999999996"/>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25"/>
    <n v="0.55770114942528737"/>
    <n v="6.2836783141762451"/>
    <n v="0"/>
    <n v="0.84291187739463602"/>
    <n v="0.7816091954022989"/>
    <n v="6.841379463601533"/>
    <n v="0.55770114942528737"/>
    <n v="7.989888275862068"/>
    <n v="1.6245210727969348"/>
    <m/>
    <m/>
  </r>
  <r>
    <x v="5"/>
    <s v="D4"/>
    <x v="3"/>
    <s v="Attacker"/>
    <d v="1899-12-30T01:04:45"/>
    <n v="4341.2177700000002"/>
    <n v="88.7"/>
    <n v="25.960519999999999"/>
    <n v="509.57999000000001"/>
    <n v="9.73"/>
    <n v="76"/>
    <n v="62"/>
    <n v="598.27999"/>
    <n v="78.97"/>
    <n v="534.83771000000002"/>
    <n v="67.032030000000006"/>
    <n v="13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3698841698841699"/>
    <n v="7.8699612355212354"/>
    <n v="0.15027027027027029"/>
    <n v="1.1737451737451738"/>
    <n v="0.9575289575289575"/>
    <n v="9.239845405405406"/>
    <n v="1.2196138996138997"/>
    <n v="8.2600418532818534"/>
    <n v="2.1312741312741315"/>
    <m/>
    <m/>
  </r>
  <r>
    <x v="16"/>
    <s v="D4"/>
    <x v="3"/>
    <s v="Attacker"/>
    <d v="1899-12-30T01:04:42"/>
    <n v="4256.8828100000001"/>
    <n v="6.49"/>
    <n v="21.094519999999999"/>
    <n v="602.87"/>
    <n v="0"/>
    <n v="50"/>
    <n v="33"/>
    <n v="609.36"/>
    <n v="6.49"/>
    <n v="490.68176"/>
    <n v="65.785020000000003"/>
    <n v="8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0030911901081917"/>
    <n v="9.3179289026275107"/>
    <n v="0"/>
    <n v="0.77279752704791338"/>
    <n v="0.51004636785162283"/>
    <n v="9.4182380216383308"/>
    <n v="0.10030911901081917"/>
    <n v="7.5839530139103548"/>
    <n v="1.2828438948995362"/>
    <m/>
    <m/>
  </r>
  <r>
    <x v="6"/>
    <s v="D4"/>
    <x v="3"/>
    <s v="Defensive Midfielder"/>
    <d v="1899-12-30T01:04:16"/>
    <n v="4461.9941399999998"/>
    <n v="1.9"/>
    <n v="20.46105"/>
    <n v="504.41"/>
    <n v="0"/>
    <n v="59"/>
    <n v="34"/>
    <n v="506.31"/>
    <n v="1.9"/>
    <n v="468.95873999999998"/>
    <n v="69.420550000000006"/>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2.9564315352697094E-2"/>
    <n v="7.848703319502075"/>
    <n v="0"/>
    <n v="0.91804979253112029"/>
    <n v="0.52904564315352698"/>
    <n v="7.8782676348547716"/>
    <n v="2.9564315352697094E-2"/>
    <n v="7.2970758298755181"/>
    <n v="1.4470954356846473"/>
    <m/>
    <m/>
  </r>
  <r>
    <x v="7"/>
    <s v="D4"/>
    <x v="3"/>
    <s v="Left Back"/>
    <d v="1899-12-30T00:09:21"/>
    <n v="3.423"/>
    <n v="0"/>
    <n v="0.73746999999999996"/>
    <n v="0"/>
    <n v="0"/>
    <n v="0"/>
    <n v="0"/>
    <n v="0"/>
    <n v="0"/>
    <n v="2.2415400000000001"/>
    <n v="0.36609000000000003"/>
    <n v="0"/>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499999999999979"/>
    <n v="0"/>
    <n v="0"/>
    <n v="0"/>
    <n v="0"/>
    <n v="0"/>
    <n v="0"/>
    <n v="0"/>
    <n v="0.23973689839572199"/>
    <n v="0"/>
    <m/>
    <m/>
  </r>
  <r>
    <x v="8"/>
    <s v="D4"/>
    <x v="3"/>
    <s v="RB"/>
    <d v="1899-12-30T01:04:45"/>
    <n v="4086.5095200000001"/>
    <n v="72.819999999999993"/>
    <n v="23.930800000000001"/>
    <n v="670.34997999999996"/>
    <n v="0"/>
    <n v="63"/>
    <n v="52"/>
    <n v="743.16998000000001"/>
    <n v="72.819999999999993"/>
    <n v="429.63524999999998"/>
    <n v="63.099119999999999"/>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1246332046332046"/>
    <n v="10.352895444015443"/>
    <n v="0"/>
    <n v="0.97297297297297303"/>
    <n v="0.80308880308880304"/>
    <n v="11.477528648648649"/>
    <n v="1.1246332046332046"/>
    <n v="6.6352934362934359"/>
    <n v="1.7760617760617761"/>
    <m/>
    <m/>
  </r>
  <r>
    <x v="9"/>
    <s v="D4"/>
    <x v="3"/>
    <s v="Defender"/>
    <d v="1899-12-30T01:04:16"/>
    <n v="3945.4782700000001"/>
    <n v="6.1"/>
    <n v="22.25788"/>
    <n v="489.82001000000002"/>
    <n v="0"/>
    <n v="64"/>
    <n v="32"/>
    <n v="495.92000999999999"/>
    <n v="6.1"/>
    <n v="387.23660000000001"/>
    <n v="61.547280000000001"/>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9.4917012448132776E-2"/>
    <n v="7.6216806535269717"/>
    <n v="0"/>
    <n v="0.99585062240663902"/>
    <n v="0.49792531120331951"/>
    <n v="7.7165976659751037"/>
    <n v="9.4917012448132776E-2"/>
    <n v="6.0254657676348549"/>
    <n v="1.4937759336099585"/>
    <m/>
    <m/>
  </r>
  <r>
    <x v="10"/>
    <s v="D4"/>
    <x v="3"/>
    <s v="Attacker"/>
    <d v="1899-12-30T01:04:42"/>
    <n v="4146.9150399999999"/>
    <n v="22.78"/>
    <n v="24.214220000000001"/>
    <n v="439.63"/>
    <n v="0"/>
    <n v="61"/>
    <n v="44"/>
    <n v="462.41"/>
    <n v="22.78"/>
    <n v="467.72942999999998"/>
    <n v="64.085599999999999"/>
    <n v="10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5208655332302935"/>
    <n v="6.7948995363214832"/>
    <n v="0"/>
    <n v="0.9428129829984544"/>
    <n v="0.68006182380216385"/>
    <n v="7.1469860896445132"/>
    <n v="0.35208655332302935"/>
    <n v="7.2292029366306023"/>
    <n v="1.6228748068006182"/>
    <m/>
    <m/>
  </r>
  <r>
    <x v="11"/>
    <s v="D4"/>
    <x v="3"/>
    <s v="Midfielder"/>
    <d v="1899-12-30T01:05:02"/>
    <n v="4588.7724600000001"/>
    <n v="25.41"/>
    <n v="24.37602"/>
    <n v="447.10001"/>
    <n v="0"/>
    <n v="55"/>
    <n v="47"/>
    <n v="472.51001000000002"/>
    <n v="25.41"/>
    <n v="541.47595000000001"/>
    <n v="70.558869999999999"/>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033333333333331"/>
    <n v="0.39072270630445927"/>
    <n v="6.8749360840594571"/>
    <n v="0"/>
    <n v="0.84572014351614555"/>
    <n v="0.72270630445925166"/>
    <n v="7.2656587903639167"/>
    <n v="0.39072270630445927"/>
    <n v="8.326129420809842"/>
    <n v="1.5684264479753973"/>
    <m/>
    <m/>
  </r>
  <r>
    <x v="13"/>
    <s v="D4"/>
    <x v="3"/>
    <s v="Left Forward"/>
    <d v="1899-12-30T01:05:21"/>
    <n v="4726.7299800000001"/>
    <n v="42.82"/>
    <n v="22.782630000000001"/>
    <n v="792.94"/>
    <n v="0"/>
    <n v="82"/>
    <n v="54"/>
    <n v="835.76"/>
    <n v="42.82"/>
    <n v="519.54656999999997"/>
    <n v="72.318020000000004"/>
    <n v="136"/>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6552410099464423"/>
    <n v="12.133741392501914"/>
    <n v="0"/>
    <n v="1.2547819433817904"/>
    <n v="0.82631981637337426"/>
    <n v="12.788982402448356"/>
    <n v="0.6552410099464423"/>
    <n v="7.9502153022188224"/>
    <n v="2.0811017597551649"/>
    <m/>
    <m/>
  </r>
  <r>
    <x v="14"/>
    <s v="D4"/>
    <x v="3"/>
    <s v="Attacker"/>
    <d v="1899-12-30T01:04:13"/>
    <n v="4124.3486300000004"/>
    <n v="35.74"/>
    <n v="25.155139999999999"/>
    <n v="476.03"/>
    <n v="4.71"/>
    <n v="50"/>
    <n v="28"/>
    <n v="511.77"/>
    <n v="31.03"/>
    <n v="391.0412"/>
    <n v="64.221680000000006"/>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55655333506358684"/>
    <n v="7.4128730859070844"/>
    <n v="7.3345445107708282E-2"/>
    <n v="0.7786140669608097"/>
    <n v="0.43602387749805344"/>
    <n v="7.969426420970672"/>
    <n v="0.48320788995587854"/>
    <n v="6.0894035816247083"/>
    <n v="1.2146379444588631"/>
    <m/>
    <m/>
  </r>
  <r>
    <x v="15"/>
    <s v="D4"/>
    <x v="3"/>
    <s v="Attacking Midfielder"/>
    <d v="1899-12-30T01:04:16"/>
    <n v="4126.6069299999999"/>
    <n v="13.74"/>
    <n v="26.221219999999999"/>
    <n v="781.48999000000003"/>
    <n v="3.47"/>
    <n v="83"/>
    <n v="61"/>
    <n v="795.22999000000004"/>
    <n v="10.27"/>
    <n v="487.33031999999997"/>
    <n v="64.202529999999996"/>
    <n v="14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0.21379668049792533"/>
    <n v="12.160113952282158"/>
    <n v="5.3993775933609961E-2"/>
    <n v="1.29149377593361"/>
    <n v="0.94917012448132776"/>
    <n v="12.373910632780083"/>
    <n v="0.15980290456431534"/>
    <n v="7.5829406639004144"/>
    <n v="2.2406639004149378"/>
    <m/>
    <m/>
  </r>
  <r>
    <x v="17"/>
    <s v="D4"/>
    <x v="3"/>
    <s v="Attacking Midfielder"/>
    <d v="1899-12-30T01:05:21"/>
    <n v="4360.9389600000004"/>
    <n v="38.409999999999997"/>
    <n v="23.733599999999999"/>
    <n v="572.40997000000004"/>
    <n v="0"/>
    <n v="62"/>
    <n v="50"/>
    <n v="610.81997000000001"/>
    <n v="38.409999999999997"/>
    <n v="502.63339000000002"/>
    <n v="66.721490000000003"/>
    <n v="11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58775822494261665"/>
    <n v="8.7591426166794193"/>
    <n v="0"/>
    <n v="0.94873756694720746"/>
    <n v="0.76511094108645761"/>
    <n v="9.3469008416220358"/>
    <n v="0.58775822494261665"/>
    <n v="7.69140612088753"/>
    <n v="1.713848508033665"/>
    <m/>
    <m/>
  </r>
  <r>
    <x v="0"/>
    <s v="D5"/>
    <x v="4"/>
    <s v="LB"/>
    <d v="1899-12-30T02:29:48"/>
    <n v="7362.8352100000002"/>
    <n v="297.83999999999997"/>
    <n v="27.165700000000001"/>
    <n v="1049.8100300000001"/>
    <n v="18.45"/>
    <n v="112"/>
    <n v="78"/>
    <n v="1347.65003"/>
    <n v="279.39"/>
    <n v="861.42660999999998"/>
    <n v="49.150170000000003"/>
    <n v="1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80000000000001"/>
    <n v="1.9882510013351131"/>
    <n v="7.0080776368491327"/>
    <n v="0.12316421895861147"/>
    <n v="0.74766355140186913"/>
    <n v="0.52069425901201594"/>
    <n v="8.9963286381842451"/>
    <n v="1.8650867823765018"/>
    <n v="5.7505114152202932"/>
    <n v="1.2683578104138851"/>
    <m/>
    <m/>
  </r>
  <r>
    <x v="1"/>
    <s v="D5"/>
    <x v="4"/>
    <s v="RB"/>
    <d v="1899-12-30T02:19:02"/>
    <n v="7891.4121100000002"/>
    <n v="379.46001000000001"/>
    <n v="29.905609999999999"/>
    <n v="896.87003000000004"/>
    <n v="106.46"/>
    <n v="131"/>
    <n v="119"/>
    <n v="1276.3300400000001"/>
    <n v="273.00000999999997"/>
    <n v="915.49170000000004"/>
    <n v="56.756349999999998"/>
    <n v="25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9.0333333333333"/>
    <n v="2.7292736274274763"/>
    <n v="6.4507554303524355"/>
    <n v="0.76571565571805333"/>
    <n v="0.94222009110525073"/>
    <n v="0.85590985375209805"/>
    <n v="9.1800290577799117"/>
    <n v="1.9635579717094225"/>
    <n v="6.5846921601534421"/>
    <n v="1.7981299448573487"/>
    <m/>
    <m/>
  </r>
  <r>
    <x v="2"/>
    <s v="D5"/>
    <x v="4"/>
    <s v="Defender"/>
    <d v="1899-12-30T02:28:24"/>
    <n v="7312.7749000000003"/>
    <n v="364.77999"/>
    <n v="28.51221"/>
    <n v="734.93998999999997"/>
    <n v="41.52"/>
    <n v="107"/>
    <n v="68"/>
    <n v="1099.7199800000001"/>
    <n v="323.25999000000002"/>
    <n v="859.30880999999999"/>
    <n v="49.277239999999999"/>
    <n v="17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2.4580861859838272"/>
    <n v="4.9524258086253363"/>
    <n v="0.27978436657681943"/>
    <n v="0.72102425876010778"/>
    <n v="0.4582210242587601"/>
    <n v="7.4105119946091644"/>
    <n v="2.1783018194070083"/>
    <n v="5.7904906334231807"/>
    <n v="1.1792452830188678"/>
    <m/>
    <m/>
  </r>
  <r>
    <x v="3"/>
    <s v="D5"/>
    <x v="4"/>
    <s v="Attacker"/>
    <d v="1899-12-30T02:29:21"/>
    <n v="7162.15967"/>
    <n v="153.69"/>
    <n v="25.63833"/>
    <n v="1026.82999"/>
    <n v="27.21"/>
    <n v="88"/>
    <n v="64"/>
    <n v="1180.51999"/>
    <n v="126.48"/>
    <n v="763.51455999999996"/>
    <n v="47.950830000000003"/>
    <n v="152"/>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0290592567793773"/>
    <n v="6.875326347505859"/>
    <n v="0.18218948778038166"/>
    <n v="0.58921995313023101"/>
    <n v="0.42852360227653163"/>
    <n v="7.9043856042852365"/>
    <n v="0.84686976899899569"/>
    <n v="5.1122501506528293"/>
    <n v="1.0177435554067626"/>
    <m/>
    <m/>
  </r>
  <r>
    <x v="4"/>
    <s v="D5"/>
    <x v="4"/>
    <s v="Midfielder"/>
    <d v="1899-12-30T02:29:31"/>
    <n v="8105.2114300000003"/>
    <n v="287.40001000000001"/>
    <n v="27.059480000000001"/>
    <n v="915.73999000000003"/>
    <n v="30.73"/>
    <n v="117"/>
    <n v="107"/>
    <n v="1203.1400000000001"/>
    <n v="256.67000999999999"/>
    <n v="1010.99072"/>
    <n v="54.209060000000001"/>
    <n v="22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51666666666668"/>
    <n v="1.9221938022516998"/>
    <n v="6.124668308995652"/>
    <n v="0.2055289265410768"/>
    <n v="0.78252145803143458"/>
    <n v="0.71563928213131189"/>
    <n v="8.0468621112473517"/>
    <n v="1.7166648757106229"/>
    <n v="6.7617259168431607"/>
    <n v="1.4981607401627466"/>
    <m/>
    <m/>
  </r>
  <r>
    <x v="5"/>
    <s v="D5"/>
    <x v="4"/>
    <s v="Attacker"/>
    <d v="1899-12-30T02:29:27"/>
    <n v="8153.8286099999996"/>
    <n v="451.53998999999999"/>
    <n v="30.241320000000002"/>
    <n v="1030.39003"/>
    <n v="101.8"/>
    <n v="141"/>
    <n v="121"/>
    <n v="1481.93002"/>
    <n v="349.73998999999998"/>
    <n v="975.99306999999999"/>
    <n v="54.553739999999998"/>
    <n v="26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3.0213448645031784"/>
    <n v="6.8945468718635006"/>
    <n v="0.68116426898628302"/>
    <n v="0.9434593509534962"/>
    <n v="0.80963532954165274"/>
    <n v="9.9158917363666781"/>
    <n v="2.3401805955168955"/>
    <n v="6.5305658748745401"/>
    <n v="1.753094680495149"/>
    <m/>
    <m/>
  </r>
  <r>
    <x v="16"/>
    <s v="D5"/>
    <x v="4"/>
    <s v="Attacker"/>
    <d v="1899-12-30T02:29:21"/>
    <n v="8527.9953600000008"/>
    <n v="352.6"/>
    <n v="27.568110000000001"/>
    <n v="1046.78999"/>
    <n v="58.59"/>
    <n v="110"/>
    <n v="92"/>
    <n v="1399.3899899999999"/>
    <n v="294.01"/>
    <n v="942.38869999999997"/>
    <n v="57.095129999999997"/>
    <n v="20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2.3608972212922668"/>
    <n v="7.0089721459658518"/>
    <n v="0.3922999665215936"/>
    <n v="0.73652494141278879"/>
    <n v="0.6160026782725142"/>
    <n v="9.3698693672581186"/>
    <n v="1.9685972547706729"/>
    <n v="6.3099343823234015"/>
    <n v="1.3525276196853031"/>
    <m/>
    <m/>
  </r>
  <r>
    <x v="6"/>
    <s v="D5"/>
    <x v="4"/>
    <s v="Defensive Midfielder"/>
    <d v="1899-12-30T02:26:34"/>
    <n v="8228.5026899999993"/>
    <n v="278.54000000000002"/>
    <n v="30.68497"/>
    <n v="931.78"/>
    <n v="68.77"/>
    <n v="103"/>
    <n v="70"/>
    <n v="1210.32"/>
    <n v="209.77"/>
    <n v="968.52930000000003"/>
    <n v="56.136409999999998"/>
    <n v="17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6.56666666666666"/>
    <n v="1.9004321128041848"/>
    <n v="6.3573800318398908"/>
    <n v="0.46920627700705025"/>
    <n v="0.70275187627928137"/>
    <n v="0.47759836251989995"/>
    <n v="8.2578121446440758"/>
    <n v="1.4312258357971346"/>
    <n v="6.6081143961792135"/>
    <n v="1.1803502387991813"/>
    <m/>
    <m/>
  </r>
  <r>
    <x v="8"/>
    <s v="D5"/>
    <x v="4"/>
    <s v="RB"/>
    <d v="1899-12-30T02:29:27"/>
    <n v="7260.5825199999999"/>
    <n v="265.47000000000003"/>
    <n v="27.38993"/>
    <n v="1044.3900000000001"/>
    <n v="33.49"/>
    <n v="125"/>
    <n v="105"/>
    <n v="1309.8599999999999"/>
    <n v="231.98"/>
    <n v="780.79795999999999"/>
    <n v="48.57741"/>
    <n v="23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1.776313148210104"/>
    <n v="6.9882234861157588"/>
    <n v="0.22408832385413185"/>
    <n v="0.83640013382402145"/>
    <n v="0.70257611241217799"/>
    <n v="8.7645366343258608"/>
    <n v="1.552224824355972"/>
    <n v="5.2244761458681834"/>
    <n v="1.5389762462361996"/>
    <m/>
    <m/>
  </r>
  <r>
    <x v="9"/>
    <s v="D5"/>
    <x v="4"/>
    <s v="Defender"/>
    <d v="1899-12-30T02:28:24"/>
    <n v="7598.35034"/>
    <n v="275.74999000000003"/>
    <n v="30.136849999999999"/>
    <n v="1003.66002"/>
    <n v="70.67"/>
    <n v="122"/>
    <n v="95"/>
    <n v="1279.4100100000001"/>
    <n v="205.07999000000001"/>
    <n v="781.60158999999999"/>
    <n v="51.201590000000003"/>
    <n v="21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8581535714285715"/>
    <n v="6.7632076819407008"/>
    <n v="0.47621293800539083"/>
    <n v="0.82210242587601079"/>
    <n v="0.64016172506738545"/>
    <n v="8.6213612533692725"/>
    <n v="1.3819406334231805"/>
    <n v="5.2668570754716981"/>
    <n v="1.4622641509433962"/>
    <m/>
    <m/>
  </r>
  <r>
    <x v="10"/>
    <s v="D5"/>
    <x v="4"/>
    <s v="Attacker"/>
    <d v="1899-12-30T02:29:21"/>
    <n v="8012.0974100000003"/>
    <n v="264.08999999999997"/>
    <n v="30.147269999999999"/>
    <n v="1169.2300299999999"/>
    <n v="74.92"/>
    <n v="122"/>
    <n v="93"/>
    <n v="1433.3200300000001"/>
    <n v="189.17"/>
    <n v="956.36410999999998"/>
    <n v="53.641179999999999"/>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7682624707063943"/>
    <n v="7.8287916303983929"/>
    <n v="0.50164044191496493"/>
    <n v="0.81687311683963848"/>
    <n v="0.62269835955808506"/>
    <n v="9.5970541011047885"/>
    <n v="1.2666220287914296"/>
    <n v="6.4035092735185808"/>
    <n v="1.4395714763977234"/>
    <m/>
    <m/>
  </r>
  <r>
    <x v="11"/>
    <s v="D5"/>
    <x v="4"/>
    <s v="Midfielder"/>
    <d v="1899-12-30T02:29:27"/>
    <n v="8375.3083499999993"/>
    <n v="435.55999000000003"/>
    <n v="27.29092"/>
    <n v="870.94997999999998"/>
    <n v="30.25"/>
    <n v="113"/>
    <n v="97"/>
    <n v="1306.5099700000001"/>
    <n v="405.30999000000003"/>
    <n v="1040.2864099999999"/>
    <n v="56.035559999999997"/>
    <n v="21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9144194713951159"/>
    <n v="5.8277014386082309"/>
    <n v="0.20240883238541318"/>
    <n v="0.75610572097691542"/>
    <n v="0.64904650384744067"/>
    <n v="8.7421209100033472"/>
    <n v="2.7120106390097027"/>
    <n v="6.9607655403144868"/>
    <n v="1.405152224824356"/>
    <m/>
    <m/>
  </r>
  <r>
    <x v="12"/>
    <s v="D5"/>
    <x v="4"/>
    <s v="LB"/>
    <d v="1899-12-30T01:20:12"/>
    <n v="5090.8891599999997"/>
    <n v="375.97001"/>
    <n v="28.850480000000001"/>
    <n v="682.59997999999996"/>
    <n v="26.08"/>
    <n v="89"/>
    <n v="71"/>
    <n v="1058.56999"/>
    <n v="349.89001000000002"/>
    <n v="622.44690000000003"/>
    <n v="63.474780000000003"/>
    <n v="16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2"/>
    <n v="4.6879053615960098"/>
    <n v="8.5112216957605984"/>
    <n v="0.32518703241895258"/>
    <n v="1.1097256857855362"/>
    <n v="0.88528678304239394"/>
    <n v="13.199127057356607"/>
    <n v="4.3627183291770573"/>
    <n v="7.7611832917705739"/>
    <n v="1.99501246882793"/>
    <m/>
    <m/>
  </r>
  <r>
    <x v="13"/>
    <s v="D5"/>
    <x v="4"/>
    <s v="Left Forward"/>
    <d v="1899-12-30T02:29:27"/>
    <n v="8768.8190900000009"/>
    <n v="324.74"/>
    <n v="30.59233"/>
    <n v="1118.2"/>
    <n v="96.12"/>
    <n v="139"/>
    <n v="113"/>
    <n v="1442.94"/>
    <n v="228.62"/>
    <n v="1013.75424"/>
    <n v="58.668370000000003"/>
    <n v="25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1729006356641021"/>
    <n v="7.4821010371361671"/>
    <n v="0.64315824690531953"/>
    <n v="0.93007694881231184"/>
    <n v="0.75610572097691542"/>
    <n v="9.6550016728002692"/>
    <n v="1.5297423887587824"/>
    <n v="6.7832334560053535"/>
    <n v="1.6861826697892273"/>
    <m/>
    <m/>
  </r>
  <r>
    <x v="14"/>
    <s v="D5"/>
    <x v="4"/>
    <s v="Attacker"/>
    <d v="1899-12-30T02:28:24"/>
    <n v="7300.8552200000004"/>
    <n v="248.06"/>
    <n v="29.128430000000002"/>
    <n v="993.19"/>
    <n v="70.17"/>
    <n v="86"/>
    <n v="54"/>
    <n v="1241.25"/>
    <n v="177.89"/>
    <n v="685.46380999999997"/>
    <n v="49.196919999999999"/>
    <n v="14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6715633423180591"/>
    <n v="6.6926549865229115"/>
    <n v="0.47284366576819409"/>
    <n v="0.57951482479784366"/>
    <n v="0.36388140161725063"/>
    <n v="8.3642183288409697"/>
    <n v="1.1987196765498651"/>
    <n v="4.6190283692722369"/>
    <n v="0.94339622641509435"/>
    <m/>
    <m/>
  </r>
  <r>
    <x v="15"/>
    <s v="D5"/>
    <x v="4"/>
    <s v="Attacking Midfielder"/>
    <d v="1899-12-30T02:27:07"/>
    <n v="7445.2871100000002"/>
    <n v="329.63001000000003"/>
    <n v="27.814879999999999"/>
    <n v="1004.5300099999999"/>
    <n v="88.3"/>
    <n v="126"/>
    <n v="140"/>
    <n v="1334.16002"/>
    <n v="241.33000999999999"/>
    <n v="850.65875000000005"/>
    <n v="50.605409999999999"/>
    <n v="26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11666666666667"/>
    <n v="2.2406027642460633"/>
    <n v="6.8281183414523614"/>
    <n v="0.60020391979154863"/>
    <n v="0.85646312450436157"/>
    <n v="0.95162569389373508"/>
    <n v="9.0687211056984243"/>
    <n v="1.6403988444545143"/>
    <n v="5.7822051659680529"/>
    <n v="1.8080888183980968"/>
    <m/>
    <m/>
  </r>
  <r>
    <x v="17"/>
    <s v="D5"/>
    <x v="4"/>
    <s v="Attacking Midfielder"/>
    <d v="1899-12-30T02:29:39"/>
    <n v="8159.0625"/>
    <n v="232.62"/>
    <n v="25.736360000000001"/>
    <n v="908.07001000000002"/>
    <n v="16.760000000000002"/>
    <n v="113"/>
    <n v="102"/>
    <n v="1140.69001"/>
    <n v="215.86"/>
    <n v="973.33911000000001"/>
    <n v="54.518599999999999"/>
    <n v="21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65"/>
    <n v="1.5544269963247577"/>
    <n v="6.0679586368192444"/>
    <n v="0.11199465419311729"/>
    <n v="0.7550952221850985"/>
    <n v="0.68159037754761109"/>
    <n v="7.6223856331440025"/>
    <n v="1.4424323421316405"/>
    <n v="6.5041036418309384"/>
    <n v="1.4366855997327097"/>
    <m/>
    <m/>
  </r>
  <r>
    <x v="0"/>
    <s v="D6"/>
    <x v="5"/>
    <s v="LB"/>
    <d v="1899-12-30T01:32:28"/>
    <n v="3287.66797"/>
    <n v="68.67"/>
    <n v="25.536619999999999"/>
    <n v="181.10001"/>
    <n v="6.74"/>
    <n v="46"/>
    <n v="44"/>
    <n v="249.77001000000001"/>
    <n v="61.93"/>
    <n v="407.67095999999998"/>
    <n v="35.55209"/>
    <n v="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74264599855803892"/>
    <n v="1.9585437274693582"/>
    <n v="7.2891131939437637E-2"/>
    <n v="0.49747656813266039"/>
    <n v="0.47584715212689255"/>
    <n v="2.7011897260273972"/>
    <n v="0.66975486661860129"/>
    <n v="4.4088423936553713"/>
    <n v="0.97332372025955294"/>
    <m/>
    <m/>
  </r>
  <r>
    <x v="2"/>
    <s v="D6"/>
    <x v="5"/>
    <s v="Defender"/>
    <d v="1899-12-30T01:35:12"/>
    <n v="3282.2541500000002"/>
    <n v="39.590000000000003"/>
    <n v="26.402909999999999"/>
    <n v="243.8"/>
    <n v="10.24"/>
    <n v="40"/>
    <n v="38"/>
    <n v="283.39"/>
    <n v="29.35"/>
    <n v="411.24133"/>
    <n v="34.475650000000002"/>
    <n v="7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1586134453781515"/>
    <n v="2.5609243697478994"/>
    <n v="0.10756302521008403"/>
    <n v="0.42016806722689076"/>
    <n v="0.39915966386554619"/>
    <n v="2.9767857142857141"/>
    <n v="0.30829831932773111"/>
    <n v="4.3197618697478992"/>
    <n v="0.81932773109243695"/>
    <m/>
    <m/>
  </r>
  <r>
    <x v="3"/>
    <s v="D6"/>
    <x v="5"/>
    <s v="Attacker"/>
    <d v="1899-12-30T01:32:21"/>
    <n v="3278.79126"/>
    <n v="33.700000000000003"/>
    <n v="22.334859999999999"/>
    <n v="225.82001"/>
    <n v="0"/>
    <n v="48"/>
    <n v="38"/>
    <n v="259.52001000000001"/>
    <n v="33.700000000000003"/>
    <n v="386.37015000000002"/>
    <n v="35.501660000000001"/>
    <n v="8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34999999999998"/>
    <n v="0.36491608012994053"/>
    <n v="2.4452626962642126"/>
    <n v="0"/>
    <n v="0.51976177585273431"/>
    <n v="0.41147807255008129"/>
    <n v="2.8101787763941535"/>
    <n v="0.36491608012994053"/>
    <n v="4.1837590687601525"/>
    <n v="0.9312398484028156"/>
    <m/>
    <m/>
  </r>
  <r>
    <x v="4"/>
    <s v="D6"/>
    <x v="5"/>
    <s v="Midfielder"/>
    <d v="1899-12-30T01:35:12"/>
    <n v="3673.1801799999998"/>
    <n v="32.78"/>
    <n v="23.81127"/>
    <n v="314.22000000000003"/>
    <n v="0"/>
    <n v="61"/>
    <n v="60"/>
    <n v="347"/>
    <n v="32.78"/>
    <n v="471.36484000000002"/>
    <n v="38.581800000000001"/>
    <n v="12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432773109243697"/>
    <n v="3.3006302521008406"/>
    <n v="0"/>
    <n v="0.64075630252100835"/>
    <n v="0.63025210084033612"/>
    <n v="3.6449579831932772"/>
    <n v="0.34432773109243697"/>
    <n v="4.9513113445378147"/>
    <n v="1.2710084033613445"/>
    <m/>
    <m/>
  </r>
  <r>
    <x v="5"/>
    <s v="D6"/>
    <x v="5"/>
    <s v="Attacker"/>
    <d v="1899-12-30T01:33:14"/>
    <n v="3834.2080099999998"/>
    <n v="97.84"/>
    <n v="27.023879999999998"/>
    <n v="372.44"/>
    <n v="13.03"/>
    <n v="70"/>
    <n v="66"/>
    <n v="470.28"/>
    <n v="84.81"/>
    <n v="504.16962000000001"/>
    <n v="41.119129999999998"/>
    <n v="13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1.0494100822309618"/>
    <n v="3.994708616374687"/>
    <n v="0.1397568823739721"/>
    <n v="0.75080443332141578"/>
    <n v="0.70790132284590634"/>
    <n v="5.044118698605649"/>
    <n v="0.90965319985698967"/>
    <n v="5.4076112263139082"/>
    <n v="1.458705756167322"/>
    <m/>
    <m/>
  </r>
  <r>
    <x v="16"/>
    <s v="D6"/>
    <x v="5"/>
    <s v="Attacker"/>
    <d v="1899-12-30T01:32:28"/>
    <n v="3578.3862300000001"/>
    <n v="53.64"/>
    <n v="23.703209999999999"/>
    <n v="232.28"/>
    <n v="0"/>
    <n v="53"/>
    <n v="48"/>
    <n v="285.92"/>
    <n v="53.64"/>
    <n v="429.84937000000002"/>
    <n v="38.69585"/>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58010093727469358"/>
    <n v="2.5120403749098772"/>
    <n v="0"/>
    <n v="0.5731795241528479"/>
    <n v="0.51910598413842823"/>
    <n v="3.0921413121845713"/>
    <n v="0.58010093727469358"/>
    <n v="4.6486954217736125"/>
    <n v="1.0922855082912761"/>
    <m/>
    <m/>
  </r>
  <r>
    <x v="6"/>
    <s v="D6"/>
    <x v="5"/>
    <s v="Defensive Midfielder"/>
    <d v="1899-12-30T01:35:12"/>
    <n v="3924.1762699999999"/>
    <n v="71.31"/>
    <n v="29.2014"/>
    <n v="253.28"/>
    <n v="22.08"/>
    <n v="47"/>
    <n v="41"/>
    <n v="324.58999999999997"/>
    <n v="49.23"/>
    <n v="448.63839999999999"/>
    <n v="41.218170000000001"/>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7490546218487395"/>
    <n v="2.6605042016806721"/>
    <n v="0.23193277310924368"/>
    <n v="0.49369747899159661"/>
    <n v="0.43067226890756299"/>
    <n v="3.4095588235294114"/>
    <n v="0.51712184873949574"/>
    <n v="4.7125882352941177"/>
    <n v="0.9243697478991596"/>
    <m/>
    <m/>
  </r>
  <r>
    <x v="8"/>
    <s v="D6"/>
    <x v="5"/>
    <s v="RB"/>
    <d v="1899-12-30T01:35:19"/>
    <n v="3205.0063500000001"/>
    <n v="44.04"/>
    <n v="23.521830000000001"/>
    <n v="257.47000000000003"/>
    <n v="0"/>
    <n v="60"/>
    <n v="52"/>
    <n v="301.51"/>
    <n v="44.04"/>
    <n v="383.50607000000002"/>
    <n v="33.62236"/>
    <n v="112"/>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46203881797517049"/>
    <n v="2.7012065046336775"/>
    <n v="0"/>
    <n v="0.62948067844028677"/>
    <n v="0.5455499213149152"/>
    <n v="3.1632453226088479"/>
    <n v="0.46203881797517049"/>
    <n v="4.023494352159469"/>
    <n v="1.175030599755202"/>
    <m/>
    <m/>
  </r>
  <r>
    <x v="9"/>
    <s v="D6"/>
    <x v="5"/>
    <s v="Defender"/>
    <d v="1899-12-30T01:35:12"/>
    <n v="3682.4311499999999"/>
    <n v="115.29"/>
    <n v="25.002140000000001"/>
    <n v="282.62"/>
    <n v="5.25"/>
    <n v="56"/>
    <n v="40"/>
    <n v="397.91"/>
    <n v="110.04"/>
    <n v="407.10471000000001"/>
    <n v="38.67897"/>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1.211029411764706"/>
    <n v="2.9686974789915967"/>
    <n v="5.514705882352941E-2"/>
    <n v="0.58823529411764708"/>
    <n v="0.42016806722689076"/>
    <n v="4.179726890756303"/>
    <n v="1.1558823529411766"/>
    <n v="4.2763099789915966"/>
    <n v="1.0084033613445378"/>
    <m/>
    <m/>
  </r>
  <r>
    <x v="10"/>
    <s v="D6"/>
    <x v="5"/>
    <s v="Attacker"/>
    <d v="1899-12-30T01:33:14"/>
    <n v="3569.7961399999999"/>
    <n v="74.290000000000006"/>
    <n v="24.53248"/>
    <n v="356.63"/>
    <n v="0"/>
    <n v="70"/>
    <n v="59"/>
    <n v="430.92"/>
    <n v="74.290000000000006"/>
    <n v="467.49441999999999"/>
    <n v="38.283499999999997"/>
    <n v="12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0.79681801930639973"/>
    <n v="3.8251340722202358"/>
    <n v="0"/>
    <n v="0.75080443332141578"/>
    <n v="0.63282087951376476"/>
    <n v="4.6219520915266354"/>
    <n v="0.79681801930639973"/>
    <n v="5.0142411869860561"/>
    <n v="1.3836253128351805"/>
    <m/>
    <m/>
  </r>
  <r>
    <x v="11"/>
    <s v="D6"/>
    <x v="5"/>
    <s v="Midfielder"/>
    <d v="1899-12-30T01:35:19"/>
    <n v="3689.0302700000002"/>
    <n v="26.27"/>
    <n v="23.47851"/>
    <n v="381.29998999999998"/>
    <n v="0"/>
    <n v="57"/>
    <n v="61"/>
    <n v="407.56999000000002"/>
    <n v="26.27"/>
    <n v="470.63290000000001"/>
    <n v="38.700049999999997"/>
    <n v="11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2756076237104389"/>
    <n v="4.0003496065745763"/>
    <n v="0"/>
    <n v="0.59800664451827246"/>
    <n v="0.63997202308095824"/>
    <n v="4.2759572302850151"/>
    <n v="0.2756076237104389"/>
    <n v="4.9375719531386606"/>
    <n v="1.2379786675992306"/>
    <m/>
    <m/>
  </r>
  <r>
    <x v="12"/>
    <s v="D6"/>
    <x v="5"/>
    <s v="LB"/>
    <d v="1899-12-30T01:35:19"/>
    <n v="3583.7060499999998"/>
    <n v="109.56"/>
    <n v="25.249479999999998"/>
    <n v="371.35001"/>
    <n v="3.25"/>
    <n v="61"/>
    <n v="55"/>
    <n v="480.91001"/>
    <n v="106.31"/>
    <n v="508.72820999999999"/>
    <n v="37.595129999999997"/>
    <n v="11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1494317188319636"/>
    <n v="3.8959609372267878"/>
    <n v="3.40968700821822E-2"/>
    <n v="0.63997202308095824"/>
    <n v="0.57702395523692951"/>
    <n v="5.0453926560587519"/>
    <n v="1.1153348487497814"/>
    <n v="5.3372429795418777"/>
    <n v="1.2169959783178879"/>
    <m/>
    <m/>
  </r>
  <r>
    <x v="13"/>
    <s v="D6"/>
    <x v="5"/>
    <s v="Left Forward"/>
    <d v="1899-12-30T01:35:19"/>
    <n v="3864.0891099999999"/>
    <n v="118.7"/>
    <n v="26.047499999999999"/>
    <n v="343.26999000000001"/>
    <n v="10.73"/>
    <n v="64"/>
    <n v="70"/>
    <n v="461.96999"/>
    <n v="107.97"/>
    <n v="476.09958"/>
    <n v="40.53651"/>
    <n v="13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2453226088477007"/>
    <n v="3.6013637698898413"/>
    <n v="0.11257212799440462"/>
    <n v="0.67144605700297255"/>
    <n v="0.73439412484700128"/>
    <n v="4.8466863787375418"/>
    <n v="1.132750480853296"/>
    <n v="4.9949247770589267"/>
    <n v="1.4058401818499737"/>
    <m/>
    <m/>
  </r>
  <r>
    <x v="14"/>
    <s v="D6"/>
    <x v="5"/>
    <s v="Attacker"/>
    <d v="1899-12-30T01:35:12"/>
    <n v="3629.3100599999998"/>
    <n v="32.450000000000003"/>
    <n v="24.13"/>
    <n v="288.76999000000001"/>
    <n v="0"/>
    <n v="47"/>
    <n v="29"/>
    <n v="321.21999"/>
    <n v="32.450000000000003"/>
    <n v="358.56563999999997"/>
    <n v="38.121000000000002"/>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086134453781514"/>
    <n v="3.0332982142857143"/>
    <n v="0"/>
    <n v="0.49369747899159661"/>
    <n v="0.30462184873949577"/>
    <n v="3.3741595588235294"/>
    <n v="0.34086134453781514"/>
    <n v="3.7664457983193271"/>
    <n v="0.79831932773109238"/>
    <m/>
    <m/>
  </r>
  <r>
    <x v="15"/>
    <s v="D6"/>
    <x v="5"/>
    <s v="Attacking Midfielder"/>
    <d v="1899-12-30T01:35:12"/>
    <n v="3536.1120599999999"/>
    <n v="41.32"/>
    <n v="25.004290000000001"/>
    <n v="311.25"/>
    <n v="1.17"/>
    <n v="79"/>
    <n v="73"/>
    <n v="352.57"/>
    <n v="40.15"/>
    <n v="462.52933000000002"/>
    <n v="37.14208"/>
    <n v="15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3403361344537816"/>
    <n v="3.2694327731092434"/>
    <n v="1.2289915966386554E-2"/>
    <n v="0.82983193277310918"/>
    <n v="0.76680672268907557"/>
    <n v="3.7034663865546218"/>
    <n v="0.42174369747899154"/>
    <n v="4.8585013655462186"/>
    <n v="1.5966386554621848"/>
    <m/>
    <m/>
  </r>
  <r>
    <x v="17"/>
    <s v="D6"/>
    <x v="5"/>
    <s v="Attacking Midfielder"/>
    <d v="1899-12-30T01:35:12"/>
    <n v="3500.9140600000001"/>
    <n v="15.55"/>
    <n v="21.303190000000001"/>
    <n v="271.47000000000003"/>
    <n v="0"/>
    <n v="64"/>
    <n v="63"/>
    <n v="287.02"/>
    <n v="15.55"/>
    <n v="437.84890999999999"/>
    <n v="36.772379999999998"/>
    <n v="12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16334033613445378"/>
    <n v="2.8515756302521011"/>
    <n v="0"/>
    <n v="0.67226890756302515"/>
    <n v="0.66176470588235292"/>
    <n v="3.0149159663865541"/>
    <n v="0.16334033613445378"/>
    <n v="4.5992532563025206"/>
    <n v="1.3340336134453781"/>
    <m/>
    <m/>
  </r>
  <r>
    <x v="0"/>
    <s v="D7"/>
    <x v="6"/>
    <s v="LB"/>
    <d v="1899-12-30T01:27:37"/>
    <n v="5788.2211900000002"/>
    <n v="404.13999000000001"/>
    <n v="29.375139999999998"/>
    <n v="600.66998000000001"/>
    <n v="51.46"/>
    <n v="63"/>
    <n v="50"/>
    <n v="1004.80997"/>
    <n v="352.67998999999998"/>
    <n v="579.71001999999999"/>
    <n v="66.05686"/>
    <n v="11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6125926193646567"/>
    <n v="6.8556588929046995"/>
    <n v="0.58733117747764896"/>
    <n v="0.71904127829560593"/>
    <n v="0.57066768118698885"/>
    <n v="11.468251512269356"/>
    <n v="4.0252614418870074"/>
    <n v="6.6164354574852577"/>
    <n v="1.2897089594825948"/>
    <m/>
    <m/>
  </r>
  <r>
    <x v="2"/>
    <s v="D7"/>
    <x v="6"/>
    <s v="Defender"/>
    <d v="1899-12-30T01:31:07"/>
    <n v="5410.0839800000003"/>
    <n v="318.44999000000001"/>
    <n v="26.221109999999999"/>
    <n v="285.85998999999998"/>
    <n v="64.91"/>
    <n v="35"/>
    <n v="37"/>
    <n v="604.30998"/>
    <n v="253.53998999999999"/>
    <n v="529.52239999999995"/>
    <n v="59.37404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11666666666666"/>
    <n v="3.4949697091640757"/>
    <n v="3.1372963965611853"/>
    <n v="0.71238339125663075"/>
    <n v="0.38412291933418696"/>
    <n v="0.40607280043899763"/>
    <n v="6.632266105725261"/>
    <n v="2.7825863179074446"/>
    <n v="5.8114768611670016"/>
    <n v="0.79019571977318459"/>
    <m/>
    <m/>
  </r>
  <r>
    <x v="3"/>
    <s v="D7"/>
    <x v="6"/>
    <s v="Attacker"/>
    <d v="1899-12-30T01:27:37"/>
    <n v="5772.5947299999998"/>
    <n v="355.15998999999999"/>
    <n v="25.59723"/>
    <n v="485.66"/>
    <n v="88.11"/>
    <n v="45"/>
    <n v="42"/>
    <n v="840.81998999999996"/>
    <n v="267.04998999999998"/>
    <n v="548.37170000000003"/>
    <n v="65.878519999999995"/>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0535665588738823"/>
    <n v="5.5430093209054601"/>
    <n v="1.0056305877877116"/>
    <n v="0.51360091306828992"/>
    <n v="0.47936085219707059"/>
    <n v="9.5965758797793423"/>
    <n v="3.0479359710861709"/>
    <n v="6.2587601293513417"/>
    <n v="0.99296176526536051"/>
    <m/>
    <m/>
  </r>
  <r>
    <x v="4"/>
    <s v="D7"/>
    <x v="6"/>
    <s v="Midfielder"/>
    <d v="1899-12-30T01:27:34"/>
    <n v="6540.4106400000001"/>
    <n v="423.62000999999998"/>
    <n v="28.857869999999998"/>
    <n v="704.15997000000004"/>
    <n v="172.74001000000001"/>
    <n v="64"/>
    <n v="93"/>
    <n v="1127.77998"/>
    <n v="250.88"/>
    <n v="770.42352000000005"/>
    <n v="74.680840000000003"/>
    <n v="157"/>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8376856870955462"/>
    <n v="8.0414157213551594"/>
    <n v="1.9726685572896843"/>
    <n v="0.73087171678720975"/>
    <n v="1.0620479634564142"/>
    <n v="12.879101408450705"/>
    <n v="2.8650171298058624"/>
    <n v="8.7981368861819575"/>
    <n v="1.792919680243624"/>
    <m/>
    <m/>
  </r>
  <r>
    <x v="5"/>
    <s v="D7"/>
    <x v="6"/>
    <s v="Attacker"/>
    <d v="1899-12-30T01:27:43"/>
    <n v="6500.9023399999996"/>
    <n v="577.75"/>
    <n v="29.280360000000002"/>
    <n v="618.69000000000005"/>
    <n v="245.63"/>
    <n v="73"/>
    <n v="80"/>
    <n v="1196.44"/>
    <n v="332.12"/>
    <n v="723.42431999999997"/>
    <n v="74.111379999999997"/>
    <n v="15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5865475964278923"/>
    <n v="7.0532775983279503"/>
    <n v="2.8002660079802393"/>
    <n v="0.83222496674900248"/>
    <n v="0.91202736082082458"/>
    <n v="13.639825194755844"/>
    <n v="3.7862815884476535"/>
    <n v="8.2472846665399953"/>
    <n v="1.744252327569827"/>
    <m/>
    <m/>
  </r>
  <r>
    <x v="16"/>
    <s v="D7"/>
    <x v="6"/>
    <s v="Attacker"/>
    <d v="1899-12-30T01:27:37"/>
    <n v="6591.5327100000004"/>
    <n v="435.61998999999997"/>
    <n v="26.665600000000001"/>
    <n v="555.03003000000001"/>
    <n v="120.16"/>
    <n v="60"/>
    <n v="48"/>
    <n v="990.65002000000004"/>
    <n v="315.45999"/>
    <n v="719.51556000000005"/>
    <n v="75.22448"/>
    <n v="10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9718849914399845"/>
    <n v="6.3347540041848971"/>
    <n v="1.3714285714285714"/>
    <n v="0.6848012174243866"/>
    <n v="0.54784097393950926"/>
    <n v="11.306638995624882"/>
    <n v="3.6004564200114135"/>
    <n v="8.2120855240631556"/>
    <n v="1.2326421913638959"/>
    <m/>
    <m/>
  </r>
  <r>
    <x v="6"/>
    <s v="D7"/>
    <x v="6"/>
    <s v="Defensive Midfielder"/>
    <d v="1899-12-30T01:27:57"/>
    <n v="6585.93408"/>
    <n v="348.79"/>
    <n v="26.776859999999999"/>
    <n v="552.03003000000001"/>
    <n v="53.7"/>
    <n v="51"/>
    <n v="42"/>
    <n v="900.82002999999997"/>
    <n v="295.08999999999997"/>
    <n v="691.37023999999997"/>
    <n v="74.882000000000005"/>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3.9657760090960776"/>
    <n v="6.2766347924957362"/>
    <n v="0.61057418988061396"/>
    <n v="0.57987492893689596"/>
    <n v="0.47754405912450254"/>
    <n v="10.242410801591813"/>
    <n v="3.3552018192154631"/>
    <n v="7.8609464468447978"/>
    <n v="1.0574189880613984"/>
    <m/>
    <m/>
  </r>
  <r>
    <x v="8"/>
    <s v="D7"/>
    <x v="6"/>
    <s v="RB"/>
    <d v="1899-12-30T01:27:43"/>
    <n v="5801.2675799999997"/>
    <n v="458.39"/>
    <n v="28.254819999999999"/>
    <n v="591.46001999999999"/>
    <n v="90.42"/>
    <n v="79"/>
    <n v="78"/>
    <n v="1049.8500200000001"/>
    <n v="367.97"/>
    <n v="558.80480999999997"/>
    <n v="66.135429999999999"/>
    <n v="15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2258027740832222"/>
    <n v="6.7428465133954019"/>
    <n v="1.030818924567737"/>
    <n v="0.90062701881056428"/>
    <n v="0.88922667680030398"/>
    <n v="11.968649287478625"/>
    <n v="4.1949838495154861"/>
    <n v="6.3705659509785288"/>
    <n v="1.7898536956108684"/>
    <m/>
    <m/>
  </r>
  <r>
    <x v="9"/>
    <s v="D7"/>
    <x v="6"/>
    <s v="Defender"/>
    <d v="1899-12-30T01:27:57"/>
    <n v="6019.3632799999996"/>
    <n v="452.66"/>
    <n v="28.603100000000001"/>
    <n v="508.26001000000002"/>
    <n v="233.77"/>
    <n v="65"/>
    <n v="42"/>
    <n v="960.92001000000005"/>
    <n v="218.89"/>
    <n v="556.06537000000003"/>
    <n v="68.440089999999998"/>
    <n v="10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5.1467879476975558"/>
    <n v="5.7789654349061967"/>
    <n v="2.6579874928936897"/>
    <n v="0.73905628197839679"/>
    <n v="0.47754405912450254"/>
    <n v="10.925753382603752"/>
    <n v="2.4888004548038656"/>
    <n v="6.3225169982944855"/>
    <n v="1.2166003411028994"/>
    <m/>
    <m/>
  </r>
  <r>
    <x v="10"/>
    <s v="D7"/>
    <x v="6"/>
    <s v="Attacker"/>
    <d v="1899-12-30T01:27:43"/>
    <n v="5938.5078100000001"/>
    <n v="390.23998999999998"/>
    <n v="26.45234"/>
    <n v="670.57001000000002"/>
    <n v="73.34"/>
    <n v="59"/>
    <n v="52"/>
    <n v="1060.81"/>
    <n v="316.89999"/>
    <n v="606.58923000000004"/>
    <n v="67.69999"/>
    <n v="11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4488693520805622"/>
    <n v="7.6447274558236744"/>
    <n v="0.83610108303249098"/>
    <n v="0.67262017860535817"/>
    <n v="0.59281778453353595"/>
    <n v="12.093596807904236"/>
    <n v="3.6127682690480714"/>
    <n v="6.9153246817404526"/>
    <n v="1.2654379631388941"/>
    <m/>
    <m/>
  </r>
  <r>
    <x v="11"/>
    <s v="D7"/>
    <x v="6"/>
    <s v="Midfielder"/>
    <d v="1899-12-30T01:27:43"/>
    <n v="6926.5405300000002"/>
    <n v="373.45001000000002"/>
    <n v="26.076219999999999"/>
    <n v="508.91"/>
    <n v="66.63"/>
    <n v="54"/>
    <n v="48"/>
    <n v="882.36000999999999"/>
    <n v="306.82001000000002"/>
    <n v="803.16101000000003"/>
    <n v="78.963729999999998"/>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2574578377351324"/>
    <n v="5.8017480524415737"/>
    <n v="0.75960478814364429"/>
    <n v="0.61561846855405666"/>
    <n v="0.54721641649249475"/>
    <n v="10.059205890176704"/>
    <n v="3.4978530495914879"/>
    <n v="9.1563102033060986"/>
    <n v="1.1628348850465513"/>
    <m/>
    <m/>
  </r>
  <r>
    <x v="12"/>
    <s v="D7"/>
    <x v="6"/>
    <s v="LB"/>
    <d v="1899-12-30T01:27:43"/>
    <n v="6012.5654299999997"/>
    <n v="490.17000999999999"/>
    <n v="29.707180000000001"/>
    <n v="498.67000999999999"/>
    <n v="256.48000999999999"/>
    <n v="52"/>
    <n v="49"/>
    <n v="988.84001999999998"/>
    <n v="233.69"/>
    <n v="634.58167000000003"/>
    <n v="68.544259999999994"/>
    <n v="10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5881057571727153"/>
    <n v="5.6850086642599278"/>
    <n v="2.9239598327949836"/>
    <n v="0.59281778453353595"/>
    <n v="0.55861675850275505"/>
    <n v="11.273114421432643"/>
    <n v="2.6641459243777312"/>
    <n v="7.2344480714421433"/>
    <n v="1.1514345430362911"/>
    <m/>
    <m/>
  </r>
  <r>
    <x v="13"/>
    <s v="D7"/>
    <x v="6"/>
    <s v="Left Forward"/>
    <d v="1899-12-30T01:27:43"/>
    <n v="6732.8642600000003"/>
    <n v="549.91999999999996"/>
    <n v="28.768879999999999"/>
    <n v="835.03998000000001"/>
    <n v="172.48"/>
    <n v="89"/>
    <n v="64"/>
    <n v="1384.9599800000001"/>
    <n v="377.44"/>
    <n v="726.41112999999996"/>
    <n v="76.755790000000005"/>
    <n v="15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2692760782823482"/>
    <n v="9.519741364240927"/>
    <n v="1.9663309899296977"/>
    <n v="1.0146304389131673"/>
    <n v="0.72962188865665967"/>
    <n v="15.789017442523276"/>
    <n v="4.3029450883526508"/>
    <n v="8.2813353220596611"/>
    <n v="1.744252327569827"/>
    <m/>
    <m/>
  </r>
  <r>
    <x v="14"/>
    <s v="D7"/>
    <x v="6"/>
    <s v="Attacker"/>
    <d v="1899-12-30T01:26:36"/>
    <n v="5349.81592"/>
    <n v="464.19"/>
    <n v="27.43065"/>
    <n v="443.54001"/>
    <n v="96.85"/>
    <n v="37"/>
    <n v="27"/>
    <n v="907.73000999999999"/>
    <n v="367.34"/>
    <n v="466.03552000000002"/>
    <n v="61.77617"/>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3601616628175526"/>
    <n v="5.1217091224018478"/>
    <n v="1.1183602771362586"/>
    <n v="0.42725173210161665"/>
    <n v="0.31177829099307164"/>
    <n v="10.4818707852194"/>
    <n v="4.2418013856812937"/>
    <n v="5.3814725173210167"/>
    <n v="0.73903002309468824"/>
    <m/>
    <m/>
  </r>
  <r>
    <x v="15"/>
    <s v="D7"/>
    <x v="6"/>
    <s v="Attacking Midfielder"/>
    <d v="1899-12-30T01:26:36"/>
    <n v="6087.91309"/>
    <n v="501.97"/>
    <n v="30.815370000000001"/>
    <n v="724.53998000000001"/>
    <n v="126.44"/>
    <n v="87"/>
    <n v="99"/>
    <n v="1226.50998"/>
    <n v="375.53"/>
    <n v="674.29625999999996"/>
    <n v="70.299229999999994"/>
    <n v="1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7964203233256359"/>
    <n v="8.3665124711316405"/>
    <n v="1.4600461893764436"/>
    <n v="1.004618937644342"/>
    <n v="1.1431870669745958"/>
    <n v="14.162932794457276"/>
    <n v="4.3363741339491915"/>
    <n v="7.7863309468822175"/>
    <n v="2.1478060046189378"/>
    <m/>
    <m/>
  </r>
  <r>
    <x v="17"/>
    <s v="D7"/>
    <x v="6"/>
    <s v="Attacking Midfielder"/>
    <d v="1899-12-30T01:27:34"/>
    <n v="6427.8286099999996"/>
    <n v="385.32"/>
    <n v="29.301459999999999"/>
    <n v="598.73999000000003"/>
    <n v="59.88"/>
    <n v="65"/>
    <n v="71"/>
    <n v="984.05998999999997"/>
    <n v="325.44"/>
    <n v="671.30193999999995"/>
    <n v="73.3953300000000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4003045298819945"/>
    <n v="6.837533193757138"/>
    <n v="0.68382185001903317"/>
    <n v="0.74229158736200995"/>
    <n v="0.81081081081081086"/>
    <n v="11.237837723639132"/>
    <n v="3.7164826798629615"/>
    <n v="7.666181271412257"/>
    <n v="1.5531023981728207"/>
    <m/>
    <m/>
  </r>
  <r>
    <x v="0"/>
    <s v="d8"/>
    <x v="7"/>
    <s v="LB"/>
    <d v="1899-12-30T03:21:32"/>
    <n v="11543.820309999999"/>
    <n v="264.91000000000003"/>
    <n v="27.29486"/>
    <n v="1114.2900099999999"/>
    <n v="28.58"/>
    <n v="156"/>
    <n v="119"/>
    <n v="1379.20001"/>
    <n v="236.33"/>
    <n v="1270.8413499999999"/>
    <n v="57.276020000000003"/>
    <n v="27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1.3144723784320211"/>
    <n v="5.5290605855110808"/>
    <n v="0.14181276877274229"/>
    <n v="0.77406549784981793"/>
    <n v="0.59047304002646372"/>
    <n v="6.843532963943102"/>
    <n v="1.1726596096592787"/>
    <n v="6.305861809460799"/>
    <n v="1.3645385378762818"/>
    <m/>
    <m/>
  </r>
  <r>
    <x v="2"/>
    <s v="d8"/>
    <x v="7"/>
    <s v="Defender"/>
    <d v="1899-12-30T03:21:23"/>
    <n v="11613.118899999999"/>
    <n v="169.21"/>
    <n v="26.19772"/>
    <n v="1285.93"/>
    <n v="6.74"/>
    <n v="137"/>
    <n v="116"/>
    <n v="1455.14"/>
    <n v="162.47"/>
    <n v="1296.1849500000001"/>
    <n v="57.664200000000001"/>
    <n v="25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0.84023835140279735"/>
    <n v="6.3854837374824136"/>
    <n v="3.3468509476123481E-2"/>
    <n v="0.6802946288173467"/>
    <n v="0.57601589009351983"/>
    <n v="7.2257220888852114"/>
    <n v="0.80676984192667389"/>
    <n v="6.4364062732765044"/>
    <n v="1.2563105189108665"/>
    <m/>
    <m/>
  </r>
  <r>
    <x v="3"/>
    <s v="d8"/>
    <x v="7"/>
    <s v="Attacker"/>
    <d v="1899-12-30T03:21:32"/>
    <n v="12087.726559999999"/>
    <n v="76.05"/>
    <n v="22.85923"/>
    <n v="1462.70001"/>
    <n v="0"/>
    <n v="161"/>
    <n v="74"/>
    <n v="1538.75001"/>
    <n v="76.05"/>
    <n v="1332.8054199999999"/>
    <n v="59.974679999999999"/>
    <n v="23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0.37735693020178623"/>
    <n v="7.2578564836255364"/>
    <n v="0"/>
    <n v="0.79887528944756858"/>
    <n v="0.36718491564670852"/>
    <n v="7.6352134138273229"/>
    <n v="0.37735693020178623"/>
    <n v="6.6133249421104852"/>
    <n v="1.166060205094277"/>
    <m/>
    <m/>
  </r>
  <r>
    <x v="4"/>
    <s v="d8"/>
    <x v="7"/>
    <s v="Midfielder"/>
    <d v="1899-12-30T03:21:23"/>
    <n v="12491.99329"/>
    <n v="229.94"/>
    <n v="25.916699999999999"/>
    <n v="1195.3100099999999"/>
    <n v="14.39"/>
    <n v="178"/>
    <n v="152"/>
    <n v="1425.25001"/>
    <n v="215.55"/>
    <n v="1437.2127499999999"/>
    <n v="62.028199999999998"/>
    <n v="3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1.1418025324836547"/>
    <n v="5.9354962012745176"/>
    <n v="7.1455764296946125E-2"/>
    <n v="0.88388645204005634"/>
    <n v="0.75477944219150872"/>
    <n v="7.0772987337581732"/>
    <n v="1.0703467681867087"/>
    <n v="7.1367015641810809"/>
    <n v="1.6386658942315651"/>
    <m/>
    <m/>
  </r>
  <r>
    <x v="5"/>
    <s v="d8"/>
    <x v="7"/>
    <s v="Attacker"/>
    <d v="1899-12-30T03:22:42"/>
    <n v="13797.22754"/>
    <n v="237.7"/>
    <n v="26.14725"/>
    <n v="1845.3899799999999"/>
    <n v="13"/>
    <n v="225"/>
    <n v="184"/>
    <n v="2083.0899800000002"/>
    <n v="224.7"/>
    <n v="1653.8895600000001"/>
    <n v="68.064260000000004"/>
    <n v="409"/>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7"/>
    <n v="1.1726689689195855"/>
    <n v="9.1040452886038477"/>
    <n v="6.4134188455846078E-2"/>
    <n v="1.110014800197336"/>
    <n v="0.90774543660582141"/>
    <n v="10.276714257523436"/>
    <n v="1.1085347804637395"/>
    <n v="8.1592972866304887"/>
    <n v="2.0177602368031575"/>
    <m/>
    <m/>
  </r>
  <r>
    <x v="16"/>
    <s v="d8"/>
    <x v="7"/>
    <s v="Attacker"/>
    <d v="1899-12-30T03:21:29"/>
    <n v="13202.599850000001"/>
    <n v="73.78"/>
    <n v="23.50986"/>
    <n v="1479.59"/>
    <n v="0"/>
    <n v="147"/>
    <n v="100"/>
    <n v="1553.37"/>
    <n v="73.78"/>
    <n v="1490.1078500000001"/>
    <n v="65.524240000000006"/>
    <n v="24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8333333333332"/>
    <n v="0.36618413433700059"/>
    <n v="7.343485813549508"/>
    <n v="0"/>
    <n v="0.72958888245512454"/>
    <n v="0.49631896765654732"/>
    <n v="7.7096699478865087"/>
    <n v="0.36618413433700059"/>
    <n v="7.3956878980891734"/>
    <n v="1.2259078501116718"/>
    <m/>
    <m/>
  </r>
  <r>
    <x v="6"/>
    <s v="d8"/>
    <x v="7"/>
    <s v="Defensive Midfielder"/>
    <d v="1899-12-30T03:21:55"/>
    <n v="13499.670410000001"/>
    <n v="121.67"/>
    <n v="24.855419999999999"/>
    <n v="1542.6699799999999"/>
    <n v="0.53"/>
    <n v="142"/>
    <n v="94"/>
    <n v="1664.33998"/>
    <n v="121.14"/>
    <n v="1518.9967300000001"/>
    <n v="66.856809999999996"/>
    <n v="23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60257531985142376"/>
    <n v="7.6401319686339235"/>
    <n v="2.6248452331820056E-3"/>
    <n v="0.70326042096574493"/>
    <n v="0.46553858852661983"/>
    <n v="8.242707288485347"/>
    <n v="0.5999504746182418"/>
    <n v="7.5228892942633099"/>
    <n v="1.1687990094923648"/>
    <m/>
    <m/>
  </r>
  <r>
    <x v="8"/>
    <s v="d8"/>
    <x v="7"/>
    <s v="RB"/>
    <d v="1899-12-30T03:22:49"/>
    <n v="10987.22327"/>
    <n v="311.58"/>
    <n v="28.241510000000002"/>
    <n v="1160.3200099999999"/>
    <n v="44.51"/>
    <n v="177"/>
    <n v="148"/>
    <n v="1471.9000100000001"/>
    <n v="267.07"/>
    <n v="1140.4313"/>
    <n v="54.170110000000001"/>
    <n v="32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1.5362642780836551"/>
    <n v="5.7210288930889961"/>
    <n v="0.21945928178157614"/>
    <n v="0.87270934341359196"/>
    <n v="0.72972306680910515"/>
    <n v="7.2572931711726527"/>
    <n v="1.3168049963020791"/>
    <n v="5.6229663900073961"/>
    <n v="1.602432410222697"/>
    <m/>
    <m/>
  </r>
  <r>
    <x v="9"/>
    <s v="d8"/>
    <x v="7"/>
    <s v="Defender"/>
    <d v="1899-12-30T03:21:55"/>
    <n v="11880.89746"/>
    <n v="143.58000000000001"/>
    <n v="27.446809999999999"/>
    <n v="1084.6099999999999"/>
    <n v="12.28"/>
    <n v="150"/>
    <n v="89"/>
    <n v="1228.19"/>
    <n v="131.30000000000001"/>
    <n v="1138.08195"/>
    <n v="58.839869999999998"/>
    <n v="239"/>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71108543128353285"/>
    <n v="5.3715724308708204"/>
    <n v="6.0817168799009481E-2"/>
    <n v="0.74288072637226577"/>
    <n v="0.44077589764754432"/>
    <n v="6.0826578621543534"/>
    <n v="0.6502682624845233"/>
    <n v="5.6363943045810974"/>
    <n v="1.1836566240198101"/>
    <m/>
    <m/>
  </r>
  <r>
    <x v="10"/>
    <s v="d8"/>
    <x v="7"/>
    <s v="Attacker"/>
    <d v="1899-12-30T03:21:38"/>
    <n v="12996.471680000001"/>
    <n v="158.53"/>
    <n v="25.248049999999999"/>
    <n v="1613.1999800000001"/>
    <n v="6.09"/>
    <n v="184"/>
    <n v="128"/>
    <n v="1771.7299800000001"/>
    <n v="152.44"/>
    <n v="1487.80188"/>
    <n v="64.455860000000001"/>
    <n v="31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0.78622912878161688"/>
    <n v="8.000661167135064"/>
    <n v="3.0203339394941311E-2"/>
    <n v="0.9125475285171103"/>
    <n v="0.63481567201190281"/>
    <n v="8.786890295916681"/>
    <n v="0.75602578938667553"/>
    <n v="7.3787496115060343"/>
    <n v="1.5473632005290132"/>
    <m/>
    <m/>
  </r>
  <r>
    <x v="11"/>
    <s v="d8"/>
    <x v="7"/>
    <s v="Midfielder"/>
    <d v="1899-12-30T03:22:49"/>
    <n v="14011.69983"/>
    <n v="164.22"/>
    <n v="25.724550000000001"/>
    <n v="1402.26001"/>
    <n v="9.5399999999999991"/>
    <n v="141"/>
    <n v="159"/>
    <n v="1566.48001"/>
    <n v="154.68"/>
    <n v="1731.9146699999999"/>
    <n v="69.081630000000004"/>
    <n v="30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0.80969677048237321"/>
    <n v="6.9139288848713942"/>
    <n v="4.7037554441613935E-2"/>
    <n v="0.69520913797353934"/>
    <n v="0.7839592406935656"/>
    <n v="7.7236256553537679"/>
    <n v="0.76265921604075937"/>
    <n v="8.5393113813789139"/>
    <n v="1.479168378667105"/>
    <m/>
    <m/>
  </r>
  <r>
    <x v="12"/>
    <s v="d8"/>
    <x v="7"/>
    <s v="LB"/>
    <d v="1899-12-30T03:22:41"/>
    <n v="11716.43115"/>
    <n v="274.68"/>
    <n v="30.291270000000001"/>
    <n v="1100.7600299999999"/>
    <n v="39.15"/>
    <n v="151"/>
    <n v="124"/>
    <n v="1375.44003"/>
    <n v="235.53"/>
    <n v="1342.5819100000001"/>
    <n v="57.804729999999999"/>
    <n v="27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1.3552174985609735"/>
    <n v="5.4309351040210503"/>
    <n v="0.19315845736370363"/>
    <n v="0.74500452265438699"/>
    <n v="0.61179179343803958"/>
    <n v="6.7861526025820247"/>
    <n v="1.16205904119727"/>
    <n v="6.6240370528739421"/>
    <n v="1.3567963160924266"/>
    <m/>
    <m/>
  </r>
  <r>
    <x v="13"/>
    <s v="d8"/>
    <x v="7"/>
    <s v="Left Forward"/>
    <d v="1899-12-30T03:22:41"/>
    <n v="14106.39673"/>
    <n v="134.19"/>
    <n v="25.883019999999998"/>
    <n v="2002.84998"/>
    <n v="10.61"/>
    <n v="224"/>
    <n v="175"/>
    <n v="2137.03998"/>
    <n v="123.58"/>
    <n v="1626.31339"/>
    <n v="69.595979999999997"/>
    <n v="3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0.66206726420524631"/>
    <n v="9.8816708165446911"/>
    <n v="5.2347668777238711E-2"/>
    <n v="1.1051722720171038"/>
    <n v="0.86341583751336237"/>
    <n v="10.543738080749938"/>
    <n v="0.60971959542800758"/>
    <n v="8.0239127867774034"/>
    <n v="1.9685881095304663"/>
    <m/>
    <m/>
  </r>
  <r>
    <x v="14"/>
    <s v="d8"/>
    <x v="7"/>
    <s v="Attacker"/>
    <d v="1899-12-30T03:22:10"/>
    <n v="12246.911620000001"/>
    <n v="270.36"/>
    <n v="25.49297"/>
    <n v="1397.00998"/>
    <n v="12.86"/>
    <n v="128"/>
    <n v="72"/>
    <n v="1667.3699799999999"/>
    <n v="257.5"/>
    <n v="1165.7546400000001"/>
    <n v="60.577739999999999"/>
    <n v="20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1.3373124484748558"/>
    <n v="6.9101895136026386"/>
    <n v="6.3610882110469905E-2"/>
    <n v="0.63314097279472381"/>
    <n v="0.35614179719703215"/>
    <n v="8.2475019620774948"/>
    <n v="1.2737015663643858"/>
    <n v="5.7663048969497126"/>
    <n v="0.98928276999175602"/>
    <m/>
    <m/>
  </r>
  <r>
    <x v="15"/>
    <s v="d8"/>
    <x v="7"/>
    <s v="Attacking Midfielder"/>
    <d v="1899-12-30T03:22:10"/>
    <n v="12450.654420000001"/>
    <n v="197.41"/>
    <n v="26.32375"/>
    <n v="1588.9399599999999"/>
    <n v="9.56"/>
    <n v="224"/>
    <n v="218"/>
    <n v="1786.34996"/>
    <n v="187.85"/>
    <n v="1441.229"/>
    <n v="61.585529999999999"/>
    <n v="44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0.97647155812036279"/>
    <n v="7.8595546248969494"/>
    <n v="4.7287716405605938E-2"/>
    <n v="1.1079967023907666"/>
    <n v="1.0783182192910141"/>
    <n v="8.8360261830173137"/>
    <n v="0.92918384171475676"/>
    <n v="7.1289150865622428"/>
    <n v="2.186314921681781"/>
    <m/>
    <m/>
  </r>
  <r>
    <x v="18"/>
    <s v="d8"/>
    <x v="7"/>
    <s v="Wing"/>
    <d v="1899-12-30T03:21:38"/>
    <n v="13649.06763"/>
    <n v="456.55"/>
    <n v="29.979959999999998"/>
    <n v="1756.97003"/>
    <n v="71.25"/>
    <n v="197"/>
    <n v="132"/>
    <n v="2213.5200300000001"/>
    <n v="385.3"/>
    <n v="1541.3815300000001"/>
    <n v="68.143010000000004"/>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2.2642585551330798"/>
    <n v="8.7136883617126806"/>
    <n v="0.35336419242850059"/>
    <n v="0.9770209952058192"/>
    <n v="0.6546536617622748"/>
    <n v="10.977946916845761"/>
    <n v="1.9108943627045794"/>
    <n v="7.6444777483881641"/>
    <n v="1.631674656968094"/>
    <m/>
    <m/>
  </r>
  <r>
    <x v="17"/>
    <s v="d8"/>
    <x v="7"/>
    <s v="Attacking Midfielder"/>
    <d v="1899-12-30T03:21:26"/>
    <n v="12926.49768"/>
    <n v="199.04999000000001"/>
    <n v="29.543130000000001"/>
    <n v="1499.3899899999999"/>
    <n v="20.309999999999999"/>
    <n v="193"/>
    <n v="180"/>
    <n v="1698.4399800000001"/>
    <n v="178.73999000000001"/>
    <n v="1493.1849099999999"/>
    <n v="64.171890000000005"/>
    <n v="37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3333333333334"/>
    <n v="0.9881680787688234"/>
    <n v="7.4436041204699643"/>
    <n v="0.10082740360747972"/>
    <n v="0.95813337746152571"/>
    <n v="0.89359589607810685"/>
    <n v="8.4317721992387895"/>
    <n v="0.88734067516134374"/>
    <n v="7.4127994870097629"/>
    <n v="1.8517292735396327"/>
    <m/>
    <m/>
  </r>
  <r>
    <x v="0"/>
    <s v="D9"/>
    <x v="8"/>
    <s v="LB"/>
    <d v="1899-12-30T02:48:15"/>
    <n v="8922.5375999999997"/>
    <n v="606.78998999999999"/>
    <n v="27.569089999999999"/>
    <n v="790.54001000000005"/>
    <n v="136.59"/>
    <n v="99"/>
    <n v="89"/>
    <n v="1397.33"/>
    <n v="470.19999000000001"/>
    <n v="960.19443000000001"/>
    <n v="53.028219999999997"/>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25"/>
    <n v="3.6064783952451709"/>
    <n v="4.6986033283803863"/>
    <n v="0.81182763744427933"/>
    <n v="0.58841010401188709"/>
    <n v="0.52897473997028233"/>
    <n v="8.3050817236255572"/>
    <n v="2.7946507578008917"/>
    <n v="5.7069505497771171"/>
    <n v="1.1173848439821694"/>
    <m/>
    <m/>
  </r>
  <r>
    <x v="2"/>
    <s v="D9"/>
    <x v="8"/>
    <s v="Defender"/>
    <d v="1899-12-30T02:44:26"/>
    <n v="8420.9738799999996"/>
    <n v="626.09001000000001"/>
    <n v="30.46921"/>
    <n v="530.93001000000004"/>
    <n v="299.02"/>
    <n v="83"/>
    <n v="74"/>
    <n v="1157.0200199999999"/>
    <n v="327.07001000000002"/>
    <n v="896.57104000000004"/>
    <n v="51.209539999999997"/>
    <n v="1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43333333333334"/>
    <n v="3.8075613825258463"/>
    <n v="3.2288466045003044"/>
    <n v="1.8184877356578146"/>
    <n v="0.50476383539428338"/>
    <n v="0.45003040745996348"/>
    <n v="7.0364079870261502"/>
    <n v="1.9890736468680317"/>
    <n v="5.4524896006486925"/>
    <n v="0.95479424285424686"/>
    <m/>
    <m/>
  </r>
  <r>
    <x v="3"/>
    <s v="D9"/>
    <x v="8"/>
    <s v="Attacker"/>
    <d v="1899-12-30T02:55:15"/>
    <n v="9772.69434"/>
    <n v="450.51999000000001"/>
    <n v="28.434239999999999"/>
    <n v="779.92"/>
    <n v="74.69"/>
    <n v="93"/>
    <n v="72"/>
    <n v="1230.4399900000001"/>
    <n v="375.82999000000001"/>
    <n v="1073.37103"/>
    <n v="55.760910000000003"/>
    <n v="16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2.5707274750356635"/>
    <n v="4.4503281027104133"/>
    <n v="0.42619115549215403"/>
    <n v="0.53067047075606277"/>
    <n v="0.41084165477888729"/>
    <n v="7.0210555777460772"/>
    <n v="2.1445363195435094"/>
    <n v="6.1247990299572042"/>
    <n v="0.94151212553495012"/>
    <m/>
    <m/>
  </r>
  <r>
    <x v="4"/>
    <s v="D9"/>
    <x v="8"/>
    <s v="Midfielder"/>
    <d v="1899-12-30T02:44:30"/>
    <n v="9307.71558"/>
    <n v="807"/>
    <n v="31.85866"/>
    <n v="864.94997000000001"/>
    <n v="290.33001000000002"/>
    <n v="110"/>
    <n v="115"/>
    <n v="1671.9499699999999"/>
    <n v="516.66998999999998"/>
    <n v="1122.52856"/>
    <n v="56.581629999999997"/>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5"/>
    <n v="4.905775075987842"/>
    <n v="5.2580545288753804"/>
    <n v="1.7649240729483284"/>
    <n v="0.66869300911854102"/>
    <n v="0.69908814589665658"/>
    <n v="10.163829604863221"/>
    <n v="3.1408510030395136"/>
    <n v="6.8238818237082066"/>
    <n v="1.3677811550151975"/>
    <m/>
    <m/>
  </r>
  <r>
    <x v="5"/>
    <s v="D9"/>
    <x v="8"/>
    <s v="Attacker"/>
    <d v="1899-12-30T02:52:13"/>
    <n v="10060.14697"/>
    <n v="878.78"/>
    <n v="34.499540000000003"/>
    <n v="919.42"/>
    <n v="412.98"/>
    <n v="128"/>
    <n v="124"/>
    <n v="1798.2"/>
    <n v="465.8"/>
    <n v="1153.5517299999999"/>
    <n v="58.413609999999998"/>
    <n v="2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2.21666666666667"/>
    <n v="5.1027581534888222"/>
    <n v="5.3387399593535276"/>
    <n v="2.398025742765896"/>
    <n v="0.74324978225104033"/>
    <n v="0.72002322655569528"/>
    <n v="10.44149811284235"/>
    <n v="2.7047324107229267"/>
    <n v="6.6982583760766472"/>
    <n v="1.4632730088067356"/>
    <m/>
    <m/>
  </r>
  <r>
    <x v="16"/>
    <s v="D9"/>
    <x v="8"/>
    <s v="Attacker"/>
    <d v="1899-12-30T02:55:15"/>
    <n v="10984.851070000001"/>
    <n v="547.21"/>
    <n v="30.939540000000001"/>
    <n v="825.75"/>
    <n v="207.91"/>
    <n v="111"/>
    <n v="82"/>
    <n v="1372.96"/>
    <n v="339.3"/>
    <n v="1204.6420599999999"/>
    <n v="62.677219999999998"/>
    <n v="19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3.1224536376604854"/>
    <n v="4.7118402282453635"/>
    <n v="1.1863623395149785"/>
    <n v="0.63338088445078455"/>
    <n v="0.46790299572039945"/>
    <n v="7.834293865905849"/>
    <n v="1.9360912981455065"/>
    <n v="6.8738491298145501"/>
    <n v="1.1012838801711839"/>
    <m/>
    <m/>
  </r>
  <r>
    <x v="6"/>
    <s v="D9"/>
    <x v="8"/>
    <s v="Defensive Midfielder"/>
    <d v="1899-12-30T02:54:34"/>
    <n v="10385.53296"/>
    <n v="685.55"/>
    <n v="31.686"/>
    <n v="640.79"/>
    <n v="187.49001000000001"/>
    <n v="89"/>
    <n v="68"/>
    <n v="1326.34"/>
    <n v="498.05999000000003"/>
    <n v="1151.10214"/>
    <n v="59.489919999999998"/>
    <n v="15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56666666666666"/>
    <n v="3.9271529501623066"/>
    <n v="3.6707466106549549"/>
    <n v="1.0740309910253962"/>
    <n v="0.50983387435554706"/>
    <n v="0.3895359938896315"/>
    <n v="7.5978995608172619"/>
    <n v="2.8531219591369106"/>
    <n v="6.5940546496085544"/>
    <n v="0.89936986824517851"/>
    <m/>
    <m/>
  </r>
  <r>
    <x v="8"/>
    <s v="D9"/>
    <x v="8"/>
    <s v="RB"/>
    <d v="1899-12-30T01:37:02"/>
    <n v="6680.4604499999996"/>
    <n v="787.66"/>
    <n v="30.574459999999998"/>
    <n v="812.03003000000001"/>
    <n v="252.14999"/>
    <n v="98"/>
    <n v="82"/>
    <n v="1599.69003"/>
    <n v="535.51000999999997"/>
    <n v="654.84302000000002"/>
    <n v="68.842569999999995"/>
    <n v="18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33333333333346"/>
    <n v="8.1174166952937128"/>
    <n v="8.3685678117485391"/>
    <n v="2.5985914462384057"/>
    <n v="1.0099622122981793"/>
    <n v="0.84507042253521114"/>
    <n v="16.48598450704225"/>
    <n v="5.5188252490553067"/>
    <n v="6.7486398488491925"/>
    <n v="1.8550326348333903"/>
    <m/>
    <m/>
  </r>
  <r>
    <x v="9"/>
    <s v="D9"/>
    <x v="8"/>
    <s v="Defender"/>
    <d v="1899-12-30T02:43:28"/>
    <n v="9434.8190900000009"/>
    <n v="560.19000000000005"/>
    <n v="28.720310000000001"/>
    <n v="761.79001000000005"/>
    <n v="169.17"/>
    <n v="98"/>
    <n v="73"/>
    <n v="1321.98001"/>
    <n v="391.02"/>
    <n v="901.62465999999995"/>
    <n v="57.711959999999998"/>
    <n v="171"/>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3.46666666666667"/>
    <n v="3.4269371941272433"/>
    <n v="4.6602162112561176"/>
    <n v="1.034889885807504"/>
    <n v="0.59951060358890695"/>
    <n v="0.44657422512234912"/>
    <n v="8.0871534053833596"/>
    <n v="2.3920473083197389"/>
    <n v="5.5156484094616633"/>
    <n v="1.0460848287112561"/>
    <m/>
    <m/>
  </r>
  <r>
    <x v="10"/>
    <s v="D9"/>
    <x v="8"/>
    <s v="Attacker"/>
    <d v="1899-12-30T02:51:31"/>
    <n v="10256.110839999999"/>
    <n v="811.17998999999998"/>
    <n v="30.48292"/>
    <n v="1151.3800000000001"/>
    <n v="294.95999"/>
    <n v="109"/>
    <n v="90"/>
    <n v="1962.55999"/>
    <n v="516.22"/>
    <n v="1142.19388"/>
    <n v="59.796059999999997"/>
    <n v="19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94.13828414225938"/>
    <n v="638.38755579497877"/>
    <n v="129.44528301886791"/>
    <x v="0"/>
    <e v="#NAME?"/>
    <e v="#NAME?"/>
    <e v="#NAME?"/>
    <e v="#NAME?"/>
    <e v="#NAME?"/>
    <e v="#NAME?"/>
    <e v="#NAME?"/>
    <e v="#NAME?"/>
    <e v="#NAME?"/>
    <e v="#NAME?"/>
    <e v="#NAME?"/>
    <e v="#NAME?"/>
    <n v="171.51666666666668"/>
    <n v="4.7294528617238356"/>
    <n v="6.7129336313283456"/>
    <n v="1.7197161986201535"/>
    <n v="0.63550675347390917"/>
    <n v="0.52473034690506259"/>
    <n v="11.442386493052181"/>
    <n v="3.0097366631036828"/>
    <n v="6.6593754542804389"/>
    <n v="1.1602371003789718"/>
    <m/>
    <m/>
  </r>
  <r>
    <x v="11"/>
    <s v="D9"/>
    <x v="8"/>
    <s v="Midfielder"/>
    <d v="1899-12-30T02:50:36"/>
    <n v="10326.057129999999"/>
    <n v="474.54"/>
    <n v="31.105319999999999"/>
    <n v="1038.7499700000001"/>
    <n v="184.97"/>
    <n v="117"/>
    <n v="122"/>
    <n v="1513.28997"/>
    <n v="289.57"/>
    <n v="1230.8272400000001"/>
    <n v="60.526940000000003"/>
    <n v="23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0.6"/>
    <n v="2.7815943728018762"/>
    <n v="6.0888040445486524"/>
    <n v="1.0842321219226261"/>
    <n v="0.68581477139507618"/>
    <n v="0.71512309495896842"/>
    <n v="8.8703984173505273"/>
    <n v="1.6973622508792496"/>
    <n v="7.2146966002344675"/>
    <n v="1.4009378663540446"/>
    <m/>
    <m/>
  </r>
  <r>
    <x v="12"/>
    <s v="D9"/>
    <x v="8"/>
    <s v="LB"/>
    <d v="1899-12-30T02:43:18"/>
    <n v="9148.5915499999992"/>
    <n v="725.04"/>
    <n v="32.665140000000001"/>
    <n v="871.40002000000004"/>
    <n v="328.13001000000003"/>
    <n v="105"/>
    <n v="84"/>
    <n v="1596.44002"/>
    <n v="396.90998999999999"/>
    <n v="1091.1162099999999"/>
    <n v="56.019219999999997"/>
    <n v="18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89.00165618181819"/>
    <n v="638.38755579497877"/>
    <n v="129.44528301886791"/>
    <x v="0"/>
    <e v="#NAME?"/>
    <e v="#NAME?"/>
    <e v="#NAME?"/>
    <e v="#NAME?"/>
    <e v="#NAME?"/>
    <e v="#NAME?"/>
    <e v="#NAME?"/>
    <e v="#NAME?"/>
    <e v="#NAME?"/>
    <e v="#NAME?"/>
    <e v="#NAME?"/>
    <e v="#NAME?"/>
    <n v="163.30000000000001"/>
    <n v="4.4399265156154311"/>
    <n v="5.3361911818738514"/>
    <n v="2.0093693202694429"/>
    <n v="0.64298836497244327"/>
    <n v="0.51439069197795462"/>
    <n v="9.7761176974892834"/>
    <n v="2.4305571953459886"/>
    <n v="6.6816669320269435"/>
    <n v="1.1573790569503979"/>
    <m/>
    <m/>
  </r>
  <r>
    <x v="13"/>
    <s v="D9"/>
    <x v="8"/>
    <s v="Left Forward"/>
    <d v="1899-12-30T02:54:58"/>
    <n v="10474.31934"/>
    <n v="666.73999000000003"/>
    <n v="33.381250000000001"/>
    <n v="988.67001000000005"/>
    <n v="361.07999000000001"/>
    <n v="132"/>
    <n v="119"/>
    <n v="1655.41"/>
    <n v="305.66000000000003"/>
    <n v="1176.73306"/>
    <n v="59.86027"/>
    <n v="25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9666666666667"/>
    <n v="3.8106686416460271"/>
    <n v="5.6506192227090866"/>
    <n v="2.0637073156791765"/>
    <n v="0.75442941512669071"/>
    <n v="0.68012954848542573"/>
    <n v="9.4612878643551142"/>
    <n v="1.7469613259668506"/>
    <n v="6.7254699561821285"/>
    <n v="1.4345589636121163"/>
    <m/>
    <m/>
  </r>
  <r>
    <x v="14"/>
    <s v="D9"/>
    <x v="8"/>
    <s v="Attacker"/>
    <d v="1899-12-30T02:54:34"/>
    <n v="9328.3476599999995"/>
    <n v="620.13000999999997"/>
    <n v="30.380569999999999"/>
    <n v="650.98"/>
    <n v="216.05"/>
    <n v="67"/>
    <n v="58"/>
    <n v="1271.1100100000001"/>
    <n v="404.08001000000002"/>
    <n v="832.33318999999995"/>
    <n v="53.43421"/>
    <n v="12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19.4578877777775"/>
    <n v="129.44528301886791"/>
    <x v="0"/>
    <e v="#NAME?"/>
    <e v="#NAME?"/>
    <e v="#NAME?"/>
    <e v="#NAME?"/>
    <e v="#NAME?"/>
    <e v="#NAME?"/>
    <e v="#NAME?"/>
    <e v="#NAME?"/>
    <e v="#NAME?"/>
    <e v="#NAME?"/>
    <e v="#NAME?"/>
    <e v="#NAME?"/>
    <n v="174.56666666666666"/>
    <n v="3.5523964674431925"/>
    <n v="3.7291197250334163"/>
    <n v="1.2376360511743365"/>
    <n v="0.38380752339125457"/>
    <n v="0.33225128890586214"/>
    <n v="7.2815161924766096"/>
    <n v="2.3147604162688564"/>
    <n v="4.7679961237349628"/>
    <n v="0.71605881229711665"/>
    <m/>
    <m/>
  </r>
  <r>
    <x v="15"/>
    <s v="D9"/>
    <x v="8"/>
    <s v="Attacking Midfielder"/>
    <d v="1899-12-30T02:49:54"/>
    <n v="9472.6782199999998"/>
    <n v="601.50000999999997"/>
    <n v="30.755759999999999"/>
    <n v="1350.0100600000001"/>
    <n v="168.35001"/>
    <n v="144"/>
    <n v="142"/>
    <n v="1951.51007"/>
    <n v="433.15"/>
    <n v="1073.4437"/>
    <n v="55.751370000000001"/>
    <n v="2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9.9"/>
    <n v="3.5403178928781633"/>
    <n v="7.9459097115950561"/>
    <n v="0.99087704532077692"/>
    <n v="0.84755738669805769"/>
    <n v="0.83578575632725127"/>
    <n v="11.486227604473219"/>
    <n v="2.5494408475573866"/>
    <n v="6.3180912301353738"/>
    <n v="1.683343143025309"/>
    <m/>
    <m/>
  </r>
  <r>
    <x v="18"/>
    <s v="D9"/>
    <x v="8"/>
    <s v="Wing"/>
    <d v="1899-12-30T02:45:13"/>
    <n v="9884.6132799999996"/>
    <n v="881.80998"/>
    <n v="33.684489999999997"/>
    <n v="840.55002999999999"/>
    <n v="310.82999000000001"/>
    <n v="120"/>
    <n v="98"/>
    <n v="1722.3600100000001"/>
    <n v="570.97999000000004"/>
    <n v="1169.09637"/>
    <n v="59.826250000000002"/>
    <n v="21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5.21666666666667"/>
    <n v="5.337294340764652"/>
    <n v="5.0875619691314435"/>
    <n v="1.8813476646827398"/>
    <n v="0.72631897508322407"/>
    <n v="0.5931604963179663"/>
    <n v="10.424856309896096"/>
    <n v="3.4559466760819131"/>
    <n v="7.0761406435993139"/>
    <n v="1.3194794714011904"/>
    <m/>
    <m/>
  </r>
  <r>
    <x v="17"/>
    <s v="D9"/>
    <x v="8"/>
    <s v="Attacking Midfielder"/>
    <d v="1899-12-30T02:48:19"/>
    <n v="9035.8085900000005"/>
    <n v="488.30000999999999"/>
    <n v="28.830580000000001"/>
    <n v="795.91998999999998"/>
    <n v="171.6"/>
    <n v="102"/>
    <n v="97"/>
    <n v="1284.22"/>
    <n v="316.70001000000002"/>
    <n v="992.41549999999995"/>
    <n v="53.678809999999999"/>
    <n v="19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31666666666669"/>
    <n v="2.9010793741954646"/>
    <n v="4.7287057530448555"/>
    <n v="1.0195068818694919"/>
    <n v="0.60600059411822949"/>
    <n v="0.57629468264184569"/>
    <n v="7.6297851272403197"/>
    <n v="1.8815724923259727"/>
    <n v="5.8961213981582326"/>
    <n v="1.1822952767600752"/>
    <m/>
    <m/>
  </r>
  <r>
    <x v="0"/>
    <s v="d10"/>
    <x v="9"/>
    <s v="LB"/>
    <d v="1899-12-30T02:31:45"/>
    <n v="7630.6108400000003"/>
    <n v="230.23"/>
    <n v="25.62743"/>
    <n v="504.71999"/>
    <n v="9.84"/>
    <n v="107"/>
    <n v="81"/>
    <n v="734.94998999999996"/>
    <n v="220.39"/>
    <n v="835.58794999999998"/>
    <n v="50.281550000000003"/>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5171663920922569"/>
    <n v="3.3259966392092255"/>
    <n v="6.4843492586490942E-2"/>
    <n v="0.7051070840197694"/>
    <n v="0.53377265238879734"/>
    <n v="4.8431630313014828"/>
    <n v="1.452322899505766"/>
    <n v="5.5063456342668866"/>
    <n v="1.2388797364085666"/>
    <m/>
    <m/>
  </r>
  <r>
    <x v="2"/>
    <s v="d10"/>
    <x v="9"/>
    <s v="Defender"/>
    <d v="1899-12-30T02:31:41"/>
    <n v="8301.6953099999992"/>
    <n v="195.67"/>
    <n v="27.167639999999999"/>
    <n v="544.71999000000005"/>
    <n v="31.55"/>
    <n v="109"/>
    <n v="86"/>
    <n v="740.38999000000001"/>
    <n v="164.12"/>
    <n v="938.98635999999999"/>
    <n v="54.725209999999997"/>
    <n v="19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899901109768157"/>
    <n v="3.5911657400285684"/>
    <n v="0.20799912097571696"/>
    <n v="0.71860235138995709"/>
    <n v="0.56697066256455331"/>
    <n v="4.8811558510053841"/>
    <n v="1.0819909900010989"/>
    <n v="6.1904385891660256"/>
    <n v="1.2855730139545105"/>
    <m/>
    <m/>
  </r>
  <r>
    <x v="3"/>
    <s v="d10"/>
    <x v="9"/>
    <s v="Attacker"/>
    <d v="1899-12-30T02:31:45"/>
    <n v="7020.71875"/>
    <n v="18.46"/>
    <n v="22.19079"/>
    <n v="450.16"/>
    <n v="0"/>
    <n v="96"/>
    <n v="63"/>
    <n v="468.62"/>
    <n v="18.46"/>
    <n v="795.06286999999998"/>
    <n v="46.262700000000002"/>
    <n v="15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2164744645799012"/>
    <n v="2.9664579901153214"/>
    <n v="0"/>
    <n v="0.63261943986820424"/>
    <n v="0.41515650741350907"/>
    <n v="3.0881054365733114"/>
    <n v="0.12164744645799012"/>
    <n v="5.2392940362438223"/>
    <n v="1.0477759472817134"/>
    <m/>
    <m/>
  </r>
  <r>
    <x v="4"/>
    <s v="d10"/>
    <x v="9"/>
    <s v="Midfielder"/>
    <d v="1899-12-30T02:31:41"/>
    <n v="7906.7919899999997"/>
    <n v="187.26"/>
    <n v="25.19566"/>
    <n v="443.82001000000002"/>
    <n v="7.91"/>
    <n v="115"/>
    <n v="110"/>
    <n v="631.08001000000002"/>
    <n v="179.35"/>
    <n v="935.56097"/>
    <n v="52.121980000000001"/>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345456543237006"/>
    <n v="2.9259642456872874"/>
    <n v="5.2148115591693217E-2"/>
    <n v="0.75815844412701894"/>
    <n v="0.72519503351280079"/>
    <n v="4.1605099000109877"/>
    <n v="1.1823975387320074"/>
    <n v="6.1678560817492585"/>
    <n v="1.4833534776398198"/>
    <m/>
    <m/>
  </r>
  <r>
    <x v="5"/>
    <s v="d10"/>
    <x v="9"/>
    <s v="Attacker"/>
    <d v="1899-12-30T01:23:15"/>
    <n v="6091.0214800000003"/>
    <n v="103.94"/>
    <n v="26.14725"/>
    <n v="503.69"/>
    <n v="7.68"/>
    <n v="93"/>
    <n v="94"/>
    <n v="607.63"/>
    <n v="96.26"/>
    <n v="706.89477999999997"/>
    <n v="73.154150000000001"/>
    <n v="18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25"/>
    <n v="1.2485285285285286"/>
    <n v="6.05033033033033"/>
    <n v="9.2252252252252254E-2"/>
    <n v="1.117117117117117"/>
    <n v="1.1291291291291292"/>
    <n v="7.2988588588588588"/>
    <n v="1.1562762762762764"/>
    <n v="8.491228588588589"/>
    <n v="2.2462462462462462"/>
    <m/>
    <m/>
  </r>
  <r>
    <x v="16"/>
    <s v="d10"/>
    <x v="9"/>
    <s v="Attacker"/>
    <d v="1899-12-30T02:31:45"/>
    <n v="7729.3252000000002"/>
    <n v="26.22"/>
    <n v="22.972580000000001"/>
    <n v="458.10001"/>
    <n v="0"/>
    <n v="66"/>
    <n v="66"/>
    <n v="484.32001000000002"/>
    <n v="26.22"/>
    <n v="861.03119000000004"/>
    <n v="50.932020000000001"/>
    <n v="13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7278418451400329"/>
    <n v="3.0187809555189458"/>
    <n v="0"/>
    <n v="0.43492586490939045"/>
    <n v="0.43492586490939045"/>
    <n v="3.191565140032949"/>
    <n v="0.17278418451400329"/>
    <n v="5.6740111367380566"/>
    <n v="0.86985172981878089"/>
    <m/>
    <m/>
  </r>
  <r>
    <x v="6"/>
    <s v="d10"/>
    <x v="9"/>
    <s v="Defensive Midfielder"/>
    <d v="1899-12-30T02:32:28"/>
    <n v="7791.9453100000001"/>
    <n v="66.069999999999993"/>
    <n v="24.855419999999999"/>
    <n v="525.51000999999997"/>
    <n v="0.53"/>
    <n v="97"/>
    <n v="83"/>
    <n v="591.58001000000002"/>
    <n v="65.540000000000006"/>
    <n v="903.86924999999997"/>
    <n v="51.103380000000001"/>
    <n v="18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43334062090074321"/>
    <n v="3.4467206602536065"/>
    <n v="3.4761696545693044E-3"/>
    <n v="0.6362046348928726"/>
    <n v="0.54438128552689102"/>
    <n v="3.88006128115435"/>
    <n v="0.42986445124617401"/>
    <n v="5.9283072802798413"/>
    <n v="1.1805859204197637"/>
    <m/>
    <m/>
  </r>
  <r>
    <x v="8"/>
    <s v="d10"/>
    <x v="9"/>
    <s v="RB"/>
    <d v="1899-12-30T01:23:22"/>
    <n v="4555.8540000000003"/>
    <n v="133.46"/>
    <n v="26.493089999999999"/>
    <n v="306.39999"/>
    <n v="15.36"/>
    <n v="73"/>
    <n v="76"/>
    <n v="439.85998999999998"/>
    <n v="118.1"/>
    <n v="472.46964000000003"/>
    <n v="54.63823"/>
    <n v="14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36666666666666"/>
    <n v="1.6008796481407439"/>
    <n v="3.6753297481007601"/>
    <n v="0.18424630147940824"/>
    <n v="0.87564974010395846"/>
    <n v="0.9116353458616554"/>
    <n v="5.2762093962415033"/>
    <n v="1.4166333466613354"/>
    <n v="5.6673687325069979"/>
    <n v="1.787285085965614"/>
    <m/>
    <m/>
  </r>
  <r>
    <x v="9"/>
    <s v="d10"/>
    <x v="9"/>
    <s v="Defender"/>
    <d v="1899-12-30T02:32:28"/>
    <n v="7819.5874000000003"/>
    <n v="177.3"/>
    <n v="27.446809999999999"/>
    <n v="518.87"/>
    <n v="14.92"/>
    <n v="100"/>
    <n v="65"/>
    <n v="696.17"/>
    <n v="162.38"/>
    <n v="766.94875999999999"/>
    <n v="51.284669999999998"/>
    <n v="16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1.1628771316134672"/>
    <n v="3.4031700918233487"/>
    <n v="9.7857455181460412E-2"/>
    <n v="0.65588106689986869"/>
    <n v="0.42632269348491464"/>
    <n v="4.5660472234368159"/>
    <n v="1.0650196764320068"/>
    <n v="5.0302717096633129"/>
    <n v="1.0822037603847834"/>
    <m/>
    <m/>
  </r>
  <r>
    <x v="10"/>
    <s v="d10"/>
    <x v="9"/>
    <s v="Attacker"/>
    <d v="1899-12-30T02:31:45"/>
    <n v="7835.2907699999996"/>
    <n v="109.66"/>
    <n v="24.596730000000001"/>
    <n v="733.87"/>
    <n v="0"/>
    <n v="122"/>
    <n v="105"/>
    <n v="843.53"/>
    <n v="109.66"/>
    <n v="890.65204000000006"/>
    <n v="51.630279999999999"/>
    <n v="2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72263591433278418"/>
    <n v="4.8360461285008238"/>
    <n v="0"/>
    <n v="0.8039538714991763"/>
    <n v="0.69192751235584848"/>
    <n v="5.5586820428336079"/>
    <n v="0.72263591433278418"/>
    <n v="5.8692061943986822"/>
    <n v="1.4958813838550247"/>
    <m/>
    <m/>
  </r>
  <r>
    <x v="11"/>
    <s v="d10"/>
    <x v="9"/>
    <s v="Midfielder"/>
    <d v="1899-12-30T02:32:57"/>
    <n v="9189.0029300000006"/>
    <n v="146.52000000000001"/>
    <n v="25.075839999999999"/>
    <n v="708.01000999999997"/>
    <n v="4.5599999999999996"/>
    <n v="103"/>
    <n v="126"/>
    <n v="854.53000999999995"/>
    <n v="141.96"/>
    <n v="1183.6878400000001"/>
    <n v="60.077629999999999"/>
    <n v="22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95796011768551825"/>
    <n v="4.6290291598561621"/>
    <n v="2.9813664596273291E-2"/>
    <n v="0.67342268715266429"/>
    <n v="0.82379862700228834"/>
    <n v="5.5869892775416803"/>
    <n v="0.92814645308924493"/>
    <n v="7.7390509316770197"/>
    <n v="1.4972213141549526"/>
    <m/>
    <m/>
  </r>
  <r>
    <x v="12"/>
    <s v="d10"/>
    <x v="9"/>
    <s v="LB"/>
    <d v="1899-12-30T02:32:57"/>
    <n v="8387.2524400000002"/>
    <n v="277.37999000000002"/>
    <n v="30.291270000000001"/>
    <n v="659.29001000000005"/>
    <n v="62.94"/>
    <n v="116"/>
    <n v="99"/>
    <n v="936.67"/>
    <n v="214.43998999999999"/>
    <n v="978.92193999999995"/>
    <n v="54.835790000000003"/>
    <n v="21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1.813533769205623"/>
    <n v="4.3104936907486113"/>
    <n v="0.41150702844066689"/>
    <n v="0.75841778358940837"/>
    <n v="0.6472703497875123"/>
    <n v="6.1240274599542337"/>
    <n v="1.402026740764956"/>
    <n v="6.400274207257274"/>
    <n v="1.4056881333769207"/>
    <m/>
    <m/>
  </r>
  <r>
    <x v="13"/>
    <s v="d10"/>
    <x v="9"/>
    <s v="Left Forward"/>
    <d v="1899-12-30T02:32:57"/>
    <n v="8740.5056199999999"/>
    <n v="111.14"/>
    <n v="25.883019999999998"/>
    <n v="922.44"/>
    <n v="10.61"/>
    <n v="141"/>
    <n v="126"/>
    <n v="1033.58"/>
    <n v="100.53"/>
    <n v="996.05962999999997"/>
    <n v="57.145350000000001"/>
    <n v="26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72664269369074863"/>
    <n v="6.0309905197777063"/>
    <n v="6.9369074861065708E-2"/>
    <n v="0.92186989212160841"/>
    <n v="0.82379862700228834"/>
    <n v="6.7576332134684538"/>
    <n v="0.65727361882968294"/>
    <n v="6.5123218698921219"/>
    <n v="1.7456685191238968"/>
    <m/>
    <m/>
  </r>
  <r>
    <x v="14"/>
    <s v="d10"/>
    <x v="9"/>
    <s v="Attacker"/>
    <d v="1899-12-30T02:32:28"/>
    <n v="7503.9428699999999"/>
    <n v="136.52000000000001"/>
    <n v="25.49297"/>
    <n v="501.66998000000001"/>
    <n v="10.91"/>
    <n v="82"/>
    <n v="61"/>
    <n v="638.18997999999999"/>
    <n v="125.61"/>
    <n v="703.37621000000001"/>
    <n v="49.21452"/>
    <n v="14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89540883253170078"/>
    <n v="3.2903584171403581"/>
    <n v="7.1556624398775678E-2"/>
    <n v="0.53782247485789236"/>
    <n v="0.40008745080891989"/>
    <n v="4.1857672496720584"/>
    <n v="0.82385220813292503"/>
    <n v="4.6133113904678611"/>
    <n v="0.93790992566681219"/>
    <m/>
    <m/>
  </r>
  <r>
    <x v="15"/>
    <s v="d10"/>
    <x v="9"/>
    <s v="Attacking Midfielder"/>
    <d v="1899-12-30T02:32:28"/>
    <n v="7714.8514400000004"/>
    <n v="137.83000000000001"/>
    <n v="28.612390000000001"/>
    <n v="608.25999000000002"/>
    <n v="14.71"/>
    <n v="138"/>
    <n v="135"/>
    <n v="746.08998999999994"/>
    <n v="123.12"/>
    <n v="933.85573999999997"/>
    <n v="50.597760000000001"/>
    <n v="27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90400087450808908"/>
    <n v="3.9894621119370348"/>
    <n v="9.6480104940970687E-2"/>
    <n v="0.90511587232181878"/>
    <n v="0.88543944031482269"/>
    <n v="4.8934629864451233"/>
    <n v="0.80752076956711838"/>
    <n v="6.1249829908176636"/>
    <n v="1.7905553126366416"/>
    <m/>
    <m/>
  </r>
  <r>
    <x v="18"/>
    <s v="d10"/>
    <x v="9"/>
    <s v="Wing"/>
    <d v="1899-12-30T02:31:45"/>
    <n v="8789.4086900000002"/>
    <n v="293.33"/>
    <n v="28.019780000000001"/>
    <n v="755.70001000000002"/>
    <n v="39.130000000000003"/>
    <n v="137"/>
    <n v="109"/>
    <n v="1049.0300099999999"/>
    <n v="254.2"/>
    <n v="1015.99936"/>
    <n v="57.917389999999997"/>
    <n v="24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932981878088962"/>
    <n v="4.9799012191103786"/>
    <n v="0.25785831960461286"/>
    <n v="0.90280065897858319"/>
    <n v="0.71828665568369032"/>
    <n v="6.9128830971993409"/>
    <n v="1.6751235584843491"/>
    <n v="6.6952181878088961"/>
    <n v="1.6210873146622735"/>
    <m/>
    <m/>
  </r>
  <r>
    <x v="17"/>
    <s v="d10"/>
    <x v="9"/>
    <s v="Attacking Midfielder"/>
    <d v="1899-12-30T02:31:41"/>
    <n v="8008.1147499999997"/>
    <n v="91.11"/>
    <n v="23.911529999999999"/>
    <n v="673.75999000000002"/>
    <n v="0"/>
    <n v="129"/>
    <n v="131"/>
    <n v="764.86999000000003"/>
    <n v="91.11"/>
    <n v="933.94649000000004"/>
    <n v="52.789909999999999"/>
    <n v="2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0.60065926821228433"/>
    <n v="4.4418854411603119"/>
    <n v="0"/>
    <n v="0.85045599384683002"/>
    <n v="0.8636413580925173"/>
    <n v="5.0425447093725966"/>
    <n v="0.60065926821228433"/>
    <n v="6.1572123283155697"/>
    <n v="1.7140973519393472"/>
    <m/>
    <m/>
  </r>
  <r>
    <x v="0"/>
    <s v="d11"/>
    <x v="10"/>
    <s v="LB"/>
    <s v="01:32:31"/>
    <n v="4633.66309"/>
    <n v="10.96"/>
    <n v="21.545269999999999"/>
    <n v="592.01000999999997"/>
    <n v="0"/>
    <n v="75"/>
    <n v="41"/>
    <n v="602.97001"/>
    <n v="10.96"/>
    <n v="535.60717999999997"/>
    <n v="50.078679999999999"/>
    <n v="116"/>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846514141596109"/>
    <n v="6.398955251306071"/>
    <n v="0"/>
    <n v="0.81066474509097464"/>
    <n v="0.44316339398306615"/>
    <n v="6.5174203927220322"/>
    <n v="0.11846514141596109"/>
    <n v="5.7893047739146093"/>
    <n v="1.2538281390740407"/>
    <m/>
    <m/>
  </r>
  <r>
    <x v="1"/>
    <s v="d11"/>
    <x v="11"/>
    <s v="RB"/>
    <s v="00:35:13"/>
    <n v="3071.8232400000002"/>
    <n v="0"/>
    <n v="19.4557"/>
    <n v="585.59997999999996"/>
    <n v="0"/>
    <n v="7"/>
    <n v="4"/>
    <n v="585.59997999999996"/>
    <n v="0"/>
    <n v="351.59267999999997"/>
    <n v="89.581900000000005"/>
    <n v="1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5.216666666666669"/>
    <n v="0"/>
    <n v="16.628489730241363"/>
    <n v="0"/>
    <n v="0.19876952200662565"/>
    <n v="0.11358258400378608"/>
    <n v="16.628489730241363"/>
    <n v="0"/>
    <n v="9.9837012778040695"/>
    <n v="0.31235210601041175"/>
    <m/>
    <m/>
  </r>
  <r>
    <x v="2"/>
    <s v="d11"/>
    <x v="11"/>
    <s v="Defender"/>
    <s v="01:32:31"/>
    <n v="4402.7241199999999"/>
    <n v="10.52"/>
    <n v="21.40418"/>
    <n v="800.28998000000001"/>
    <n v="0"/>
    <n v="82"/>
    <n v="47"/>
    <n v="810.80998"/>
    <n v="10.52"/>
    <n v="525.29272000000003"/>
    <n v="47.582790000000003"/>
    <n v="12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370924157809403"/>
    <n v="8.6502249684741486"/>
    <n v="0"/>
    <n v="0.88632678796613229"/>
    <n v="0.50801657359034413"/>
    <n v="8.763934210052243"/>
    <n v="0.11370924157809403"/>
    <n v="5.6778171860925966"/>
    <n v="1.3943433615564764"/>
    <m/>
    <m/>
  </r>
  <r>
    <x v="3"/>
    <s v="d11"/>
    <x v="11"/>
    <s v="Attacker"/>
    <s v="01:32:31"/>
    <n v="3998.6108399999998"/>
    <n v="9.08"/>
    <n v="21.341609999999999"/>
    <n v="220.78"/>
    <n v="0"/>
    <n v="58"/>
    <n v="29"/>
    <n v="229.86"/>
    <n v="9.08"/>
    <n v="432.49511999999999"/>
    <n v="43.215299999999999"/>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9.8144478472347321E-2"/>
    <n v="2.3863808322824718"/>
    <n v="0"/>
    <n v="0.62691406953702034"/>
    <n v="0.31345703476851017"/>
    <n v="2.4845253107548193"/>
    <n v="9.8144478472347321E-2"/>
    <n v="4.6747806161052061"/>
    <n v="0.9403711043055305"/>
    <m/>
    <m/>
  </r>
  <r>
    <x v="4"/>
    <s v="d11"/>
    <x v="11"/>
    <s v="Midfielder"/>
    <s v="01:32:31"/>
    <n v="4752.90625"/>
    <n v="62.35"/>
    <n v="24.239229999999999"/>
    <n v="623.46996999999999"/>
    <n v="0"/>
    <n v="81"/>
    <n v="61"/>
    <n v="685.81997000000001"/>
    <n v="62.35"/>
    <n v="603.75463999999999"/>
    <n v="51.36741"/>
    <n v="14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7393262475229687"/>
    <n v="6.7390016573590348"/>
    <n v="0"/>
    <n v="0.87551792469825263"/>
    <n v="0.65934065934065933"/>
    <n v="7.4129342821113315"/>
    <n v="0.67393262475229687"/>
    <n v="6.5259013511079083"/>
    <n v="1.534858584038912"/>
    <m/>
    <m/>
  </r>
  <r>
    <x v="5"/>
    <s v="d11"/>
    <x v="11"/>
    <s v="Attacker"/>
    <s v="01:32:31"/>
    <n v="4583.50684"/>
    <n v="54.68"/>
    <n v="23.34478"/>
    <n v="726.40002000000004"/>
    <n v="0"/>
    <n v="87"/>
    <n v="65"/>
    <n v="781.08001999999999"/>
    <n v="54.68"/>
    <n v="545.31511999999998"/>
    <n v="49.536610000000003"/>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9102864348765993"/>
    <n v="7.8515584939650518"/>
    <n v="0"/>
    <n v="0.9403711043055305"/>
    <n v="0.70257611241217799"/>
    <n v="8.4425871374527119"/>
    <n v="0.59102864348765993"/>
    <n v="5.8942365699873891"/>
    <n v="1.6429472167177086"/>
    <m/>
    <m/>
  </r>
  <r>
    <x v="16"/>
    <s v="d11"/>
    <x v="11"/>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6"/>
    <s v="d11"/>
    <x v="11"/>
    <s v="Defensive Midfielder"/>
    <s v="01:32:31"/>
    <n v="5032.3261700000003"/>
    <n v="51.25"/>
    <n v="27.165959999999998"/>
    <n v="583.13"/>
    <n v="7.66"/>
    <n v="64"/>
    <n v="40"/>
    <n v="634.38"/>
    <n v="43.59"/>
    <n v="518.70183999999995"/>
    <n v="54.387259999999998"/>
    <n v="10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5395424247883263"/>
    <n v="6.3029724373986671"/>
    <n v="8.2795892631958204E-2"/>
    <n v="0.69176724914429832"/>
    <n v="0.43235453071518648"/>
    <n v="6.8569266798774997"/>
    <n v="0.47115834984687449"/>
    <n v="5.6065772653575925"/>
    <n v="1.1241217798594847"/>
    <m/>
    <m/>
  </r>
  <r>
    <x v="8"/>
    <s v="d11"/>
    <x v="11"/>
    <s v="RB"/>
    <s v="01:32:31"/>
    <n v="4428.5156299999999"/>
    <n v="58.28"/>
    <n v="27.886559999999999"/>
    <n v="754.57001000000002"/>
    <n v="12.08"/>
    <n v="87"/>
    <n v="58"/>
    <n v="812.85001"/>
    <n v="46.2"/>
    <n v="474.61191000000002"/>
    <n v="47.861530000000002"/>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2994055125202664"/>
    <n v="8.1560440641325886"/>
    <n v="0.1305710682759863"/>
    <n v="0.9403711043055305"/>
    <n v="0.62691406953702034"/>
    <n v="8.7859846153846153"/>
    <n v="0.49936948297604039"/>
    <n v="5.1300152404972081"/>
    <n v="1.5672851738425508"/>
    <m/>
    <m/>
  </r>
  <r>
    <x v="9"/>
    <s v="d11"/>
    <x v="11"/>
    <s v="Defender"/>
    <s v="01:32:31"/>
    <n v="4466.61816"/>
    <n v="2.13"/>
    <n v="20.41865"/>
    <n v="673.77002000000005"/>
    <n v="0"/>
    <n v="86"/>
    <n v="37"/>
    <n v="675.90002000000004"/>
    <n v="2.13"/>
    <n v="486.04962"/>
    <n v="48.273330000000001"/>
    <n v="12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2.3022878760583676E-2"/>
    <n v="7.2826880201765452"/>
    <n v="0"/>
    <n v="0.92956224103765084"/>
    <n v="0.39992794091154749"/>
    <n v="7.3057108989371287"/>
    <n v="2.3022878760583676E-2"/>
    <n v="5.2536438839848678"/>
    <n v="1.3294901819491984"/>
    <m/>
    <m/>
  </r>
  <r>
    <x v="10"/>
    <s v="d11"/>
    <x v="11"/>
    <s v="Attacker"/>
    <s v="01:32:31"/>
    <n v="4360.8364300000003"/>
    <n v="24.36"/>
    <n v="23.893940000000001"/>
    <n v="649.59002999999996"/>
    <n v="0"/>
    <n v="83"/>
    <n v="44"/>
    <n v="673.95002999999997"/>
    <n v="24.36"/>
    <n v="479.15140000000002"/>
    <n v="47.13008"/>
    <n v="1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6330390920554853"/>
    <n v="7.0213298144478467"/>
    <n v="0"/>
    <n v="0.89713565123401184"/>
    <n v="0.47558998378670508"/>
    <n v="7.2846337236533953"/>
    <n v="0.26330390920554853"/>
    <n v="5.179081967213115"/>
    <n v="1.3727256350207171"/>
    <m/>
    <m/>
  </r>
  <r>
    <x v="11"/>
    <s v="d11"/>
    <x v="11"/>
    <s v="Midfielder"/>
    <s v="01:32:31"/>
    <n v="4643.6860399999996"/>
    <n v="42.38"/>
    <n v="22.97794"/>
    <n v="632.25"/>
    <n v="0"/>
    <n v="67"/>
    <n v="55"/>
    <n v="674.63"/>
    <n v="42.38"/>
    <n v="526.38567999999998"/>
    <n v="50.186999999999998"/>
    <n v="12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4580796252927401"/>
    <n v="6.8339038011169162"/>
    <n v="0"/>
    <n v="0.72419383894793732"/>
    <n v="0.59448747973338134"/>
    <n v="7.2919834264096561"/>
    <n v="0.4580796252927401"/>
    <n v="5.6896308412898575"/>
    <n v="1.3186813186813187"/>
    <m/>
    <m/>
  </r>
  <r>
    <x v="12"/>
    <s v="d11"/>
    <x v="11"/>
    <s v="LB"/>
    <s v="01:32:31"/>
    <n v="4614.9511700000003"/>
    <n v="88.26"/>
    <n v="25.63214"/>
    <n v="757.56"/>
    <n v="7.84"/>
    <n v="85"/>
    <n v="61"/>
    <n v="845.82"/>
    <n v="80.42"/>
    <n v="539.24437999999998"/>
    <n v="49.876449999999998"/>
    <n v="14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95399027202305897"/>
    <n v="8.1883624572149163"/>
    <n v="8.4741488020176545E-2"/>
    <n v="0.91875337776977117"/>
    <n v="0.65934065934065933"/>
    <n v="9.1423527292379756"/>
    <n v="0.86924878400288241"/>
    <n v="5.8286187713925415"/>
    <n v="1.5780940371104306"/>
    <m/>
    <m/>
  </r>
  <r>
    <x v="13"/>
    <s v="d11"/>
    <x v="11"/>
    <s v="Left Forward"/>
    <s v="01:32:31"/>
    <n v="5283.8642600000003"/>
    <n v="17.62"/>
    <n v="23.17306"/>
    <n v="739.84997999999996"/>
    <n v="0"/>
    <n v="87"/>
    <n v="71"/>
    <n v="757.46997999999996"/>
    <n v="17.62"/>
    <n v="582.44512999999995"/>
    <n v="57.105780000000003"/>
    <n v="15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9045217078003965"/>
    <n v="7.9969372725635015"/>
    <n v="0"/>
    <n v="0.9403711043055305"/>
    <n v="0.76742929201945598"/>
    <n v="8.187389443343541"/>
    <n v="0.19045217078003965"/>
    <n v="6.2955697712123939"/>
    <n v="1.7078003963249866"/>
    <m/>
    <m/>
  </r>
  <r>
    <x v="14"/>
    <s v="d11"/>
    <x v="11"/>
    <s v="Attacker"/>
    <s v="01:32:31"/>
    <n v="4520.7114300000003"/>
    <n v="23.02"/>
    <n v="24.666699999999999"/>
    <n v="782.76000999999997"/>
    <n v="0"/>
    <n v="77"/>
    <n v="42"/>
    <n v="805.78000999999995"/>
    <n v="23.02"/>
    <n v="462.27917000000002"/>
    <n v="48.857939999999999"/>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4882003242658979"/>
    <n v="8.4607459196541157"/>
    <n v="0"/>
    <n v="0.83228247162673397"/>
    <n v="0.45397225725094575"/>
    <n v="8.7095659520807054"/>
    <n v="0.24882003242658979"/>
    <n v="4.996712340118898"/>
    <n v="1.2862547288776798"/>
    <m/>
    <m/>
  </r>
  <r>
    <x v="15"/>
    <s v="d11"/>
    <x v="11"/>
    <s v="Attacking Midfielder"/>
    <s v="01:32:31"/>
    <n v="4475.4326199999996"/>
    <n v="28.95"/>
    <n v="24.542619999999999"/>
    <n v="867.41998000000001"/>
    <n v="0"/>
    <n v="101"/>
    <n v="93"/>
    <n v="896.36998000000006"/>
    <n v="28.95"/>
    <n v="521.85497999999995"/>
    <n v="48.368589999999998"/>
    <n v="19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129165916051162"/>
    <n v="9.37582395964691"/>
    <n v="0"/>
    <n v="1.0916951900558458"/>
    <n v="1.0052242839128085"/>
    <n v="9.6887405512520282"/>
    <n v="0.3129165916051162"/>
    <n v="5.6406591244820747"/>
    <n v="2.0969194739686543"/>
    <m/>
    <m/>
  </r>
  <r>
    <x v="18"/>
    <s v="d11"/>
    <x v="11"/>
    <s v="Wing"/>
    <s v="01:32:31"/>
    <n v="4711.8027300000003"/>
    <n v="48.6"/>
    <n v="24.428560000000001"/>
    <n v="841.03998000000001"/>
    <n v="0"/>
    <n v="93"/>
    <n v="60"/>
    <n v="889.63998000000004"/>
    <n v="48.6"/>
    <n v="587.09002999999996"/>
    <n v="50.923180000000002"/>
    <n v="153"/>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2531075481895151"/>
    <n v="9.0906861466402447"/>
    <n v="0"/>
    <n v="1.0052242839128085"/>
    <n v="0.64853179607277966"/>
    <n v="9.6159969014591962"/>
    <n v="0.52531075481895151"/>
    <n v="6.345775860205368"/>
    <n v="1.6537560799855882"/>
    <m/>
    <m/>
  </r>
  <r>
    <x v="17"/>
    <s v="d11"/>
    <x v="11"/>
    <s v="Attacking Midfielder"/>
    <s v="01:32:31"/>
    <n v="4162.4101600000004"/>
    <n v="23.62"/>
    <n v="21.15419"/>
    <n v="598.38"/>
    <n v="0"/>
    <n v="74"/>
    <n v="61"/>
    <n v="622"/>
    <n v="23.62"/>
    <n v="491.75125000000003"/>
    <n v="44.985570000000003"/>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5530535038731761"/>
    <n v="6.4678076022338313"/>
    <n v="0"/>
    <n v="0.79985588182309497"/>
    <n v="0.65934065934065933"/>
    <n v="6.7231129526211495"/>
    <n v="0.25530535038731761"/>
    <n v="5.3152720230589088"/>
    <n v="1.4591965411637542"/>
    <m/>
    <m/>
  </r>
  <r>
    <x v="0"/>
    <s v="d12"/>
    <x v="12"/>
    <s v="LB"/>
    <s v="03:08:59"/>
    <n v="9682.6801799999994"/>
    <n v="606.84"/>
    <n v="29.167069999999999"/>
    <n v="1209.50999"/>
    <n v="104.83"/>
    <n v="112"/>
    <n v="88"/>
    <n v="1816.3499899999999"/>
    <n v="502.01"/>
    <n v="1100.3255899999999"/>
    <n v="51.23292"/>
    <n v="20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2110768145339104"/>
    <n v="6.4000881382838006"/>
    <n v="0.55470500044095605"/>
    <n v="0.59264485404356659"/>
    <n v="0.46564952817708805"/>
    <n v="9.6111649528177114"/>
    <n v="2.656371814092954"/>
    <n v="5.8223419525531357"/>
    <n v="1.0582943822206545"/>
    <m/>
    <m/>
  </r>
  <r>
    <x v="1"/>
    <s v="d12"/>
    <x v="12"/>
    <s v="RB"/>
    <s v="02:27:54"/>
    <n v="6581.54468"/>
    <n v="398.30999000000003"/>
    <n v="28.167000000000002"/>
    <n v="649.25999000000002"/>
    <n v="161.17999"/>
    <n v="132"/>
    <n v="114"/>
    <n v="1047.56998"/>
    <n v="237.13"/>
    <n v="907.02853000000005"/>
    <n v="45.533790000000003"/>
    <n v="24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9"/>
    <n v="2.6931033806626101"/>
    <n v="4.3898579445571331"/>
    <n v="1.0897903313049357"/>
    <n v="0.89249492900608518"/>
    <n v="0.77079107505070987"/>
    <n v="7.0829613252197428"/>
    <n v="1.6033130493576739"/>
    <n v="6.1327148749154832"/>
    <n v="1.6632860040567952"/>
    <m/>
    <m/>
  </r>
  <r>
    <x v="2"/>
    <s v="d12"/>
    <x v="12"/>
    <s v="Defender"/>
    <s v="03:09:08"/>
    <n v="9360.0432099999998"/>
    <n v="648.51998000000003"/>
    <n v="26.788540000000001"/>
    <n v="733.48996999999997"/>
    <n v="87.06"/>
    <n v="106"/>
    <n v="74"/>
    <n v="1382.0099499999999"/>
    <n v="561.45997999999997"/>
    <n v="1022.98285"/>
    <n v="49.488950000000003"/>
    <n v="18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13333333333333"/>
    <n v="3.428903665844202"/>
    <n v="3.8781633944307368"/>
    <n v="0.46031018681706032"/>
    <n v="0.56045118082481493"/>
    <n v="0.39125837151921045"/>
    <n v="7.3070670602749379"/>
    <n v="2.9685934790271413"/>
    <n v="5.408791945717307"/>
    <n v="0.95170955234402543"/>
    <m/>
    <m/>
  </r>
  <r>
    <x v="3"/>
    <s v="d12"/>
    <x v="12"/>
    <s v="Attacker"/>
    <s v="01:20:06"/>
    <n v="2306.6242699999998"/>
    <n v="24.85"/>
    <n v="23.73743"/>
    <n v="173.95"/>
    <n v="0"/>
    <n v="27"/>
    <n v="19"/>
    <n v="198.8"/>
    <n v="24.85"/>
    <n v="285.74567000000002"/>
    <n v="28.793030000000002"/>
    <n v="4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099999999999994"/>
    <n v="0.3102372034956305"/>
    <n v="2.1716604244694131"/>
    <n v="0"/>
    <n v="0.3370786516853933"/>
    <n v="0.23720349563046195"/>
    <n v="2.481897627965044"/>
    <n v="0.3102372034956305"/>
    <n v="3.5673616729088642"/>
    <n v="0.57428214731585525"/>
    <m/>
    <m/>
  </r>
  <r>
    <x v="4"/>
    <s v="d12"/>
    <x v="12"/>
    <s v="Midfielder"/>
    <s v="03:01:34"/>
    <n v="9765.0295399999995"/>
    <n v="670.32998999999995"/>
    <n v="26.148949999999999"/>
    <n v="1055.48"/>
    <n v="27.04"/>
    <n v="126"/>
    <n v="127"/>
    <n v="1725.80999"/>
    <n v="643.28998999999999"/>
    <n v="1174.53665"/>
    <n v="53.779150000000001"/>
    <n v="25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1.56666666666666"/>
    <n v="3.6919221039104091"/>
    <n v="5.8131815678355059"/>
    <n v="0.14892601431980906"/>
    <n v="0.69395997796952458"/>
    <n v="0.69946759684229853"/>
    <n v="9.5051036717459159"/>
    <n v="3.5429960895906003"/>
    <n v="6.4689002203047554"/>
    <n v="1.393427574811823"/>
    <m/>
    <m/>
  </r>
  <r>
    <x v="5"/>
    <s v="d12"/>
    <x v="12"/>
    <s v="Attacker"/>
    <s v="03:09:03"/>
    <n v="9999.9362799999999"/>
    <n v="811.93002000000001"/>
    <n v="29.365670000000001"/>
    <n v="1177.5800200000001"/>
    <n v="111.58"/>
    <n v="152"/>
    <n v="120"/>
    <n v="1989.5100399999999"/>
    <n v="700.35001999999997"/>
    <n v="1209.8809799999999"/>
    <n v="52.893949999999997"/>
    <n v="27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4.2947898439566243"/>
    <n v="6.2289342501983596"/>
    <n v="0.59021422903993637"/>
    <n v="0.80402010050251238"/>
    <n v="0.63475271092303609"/>
    <n v="10.523724094154982"/>
    <n v="3.704575614916688"/>
    <n v="6.3997935995768298"/>
    <n v="1.4387728114255485"/>
    <m/>
    <m/>
  </r>
  <r>
    <x v="16"/>
    <s v="d12"/>
    <x v="12"/>
    <s v="Attacker"/>
    <s v="03:08:59"/>
    <n v="10785.018550000001"/>
    <n v="652.95001000000002"/>
    <n v="29.019010000000002"/>
    <n v="1264.3300300000001"/>
    <n v="95.19"/>
    <n v="114"/>
    <n v="107"/>
    <n v="1917.2800400000001"/>
    <n v="557.76000999999997"/>
    <n v="1171.3881799999999"/>
    <n v="57.065600000000003"/>
    <n v="22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4550666372696015"/>
    <n v="6.6901668401093586"/>
    <n v="0.5036952112179206"/>
    <n v="0.60322779786577307"/>
    <n v="0.56618749448805017"/>
    <n v="10.145233477378961"/>
    <n v="2.9513714260516806"/>
    <n v="6.1983676514683843"/>
    <n v="1.1694152923538232"/>
    <m/>
    <m/>
  </r>
  <r>
    <x v="6"/>
    <s v="d12"/>
    <x v="12"/>
    <s v="Defensive Midfielder"/>
    <s v="03:09:13"/>
    <n v="10271.40186"/>
    <n v="554.31001000000003"/>
    <n v="28.315760000000001"/>
    <n v="1168.2300600000001"/>
    <n v="15.6"/>
    <n v="92"/>
    <n v="89"/>
    <n v="1722.54007"/>
    <n v="538.71001000000001"/>
    <n v="1111.23929"/>
    <n v="54.280940000000001"/>
    <n v="18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21666666666667"/>
    <n v="2.9294988637364576"/>
    <n v="6.1740336122610771"/>
    <n v="8.2445168677882499E-2"/>
    <n v="0.48621509733110191"/>
    <n v="0.47036025720073987"/>
    <n v="9.1035324759975342"/>
    <n v="2.847053695058575"/>
    <n v="5.8728404298423325"/>
    <n v="0.95657535453184184"/>
    <m/>
    <m/>
  </r>
  <r>
    <x v="8"/>
    <s v="d12"/>
    <x v="12"/>
    <s v="RB"/>
    <s v="03:09:02"/>
    <n v="9423.0063499999997"/>
    <n v="898.85001999999997"/>
    <n v="26.797370000000001"/>
    <n v="1079.92001"/>
    <n v="94.47"/>
    <n v="134"/>
    <n v="103"/>
    <n v="1978.7700299999999"/>
    <n v="804.38001999999994"/>
    <n v="969.03426999999999"/>
    <n v="49.847200000000001"/>
    <n v="23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3333333333333"/>
    <n v="4.7549815905484039"/>
    <n v="5.712854928584024"/>
    <n v="0.49975312995944277"/>
    <n v="0.70886968788573446"/>
    <n v="0.54487744665843763"/>
    <n v="10.467836519132428"/>
    <n v="4.2552284605889614"/>
    <n v="5.1262613472050784"/>
    <n v="1.2537471345441722"/>
    <m/>
    <m/>
  </r>
  <r>
    <x v="9"/>
    <s v="d12"/>
    <x v="12"/>
    <s v="Defender"/>
    <s v="03:08:53"/>
    <n v="8728.8657199999998"/>
    <n v="324.06"/>
    <n v="26.405169999999998"/>
    <n v="750.17998999999998"/>
    <n v="70.39"/>
    <n v="95"/>
    <n v="62"/>
    <n v="1074.23999"/>
    <n v="253.67"/>
    <n v="873.31964000000005"/>
    <n v="46.209699999999998"/>
    <n v="15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1.7156622253595695"/>
    <n v="3.9716579369981471"/>
    <n v="0.37266390187946707"/>
    <n v="0.50295596929321451"/>
    <n v="0.32824494838083473"/>
    <n v="5.6873201623577172"/>
    <n v="1.3429983234801024"/>
    <n v="4.6235929056736964"/>
    <n v="0.83120091767404924"/>
    <m/>
    <m/>
  </r>
  <r>
    <x v="10"/>
    <s v="d12"/>
    <x v="12"/>
    <s v="Attacker"/>
    <s v="03:09:03"/>
    <n v="10213.20825"/>
    <n v="540.78000999999995"/>
    <n v="26.376139999999999"/>
    <n v="1556.2900199999999"/>
    <n v="59.62"/>
    <n v="120"/>
    <n v="95"/>
    <n v="2097.0700299999999"/>
    <n v="481.16001"/>
    <n v="1122.47876"/>
    <n v="54.022039999999997"/>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2.8605131446707213"/>
    <n v="8.232160909812217"/>
    <n v="0.31536630521026177"/>
    <n v="0.63475271092303609"/>
    <n v="0.5025125628140702"/>
    <n v="11.092674054482938"/>
    <n v="2.5451468394604597"/>
    <n v="5.937470298862733"/>
    <n v="1.1372652737371063"/>
    <m/>
    <m/>
  </r>
  <r>
    <x v="11"/>
    <s v="d12"/>
    <x v="12"/>
    <s v="Midfielder"/>
    <s v="03:09:27"/>
    <n v="10946.286620000001"/>
    <n v="748.21001999999999"/>
    <n v="28.407609999999998"/>
    <n v="1442.17001"/>
    <n v="128.42999"/>
    <n v="112"/>
    <n v="100"/>
    <n v="2190.3800299999998"/>
    <n v="619.78003000000001"/>
    <n v="1265.5075400000001"/>
    <n v="57.77843"/>
    <n v="2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9493798891528109"/>
    <n v="7.6124043811031941"/>
    <n v="0.67790968593296386"/>
    <n v="0.5911850092372658"/>
    <n v="0.5278437582475588"/>
    <n v="11.561784270256004"/>
    <n v="3.2714702032198471"/>
    <n v="6.6799025600422279"/>
    <n v="1.1190287674848245"/>
    <m/>
    <m/>
  </r>
  <r>
    <x v="12"/>
    <s v="d12"/>
    <x v="12"/>
    <s v="LB"/>
    <s v="03:09:27"/>
    <n v="10226.972659999999"/>
    <n v="649.46001000000001"/>
    <n v="28.154879999999999"/>
    <n v="1285.15994"/>
    <n v="116.85"/>
    <n v="129"/>
    <n v="112"/>
    <n v="1934.61995"/>
    <n v="532.61000999999999"/>
    <n v="1150.6131600000001"/>
    <n v="53.981630000000003"/>
    <n v="24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281341250989708"/>
    <n v="6.7836365267880714"/>
    <n v="0.61678543151227239"/>
    <n v="0.68091844813935076"/>
    <n v="0.5911850092372658"/>
    <n v="10.211770651887042"/>
    <n v="2.8113486935866985"/>
    <n v="6.073439746634997"/>
    <n v="1.2721034573766166"/>
    <m/>
    <m/>
  </r>
  <r>
    <x v="13"/>
    <s v="d12"/>
    <x v="12"/>
    <s v="Left Forward"/>
    <s v="03:09:27"/>
    <n v="10175.251459999999"/>
    <n v="655.09"/>
    <n v="30.048559999999998"/>
    <n v="1424.4799700000001"/>
    <n v="95.64"/>
    <n v="143"/>
    <n v="132"/>
    <n v="2079.56997"/>
    <n v="559.45000000000005"/>
    <n v="1210.4623999999999"/>
    <n v="53.708629999999999"/>
    <n v="27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578516759039326"/>
    <n v="7.5190286091316976"/>
    <n v="0.50482977038796517"/>
    <n v="0.75481657429400906"/>
    <n v="0.69675376088677754"/>
    <n v="10.97688028503563"/>
    <n v="2.9530219055159677"/>
    <n v="6.3893502243335973"/>
    <n v="1.4515703351807865"/>
    <m/>
    <m/>
  </r>
  <r>
    <x v="14"/>
    <s v="d12"/>
    <x v="12"/>
    <s v="Attacker"/>
    <s v="03:08:53"/>
    <n v="8631.1608899999992"/>
    <n v="577.12999000000002"/>
    <n v="27.179400000000001"/>
    <n v="1124.75998"/>
    <n v="41.94"/>
    <n v="91"/>
    <n v="67"/>
    <n v="1701.8899699999999"/>
    <n v="535.18998999999997"/>
    <n v="814.42714999999998"/>
    <n v="45.692459999999997"/>
    <n v="1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0554839318803495"/>
    <n v="5.9547867996117541"/>
    <n v="0.22204182475955175"/>
    <n v="0.48177887584928969"/>
    <n v="0.35471631518574076"/>
    <n v="9.0102707314921027"/>
    <n v="2.8334421071207978"/>
    <n v="4.3117999647048446"/>
    <n v="0.83649519103503045"/>
    <m/>
    <m/>
  </r>
  <r>
    <x v="15"/>
    <s v="d12"/>
    <x v="12"/>
    <s v="Attacking Midfielder"/>
    <s v="03:08:53"/>
    <n v="9585.24316"/>
    <n v="589.03000999999995"/>
    <n v="26.094259999999998"/>
    <n v="1648.08998"/>
    <n v="78.56"/>
    <n v="158"/>
    <n v="157"/>
    <n v="2237.1199900000001"/>
    <n v="510.47001"/>
    <n v="1052.53162"/>
    <n v="50.743270000000003"/>
    <n v="315"/>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1184858907614927"/>
    <n v="8.7254388776140477"/>
    <n v="0.41591811523868349"/>
    <n v="0.83649519103503045"/>
    <n v="0.83120091767404924"/>
    <n v="11.843924768375542"/>
    <n v="2.7025677755228097"/>
    <n v="5.5723901173563926"/>
    <n v="1.6676961087090798"/>
    <m/>
    <m/>
  </r>
  <r>
    <x v="18"/>
    <s v="d12"/>
    <x v="12"/>
    <s v="Wing"/>
    <s v="03:09:03"/>
    <n v="11104.89746"/>
    <n v="1067.94002"/>
    <n v="30.027719999999999"/>
    <n v="1455.49001"/>
    <n v="138.44"/>
    <n v="193"/>
    <n v="136"/>
    <n v="2523.43003"/>
    <n v="929.50001999999995"/>
    <n v="1335.2259200000001"/>
    <n v="58.73856"/>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5.6489818566516785"/>
    <n v="7.6989685797408072"/>
    <n v="0.73229304416820928"/>
    <n v="1.0208939434012163"/>
    <n v="0.71938640571277424"/>
    <n v="13.347950436392486"/>
    <n v="4.9166888124834687"/>
    <n v="7.062818936789208"/>
    <n v="1.7402803491139907"/>
    <m/>
    <m/>
  </r>
  <r>
    <x v="17"/>
    <s v="d12"/>
    <x v="12"/>
    <s v="Attacking Midfielder"/>
    <s v="03:09:27"/>
    <n v="10147.639160000001"/>
    <n v="557.75000999999997"/>
    <n v="26.958459999999999"/>
    <n v="1427.6299899999999"/>
    <n v="16.29"/>
    <n v="135"/>
    <n v="118"/>
    <n v="1985.38"/>
    <n v="541.46001000000001"/>
    <n v="1143.5331100000001"/>
    <n v="53.56288"/>
    <n v="25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2.9440486144101348"/>
    <n v="7.5356557930852466"/>
    <n v="8.5985748218527322E-2"/>
    <n v="0.71258907363420432"/>
    <n v="0.62285563473211936"/>
    <n v="10.479704407495383"/>
    <n v="2.8580628661916077"/>
    <n v="6.0360681446291906"/>
    <n v="1.3354447083663237"/>
    <m/>
    <m/>
  </r>
  <r>
    <x v="0"/>
    <s v="d13"/>
    <x v="13"/>
    <s v="LB"/>
    <s v="01:08:43"/>
    <n v="3303.93921"/>
    <n v="95.58"/>
    <n v="26.17614"/>
    <n v="211.89999"/>
    <n v="8.73"/>
    <n v="67"/>
    <n v="57"/>
    <n v="307.47998999999999"/>
    <n v="86.85"/>
    <n v="409.88585999999998"/>
    <n v="48.069299999999998"/>
    <n v="12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390928935241329"/>
    <n v="3.0836767887460588"/>
    <n v="0.12704341498908561"/>
    <n v="0.97501819063788497"/>
    <n v="0.82949308755760365"/>
    <n v="4.4746057239873878"/>
    <n v="1.2638855202522434"/>
    <n v="5.9648682027649764"/>
    <n v="1.8045112781954886"/>
    <m/>
    <m/>
  </r>
  <r>
    <x v="1"/>
    <s v="d13"/>
    <x v="13"/>
    <s v="RB"/>
    <s v="01:20:33"/>
    <n v="3171.8601100000001"/>
    <n v="140.02000000000001"/>
    <n v="24.145879999999998"/>
    <n v="898.17998999999998"/>
    <n v="0"/>
    <n v="53"/>
    <n v="43"/>
    <n v="1038.1999900000001"/>
    <n v="140.02000000000001"/>
    <n v="388.44333"/>
    <n v="39.375900000000001"/>
    <n v="9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55"/>
    <n v="1.7382991930477967"/>
    <n v="11.150589571694599"/>
    <n v="0"/>
    <n v="0.65797641216635627"/>
    <n v="0.53382991930477963"/>
    <n v="12.888888764742397"/>
    <n v="1.7382991930477967"/>
    <n v="4.8223877094972067"/>
    <n v="1.191806331471136"/>
    <m/>
    <m/>
  </r>
  <r>
    <x v="2"/>
    <s v="d13"/>
    <x v="13"/>
    <s v="Defender"/>
    <s v="01:08:10"/>
    <n v="3396.6979999999999"/>
    <n v="121.73"/>
    <n v="23.240939999999998"/>
    <n v="222.12"/>
    <n v="0"/>
    <n v="66"/>
    <n v="55"/>
    <n v="343.85"/>
    <n v="121.73"/>
    <n v="383.87380999999999"/>
    <n v="49.82517"/>
    <n v="121"/>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857701711491443"/>
    <n v="3.2584841075794619"/>
    <n v="0"/>
    <n v="0.96821515892420529"/>
    <n v="0.80684596577017109"/>
    <n v="5.044254278728606"/>
    <n v="1.7857701711491443"/>
    <n v="5.6314006356968207"/>
    <n v="1.7750611246943764"/>
    <m/>
    <m/>
  </r>
  <r>
    <x v="4"/>
    <s v="d13"/>
    <x v="13"/>
    <s v="Midfielder"/>
    <s v="00:05:56"/>
    <n v="0.34899999999999998"/>
    <n v="0"/>
    <n v="1.2100200000000001"/>
    <n v="0"/>
    <n v="0"/>
    <n v="0"/>
    <n v="0"/>
    <n v="0"/>
    <n v="0"/>
    <n v="1.2211000000000001"/>
    <n v="5.8720000000000001E-2"/>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20580337078651686"/>
    <n v="0"/>
    <m/>
    <m/>
  </r>
  <r>
    <x v="19"/>
    <s v="d13"/>
    <x v="13"/>
    <s v="Wing"/>
    <s v="01:08:43"/>
    <n v="3456.1567399999999"/>
    <n v="85.9"/>
    <n v="23.331600000000002"/>
    <n v="352.64999"/>
    <n v="0"/>
    <n v="71"/>
    <n v="60"/>
    <n v="438.54998999999998"/>
    <n v="85.9"/>
    <n v="415.13098000000002"/>
    <n v="50.283929999999998"/>
    <n v="1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2500606354596169"/>
    <n v="5.1319426146010185"/>
    <n v="0"/>
    <n v="1.0332282318699975"/>
    <n v="0.87315061848168807"/>
    <n v="6.3820032500606354"/>
    <n v="1.2500606354596169"/>
    <n v="6.0411978656318217"/>
    <n v="1.9063788503516856"/>
    <m/>
    <m/>
  </r>
  <r>
    <x v="5"/>
    <s v="d13"/>
    <x v="13"/>
    <s v="Attacker"/>
    <s v="00:05:56"/>
    <n v="2.8690000000000002"/>
    <n v="0"/>
    <n v="2.16154"/>
    <n v="0"/>
    <n v="0"/>
    <n v="0"/>
    <n v="0"/>
    <n v="0"/>
    <n v="0"/>
    <n v="1.08605"/>
    <n v="0.48274"/>
    <n v="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8304213483146067"/>
    <n v="0"/>
    <m/>
    <m/>
  </r>
  <r>
    <x v="16"/>
    <s v="d13"/>
    <x v="13"/>
    <s v="Attacker"/>
    <s v="01:08:43"/>
    <n v="3565.3161599999999"/>
    <n v="67.14"/>
    <n v="22.706199999999999"/>
    <n v="269.23000999999999"/>
    <n v="0"/>
    <n v="67"/>
    <n v="50"/>
    <n v="336.37000999999998"/>
    <n v="67.14"/>
    <n v="409.97302000000002"/>
    <n v="51.872100000000003"/>
    <n v="11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0.97705554208100898"/>
    <n v="3.9179724957555178"/>
    <n v="0"/>
    <n v="0.97501819063788497"/>
    <n v="0.72762551540140674"/>
    <n v="4.8950280378365267"/>
    <n v="0.97705554208100898"/>
    <n v="5.9661365995634252"/>
    <n v="1.7026437060392918"/>
    <m/>
    <m/>
  </r>
  <r>
    <x v="6"/>
    <s v="d13"/>
    <x v="13"/>
    <s v="Defensive Midfielder"/>
    <s v="01:18:52"/>
    <n v="3817.8391099999999"/>
    <n v="145.62"/>
    <n v="23.977329999999998"/>
    <n v="260.95001000000002"/>
    <n v="0"/>
    <n v="65"/>
    <n v="52"/>
    <n v="406.57001000000002"/>
    <n v="145.62"/>
    <n v="443.41888"/>
    <n v="48.40551"/>
    <n v="11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6666666666666"/>
    <n v="1.8464074387151312"/>
    <n v="3.308749070160609"/>
    <n v="0"/>
    <n v="0.82417582417582425"/>
    <n v="0.65934065934065944"/>
    <n v="5.1551565088757405"/>
    <n v="1.8464074387151312"/>
    <n v="5.6223864750633989"/>
    <n v="1.4835164835164836"/>
    <m/>
    <m/>
  </r>
  <r>
    <x v="8"/>
    <s v="d13"/>
    <x v="13"/>
    <s v="RB"/>
    <s v="01:07:21"/>
    <n v="3225.0432099999998"/>
    <n v="113.97"/>
    <n v="23.540299999999998"/>
    <n v="311.76001000000002"/>
    <n v="0"/>
    <n v="79"/>
    <n v="75"/>
    <n v="425.73000999999999"/>
    <n v="113.97"/>
    <n v="380.32675"/>
    <n v="47.879730000000002"/>
    <n v="1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6922048997772827"/>
    <n v="4.6289533778767629"/>
    <n v="0"/>
    <n v="1.1729769858945804"/>
    <n v="1.1135857461024496"/>
    <n v="6.3211582776540451"/>
    <n v="1.6922048997772827"/>
    <n v="5.6470193021529314"/>
    <n v="2.2865627319970301"/>
    <m/>
    <m/>
  </r>
  <r>
    <x v="9"/>
    <s v="d13"/>
    <x v="13"/>
    <s v="Defender"/>
    <s v="00:05:56"/>
    <n v="0.42399999999999999"/>
    <n v="0"/>
    <n v="0.53813999999999995"/>
    <n v="0"/>
    <n v="0"/>
    <n v="0"/>
    <n v="0"/>
    <n v="0"/>
    <n v="0"/>
    <n v="0.80052999999999996"/>
    <n v="7.1340000000000001E-2"/>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3492078651685391"/>
    <n v="0"/>
    <m/>
    <m/>
  </r>
  <r>
    <x v="10"/>
    <s v="d13"/>
    <x v="13"/>
    <s v="Attacker"/>
    <s v="01:08:43"/>
    <n v="3298.0083"/>
    <n v="125.76"/>
    <n v="24.865459999999999"/>
    <n v="409.76001000000002"/>
    <n v="0.51"/>
    <n v="72"/>
    <n v="50"/>
    <n v="535.52000999999996"/>
    <n v="125.25"/>
    <n v="400.49997000000002"/>
    <n v="47.98301"/>
    <n v="12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8301236963376182"/>
    <n v="5.963036769342712"/>
    <n v="7.4217802570943486E-3"/>
    <n v="1.0477807421780256"/>
    <n v="0.72762551540140674"/>
    <n v="7.7931604656803293"/>
    <n v="1.8227019160805238"/>
    <n v="5.8282799417899591"/>
    <n v="1.7754062575794325"/>
    <m/>
    <m/>
  </r>
  <r>
    <x v="11"/>
    <s v="d13"/>
    <x v="13"/>
    <s v="Midfielder"/>
    <s v="01:07:21"/>
    <n v="3493.4033199999999"/>
    <n v="80.03"/>
    <n v="23.405709999999999"/>
    <n v="264.02999999999997"/>
    <n v="0"/>
    <n v="66"/>
    <n v="70"/>
    <n v="344.06"/>
    <n v="80.03"/>
    <n v="489.92507999999998"/>
    <n v="51.863869999999999"/>
    <n v="136"/>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882702301410542"/>
    <n v="3.9202672605790636"/>
    <n v="0"/>
    <n v="0.97995545657015581"/>
    <n v="1.0393466963622864"/>
    <n v="5.108537490720118"/>
    <n v="1.1882702301410542"/>
    <n v="7.2743144766146983"/>
    <n v="2.0193021529324424"/>
    <m/>
    <m/>
  </r>
  <r>
    <x v="12"/>
    <s v="d13"/>
    <x v="13"/>
    <s v="LB"/>
    <s v="01:07:21"/>
    <n v="3337.41113"/>
    <n v="67.39"/>
    <n v="22.72925"/>
    <n v="273.51999000000001"/>
    <n v="0"/>
    <n v="67"/>
    <n v="57"/>
    <n v="340.90998999999999"/>
    <n v="67.39"/>
    <n v="441.65532999999999"/>
    <n v="49.547969999999999"/>
    <n v="12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0005939123979213"/>
    <n v="4.0611728285077948"/>
    <n v="0"/>
    <n v="0.9948032665181884"/>
    <n v="0.84632516703786176"/>
    <n v="5.0617667409057159"/>
    <n v="1.0005939123979213"/>
    <n v="6.5576144023756484"/>
    <n v="1.8411284335560503"/>
    <m/>
    <m/>
  </r>
  <r>
    <x v="13"/>
    <s v="d13"/>
    <x v="13"/>
    <s v="Left Forward"/>
    <s v="01:07:21"/>
    <n v="3558.2507300000002"/>
    <n v="91.16"/>
    <n v="22.9376"/>
    <n v="294.20999"/>
    <n v="0"/>
    <n v="72"/>
    <n v="65"/>
    <n v="385.36998999999997"/>
    <n v="91.16"/>
    <n v="476.26736"/>
    <n v="52.826610000000002"/>
    <n v="13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3535263548626575"/>
    <n v="4.3683740163325906"/>
    <n v="0"/>
    <n v="1.0690423162583518"/>
    <n v="0.96510764662212312"/>
    <n v="5.7219003711952476"/>
    <n v="1.3535263548626575"/>
    <n v="7.0715272457312537"/>
    <n v="2.0341499628804747"/>
    <m/>
    <m/>
  </r>
  <r>
    <x v="15"/>
    <s v="d13"/>
    <x v="13"/>
    <s v="Attacking Midfielder"/>
    <s v="01:08:10"/>
    <n v="3144.7211900000002"/>
    <n v="116.41"/>
    <n v="23.00085"/>
    <n v="299.98998999999998"/>
    <n v="0"/>
    <n v="86"/>
    <n v="91"/>
    <n v="416.39999"/>
    <n v="116.41"/>
    <n v="429.90197999999998"/>
    <n v="46.128990000000002"/>
    <n v="17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07726161369193"/>
    <n v="4.4008311491442536"/>
    <n v="0"/>
    <n v="1.2616136919315402"/>
    <n v="1.3349633251833739"/>
    <n v="6.1085573105134472"/>
    <n v="1.707726161369193"/>
    <n v="6.3066305134474323"/>
    <n v="2.5965770171149143"/>
    <m/>
    <m/>
  </r>
  <r>
    <x v="18"/>
    <s v="d13"/>
    <x v="13"/>
    <s v="Wing"/>
    <s v="01:08:43"/>
    <n v="3744.2839399999998"/>
    <n v="138.88"/>
    <n v="26.694479999999999"/>
    <n v="309.89999"/>
    <n v="14.81"/>
    <n v="75"/>
    <n v="65"/>
    <n v="448.77999"/>
    <n v="124.07"/>
    <n v="504.78814999999997"/>
    <n v="54.475909999999999"/>
    <n v="140"/>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2.0210526315789474"/>
    <n v="4.5098227989328157"/>
    <n v="0.21552267766189667"/>
    <n v="1.0914382731021102"/>
    <n v="0.94591317002182873"/>
    <n v="6.5308754305117631"/>
    <n v="1.8055299539170506"/>
    <n v="7.3459347562454518"/>
    <n v="2.037351443123939"/>
    <m/>
    <m/>
  </r>
  <r>
    <x v="17"/>
    <s v="d13"/>
    <x v="13"/>
    <s v="Attacking Midfielder"/>
    <s v="01:07:21"/>
    <n v="3498.6581999999999"/>
    <n v="74.239999999999995"/>
    <n v="24.356069999999999"/>
    <n v="349.67000999999999"/>
    <n v="0"/>
    <n v="73"/>
    <n v="66"/>
    <n v="423.91001"/>
    <n v="74.239999999999995"/>
    <n v="400.53500000000003"/>
    <n v="51.941879999999998"/>
    <n v="13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023014105419449"/>
    <n v="5.1918338530066803"/>
    <n v="0"/>
    <n v="1.0838901262063845"/>
    <n v="0.97995545657015581"/>
    <n v="6.2941352635486254"/>
    <n v="1.1023014105419449"/>
    <n v="5.9470675575352629"/>
    <n v="2.0638455827765401"/>
    <m/>
    <m/>
  </r>
  <r>
    <x v="0"/>
    <s v="D1"/>
    <x v="14"/>
    <s v="LB"/>
    <s v="01:33:52"/>
    <n v="5197.2922399999998"/>
    <n v="111.82"/>
    <n v="26.184080000000002"/>
    <n v="484.52001000000001"/>
    <n v="14.1"/>
    <n v="54"/>
    <n v="51"/>
    <n v="596.34001000000001"/>
    <n v="97.72"/>
    <n v="586.94024999999999"/>
    <n v="55.359439999999999"/>
    <n v="10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66666666666646"/>
    <n v="1.1912642045454547"/>
    <n v="5.1617898792613648"/>
    <n v="0.1502130681818182"/>
    <n v="0.57528409090909105"/>
    <n v="0.54332386363636376"/>
    <n v="6.3530540838068195"/>
    <n v="1.0410511363636366"/>
    <n v="6.2529145951704557"/>
    <n v="1.1186079545454548"/>
    <m/>
    <m/>
  </r>
  <r>
    <x v="1"/>
    <s v="D1"/>
    <x v="14"/>
    <s v="RB"/>
    <s v="01:26:04"/>
    <n v="6249.8242200000004"/>
    <n v="434.69999000000001"/>
    <n v="31.67521"/>
    <n v="665.42998"/>
    <n v="224.33999"/>
    <n v="72"/>
    <n v="75"/>
    <n v="1100.12997"/>
    <n v="210.36"/>
    <n v="706.55990999999995"/>
    <n v="72.633949999999999"/>
    <n v="14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066666666666663"/>
    <n v="5.0507357474825723"/>
    <n v="7.7315644461657635"/>
    <n v="2.6065839271882263"/>
    <n v="0.83656080557707202"/>
    <n v="0.8714175058094501"/>
    <n v="12.782300193648334"/>
    <n v="2.4441518202943455"/>
    <n v="8.2094489930286603"/>
    <n v="1.7079783113865221"/>
    <m/>
    <m/>
  </r>
  <r>
    <x v="2"/>
    <s v="D1"/>
    <x v="14"/>
    <s v="Defender"/>
    <s v="01:21:11"/>
    <n v="4571.5760499999997"/>
    <n v="71.819999999999993"/>
    <n v="27.038889999999999"/>
    <n v="232.42"/>
    <n v="9.7100000000000009"/>
    <n v="36"/>
    <n v="36"/>
    <n v="304.24"/>
    <n v="62.11"/>
    <n v="477.41063000000003"/>
    <n v="56.31163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1.183333333333337"/>
    <n v="0.88466433997125837"/>
    <n v="2.8629028946828163"/>
    <n v="0.11960583042496407"/>
    <n v="0.44344077191541775"/>
    <n v="0.44344077191541775"/>
    <n v="3.7475672346540749"/>
    <n v="0.7650585095462944"/>
    <n v="5.8806482857729421"/>
    <n v="0.88688154383083551"/>
    <m/>
    <m/>
  </r>
  <r>
    <x v="4"/>
    <s v="D1"/>
    <x v="14"/>
    <s v="Midfielder"/>
    <s v="01:49:37"/>
    <n v="5113.6333000000004"/>
    <n v="134.38"/>
    <n v="25.398769999999999"/>
    <n v="263.34998999999999"/>
    <n v="6.11"/>
    <n v="49"/>
    <n v="57"/>
    <n v="397.72998999999999"/>
    <n v="128.27000000000001"/>
    <n v="620.38103999999998"/>
    <n v="46.64631"/>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9.61666666666666"/>
    <n v="1.2259084689067965"/>
    <n v="2.4024630378592065"/>
    <n v="5.5739698950889469E-2"/>
    <n v="0.44701231564543109"/>
    <n v="0.51999391819978713"/>
    <n v="3.628371506766003"/>
    <n v="1.1701687699559071"/>
    <n v="5.6595503116922607"/>
    <n v="0.96700623384521822"/>
    <m/>
    <m/>
  </r>
  <r>
    <x v="19"/>
    <s v="D1"/>
    <x v="14"/>
    <s v="Wing"/>
    <s v="01:37:01"/>
    <n v="6167.9495800000004"/>
    <n v="239.96999"/>
    <n v="27.876300000000001"/>
    <n v="546.28"/>
    <n v="31.43"/>
    <n v="66"/>
    <n v="64"/>
    <n v="786.24999000000003"/>
    <n v="208.53998999999999"/>
    <n v="667.43042000000003"/>
    <n v="63.571159999999999"/>
    <n v="13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16666666666666"/>
    <n v="2.4734924239821336"/>
    <n v="5.6307850884727708"/>
    <n v="0.32396495447517609"/>
    <n v="0.68029548187596633"/>
    <n v="0.65968046727366436"/>
    <n v="8.1042775124549049"/>
    <n v="2.1495274695069573"/>
    <n v="6.8795439271602818"/>
    <n v="1.3399759491496306"/>
    <m/>
    <m/>
  </r>
  <r>
    <x v="5"/>
    <s v="D1"/>
    <x v="14"/>
    <s v="Attacker"/>
    <s v="01:02:39"/>
    <n v="4259.5918000000001"/>
    <n v="151.54"/>
    <n v="25.472760000000001"/>
    <n v="326.85998999999998"/>
    <n v="15.13"/>
    <n v="54"/>
    <n v="42"/>
    <n v="478.39999"/>
    <n v="136.41"/>
    <n v="485.16611"/>
    <n v="67.986130000000003"/>
    <n v="9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2.4188347964884276"/>
    <n v="5.217238467677574"/>
    <n v="0.2415003990422985"/>
    <n v="0.86193136472466081"/>
    <n v="0.67039106145251404"/>
    <n v="7.6360732641660016"/>
    <n v="2.1773343974461294"/>
    <n v="7.7440719872306465"/>
    <n v="1.5323224261771748"/>
    <m/>
    <m/>
  </r>
  <r>
    <x v="16"/>
    <s v="D1"/>
    <x v="14"/>
    <s v="Attacker"/>
    <s v="01:33:48"/>
    <n v="5909.9138199999998"/>
    <n v="188.21"/>
    <n v="27.21041"/>
    <n v="474.21"/>
    <n v="23.49"/>
    <n v="50"/>
    <n v="40"/>
    <n v="662.42"/>
    <n v="164.72"/>
    <n v="658.61159999999995"/>
    <n v="63.001899999999999"/>
    <n v="9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
    <n v="2.0065031982942432"/>
    <n v="5.0555437100213219"/>
    <n v="0.25042643923240937"/>
    <n v="0.53304904051172708"/>
    <n v="0.4264392324093817"/>
    <n v="7.0620469083155646"/>
    <n v="1.7560767590618338"/>
    <n v="7.0214456289978679"/>
    <n v="0.95948827292110872"/>
    <m/>
    <m/>
  </r>
  <r>
    <x v="6"/>
    <s v="D1"/>
    <x v="14"/>
    <s v="Defensive Midfielder"/>
    <s v="01:35:48"/>
    <n v="5694.9008800000001"/>
    <n v="91.19"/>
    <n v="25.556339999999999"/>
    <n v="519.80999999999995"/>
    <n v="3.2"/>
    <n v="44"/>
    <n v="40"/>
    <n v="611"/>
    <n v="87.99"/>
    <n v="599.10703999999998"/>
    <n v="59.437869999999997"/>
    <n v="8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8"/>
    <n v="0.95187891440501049"/>
    <n v="5.425991649269311"/>
    <n v="3.3402922755741131E-2"/>
    <n v="0.45929018789144049"/>
    <n v="0.41753653444676408"/>
    <n v="6.377870563674322"/>
    <n v="0.9184759916492693"/>
    <n v="6.2537269311064723"/>
    <n v="0.87682672233820458"/>
    <m/>
    <m/>
  </r>
  <r>
    <x v="8"/>
    <s v="D1"/>
    <x v="14"/>
    <s v="RB"/>
    <s v="01:26:39"/>
    <n v="4946.6432500000001"/>
    <n v="147.69999999999999"/>
    <n v="28.035550000000001"/>
    <n v="468.28"/>
    <n v="30.3"/>
    <n v="59"/>
    <n v="56"/>
    <n v="615.98"/>
    <n v="117.4"/>
    <n v="492.57470999999998"/>
    <n v="57.08511"/>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5"/>
    <n v="1.7045585689555682"/>
    <n v="5.4042700519330635"/>
    <n v="0.34968263127524524"/>
    <n v="0.68090017311021345"/>
    <n v="0.64627813040969417"/>
    <n v="7.108828620888632"/>
    <n v="1.3548759376803232"/>
    <n v="5.6846475476053078"/>
    <n v="1.3271783035199076"/>
    <m/>
    <m/>
  </r>
  <r>
    <x v="9"/>
    <s v="D1"/>
    <x v="14"/>
    <s v="Defender"/>
    <s v="01:19:15"/>
    <n v="5154.3773199999996"/>
    <n v="113.89"/>
    <n v="25.704820000000002"/>
    <n v="442.07999000000001"/>
    <n v="6.7"/>
    <n v="50"/>
    <n v="30"/>
    <n v="555.96999000000005"/>
    <n v="107.19"/>
    <n v="494.86095999999998"/>
    <n v="65.035629999999998"/>
    <n v="8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9.25"/>
    <n v="1.4370977917981074"/>
    <n v="5.5782964037854894"/>
    <n v="8.4542586750788642E-2"/>
    <n v="0.63091482649842268"/>
    <n v="0.37854889589905361"/>
    <n v="7.015394195583597"/>
    <n v="1.3525552050473186"/>
    <n v="6.2443023343848578"/>
    <n v="1.0094637223974763"/>
    <m/>
    <m/>
  </r>
  <r>
    <x v="10"/>
    <s v="D1"/>
    <x v="14"/>
    <s v="Attacker"/>
    <s v="01:27:45"/>
    <n v="5458.1906099999997"/>
    <n v="218.29001"/>
    <n v="27.153600000000001"/>
    <n v="638.34997999999996"/>
    <n v="51.22"/>
    <n v="62"/>
    <n v="59"/>
    <n v="856.63999000000001"/>
    <n v="167.07001"/>
    <n v="595.39058"/>
    <n v="62.198770000000003"/>
    <n v="12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5"/>
    <n v="2.4876354415954416"/>
    <n v="7.2746436467236464"/>
    <n v="0.58370370370370372"/>
    <n v="0.70655270655270652"/>
    <n v="0.67236467236467234"/>
    <n v="9.7622790883190884"/>
    <n v="1.9039317378917378"/>
    <n v="6.7850778347578347"/>
    <n v="1.378917378917379"/>
    <m/>
    <m/>
  </r>
  <r>
    <x v="11"/>
    <s v="D1"/>
    <x v="14"/>
    <s v="Midfielder"/>
    <s v="01:25:55"/>
    <n v="6601.0223400000004"/>
    <n v="128.75"/>
    <n v="23.90474"/>
    <n v="506.21001000000001"/>
    <n v="0"/>
    <n v="49"/>
    <n v="63"/>
    <n v="634.96001000000001"/>
    <n v="128.75"/>
    <n v="804.66953000000001"/>
    <n v="76.816069999999996"/>
    <n v="1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916666666666671"/>
    <n v="1.4985451018428708"/>
    <n v="5.8918720853540254"/>
    <n v="0"/>
    <n v="0.57032007759456838"/>
    <n v="0.73326867119301642"/>
    <n v="7.3904171871968956"/>
    <n v="1.4985451018428708"/>
    <n v="9.3656977303588747"/>
    <n v="1.3035887487875848"/>
    <m/>
    <m/>
  </r>
  <r>
    <x v="12"/>
    <s v="D1"/>
    <x v="14"/>
    <s v="LB"/>
    <s v="01:24:37"/>
    <n v="5012.0256300000001"/>
    <n v="146.11000000000001"/>
    <n v="29.739159999999998"/>
    <n v="367.06000999999998"/>
    <n v="29.87"/>
    <n v="50"/>
    <n v="50"/>
    <n v="513.17001000000005"/>
    <n v="116.24"/>
    <n v="561.90812000000005"/>
    <n v="59.230150000000002"/>
    <n v="10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61666666666666"/>
    <n v="1.7267283829032896"/>
    <n v="4.3379162103604489"/>
    <n v="0.35300374236753995"/>
    <n v="0.59090013787669893"/>
    <n v="0.59090013787669893"/>
    <n v="6.0646445932637398"/>
    <n v="1.3737246405357495"/>
    <n v="6.6406317116407338"/>
    <n v="1.1818002757533979"/>
    <m/>
    <m/>
  </r>
  <r>
    <x v="13"/>
    <s v="D1"/>
    <x v="14"/>
    <s v="Left Forward"/>
    <s v="01:37:38"/>
    <n v="6368.5079299999998"/>
    <n v="156.84"/>
    <n v="26.543089999999999"/>
    <n v="645.18997000000002"/>
    <n v="10.93"/>
    <n v="59"/>
    <n v="59"/>
    <n v="802.02997000000005"/>
    <n v="145.91"/>
    <n v="732.08687999999995"/>
    <n v="65.217920000000007"/>
    <n v="11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633333333333312"/>
    <n v="1.6064185728917724"/>
    <n v="6.6082960396039621"/>
    <n v="0.11194947080914991"/>
    <n v="0.60430180949129408"/>
    <n v="0.60430180949129408"/>
    <n v="8.2147146124957349"/>
    <n v="1.4944691020826224"/>
    <n v="7.4983292591328112"/>
    <n v="1.2086036189825882"/>
    <m/>
    <m/>
  </r>
  <r>
    <x v="14"/>
    <s v="D1"/>
    <x v="14"/>
    <s v="Attacker"/>
    <s v="01:42:44"/>
    <n v="6009.5832499999997"/>
    <n v="217.01000999999999"/>
    <n v="27.00037"/>
    <n v="377.95999"/>
    <n v="46.41"/>
    <n v="42"/>
    <n v="37"/>
    <n v="594.97"/>
    <n v="170.60001"/>
    <n v="523.68973000000005"/>
    <n v="58.494639999999997"/>
    <n v="7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2.73333333333332"/>
    <n v="2.1123621998702142"/>
    <n v="3.6790394873458796"/>
    <n v="0.45175210902011681"/>
    <n v="0.40882543802725507"/>
    <n v="0.36015574302401043"/>
    <n v="5.7914016872160943"/>
    <n v="1.6606100908500976"/>
    <n v="5.0975638870863085"/>
    <n v="0.76898118105126556"/>
    <m/>
    <m/>
  </r>
  <r>
    <x v="15"/>
    <s v="D1"/>
    <x v="14"/>
    <s v="Attacking Midfielder"/>
    <s v="01:40:11"/>
    <n v="6395.2042199999996"/>
    <n v="164.03"/>
    <n v="28.976590000000002"/>
    <n v="624.69001000000003"/>
    <n v="37.270000000000003"/>
    <n v="69"/>
    <n v="80"/>
    <n v="788.72001"/>
    <n v="126.76"/>
    <n v="727.75891000000001"/>
    <n v="63.832039999999999"/>
    <n v="149"/>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0.18333333333332"/>
    <n v="1.6372982864747965"/>
    <n v="6.2354684079188161"/>
    <n v="0.37201796706038937"/>
    <n v="0.6887373149226419"/>
    <n v="0.79853601730161383"/>
    <n v="7.8727666943936123"/>
    <n v="1.2652803194144071"/>
    <n v="7.2642712693395453"/>
    <n v="1.4872733322242557"/>
    <m/>
    <m/>
  </r>
  <r>
    <x v="18"/>
    <s v="D1"/>
    <x v="14"/>
    <s v="Wing"/>
    <s v="01:02:39"/>
    <n v="4644.9516599999997"/>
    <n v="299.57"/>
    <n v="30.237860000000001"/>
    <n v="459.04998999999998"/>
    <n v="46.73"/>
    <n v="76"/>
    <n v="52"/>
    <n v="758.61999000000003"/>
    <n v="252.84"/>
    <n v="516.79967999999997"/>
    <n v="74.136750000000006"/>
    <n v="12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4.7816440542697523"/>
    <n v="7.3272145251396648"/>
    <n v="0.74588986432561843"/>
    <n v="1.2130885873902635"/>
    <n v="0.83000798084596972"/>
    <n v="12.108858579409418"/>
    <n v="4.035754189944134"/>
    <n v="8.2489972865123704"/>
    <n v="2.043096568236233"/>
    <m/>
    <m/>
  </r>
  <r>
    <x v="17"/>
    <s v="D1"/>
    <x v="14"/>
    <s v="Attacking Midfielder"/>
    <s v="01:36:26"/>
    <n v="6190.9681399999999"/>
    <n v="158.28"/>
    <n v="28.600069999999999"/>
    <n v="540.31997999999999"/>
    <n v="21.45"/>
    <n v="50"/>
    <n v="63"/>
    <n v="698.59997999999996"/>
    <n v="136.83000000000001"/>
    <n v="678.52431000000001"/>
    <n v="64.195359999999994"/>
    <n v="11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6.433333333333337"/>
    <n v="1.641341168337366"/>
    <n v="5.6030416176978912"/>
    <n v="0.22243346007604561"/>
    <n v="0.51849291393017627"/>
    <n v="0.65330107155202211"/>
    <n v="7.2443827860352572"/>
    <n v="1.4189077082613204"/>
    <n v="7.0362009332872448"/>
    <n v="1.1717939854821984"/>
    <m/>
    <m/>
  </r>
  <r>
    <x v="0"/>
    <s v="game -1"/>
    <x v="15"/>
    <s v="LB"/>
    <s v="01:24:30"/>
    <n v="4070.9819299999999"/>
    <n v="110.42"/>
    <n v="27.04467"/>
    <n v="357.42998999999998"/>
    <n v="23.47"/>
    <n v="64"/>
    <n v="55"/>
    <n v="467.84998999999999"/>
    <n v="86.95"/>
    <n v="476.21985000000001"/>
    <n v="48.168370000000003"/>
    <n v="119"/>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3067455621301778"/>
    <n v="4.2299407100591724"/>
    <n v="0.27775147928994087"/>
    <n v="0.75739644970414211"/>
    <n v="0.65088757396449715"/>
    <n v="5.5366862721893497"/>
    <n v="1.0289940828402369"/>
    <n v="5.6357378698224858"/>
    <n v="1.4082840236686394"/>
    <m/>
    <m/>
  </r>
  <r>
    <x v="1"/>
    <s v="game -1"/>
    <x v="15"/>
    <s v="RB"/>
    <s v="01:31:05"/>
    <n v="4159.2451199999996"/>
    <n v="78.05"/>
    <n v="25.682539999999999"/>
    <n v="201.89"/>
    <n v="12.02"/>
    <n v="50"/>
    <n v="52"/>
    <n v="279.94"/>
    <n v="66.03"/>
    <n v="486.93042000000003"/>
    <n v="46.46743"/>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083333333333329"/>
    <n v="0.85690759377859105"/>
    <n v="2.2165416285452881"/>
    <n v="0.13196706312900275"/>
    <n v="0.54894784995425439"/>
    <n v="0.57090576395242454"/>
    <n v="3.0734492223238794"/>
    <n v="0.7249405306495883"/>
    <n v="5.3459881427264415"/>
    <n v="1.1198536139066788"/>
    <m/>
    <m/>
  </r>
  <r>
    <x v="2"/>
    <s v="game -1"/>
    <x v="15"/>
    <s v="Defender"/>
    <s v="01:24:05"/>
    <n v="3839.27612"/>
    <n v="81.56"/>
    <n v="27.150310000000001"/>
    <n v="118.11"/>
    <n v="24.33"/>
    <n v="31"/>
    <n v="26"/>
    <n v="199.67"/>
    <n v="57.23"/>
    <n v="399.25954999999999"/>
    <n v="45.652500000000003"/>
    <n v="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083333333333329"/>
    <n v="0.96999008919722507"/>
    <n v="1.4046778989098119"/>
    <n v="0.28935579781962339"/>
    <n v="0.36868186323092172"/>
    <n v="0.30921704658077304"/>
    <n v="2.3746679881070367"/>
    <n v="0.68063429137760156"/>
    <n v="4.748379187314173"/>
    <n v="0.67789890981169476"/>
    <m/>
    <m/>
  </r>
  <r>
    <x v="4"/>
    <s v="game -1"/>
    <x v="15"/>
    <s v="Midfielder"/>
    <s v="01:23:59"/>
    <n v="4812.9179700000004"/>
    <n v="121.96"/>
    <n v="28.869509999999998"/>
    <n v="374.17000999999999"/>
    <n v="42.2"/>
    <n v="66"/>
    <n v="74"/>
    <n v="496.13001000000003"/>
    <n v="79.760000000000005"/>
    <n v="589.07538"/>
    <n v="57.301189999999998"/>
    <n v="14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1.452192895415757"/>
    <n v="4.4552888668386581"/>
    <n v="0.50248065092280214"/>
    <n v="0.78587021234371901"/>
    <n v="0.8811272077793213"/>
    <n v="5.9074817622544158"/>
    <n v="0.94971224449295499"/>
    <n v="7.0141938479857115"/>
    <n v="1.6669974201230402"/>
    <m/>
    <m/>
  </r>
  <r>
    <x v="19"/>
    <s v="game -1"/>
    <x v="15"/>
    <s v="Wing"/>
    <s v="01:24:30"/>
    <n v="4609.1342800000002"/>
    <n v="151.16999999999999"/>
    <n v="27.33934"/>
    <n v="467.60001"/>
    <n v="25.58"/>
    <n v="79"/>
    <n v="67"/>
    <n v="618.77000999999996"/>
    <n v="125.59"/>
    <n v="521.74163999999996"/>
    <n v="54.53586"/>
    <n v="14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7889940828402369"/>
    <n v="5.5337279289940842"/>
    <n v="0.30272189349112427"/>
    <n v="0.93491124260355041"/>
    <n v="0.79289940828402383"/>
    <n v="7.3227220118343199"/>
    <n v="1.4862721893491126"/>
    <n v="6.1744572781065097"/>
    <n v="1.7278106508875744"/>
    <m/>
    <m/>
  </r>
  <r>
    <x v="5"/>
    <s v="game -1"/>
    <x v="15"/>
    <s v="Attacker"/>
    <s v="01:24:27"/>
    <n v="4564.1791999999996"/>
    <n v="127.53"/>
    <n v="27.896370000000001"/>
    <n v="400.81"/>
    <n v="40.51"/>
    <n v="67"/>
    <n v="54"/>
    <n v="528.34"/>
    <n v="87.02"/>
    <n v="548.92218000000003"/>
    <n v="54.037300000000002"/>
    <n v="12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5101243339253996"/>
    <n v="4.7461219656601541"/>
    <n v="0.47969212551805801"/>
    <n v="0.79336885731201889"/>
    <n v="0.63943161634103018"/>
    <n v="6.2562462995855537"/>
    <n v="1.0304322084073416"/>
    <n v="6.4999666074600357"/>
    <n v="1.4328004736530491"/>
    <m/>
    <m/>
  </r>
  <r>
    <x v="16"/>
    <s v="game -1"/>
    <x v="15"/>
    <s v="Attacker"/>
    <s v="01:24:30"/>
    <n v="4745.3632799999996"/>
    <n v="97.59"/>
    <n v="25.638960000000001"/>
    <n v="344.32001000000002"/>
    <n v="13.4"/>
    <n v="53"/>
    <n v="47"/>
    <n v="441.91001"/>
    <n v="84.19"/>
    <n v="508.44103999999999"/>
    <n v="56.147739999999999"/>
    <n v="10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1549112426035506"/>
    <n v="4.07479301775148"/>
    <n v="0.15857988165680476"/>
    <n v="0.6272189349112427"/>
    <n v="0.55621301775147935"/>
    <n v="5.2297042603550308"/>
    <n v="0.99633136094674568"/>
    <n v="6.0170537278106515"/>
    <n v="1.1834319526627222"/>
    <m/>
    <m/>
  </r>
  <r>
    <x v="6"/>
    <s v="game -1"/>
    <x v="15"/>
    <s v="Defensive Midfielder"/>
    <s v="01:24:59"/>
    <n v="4673.55908"/>
    <n v="121.4"/>
    <n v="28.761099999999999"/>
    <n v="357.95001000000002"/>
    <n v="32.11"/>
    <n v="42"/>
    <n v="45"/>
    <n v="479.35001"/>
    <n v="89.29"/>
    <n v="475.62042000000002"/>
    <n v="54.99221"/>
    <n v="8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4285153951755247"/>
    <n v="4.2120024710727595"/>
    <n v="0.37783879191998432"/>
    <n v="0.49421455187291624"/>
    <n v="0.52951559129241033"/>
    <n v="5.6405178662482838"/>
    <n v="1.0506766032555404"/>
    <n v="5.596631731712101"/>
    <n v="1.0237301431653265"/>
    <m/>
    <m/>
  </r>
  <r>
    <x v="8"/>
    <s v="game -1"/>
    <x v="15"/>
    <s v="RB"/>
    <s v="01:24:27"/>
    <n v="3829.37817"/>
    <n v="145.1"/>
    <n v="27.032630000000001"/>
    <n v="269.37"/>
    <n v="20.22"/>
    <n v="71"/>
    <n v="56"/>
    <n v="414.47"/>
    <n v="124.88"/>
    <n v="408.12099999999998"/>
    <n v="45.337670000000003"/>
    <n v="12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7181764357608051"/>
    <n v="3.1896980461811721"/>
    <n v="0.23943161634103016"/>
    <n v="0.84073416222616926"/>
    <n v="0.66311426879810531"/>
    <n v="4.9078744819419775"/>
    <n v="1.478744819419775"/>
    <n v="4.8326939017169916"/>
    <n v="1.5038484310242746"/>
    <m/>
    <m/>
  </r>
  <r>
    <x v="9"/>
    <s v="game -1"/>
    <x v="15"/>
    <s v="Defender"/>
    <s v="01:24:59"/>
    <n v="4109.5161099999996"/>
    <n v="91.08"/>
    <n v="25.47794"/>
    <n v="236.35001"/>
    <n v="9.7799999999999994"/>
    <n v="48"/>
    <n v="36"/>
    <n v="327.43000999999998"/>
    <n v="81.3"/>
    <n v="423.39242999999999"/>
    <n v="48.355310000000003"/>
    <n v="84"/>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0717395567758383"/>
    <n v="2.7811336732692684"/>
    <n v="0.11508138850755049"/>
    <n v="0.56481663071190424"/>
    <n v="0.42361247303392824"/>
    <n v="3.8528732300451067"/>
    <n v="0.95665816826828787"/>
    <n v="4.9820642871151204"/>
    <n v="0.98842910374583248"/>
    <m/>
    <m/>
  </r>
  <r>
    <x v="10"/>
    <s v="game -1"/>
    <x v="15"/>
    <s v="Attacker"/>
    <s v="01:24:30"/>
    <n v="4276.8754900000004"/>
    <n v="168.74"/>
    <n v="27.037649999999999"/>
    <n v="425.48998999999998"/>
    <n v="52.33"/>
    <n v="44"/>
    <n v="39"/>
    <n v="594.22999000000004"/>
    <n v="116.41"/>
    <n v="468.76204999999999"/>
    <n v="50.604529999999997"/>
    <n v="83"/>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9969230769230775"/>
    <n v="5.035384497041421"/>
    <n v="0.6192899408284025"/>
    <n v="0.52071005917159774"/>
    <n v="0.46153846153846162"/>
    <n v="7.0323075739644985"/>
    <n v="1.3776331360946747"/>
    <n v="5.5474798816568054"/>
    <n v="0.9822485207100593"/>
    <m/>
    <m/>
  </r>
  <r>
    <x v="11"/>
    <s v="game -1"/>
    <x v="15"/>
    <s v="Midfielder"/>
    <s v="01:24:27"/>
    <n v="4480.0683600000002"/>
    <n v="140.97999999999999"/>
    <n v="29.34308"/>
    <n v="469.45999"/>
    <n v="25.1"/>
    <n v="54"/>
    <n v="54"/>
    <n v="610.43998999999997"/>
    <n v="115.88"/>
    <n v="516.28412000000003"/>
    <n v="53.041469999999997"/>
    <n v="10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6693901716992301"/>
    <n v="5.5590288928359977"/>
    <n v="0.29721728833629368"/>
    <n v="0.63943161634103018"/>
    <n v="0.63943161634103018"/>
    <n v="7.2284190645352275"/>
    <n v="1.3721728833629365"/>
    <n v="6.1134886915334521"/>
    <n v="1.2788632326820604"/>
    <m/>
    <m/>
  </r>
  <r>
    <x v="12"/>
    <s v="game -1"/>
    <x v="15"/>
    <s v="LB"/>
    <s v="01:23:59"/>
    <n v="3776.6110800000001"/>
    <n v="60.49"/>
    <n v="26.981629999999999"/>
    <n v="137.58000000000001"/>
    <n v="21.93"/>
    <n v="36"/>
    <n v="43"/>
    <n v="198.07"/>
    <n v="38.56"/>
    <n v="446.14382999999998"/>
    <n v="44.96322"/>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2026195673744797"/>
    <n v="1.6381821790037707"/>
    <n v="0.26112323873784482"/>
    <n v="0.42865647946021035"/>
    <n v="0.51200635046636234"/>
    <n v="2.3584441357412183"/>
    <n v="0.4591387179996031"/>
    <n v="5.3122900972415161"/>
    <n v="0.94066282992657269"/>
    <m/>
    <m/>
  </r>
  <r>
    <x v="13"/>
    <s v="game -1"/>
    <x v="15"/>
    <s v="Left Forward"/>
    <s v="01:24:27"/>
    <n v="4638.7236300000004"/>
    <n v="166"/>
    <n v="27.557829999999999"/>
    <n v="393.64001000000002"/>
    <n v="41.03"/>
    <n v="54"/>
    <n v="54"/>
    <n v="559.64000999999996"/>
    <n v="124.97"/>
    <n v="507.80874999999997"/>
    <n v="54.91986"/>
    <n v="1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9656601539372409"/>
    <n v="4.6612197750148017"/>
    <n v="0.48584961515689756"/>
    <n v="0.63943161634103018"/>
    <n v="0.63943161634103018"/>
    <n v="6.6268799289520421"/>
    <n v="1.4798105387803433"/>
    <n v="6.0131290704558902"/>
    <n v="1.2788632326820604"/>
    <m/>
    <m/>
  </r>
  <r>
    <x v="14"/>
    <s v="game -1"/>
    <x v="15"/>
    <s v="Attacker"/>
    <s v="01:34:20"/>
    <n v="4488.1333000000004"/>
    <n v="167.98"/>
    <n v="28.009360000000001"/>
    <n v="343.79998999999998"/>
    <n v="28.78"/>
    <n v="37"/>
    <n v="27"/>
    <n v="511.77999"/>
    <n v="139.19999999999999"/>
    <n v="403.86739999999998"/>
    <n v="47.576039999999999"/>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4.333333333333343"/>
    <n v="1.7807067137809185"/>
    <n v="3.6445228621908123"/>
    <n v="0.3050883392226148"/>
    <n v="0.39222614840989395"/>
    <n v="0.28621908127208479"/>
    <n v="5.4252295759717306"/>
    <n v="1.4756183745583036"/>
    <n v="4.2812798586572427"/>
    <n v="0.67844522968197873"/>
    <m/>
    <m/>
  </r>
  <r>
    <x v="15"/>
    <s v="game -1"/>
    <x v="15"/>
    <s v="Attacking Midfielder"/>
    <s v="01:24:59"/>
    <n v="3993.6394"/>
    <n v="63.54"/>
    <n v="26.92831"/>
    <n v="433.98998999999998"/>
    <n v="18.059999999999999"/>
    <n v="48"/>
    <n v="66"/>
    <n v="497.52999"/>
    <n v="45.48"/>
    <n v="436.52258"/>
    <n v="46.991819999999997"/>
    <n v="11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0.74767601490488333"/>
    <n v="5.1067659148852709"/>
    <n v="0.21251225730535397"/>
    <n v="0.56481663071190424"/>
    <n v="0.77662286722886842"/>
    <n v="5.8544419297901547"/>
    <n v="0.53516375759952928"/>
    <n v="5.1365669346930769"/>
    <n v="1.3414394979407727"/>
    <m/>
    <m/>
  </r>
  <r>
    <x v="18"/>
    <s v="game -1"/>
    <x v="15"/>
    <s v="Wing"/>
    <s v="01:24:27"/>
    <n v="4404.9365200000002"/>
    <n v="85.2"/>
    <n v="29.442540000000001"/>
    <n v="327.29998999999998"/>
    <n v="27.77"/>
    <n v="62"/>
    <n v="50"/>
    <n v="412.49999000000003"/>
    <n v="57.43"/>
    <n v="570.17114000000004"/>
    <n v="52.151949999999999"/>
    <n v="11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0088809946714032"/>
    <n v="3.8756659561870928"/>
    <n v="0.32883362936648902"/>
    <n v="0.73416222616933091"/>
    <n v="0.59206631142687982"/>
    <n v="4.8845469508584962"/>
    <n v="0.68004736530491416"/>
    <n v="6.751582474837182"/>
    <n v="1.3262285375962106"/>
    <m/>
    <m/>
  </r>
  <r>
    <x v="17"/>
    <s v="game -1"/>
    <x v="15"/>
    <s v="Attacking Midfielder"/>
    <s v="01:23:59"/>
    <n v="4226.9941399999998"/>
    <n v="65.599999999999994"/>
    <n v="24.997409999999999"/>
    <n v="324.75"/>
    <n v="5.51"/>
    <n v="42"/>
    <n v="45"/>
    <n v="390.35"/>
    <n v="60.09"/>
    <n v="472.91309000000001"/>
    <n v="50.32535"/>
    <n v="8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811073625719388"/>
    <n v="3.8668386584639811"/>
    <n v="6.5608255606271079E-2"/>
    <n v="0.50009922603691204"/>
    <n v="0.53582059932526294"/>
    <n v="4.6479460210359198"/>
    <n v="0.71549910696566787"/>
    <n v="5.6310350069458224"/>
    <n v="1.0359198253621751"/>
    <m/>
    <m/>
  </r>
  <r>
    <x v="0"/>
    <s v="game"/>
    <x v="16"/>
    <s v="LB"/>
    <s v="01:35:25"/>
    <n v="8308.9550799999997"/>
    <n v="323.00999000000002"/>
    <n v="28.710540000000002"/>
    <n v="859.76996999999994"/>
    <n v="42.4"/>
    <n v="65"/>
    <n v="75"/>
    <n v="1182.7799600000001"/>
    <n v="280.60998999999998"/>
    <n v="835.71987999999999"/>
    <n v="87.067369999999997"/>
    <n v="14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416666666666671"/>
    <n v="3.3852575371179041"/>
    <n v="9.0106896419213971"/>
    <n v="0.44436681222707419"/>
    <n v="0.68122270742358071"/>
    <n v="0.78602620087336239"/>
    <n v="12.395947179039302"/>
    <n v="2.9408907248908291"/>
    <n v="8.7586362969432301"/>
    <n v="1.4672489082969431"/>
    <m/>
    <m/>
  </r>
  <r>
    <x v="1"/>
    <s v="game"/>
    <x v="17"/>
    <s v="RB"/>
    <s v="00:22:38"/>
    <n v="1803.08215"/>
    <n v="521.20000000000005"/>
    <n v="30.86842"/>
    <n v="623.01000999999997"/>
    <n v="193.74001000000001"/>
    <n v="27"/>
    <n v="15"/>
    <n v="1144.21001"/>
    <n v="327.45999"/>
    <n v="185.78"/>
    <n v="79.664900000000003"/>
    <n v="4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3.027982326951403"/>
    <n v="27.526215463917524"/>
    <n v="8.5599415316642133"/>
    <n v="1.1929307805596465"/>
    <n v="0.66273932253313694"/>
    <n v="50.554197790868926"/>
    <n v="14.468040795287187"/>
    <n v="8.2082474226804134"/>
    <n v="1.8556701030927836"/>
    <m/>
    <m/>
  </r>
  <r>
    <x v="2"/>
    <s v="game"/>
    <x v="16"/>
    <s v="Defender"/>
    <s v="01:52:52"/>
    <n v="9626.3539999999994"/>
    <n v="271.55"/>
    <n v="31.72917"/>
    <n v="756.76999000000001"/>
    <n v="63.19"/>
    <n v="88"/>
    <n v="75"/>
    <n v="1028.31999"/>
    <n v="208.36"/>
    <n v="817.88433999999995"/>
    <n v="85.365870000000001"/>
    <n v="16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2.405936207914944"/>
    <n v="6.7049910513880686"/>
    <n v="0.55986414648552862"/>
    <n v="0.77968103957471946"/>
    <n v="0.6645008860011814"/>
    <n v="9.1109272593030131"/>
    <n v="1.8460720614294155"/>
    <n v="7.2464649143532194"/>
    <n v="1.4441819255759007"/>
    <m/>
    <m/>
  </r>
  <r>
    <x v="4"/>
    <s v="game"/>
    <x v="16"/>
    <s v="Midfielder"/>
    <s v="00:43:49"/>
    <n v="4072.9853499999999"/>
    <n v="649.85997999999995"/>
    <n v="30.245090000000001"/>
    <n v="1046.0600300000001"/>
    <n v="110.83"/>
    <n v="48"/>
    <n v="38"/>
    <n v="1695.92001"/>
    <n v="539.02998000000002"/>
    <n v="420.05673000000002"/>
    <n v="92.94314"/>
    <n v="8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3.81666666666667"/>
    <n v="14.831342259414225"/>
    <n v="23.873564777481931"/>
    <n v="2.5294028147584631"/>
    <n v="1.0954735640928108"/>
    <n v="0.86724990490680864"/>
    <n v="38.704907036896159"/>
    <n v="12.301939444655762"/>
    <n v="9.5866883986306579"/>
    <n v="1.9627234689996196"/>
    <m/>
    <m/>
  </r>
  <r>
    <x v="19"/>
    <s v="game"/>
    <x v="16"/>
    <s v="Wing"/>
    <s v="01:17:08"/>
    <n v="5505.7228999999998"/>
    <n v="602.4"/>
    <n v="29.848949999999999"/>
    <n v="1223.60004"/>
    <n v="89.73"/>
    <n v="87"/>
    <n v="61"/>
    <n v="1826.0000399999999"/>
    <n v="512.66999999999996"/>
    <n v="585.89702"/>
    <n v="72.085350000000005"/>
    <n v="14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7.13333333333334"/>
    <n v="7.8098530682800336"/>
    <n v="15.863440449438201"/>
    <n v="1.1633102852203976"/>
    <n v="1.1279170267934311"/>
    <n v="0.79083837510803801"/>
    <n v="23.673293517718232"/>
    <n v="6.646542783059636"/>
    <n v="7.5958991356957641"/>
    <n v="1.9187554019014692"/>
    <m/>
    <m/>
  </r>
  <r>
    <x v="5"/>
    <s v="game"/>
    <x v="17"/>
    <s v="Attacker"/>
    <s v="00:22:38"/>
    <n v="1794.51917"/>
    <n v="446.60998999999998"/>
    <n v="29.694610000000001"/>
    <n v="712.27002000000005"/>
    <n v="64.180000000000007"/>
    <n v="28"/>
    <n v="18"/>
    <n v="1158.8800100000001"/>
    <n v="382.42998999999998"/>
    <n v="185.51291000000001"/>
    <n v="79.286559999999994"/>
    <n v="4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19.732400147275406"/>
    <n v="31.469956701030931"/>
    <n v="2.8356406480117822"/>
    <n v="1.2371134020618557"/>
    <n v="0.79528718703976442"/>
    <n v="51.202356848306337"/>
    <n v="16.896759499263624"/>
    <n v="8.1964466863033874"/>
    <n v="2.0324005891016199"/>
    <m/>
    <m/>
  </r>
  <r>
    <x v="6"/>
    <s v="game"/>
    <x v="16"/>
    <s v="Defensive Midfielder"/>
    <s v="01:52:52"/>
    <n v="11136.127930000001"/>
    <n v="383.81"/>
    <n v="29.10211"/>
    <n v="983.83001999999999"/>
    <n v="88.25"/>
    <n v="92"/>
    <n v="74"/>
    <n v="1367.64002"/>
    <n v="295.56"/>
    <n v="1089.81287"/>
    <n v="98.666229999999999"/>
    <n v="16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3.4005611340815123"/>
    <n v="8.7167455995274672"/>
    <n v="0.78189604252805678"/>
    <n v="0.81512108682811579"/>
    <n v="0.65564087418783223"/>
    <n v="12.117306733608979"/>
    <n v="2.6186650915534555"/>
    <n v="9.6557549025398703"/>
    <n v="1.4707619610159481"/>
    <m/>
    <m/>
  </r>
  <r>
    <x v="8"/>
    <s v="game"/>
    <x v="16"/>
    <s v="RB"/>
    <s v="01:52:52"/>
    <n v="10380.12061"/>
    <n v="697.49000999999998"/>
    <n v="30.085170000000002"/>
    <n v="1117.03"/>
    <n v="206.23"/>
    <n v="144"/>
    <n v="131"/>
    <n v="1814.52001"/>
    <n v="491.26001000000002"/>
    <n v="941.97742000000005"/>
    <n v="91.96799"/>
    <n v="2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6.1797697282929711"/>
    <n v="9.8968989958653282"/>
    <n v="1.8272002362669817"/>
    <n v="1.2758417011222682"/>
    <n v="1.1606615475487301"/>
    <n v="16.076668724158299"/>
    <n v="4.3525694920259896"/>
    <n v="8.3459310691080937"/>
    <n v="2.4365032486709985"/>
    <m/>
    <m/>
  </r>
  <r>
    <x v="9"/>
    <s v="game"/>
    <x v="16"/>
    <s v="Defender"/>
    <s v="00:58:22"/>
    <n v="4699.5434599999999"/>
    <n v="388.05999000000003"/>
    <n v="31.70354"/>
    <n v="482.98000999999999"/>
    <n v="133.64999"/>
    <n v="38"/>
    <n v="30"/>
    <n v="871.04"/>
    <n v="254.41"/>
    <n v="369.16187000000002"/>
    <n v="80.517589999999998"/>
    <n v="68"/>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6.6486577384351806"/>
    <n v="8.2749287835522551"/>
    <n v="2.2898342090234154"/>
    <n v="0.65105653912050254"/>
    <n v="0.51399200456881777"/>
    <n v="14.923586521987435"/>
    <n v="4.3588235294117643"/>
    <n v="6.3248749857224444"/>
    <n v="1.1650485436893203"/>
    <m/>
    <m/>
  </r>
  <r>
    <x v="10"/>
    <s v="game"/>
    <x v="16"/>
    <s v="Attacker"/>
    <s v="01:29:29"/>
    <n v="8689.8200699999998"/>
    <n v="313.12"/>
    <n v="30.083670000000001"/>
    <n v="1176.94003"/>
    <n v="41.18"/>
    <n v="89"/>
    <n v="63"/>
    <n v="1490.0600300000001"/>
    <n v="271.94"/>
    <n v="836.04791"/>
    <n v="97.095129999999997"/>
    <n v="15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483333333333334"/>
    <n v="3.499199105978767"/>
    <n v="13.152617209908735"/>
    <n v="0.46019742968895511"/>
    <n v="0.99459862171726576"/>
    <n v="0.70404172099087348"/>
    <n v="16.651816315887505"/>
    <n v="3.039001676289812"/>
    <n v="9.3430572918606813"/>
    <n v="1.6986403427081394"/>
    <m/>
    <m/>
  </r>
  <r>
    <x v="11"/>
    <s v="game"/>
    <x v="16"/>
    <s v="Midfielder"/>
    <s v="01:52:52"/>
    <n v="12762.298339999999"/>
    <n v="503.62999000000002"/>
    <n v="29.843309999999999"/>
    <n v="1680.02997"/>
    <n v="45.92"/>
    <n v="103"/>
    <n v="125"/>
    <n v="2183.65996"/>
    <n v="457.70999"/>
    <n v="1375.90833"/>
    <n v="113.07411"/>
    <n v="22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4.4621676609568821"/>
    <n v="14.885085380980509"/>
    <n v="0.40685174246898997"/>
    <n v="0.91258121677495574"/>
    <n v="1.1075014766686355"/>
    <n v="19.347253041937389"/>
    <n v="4.0553159184878913"/>
    <n v="12.19056405788541"/>
    <n v="2.0200826934435914"/>
    <m/>
    <m/>
  </r>
  <r>
    <x v="12"/>
    <s v="game"/>
    <x v="16"/>
    <s v="LB"/>
    <s v="00:54:30"/>
    <n v="5266.6772499999997"/>
    <n v="395.15998999999999"/>
    <n v="32.11936"/>
    <n v="455"/>
    <n v="132.44999999999999"/>
    <n v="50"/>
    <n v="53"/>
    <n v="850.15998999999999"/>
    <n v="262.70999"/>
    <n v="505.30988000000002"/>
    <n v="96.636279999999999"/>
    <n v="10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4.5"/>
    <n v="7.250642018348624"/>
    <n v="8.3486238532110093"/>
    <n v="2.4302752293577981"/>
    <n v="0.91743119266055051"/>
    <n v="0.97247706422018354"/>
    <n v="15.599265871559632"/>
    <n v="4.8203667889908255"/>
    <n v="9.2717409174311936"/>
    <n v="1.8899082568807339"/>
    <m/>
    <m/>
  </r>
  <r>
    <x v="13"/>
    <s v="game"/>
    <x v="16"/>
    <s v="Left Forward"/>
    <s v="00:58:22"/>
    <n v="6391.0664100000004"/>
    <n v="320.05999000000003"/>
    <n v="28.788119999999999"/>
    <n v="822.42998999999998"/>
    <n v="48.57"/>
    <n v="64"/>
    <n v="71"/>
    <n v="1142.4899800000001"/>
    <n v="271.48998999999998"/>
    <n v="649.83983999999998"/>
    <n v="109.49857"/>
    <n v="13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5.4836091947458598"/>
    <n v="14.090747972587092"/>
    <n v="0.83215305539691609"/>
    <n v="1.0965162764134779"/>
    <n v="1.2164477441462023"/>
    <n v="19.574357167332952"/>
    <n v="4.6514561393489426"/>
    <n v="11.13374940034266"/>
    <n v="2.3129640205596802"/>
    <m/>
    <m/>
  </r>
  <r>
    <x v="14"/>
    <s v="game"/>
    <x v="16"/>
    <s v="Attacker"/>
    <s v="01:29:51"/>
    <n v="7566.62158"/>
    <n v="287.62"/>
    <n v="27.46088"/>
    <n v="699.30002000000002"/>
    <n v="56.97"/>
    <n v="63"/>
    <n v="60"/>
    <n v="986.92002000000002"/>
    <n v="230.65"/>
    <n v="629.86476000000005"/>
    <n v="84.203460000000007"/>
    <n v="12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85"/>
    <n v="3.2011129660545357"/>
    <n v="7.7829718419588207"/>
    <n v="0.6340567612687813"/>
    <n v="0.70116861435726219"/>
    <n v="0.667779632721202"/>
    <n v="10.984084808013357"/>
    <n v="2.5670562047857541"/>
    <n v="7.0101809682804683"/>
    <n v="1.3689482470784642"/>
    <m/>
    <m/>
  </r>
  <r>
    <x v="15"/>
    <s v="game"/>
    <x v="16"/>
    <s v="Attacking Midfielder"/>
    <s v="01:07:13"/>
    <n v="7004.4169899999997"/>
    <n v="569.60001999999997"/>
    <n v="28.39479"/>
    <n v="1333.4699599999999"/>
    <n v="150.19999999999999"/>
    <n v="85"/>
    <n v="97"/>
    <n v="1903.06998"/>
    <n v="419.40001999999998"/>
    <n v="690.96686"/>
    <n v="104.20397"/>
    <n v="18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216666666666654"/>
    <n v="8.4740890652120022"/>
    <n v="19.838382742375405"/>
    <n v="2.2345648400694276"/>
    <n v="1.2645673196131915"/>
    <n v="1.4430944706174067"/>
    <n v="28.312471807587411"/>
    <n v="6.2395242251425751"/>
    <n v="10.279695412844038"/>
    <n v="2.7076617902305982"/>
    <m/>
    <m/>
  </r>
  <r>
    <x v="18"/>
    <s v="game"/>
    <x v="17"/>
    <s v="Wing"/>
    <s v="00:22:38"/>
    <n v="1919.71216"/>
    <n v="469.38002"/>
    <n v="30.811640000000001"/>
    <n v="732.27002000000005"/>
    <n v="135.21001000000001"/>
    <n v="31"/>
    <n v="11"/>
    <n v="1201.65004"/>
    <n v="334.17000999999999"/>
    <n v="202.63551000000001"/>
    <n v="84.817920000000001"/>
    <n v="4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0.738439764359352"/>
    <n v="32.35360913107511"/>
    <n v="5.9739326951399123"/>
    <n v="1.3696612665684831"/>
    <n v="0.48600883652430044"/>
    <n v="53.092048895434466"/>
    <n v="14.764507069219441"/>
    <n v="8.9529680412371135"/>
    <n v="1.8556701030927836"/>
    <m/>
    <m/>
  </r>
  <r>
    <x v="17"/>
    <s v="game"/>
    <x v="16"/>
    <s v="Attacking Midfielder"/>
    <s v="00:49:16"/>
    <n v="4141.1972699999997"/>
    <n v="440.28998999999999"/>
    <n v="27.72514"/>
    <n v="900.46001999999999"/>
    <n v="29.86"/>
    <n v="61"/>
    <n v="41"/>
    <n v="1340.75001"/>
    <n v="410.42998999999998"/>
    <n v="432.23462000000001"/>
    <n v="84.04853"/>
    <n v="10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9.266666666666673"/>
    <n v="8.93687395128552"/>
    <n v="18.277266982408658"/>
    <n v="0.60608930987821374"/>
    <n v="1.2381596752368063"/>
    <n v="0.83220568335588618"/>
    <n v="27.214140933694178"/>
    <n v="8.3307846414073055"/>
    <n v="8.7733684709066289"/>
    <n v="2.0703653585926927"/>
    <m/>
    <m/>
  </r>
  <r>
    <x v="1"/>
    <s v="D1"/>
    <x v="18"/>
    <s v="RB"/>
    <s v="01:11:21"/>
    <n v="5382.5771500000001"/>
    <n v="196.47998999999999"/>
    <n v="26.060400000000001"/>
    <n v="1033.9799800000001"/>
    <n v="16.3"/>
    <n v="75"/>
    <n v="57"/>
    <n v="1230.4599700000001"/>
    <n v="180.17999"/>
    <n v="599.56688999999994"/>
    <n v="75.422150000000002"/>
    <n v="13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2.7537489838822706"/>
    <n v="14.491660546601263"/>
    <n v="0.22845129642606871"/>
    <n v="1.051156271899089"/>
    <n v="0.7988787666433077"/>
    <n v="17.245409530483535"/>
    <n v="2.5252976874562019"/>
    <n v="8.4031799579537498"/>
    <n v="1.8500350385423967"/>
    <m/>
    <m/>
  </r>
  <r>
    <x v="4"/>
    <s v="D1"/>
    <x v="18"/>
    <s v="Midfielder"/>
    <s v="01:11:21"/>
    <n v="4939.7002000000002"/>
    <n v="66.91"/>
    <n v="24.674520000000001"/>
    <n v="881.03003000000001"/>
    <n v="0"/>
    <n v="89"/>
    <n v="71"/>
    <n v="947.94002999999998"/>
    <n v="66.91"/>
    <n v="540.59222"/>
    <n v="69.216440000000006"/>
    <n v="16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93777154870357393"/>
    <n v="12.348003223545902"/>
    <n v="0"/>
    <n v="1.2473721093202523"/>
    <n v="0.99509460406447103"/>
    <n v="13.285774772249475"/>
    <n v="0.93777154870357393"/>
    <n v="7.576625367904696"/>
    <n v="2.2424667133847236"/>
    <m/>
    <m/>
  </r>
  <r>
    <x v="19"/>
    <s v="D1"/>
    <x v="18"/>
    <s v="Wing"/>
    <s v="01:11:18"/>
    <n v="5198.8862300000001"/>
    <n v="104.13"/>
    <n v="26.439029999999999"/>
    <n v="1015.63"/>
    <n v="9.8000000000000007"/>
    <n v="81"/>
    <n v="60"/>
    <n v="1119.76"/>
    <n v="94.33"/>
    <n v="539.78368999999998"/>
    <n v="72.914969999999997"/>
    <n v="14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4604488078541373"/>
    <n v="14.244460028050492"/>
    <n v="0.13744740532959329"/>
    <n v="1.1360448807854138"/>
    <n v="0.84151472650771397"/>
    <n v="15.704908835904629"/>
    <n v="1.3230014025245442"/>
    <n v="7.5705987377279103"/>
    <n v="1.9775596072931276"/>
    <m/>
    <m/>
  </r>
  <r>
    <x v="5"/>
    <s v="D1"/>
    <x v="18"/>
    <s v="Attacker"/>
    <s v="01:11:18"/>
    <n v="5286.84033"/>
    <n v="128.97"/>
    <n v="26.590890000000002"/>
    <n v="995.32001000000002"/>
    <n v="16.420000000000002"/>
    <n v="83"/>
    <n v="59"/>
    <n v="1124.2900099999999"/>
    <n v="112.55"/>
    <n v="589.08025999999995"/>
    <n v="74.148539999999997"/>
    <n v="14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8088359046283311"/>
    <n v="13.959607433380086"/>
    <n v="0.23029453015427773"/>
    <n v="1.1640953716690043"/>
    <n v="0.82748948106591869"/>
    <n v="15.768443338008415"/>
    <n v="1.5785413744740533"/>
    <n v="8.2619952314165488"/>
    <n v="1.9915848527349229"/>
    <m/>
    <m/>
  </r>
  <r>
    <x v="20"/>
    <s v="D1"/>
    <x v="18"/>
    <s v="Attacking Midfielder"/>
    <s v="01:03:27"/>
    <n v="3645.4709499999999"/>
    <n v="43.85"/>
    <n v="25.275259999999999"/>
    <n v="316.79001"/>
    <n v="7.52"/>
    <n v="68"/>
    <n v="57"/>
    <n v="360.64001000000002"/>
    <n v="36.33"/>
    <n v="430.14276000000001"/>
    <n v="57.439599999999999"/>
    <n v="125"/>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45000000000001"/>
    <n v="0.69109535066981864"/>
    <n v="4.9927503546099281"/>
    <n v="0.1185185185185185"/>
    <n v="1.0717100078802204"/>
    <n v="0.89834515366430245"/>
    <n v="5.6838457052797473"/>
    <n v="0.57257683215130017"/>
    <n v="6.7792397163120555"/>
    <n v="1.970055161544523"/>
    <m/>
    <m/>
  </r>
  <r>
    <x v="21"/>
    <s v="D1"/>
    <x v="18"/>
    <s v="Defender"/>
    <s v="00:33:17"/>
    <n v="1770.00305"/>
    <n v="343.24000999999998"/>
    <n v="27.08886"/>
    <n v="141.82001"/>
    <n v="63.29"/>
    <n v="18"/>
    <n v="13"/>
    <n v="485.06002000000001"/>
    <n v="279.95001000000002"/>
    <n v="249.29619"/>
    <n v="55.680320000000002"/>
    <n v="3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3.283333333333331"/>
    <n v="10.312669303955934"/>
    <n v="4.2609917876815224"/>
    <n v="1.9015523284927391"/>
    <n v="0.54081121682523792"/>
    <n v="0.39058587881822737"/>
    <n v="14.573661091637458"/>
    <n v="8.4111169754631963"/>
    <n v="7.4901208813219835"/>
    <n v="0.93139709564346529"/>
    <m/>
    <m/>
  </r>
  <r>
    <x v="12"/>
    <s v="D1"/>
    <x v="18"/>
    <s v="LB"/>
    <s v="01:03:35"/>
    <n v="4527.8012699999999"/>
    <n v="216.14"/>
    <n v="30.11619"/>
    <n v="383.82001000000002"/>
    <n v="57.83"/>
    <n v="58"/>
    <n v="46"/>
    <n v="599.96001000000001"/>
    <n v="158.31"/>
    <n v="512.29199000000006"/>
    <n v="71.195580000000007"/>
    <n v="10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583333333333336"/>
    <n v="3.3993184796854519"/>
    <n v="6.0364877064220188"/>
    <n v="0.90951507208387938"/>
    <n v="0.91218872870249013"/>
    <n v="0.72346002621231975"/>
    <n v="9.4358061861074702"/>
    <n v="2.4898034076015727"/>
    <n v="8.0570168807339453"/>
    <n v="1.63564875491481"/>
    <m/>
    <m/>
  </r>
  <r>
    <x v="18"/>
    <s v="D1"/>
    <x v="18"/>
    <s v="Wing"/>
    <s v="01:11:18"/>
    <n v="5634.3354499999996"/>
    <n v="207.69"/>
    <n v="30.978269999999998"/>
    <n v="1078.4799800000001"/>
    <n v="61.94"/>
    <n v="116"/>
    <n v="76"/>
    <n v="1286.1699799999999"/>
    <n v="145.75"/>
    <n v="669.03161999999998"/>
    <n v="79.022199999999998"/>
    <n v="19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2.9129032258064518"/>
    <n v="15.125946423562414"/>
    <n v="0.86872370266479659"/>
    <n v="1.6269284712482468"/>
    <n v="1.0659186535764376"/>
    <n v="18.038849649368863"/>
    <n v="2.0441795231416551"/>
    <n v="9.3833326788218798"/>
    <n v="2.6928471248246844"/>
    <m/>
    <m/>
  </r>
  <r>
    <x v="17"/>
    <s v="D1"/>
    <x v="18"/>
    <s v="Attacking Midfielder"/>
    <s v="01:11:21"/>
    <n v="4990.3930700000001"/>
    <n v="45.82"/>
    <n v="23.99248"/>
    <n v="926.34002999999996"/>
    <n v="0"/>
    <n v="72"/>
    <n v="57"/>
    <n v="972.16003000000001"/>
    <n v="45.82"/>
    <n v="580.98681999999997"/>
    <n v="69.926760000000002"/>
    <n v="12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64218640504555013"/>
    <n v="12.983041765942538"/>
    <n v="0"/>
    <n v="1.0091100210231254"/>
    <n v="0.7988787666433077"/>
    <n v="13.625228170988088"/>
    <n v="0.64218640504555013"/>
    <n v="8.1427725297827607"/>
    <n v="1.8079887876664331"/>
    <m/>
    <m/>
  </r>
  <r>
    <x v="0"/>
    <s v="game-1"/>
    <x v="19"/>
    <s v="LB"/>
    <s v="01:16:12"/>
    <n v="3704.5881300000001"/>
    <n v="16.510000000000002"/>
    <n v="22.76322"/>
    <n v="80.14"/>
    <n v="0"/>
    <n v="37"/>
    <n v="19"/>
    <n v="96.65"/>
    <n v="16.510000000000002"/>
    <n v="415.99759"/>
    <n v="48.616540000000001"/>
    <n v="56"/>
    <n v="5856.8354133333323"/>
    <n v="236.25925888888889"/>
    <n v="26.173386666666666"/>
    <n v="555.67370444444441"/>
    <n v="40.940370740740747"/>
    <n v="70.925925925925924"/>
    <n v="56.851851851851855"/>
    <n v="791.93296333333319"/>
    <n v="195.31888814814815"/>
    <n v="644.53564962962969"/>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21666666666666667"/>
    <n v="1.0517060367454067"/>
    <n v="0"/>
    <n v="0.48556430446194226"/>
    <n v="0.24934383202099736"/>
    <n v="1.2683727034120735"/>
    <n v="0.21666666666666667"/>
    <n v="5.4592859580052489"/>
    <n v="0.73490813648293962"/>
    <m/>
    <m/>
  </r>
  <r>
    <x v="1"/>
    <s v="game-1"/>
    <x v="19"/>
    <s v="RB"/>
    <s v="01:15:53"/>
    <n v="3172.9689899999998"/>
    <n v="8.24"/>
    <n v="20.71303"/>
    <n v="81.77"/>
    <n v="0"/>
    <n v="42"/>
    <n v="23"/>
    <n v="90.01"/>
    <n v="8.24"/>
    <n v="357.56812000000002"/>
    <n v="41.808729999999997"/>
    <n v="65"/>
    <n v="4869.3203724000005"/>
    <n v="247.6363996"/>
    <n v="26.278271199999999"/>
    <n v="530.37160040000015"/>
    <n v="78.678400000000011"/>
    <n v="62.76"/>
    <n v="54.96"/>
    <n v="778.00800000000015"/>
    <n v="168.95799960000005"/>
    <n v="537.5049484000001"/>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10858774434438831"/>
    <n v="1.0775752251262902"/>
    <n v="0"/>
    <n v="0.55348122117285303"/>
    <n v="0.30309685921370522"/>
    <n v="1.1861629694706786"/>
    <n v="0.10858774434438831"/>
    <n v="4.7120771359543161"/>
    <n v="0.85657808038655825"/>
    <m/>
    <m/>
  </r>
  <r>
    <x v="2"/>
    <s v="game-1"/>
    <x v="19"/>
    <s v="Defender"/>
    <s v="01:15:53"/>
    <n v="3042.5991199999999"/>
    <n v="0"/>
    <n v="19.375440000000001"/>
    <n v="32.46"/>
    <n v="0"/>
    <n v="24"/>
    <n v="15"/>
    <n v="32.46"/>
    <n v="0"/>
    <n v="323.1601"/>
    <n v="40.090910000000001"/>
    <n v="3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
    <n v="0.42776191522073354"/>
    <n v="0"/>
    <n v="0.31627498352734457"/>
    <n v="0.19767186470459036"/>
    <n v="0.42776191522073354"/>
    <n v="0"/>
    <n v="4.2586439710081265"/>
    <n v="0.51394684823193493"/>
    <m/>
    <m/>
  </r>
  <r>
    <x v="4"/>
    <s v="game-1"/>
    <x v="19"/>
    <s v="Midfielder"/>
    <s v="01:16:30"/>
    <n v="3561.5131799999999"/>
    <n v="18.77"/>
    <n v="25.65447"/>
    <n v="132.44999999999999"/>
    <n v="5.4"/>
    <n v="29"/>
    <n v="36"/>
    <n v="151.22"/>
    <n v="13.37"/>
    <n v="419.40465999999998"/>
    <n v="46.55106"/>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24535947712418299"/>
    <n v="1.7313725490196077"/>
    <n v="7.0588235294117646E-2"/>
    <n v="0.37908496732026142"/>
    <n v="0.47058823529411764"/>
    <n v="1.9767320261437908"/>
    <n v="0.17477124183006534"/>
    <n v="5.48241385620915"/>
    <n v="0.84967320261437906"/>
    <m/>
    <m/>
  </r>
  <r>
    <x v="19"/>
    <s v="game-1"/>
    <x v="19"/>
    <s v="Wing"/>
    <s v="01:16:12"/>
    <n v="3615.4912100000001"/>
    <n v="63.8"/>
    <n v="23.507619999999999"/>
    <n v="247.91"/>
    <n v="0"/>
    <n v="57"/>
    <n v="35"/>
    <n v="311.70999999999998"/>
    <n v="63.8"/>
    <n v="422.02292"/>
    <n v="47.447290000000002"/>
    <n v="92"/>
    <n v="4770.1773194736861"/>
    <n v="284.39722222222218"/>
    <n v="26.174385000000001"/>
    <n v="633.97834277777781"/>
    <n v="54.044443888888885"/>
    <n v="66.888888888888886"/>
    <n v="53.777777777777779"/>
    <n v="918.37556500000005"/>
    <n v="230.35277833333333"/>
    <n v="507.87304555555562"/>
    <n v="120.26315789473684"/>
    <n v="5546.0900840188679"/>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837270341207349"/>
    <n v="3.2534120734908134"/>
    <n v="0"/>
    <n v="0.74803149606299213"/>
    <n v="0.45931758530183725"/>
    <n v="4.0906824146981622"/>
    <n v="0.837270341207349"/>
    <n v="5.5383585301837268"/>
    <n v="1.2073490813648293"/>
    <m/>
    <m/>
  </r>
  <r>
    <x v="5"/>
    <s v="game-1"/>
    <x v="19"/>
    <s v="Attacker"/>
    <s v="01:16:12"/>
    <n v="3609.1501499999999"/>
    <n v="44.2"/>
    <n v="26.575859999999999"/>
    <n v="133.05000000000001"/>
    <n v="11.25"/>
    <n v="44"/>
    <n v="29"/>
    <n v="177.25"/>
    <n v="32.950000000000003"/>
    <n v="421.77355999999997"/>
    <n v="47.364069999999998"/>
    <n v="73"/>
    <n v="5505.7641639285721"/>
    <n v="326.42379344827589"/>
    <n v="27.282550357142856"/>
    <n v="619.86357642857126"/>
    <n v="87.147500714285712"/>
    <n v="83.178571428571431"/>
    <n v="69.285714285714292"/>
    <n v="947.05786285714282"/>
    <n v="240.04678571428568"/>
    <n v="654.0370907142858"/>
    <n v="151.13793103448276"/>
    <n v="5627.1928603131128"/>
    <n v="248.67511279245289"/>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58005249343832022"/>
    <n v="1.7460629921259843"/>
    <n v="0.14763779527559054"/>
    <n v="0.57742782152230965"/>
    <n v="0.38057742782152232"/>
    <n v="2.3261154855643045"/>
    <n v="0.4324146981627297"/>
    <n v="5.5350860892388445"/>
    <n v="0.95800524934383202"/>
    <m/>
    <m/>
  </r>
  <r>
    <x v="16"/>
    <s v="game-1"/>
    <x v="19"/>
    <s v="Attacker"/>
    <s v="01:16:12"/>
    <n v="3812.2272899999998"/>
    <n v="0"/>
    <n v="18.88625"/>
    <n v="109.2"/>
    <n v="0"/>
    <n v="41"/>
    <n v="27"/>
    <n v="109.2"/>
    <n v="0"/>
    <n v="426.19860999999997"/>
    <n v="50.029119999999999"/>
    <n v="6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
    <n v="1.4330708661417322"/>
    <n v="0"/>
    <n v="0.53805774278215224"/>
    <n v="0.3543307086614173"/>
    <n v="1.4330708661417322"/>
    <n v="0"/>
    <n v="5.5931576115485555"/>
    <n v="0.89238845144356949"/>
    <m/>
    <m/>
  </r>
  <r>
    <x v="6"/>
    <s v="game-1"/>
    <x v="19"/>
    <s v="Defensive Midfielder"/>
    <s v="01:15:53"/>
    <n v="3806.0683600000002"/>
    <n v="24.3"/>
    <n v="22.73817"/>
    <n v="86.36"/>
    <n v="0"/>
    <n v="25"/>
    <n v="18"/>
    <n v="110.66"/>
    <n v="24.3"/>
    <n v="399.11401000000001"/>
    <n v="50.150779999999997"/>
    <n v="43"/>
    <n v="6346.9916706666681"/>
    <n v="224.29866533333333"/>
    <n v="26.033857419354835"/>
    <n v="573.81967066666664"/>
    <n v="40.971000333333336"/>
    <n v="64.36666666666666"/>
    <n v="50.766666666666666"/>
    <n v="798.11833599999989"/>
    <n v="183.32766499999997"/>
    <n v="678.2205103333331"/>
    <n v="112.25806451612904"/>
    <n v="5627.1928603131128"/>
    <n v="251.99041050880632"/>
    <n v="25.938714150943401"/>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32022842082143638"/>
    <n v="1.138062815725895"/>
    <n v="0"/>
    <n v="0.32945310784098392"/>
    <n v="0.23720623764550844"/>
    <n v="1.4582912365473313"/>
    <n v="0.32022842082143638"/>
    <n v="5.259574039095102"/>
    <n v="0.56665934548649233"/>
    <m/>
    <m/>
  </r>
  <r>
    <x v="20"/>
    <s v="game-1"/>
    <x v="19"/>
    <s v="Attacking Midfielder"/>
    <s v="01:15:53"/>
    <n v="3185.2380400000002"/>
    <n v="19.62"/>
    <n v="22.24492"/>
    <n v="114.11"/>
    <n v="0"/>
    <n v="51"/>
    <n v="40"/>
    <n v="133.72999999999999"/>
    <n v="19.62"/>
    <n v="387.90350000000001"/>
    <n v="41.970390000000002"/>
    <n v="91"/>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25855479903360423"/>
    <n v="1.5037557654293872"/>
    <n v="0"/>
    <n v="0.67208433999560724"/>
    <n v="0.52712497254557433"/>
    <n v="1.7623105644629911"/>
    <n v="0.25855479903360423"/>
    <n v="5.1118405446958048"/>
    <n v="1.1992093125411816"/>
    <m/>
    <m/>
  </r>
  <r>
    <x v="8"/>
    <s v="game-1"/>
    <x v="19"/>
    <s v="RB"/>
    <s v="01:16:30"/>
    <n v="3019.4641099999999"/>
    <n v="0"/>
    <n v="17.716380000000001"/>
    <n v="57.54"/>
    <n v="0"/>
    <n v="28"/>
    <n v="15"/>
    <n v="57.54"/>
    <n v="0"/>
    <n v="317.02654999999999"/>
    <n v="39.466160000000002"/>
    <n v="43"/>
    <n v="5267.0923439285707"/>
    <n v="260.2907153571428"/>
    <n v="25.711429642857144"/>
    <n v="569.24724724137934"/>
    <n v="53.474999642857149"/>
    <n v="77.821428571428569"/>
    <n v="66.5"/>
    <n v="831.78393607142846"/>
    <n v="206.81571571428572"/>
    <n v="538.47926428571429"/>
    <n v="140.58620689655172"/>
    <n v="5627.1928603131128"/>
    <n v="251.99041050880632"/>
    <n v="26.045979491193748"/>
    <n v="585.63754809433908"/>
    <n v="56.814637964774946"/>
    <n v="71.855185909980435"/>
    <n v="59.290909090909089"/>
    <n v="847.51972847280319"/>
    <n v="194.13828414225938"/>
    <n v="638.38755579497877"/>
    <n v="129.44528301886791"/>
    <x v="0"/>
    <e v="#NAME?"/>
    <e v="#NAME?"/>
    <e v="#NAME?"/>
    <e v="#NAME?"/>
    <e v="#NAME?"/>
    <e v="#NAME?"/>
    <e v="#NAME?"/>
    <e v="#NAME?"/>
    <e v="#NAME?"/>
    <e v="#NAME?"/>
    <e v="#NAME?"/>
    <e v="#NAME?"/>
    <n v="76.5"/>
    <n v="0"/>
    <n v="0.75215686274509808"/>
    <n v="0"/>
    <n v="0.36601307189542481"/>
    <n v="0.19607843137254902"/>
    <n v="0.75215686274509808"/>
    <n v="0"/>
    <n v="4.1441379084967318"/>
    <n v="0.56209150326797386"/>
    <m/>
    <m/>
  </r>
  <r>
    <x v="10"/>
    <s v="game-1"/>
    <x v="19"/>
    <s v="Attacker"/>
    <s v="01:16:12"/>
    <n v="3547.6191399999998"/>
    <n v="11.6"/>
    <n v="25.17332"/>
    <n v="235.35001"/>
    <n v="1.84"/>
    <n v="40"/>
    <n v="28"/>
    <n v="246.95000999999999"/>
    <n v="9.76"/>
    <n v="403.25155999999998"/>
    <n v="46.556579999999997"/>
    <n v="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15223097112860892"/>
    <n v="3.0885828083989502"/>
    <n v="2.4146981627296588E-2"/>
    <n v="0.52493438320209973"/>
    <n v="0.36745406824146981"/>
    <n v="3.2408137795275587"/>
    <n v="0.12808398950131233"/>
    <n v="5.2920152230971125"/>
    <n v="0.89238845144356949"/>
    <m/>
    <m/>
  </r>
  <r>
    <x v="21"/>
    <s v="game-1"/>
    <x v="19"/>
    <s v="Defender"/>
    <s v="00:26:21"/>
    <n v="1213.50845"/>
    <n v="3.03"/>
    <n v="21.281849999999999"/>
    <n v="18.649999999999999"/>
    <n v="0"/>
    <n v="9"/>
    <n v="6"/>
    <n v="21.68"/>
    <n v="3.03"/>
    <n v="209.69255999999999"/>
    <n v="50.111499999999999"/>
    <n v="1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5.103452830188672"/>
    <n v="71.855185909980435"/>
    <n v="59.290909090909089"/>
    <n v="847.51972847280319"/>
    <n v="194.13828414225938"/>
    <n v="638.38755579497877"/>
    <n v="129.44528301886791"/>
    <x v="0"/>
    <e v="#NAME?"/>
    <e v="#NAME?"/>
    <e v="#NAME?"/>
    <e v="#NAME?"/>
    <e v="#NAME?"/>
    <e v="#NAME?"/>
    <e v="#NAME?"/>
    <e v="#NAME?"/>
    <e v="#NAME?"/>
    <e v="#NAME?"/>
    <e v="#NAME?"/>
    <e v="#NAME?"/>
    <n v="26.350000000000005"/>
    <n v="0.11499051233396582"/>
    <n v="0.70777988614800735"/>
    <n v="0"/>
    <n v="0.34155597722960146"/>
    <n v="0.22770398481973431"/>
    <n v="0.82277039848197331"/>
    <n v="0.11499051233396582"/>
    <n v="7.9579719165085372"/>
    <n v="0.56925996204933571"/>
    <m/>
    <m/>
  </r>
  <r>
    <x v="11"/>
    <s v="game-1"/>
    <x v="19"/>
    <s v="Midfielder"/>
    <s v="01:16:30"/>
    <n v="3601.79126"/>
    <n v="27.22"/>
    <n v="24.150379999999998"/>
    <n v="141.00998999999999"/>
    <n v="0"/>
    <n v="42"/>
    <n v="27"/>
    <n v="168.22998999999999"/>
    <n v="27.22"/>
    <n v="417.35626000000002"/>
    <n v="47.07752"/>
    <n v="6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35581699346405227"/>
    <n v="1.8432678431372547"/>
    <n v="0"/>
    <n v="0.5490196078431373"/>
    <n v="0.35294117647058826"/>
    <n v="2.1990848366013069"/>
    <n v="0.35581699346405227"/>
    <n v="5.455637385620915"/>
    <n v="0.90196078431372551"/>
    <m/>
    <m/>
  </r>
  <r>
    <x v="12"/>
    <s v="game-1"/>
    <x v="19"/>
    <s v="LB"/>
    <s v="01:16:30"/>
    <n v="3389.6581999999999"/>
    <n v="3.58"/>
    <n v="21.14865"/>
    <n v="110.11"/>
    <n v="0"/>
    <n v="42"/>
    <n v="24"/>
    <n v="113.69"/>
    <n v="3.58"/>
    <n v="379.69119000000001"/>
    <n v="44.304819999999999"/>
    <n v="66"/>
    <n v="5796.7486957142846"/>
    <n v="308.19249964285711"/>
    <n v="28.833630714285707"/>
    <n v="539.59714464285719"/>
    <n v="97.499999642857119"/>
    <n v="72.41379310344827"/>
    <n v="61.892857142857146"/>
    <n v="847.78964428571442"/>
    <n v="210.69249999999997"/>
    <n v="651.1395257142857"/>
    <n v="133.93103448275863"/>
    <n v="5627.1928603131128"/>
    <n v="251.99041050880632"/>
    <n v="26.045979491193748"/>
    <n v="592.48117500978412"/>
    <n v="56.814637964774946"/>
    <n v="70.932075471698113"/>
    <n v="59.290909090909089"/>
    <n v="847.51972847280319"/>
    <n v="194.13828414225938"/>
    <n v="638.38755579497877"/>
    <n v="129.44528301886791"/>
    <x v="0"/>
    <e v="#NAME?"/>
    <e v="#NAME?"/>
    <e v="#NAME?"/>
    <e v="#NAME?"/>
    <e v="#NAME?"/>
    <e v="#NAME?"/>
    <e v="#NAME?"/>
    <e v="#NAME?"/>
    <e v="#NAME?"/>
    <e v="#NAME?"/>
    <e v="#NAME?"/>
    <e v="#NAME?"/>
    <n v="76.5"/>
    <n v="4.6797385620915032E-2"/>
    <n v="1.4393464052287581"/>
    <n v="0"/>
    <n v="0.5490196078431373"/>
    <n v="0.31372549019607843"/>
    <n v="1.4861437908496731"/>
    <n v="4.6797385620915032E-2"/>
    <n v="4.9632835294117648"/>
    <n v="0.86274509803921573"/>
    <m/>
    <m/>
  </r>
  <r>
    <x v="13"/>
    <s v="game-1"/>
    <x v="19"/>
    <s v="Left Forward"/>
    <s v="01:16:30"/>
    <n v="3476.4328599999999"/>
    <n v="8.65"/>
    <n v="22.774450000000002"/>
    <n v="131.72"/>
    <n v="0"/>
    <n v="38"/>
    <n v="30"/>
    <n v="140.37"/>
    <n v="8.65"/>
    <n v="411.76352000000003"/>
    <n v="45.439010000000003"/>
    <n v="6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1130718954248366"/>
    <n v="1.7218300653594771"/>
    <n v="0"/>
    <n v="0.49673202614379086"/>
    <n v="0.39215686274509803"/>
    <n v="1.8349019607843138"/>
    <n v="0.1130718954248366"/>
    <n v="5.3825296732026144"/>
    <n v="0.88888888888888884"/>
    <m/>
    <m/>
  </r>
  <r>
    <x v="14"/>
    <s v="game-1"/>
    <x v="19"/>
    <s v="Attacker"/>
    <s v="01:15:53"/>
    <n v="3202.8566900000001"/>
    <n v="8.77"/>
    <n v="21.357859999999999"/>
    <n v="102.44"/>
    <n v="0"/>
    <n v="26"/>
    <n v="16"/>
    <n v="111.21"/>
    <n v="8.77"/>
    <n v="270.27591000000001"/>
    <n v="42.202550000000002"/>
    <n v="42"/>
    <n v="5677.1803482758623"/>
    <n v="229.45068965517237"/>
    <n v="25.867237931034484"/>
    <n v="543.81309827586199"/>
    <n v="44.652758620689653"/>
    <n v="54.724137931034484"/>
    <n v="40"/>
    <n v="773.26378793103436"/>
    <n v="184.79793103448276"/>
    <n v="518.69064413793114"/>
    <n v="93.666666666666671"/>
    <n v="5627.1928603131128"/>
    <n v="251.99041050880632"/>
    <n v="26.045979491193748"/>
    <n v="592.48117500978412"/>
    <n v="56.814637964774946"/>
    <n v="71.855185909980435"/>
    <n v="58.513207547169813"/>
    <n v="847.51972847280319"/>
    <n v="194.13828414225938"/>
    <n v="638.38755579497877"/>
    <n v="129.44528301886791"/>
    <x v="0"/>
    <e v="#NAME?"/>
    <e v="#NAME?"/>
    <e v="#NAME?"/>
    <e v="#NAME?"/>
    <e v="#NAME?"/>
    <e v="#NAME?"/>
    <e v="#NAME?"/>
    <e v="#NAME?"/>
    <e v="#NAME?"/>
    <e v="#NAME?"/>
    <e v="#NAME?"/>
    <e v="#NAME?"/>
    <n v="75.88333333333334"/>
    <n v="0.11557215023061716"/>
    <n v="1.3499670546892157"/>
    <n v="0"/>
    <n v="0.34263123215462332"/>
    <n v="0.21084998901822971"/>
    <n v="1.4655392049198328"/>
    <n v="0.11557215023061716"/>
    <n v="3.5617295409620029"/>
    <n v="0.55348122117285303"/>
    <m/>
    <m/>
  </r>
  <r>
    <x v="18"/>
    <s v="game-1"/>
    <x v="19"/>
    <s v="Wing"/>
    <s v="01:16:12"/>
    <n v="3653.5173300000001"/>
    <n v="22.93"/>
    <n v="22.65888"/>
    <n v="183.5"/>
    <n v="0"/>
    <n v="62"/>
    <n v="36"/>
    <n v="206.43"/>
    <n v="22.93"/>
    <n v="467.68137000000002"/>
    <n v="47.94632"/>
    <n v="9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30091863517060363"/>
    <n v="2.4081364829396326"/>
    <n v="0"/>
    <n v="0.81364829396325455"/>
    <n v="0.47244094488188976"/>
    <n v="2.709055118110236"/>
    <n v="0.30091863517060363"/>
    <n v="6.1375507874015751"/>
    <n v="1.2860892388451444"/>
    <m/>
    <m/>
  </r>
  <r>
    <x v="17"/>
    <s v="game-1"/>
    <x v="19"/>
    <s v="Attacking Midfielder"/>
    <s v="01:16:30"/>
    <n v="3595.5671400000001"/>
    <n v="2.67"/>
    <n v="20.432480000000002"/>
    <n v="93.02"/>
    <n v="0"/>
    <n v="49"/>
    <n v="30"/>
    <n v="95.69"/>
    <n v="2.67"/>
    <n v="423.96514999999999"/>
    <n v="46.996169999999999"/>
    <n v="79"/>
    <n v="5930.9288422222235"/>
    <n v="233.46555481481482"/>
    <n v="25.743069259259258"/>
    <n v="686.54777518518517"/>
    <n v="31.595555555555556"/>
    <n v="78.777777777777771"/>
    <n v="71.703703703703709"/>
    <n v="907.22356821428571"/>
    <n v="201.86999925925923"/>
    <n v="664.42020000000002"/>
    <n v="149.46428571428572"/>
    <n v="5627.1928603131128"/>
    <n v="251.99041050880632"/>
    <n v="26.045979491193748"/>
    <n v="592.48117500978412"/>
    <n v="56.814637964774946"/>
    <n v="71.855185909980435"/>
    <n v="59.290909090909089"/>
    <n v="834.31266088679206"/>
    <n v="194.13828414225938"/>
    <n v="638.38755579497877"/>
    <n v="129.44528301886791"/>
    <x v="0"/>
    <e v="#NAME?"/>
    <e v="#NAME?"/>
    <e v="#NAME?"/>
    <e v="#NAME?"/>
    <e v="#NAME?"/>
    <e v="#NAME?"/>
    <e v="#NAME?"/>
    <e v="#NAME?"/>
    <e v="#NAME?"/>
    <e v="#NAME?"/>
    <e v="#NAME?"/>
    <e v="#NAME?"/>
    <n v="76.5"/>
    <n v="3.4901960784313728E-2"/>
    <n v="1.2159477124183007"/>
    <n v="0"/>
    <n v="0.64052287581699341"/>
    <n v="0.39215686274509803"/>
    <n v="1.2508496732026144"/>
    <n v="3.4901960784313728E-2"/>
    <n v="5.5420281045751629"/>
    <n v="1.0326797385620916"/>
    <m/>
    <m/>
  </r>
  <r>
    <x v="0"/>
    <s v="css game arab"/>
    <x v="20"/>
    <s v="LB"/>
    <s v="01:16:40"/>
    <n v="6462.17346"/>
    <n v="623.89998000000003"/>
    <n v="30.84207"/>
    <n v="778.53"/>
    <n v="118.8"/>
    <n v="91"/>
    <n v="59"/>
    <n v="1402.4299799999999"/>
    <n v="505.09998000000002"/>
    <n v="682.53552000000002"/>
    <n v="84.699460000000002"/>
    <n v="15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666666666666657"/>
    <n v="8.1378258260869583"/>
    <n v="10.154739130434784"/>
    <n v="1.5495652173913046"/>
    <n v="1.1869565217391307"/>
    <n v="0.76956521739130446"/>
    <n v="18.292564956521741"/>
    <n v="6.588260608695653"/>
    <n v="8.9026372173913053"/>
    <n v="1.956521739130435"/>
    <m/>
    <m/>
  </r>
  <r>
    <x v="1"/>
    <s v="css game arab"/>
    <x v="20"/>
    <s v="RB"/>
    <s v="00:52:15"/>
    <n v="4247.3037100000001"/>
    <n v="229.75"/>
    <n v="28.176780000000001"/>
    <n v="359.61"/>
    <n v="72.760000000000005"/>
    <n v="47"/>
    <n v="42"/>
    <n v="589.36"/>
    <n v="156.99"/>
    <n v="406.0335"/>
    <n v="81.287589999999994"/>
    <n v="89"/>
    <n v="4940.2419241666676"/>
    <n v="257.61208291666668"/>
    <n v="26.49425875"/>
    <n v="530.89958333333345"/>
    <n v="81.956666666666678"/>
    <n v="63.916666666666664"/>
    <n v="56.666666666666664"/>
    <n v="788.51166625000008"/>
    <n v="168.95799960000005"/>
    <n v="546.70000541666684"/>
    <n v="117.72"/>
    <n v="5627.1928603131128"/>
    <n v="251.99041050880632"/>
    <n v="26.045979491193748"/>
    <n v="592.48117500978412"/>
    <n v="56.814637964774946"/>
    <n v="71.855185909980435"/>
    <n v="59.649706457925639"/>
    <n v="847.51972847280319"/>
    <n v="193.57165996226419"/>
    <n v="638.38755579497877"/>
    <n v="129.44528301886791"/>
    <x v="0"/>
    <e v="#NAME?"/>
    <e v="#NAME?"/>
    <e v="#NAME?"/>
    <e v="#NAME?"/>
    <e v="#NAME?"/>
    <e v="#NAME?"/>
    <e v="#NAME?"/>
    <e v="#NAME?"/>
    <e v="#NAME?"/>
    <e v="#NAME?"/>
    <e v="#NAME?"/>
    <e v="#NAME?"/>
    <n v="52.250000000000007"/>
    <n v="4.3971291866028706"/>
    <n v="6.8824880382775113"/>
    <n v="1.3925358851674641"/>
    <n v="0.89952153110047839"/>
    <n v="0.80382775119617211"/>
    <n v="11.279617224880381"/>
    <n v="3.0045933014354063"/>
    <n v="7.7709760765550229"/>
    <n v="1.7033492822966505"/>
    <m/>
    <m/>
  </r>
  <r>
    <x v="2"/>
    <s v="css game arab"/>
    <x v="20"/>
    <s v="Defender"/>
    <s v="01:46:47"/>
    <n v="9371.8924000000006"/>
    <n v="399.54"/>
    <n v="31.571570000000001"/>
    <n v="812.17001000000005"/>
    <n v="100.66"/>
    <n v="120"/>
    <n v="78"/>
    <n v="1211.71001"/>
    <n v="298.88"/>
    <n v="885.11450000000002"/>
    <n v="87.753309999999999"/>
    <n v="19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7415951303262061"/>
    <n v="7.605775027313876"/>
    <n v="0.94265646948649917"/>
    <n v="1.1237708756048073"/>
    <n v="0.73045106914312474"/>
    <n v="11.347370157640082"/>
    <n v="2.7989386608397067"/>
    <n v="8.288882472295926"/>
    <n v="1.854221944747932"/>
    <m/>
    <m/>
  </r>
  <r>
    <x v="4"/>
    <s v="css game arab"/>
    <x v="20"/>
    <s v="Midfielder"/>
    <s v="01:25:30"/>
    <n v="3479.0190400000001"/>
    <n v="666.32001000000002"/>
    <n v="32.836120000000001"/>
    <n v="615.99998000000005"/>
    <n v="130.24001000000001"/>
    <n v="90"/>
    <n v="69"/>
    <n v="1282.31999"/>
    <n v="536.08000000000004"/>
    <n v="374.65739000000002"/>
    <n v="42.936279999999996"/>
    <n v="159"/>
    <n v="5404.8120820689646"/>
    <n v="258.20344724137931"/>
    <n v="25.397758275862067"/>
    <n v="564.97551724137952"/>
    <n v="52.782414827586216"/>
    <n v="74.41379310344827"/>
    <n v="71.275862068965523"/>
    <n v="823.17896448275872"/>
    <n v="205.42103241379311"/>
    <n v="642.88242899999989"/>
    <n v="144.33333333333334"/>
    <n v="5627.1928603131128"/>
    <n v="251.99041050880632"/>
    <n v="26.045979491193748"/>
    <n v="592.48117500978412"/>
    <n v="56.814637964774946"/>
    <n v="71.855185909980435"/>
    <n v="59.290909090909089"/>
    <n v="844.47158551859081"/>
    <n v="194.13828414225938"/>
    <n v="612.17092028301886"/>
    <n v="129.44528301886791"/>
    <x v="0"/>
    <e v="#NAME?"/>
    <e v="#NAME?"/>
    <e v="#NAME?"/>
    <e v="#NAME?"/>
    <e v="#NAME?"/>
    <e v="#NAME?"/>
    <e v="#NAME?"/>
    <e v="#NAME?"/>
    <e v="#NAME?"/>
    <e v="#NAME?"/>
    <e v="#NAME?"/>
    <e v="#NAME?"/>
    <n v="85.5"/>
    <n v="7.7932164912280708"/>
    <n v="7.2046781286549715"/>
    <n v="1.523274970760234"/>
    <n v="1.0526315789473684"/>
    <n v="0.80701754385964908"/>
    <n v="14.99789461988304"/>
    <n v="6.269941520467837"/>
    <n v="4.3819577777777781"/>
    <n v="1.8596491228070176"/>
    <m/>
    <m/>
  </r>
  <r>
    <x v="19"/>
    <s v="css game arab"/>
    <x v="20"/>
    <s v="Wing"/>
    <s v="00:58:02"/>
    <n v="5994.9057000000003"/>
    <n v="529.53000999999995"/>
    <n v="28.948720000000002"/>
    <n v="1213.2700299999999"/>
    <n v="131.9"/>
    <n v="68"/>
    <n v="58"/>
    <n v="1742.8000400000001"/>
    <n v="397.63001000000003"/>
    <n v="566.14554999999996"/>
    <n v="103.27942"/>
    <n v="12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033333333333331"/>
    <n v="9.1245837449741529"/>
    <n v="20.906433601378517"/>
    <n v="2.2728317059161403"/>
    <n v="1.1717403790924756"/>
    <n v="0.99942561746122927"/>
    <n v="30.031017346352673"/>
    <n v="6.8517520390580131"/>
    <n v="9.7555235496840886"/>
    <n v="2.1711659965537047"/>
    <m/>
    <m/>
  </r>
  <r>
    <x v="5"/>
    <s v="css game arab"/>
    <x v="20"/>
    <s v="Attacker"/>
    <s v="01:25:26"/>
    <n v="3841.8740200000002"/>
    <n v="1040.26999"/>
    <n v="34.203090000000003"/>
    <n v="552.18998999999997"/>
    <n v="173.85001"/>
    <n v="80"/>
    <n v="67"/>
    <n v="1592.4599800000001"/>
    <n v="866.41998000000001"/>
    <n v="444.42227000000003"/>
    <n v="47.402450000000002"/>
    <n v="14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5.17577254403133"/>
    <n v="638.38755579497877"/>
    <n v="129.44528301886791"/>
    <x v="0"/>
    <e v="#NAME?"/>
    <e v="#NAME?"/>
    <e v="#NAME?"/>
    <e v="#NAME?"/>
    <e v="#NAME?"/>
    <e v="#NAME?"/>
    <e v="#NAME?"/>
    <e v="#NAME?"/>
    <e v="#NAME?"/>
    <e v="#NAME?"/>
    <e v="#NAME?"/>
    <e v="#NAME?"/>
    <n v="85.433333333333351"/>
    <n v="12.176394732735073"/>
    <n v="6.4634021459227453"/>
    <n v="2.0349201326570419"/>
    <n v="0.93640265314085036"/>
    <n v="0.7842372220054622"/>
    <n v="18.639796878657819"/>
    <n v="10.141474600078032"/>
    <n v="5.2019774092859921"/>
    <n v="1.7206398751463126"/>
    <m/>
    <m/>
  </r>
  <r>
    <x v="16"/>
    <s v="css game arab"/>
    <x v="20"/>
    <s v="Attacker"/>
    <s v="01:44:27"/>
    <n v="9768.3128099999994"/>
    <n v="575.05999999999995"/>
    <n v="29.80668"/>
    <n v="932.02"/>
    <n v="197.84"/>
    <n v="99"/>
    <n v="90"/>
    <n v="1507.08"/>
    <n v="377.22"/>
    <n v="988.24257999999998"/>
    <n v="93.518289999999993"/>
    <n v="1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4.45"/>
    <n v="5.5056007659167063"/>
    <n v="8.9231211105792241"/>
    <n v="1.8941120153183342"/>
    <n v="0.94782192436572521"/>
    <n v="0.86165629487793205"/>
    <n v="14.42872187649593"/>
    <n v="3.6114887505983724"/>
    <n v="9.4613937769267586"/>
    <n v="1.8094782192436571"/>
    <m/>
    <m/>
  </r>
  <r>
    <x v="6"/>
    <s v="css game arab"/>
    <x v="20"/>
    <s v="Defensive Midfielder"/>
    <s v="01:46:47"/>
    <n v="10566.004999999999"/>
    <n v="323.36998999999997"/>
    <n v="28.10568"/>
    <n v="881.8"/>
    <n v="47.13"/>
    <n v="84"/>
    <n v="79"/>
    <n v="1205.1699900000001"/>
    <n v="276.23998999999998"/>
    <n v="1051.7535600000001"/>
    <n v="98.934330000000003"/>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21.08497964774938"/>
    <n v="129.44528301886791"/>
    <x v="0"/>
    <e v="#NAME?"/>
    <e v="#NAME?"/>
    <e v="#NAME?"/>
    <e v="#NAME?"/>
    <e v="#NAME?"/>
    <e v="#NAME?"/>
    <e v="#NAME?"/>
    <e v="#NAME?"/>
    <e v="#NAME?"/>
    <e v="#NAME?"/>
    <e v="#NAME?"/>
    <e v="#NAME?"/>
    <n v="106.78333333333333"/>
    <n v="3.0282814733884811"/>
    <n v="8.2578429842359924"/>
    <n v="0.44136101139378808"/>
    <n v="0.78663961292336504"/>
    <n v="0.73981582643983146"/>
    <n v="11.286124457624474"/>
    <n v="2.5869204619946933"/>
    <n v="9.8494168253472782"/>
    <n v="1.5264554393631966"/>
    <m/>
    <m/>
  </r>
  <r>
    <x v="8"/>
    <s v="css game arab"/>
    <x v="20"/>
    <s v="RB"/>
    <s v="00:58:18"/>
    <n v="5373.7265600000001"/>
    <n v="358.25"/>
    <n v="29.571680000000001"/>
    <n v="748.13"/>
    <n v="68.12"/>
    <n v="72"/>
    <n v="66"/>
    <n v="1106.3800000000001"/>
    <n v="290.13"/>
    <n v="511.67572000000001"/>
    <n v="92.156049999999993"/>
    <n v="138"/>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29999999999999"/>
    <n v="6.1449399656946841"/>
    <n v="12.832418524871358"/>
    <n v="1.1684391080617498"/>
    <n v="1.2349914236706692"/>
    <n v="1.1320754716981134"/>
    <n v="18.977358490566044"/>
    <n v="4.9765008576329341"/>
    <n v="8.7765989708404817"/>
    <n v="2.3670668953687826"/>
    <m/>
    <m/>
  </r>
  <r>
    <x v="10"/>
    <s v="css game arab"/>
    <x v="20"/>
    <s v="Attacker"/>
    <s v="01:50:19"/>
    <n v="10262.93103"/>
    <n v="700.67998999999998"/>
    <n v="30.282299999999999"/>
    <n v="1452.7100399999999"/>
    <n v="199.5"/>
    <n v="102"/>
    <n v="87"/>
    <n v="2153.39003"/>
    <n v="501.17998999999998"/>
    <n v="953.29138999999998"/>
    <n v="93.022840000000002"/>
    <n v="18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0.31666666666666"/>
    <n v="6.3515333736213933"/>
    <n v="13.168545460039281"/>
    <n v="1.8084302764768092"/>
    <n v="0.92461096842423329"/>
    <n v="0.78863876718537551"/>
    <n v="19.520078833660676"/>
    <n v="4.5431030971445834"/>
    <n v="8.6414085813566999"/>
    <n v="1.7132497356096088"/>
    <m/>
    <m/>
  </r>
  <r>
    <x v="11"/>
    <s v="css game arab"/>
    <x v="20"/>
    <s v="Midfielder"/>
    <s v="00:56:06"/>
    <n v="4955.6228600000004"/>
    <n v="291.78998999999999"/>
    <n v="29.46977"/>
    <n v="611.27000999999996"/>
    <n v="67.36"/>
    <n v="37"/>
    <n v="42"/>
    <n v="903.06"/>
    <n v="224.42999"/>
    <n v="553.75969999999995"/>
    <n v="89.205309999999997"/>
    <n v="7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100000000000009"/>
    <n v="5.2012475935828864"/>
    <n v="10.896078609625667"/>
    <n v="1.2007130124777181"/>
    <n v="0.65953654188948296"/>
    <n v="0.74866310160427796"/>
    <n v="16.097326203208553"/>
    <n v="4.0005345811051685"/>
    <n v="9.8709393939393912"/>
    <n v="1.4081996434937609"/>
    <m/>
    <m/>
  </r>
  <r>
    <x v="12"/>
    <s v="css game arab"/>
    <x v="20"/>
    <s v="LB"/>
    <s v="01:46:00"/>
    <n v="8905.3621800000001"/>
    <n v="576.26998000000003"/>
    <n v="33.559350000000002"/>
    <n v="814.02002000000005"/>
    <n v="197.35999000000001"/>
    <n v="101"/>
    <n v="89"/>
    <n v="1390.29"/>
    <n v="378.90998999999999"/>
    <n v="826.89894000000004"/>
    <n v="83.999780000000001"/>
    <n v="19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5.4365092452830188"/>
    <n v="7.679434150943397"/>
    <n v="1.8618866981132076"/>
    <n v="0.95283018867924529"/>
    <n v="0.839622641509434"/>
    <n v="13.115943396226415"/>
    <n v="3.5746225471698114"/>
    <n v="7.8009333962264158"/>
    <n v="1.7924528301886793"/>
    <m/>
    <m/>
  </r>
  <r>
    <x v="13"/>
    <s v="css game arab"/>
    <x v="20"/>
    <s v="Left Forward"/>
    <s v="01:46:00"/>
    <n v="11392.35901"/>
    <n v="848.30998"/>
    <n v="32.795900000000003"/>
    <n v="1458.19003"/>
    <n v="204.59998999999999"/>
    <n v="139"/>
    <n v="109"/>
    <n v="2306.5000100000002"/>
    <n v="643.70998999999995"/>
    <n v="1126.3655900000001"/>
    <n v="107.45836"/>
    <n v="2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8.0029243396226413"/>
    <n v="13.756509716981132"/>
    <n v="1.9301885849056604"/>
    <n v="1.3113207547169812"/>
    <n v="1.0283018867924529"/>
    <n v="21.759434056603776"/>
    <n v="6.0727357547169802"/>
    <n v="10.626090471698115"/>
    <n v="2.3396226415094339"/>
    <m/>
    <m/>
  </r>
  <r>
    <x v="14"/>
    <s v="css game arab"/>
    <x v="20"/>
    <s v="Attacker"/>
    <s v="01:46:47"/>
    <n v="8998.2102699999996"/>
    <n v="387.15998999999999"/>
    <n v="30.46359"/>
    <n v="924.70001000000002"/>
    <n v="82.34"/>
    <n v="80"/>
    <n v="75"/>
    <n v="1311.86"/>
    <n v="304.81999000000002"/>
    <n v="738.77355999999997"/>
    <n v="84.254350000000002"/>
    <n v="15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6256593413454037"/>
    <n v="8.6595911659122837"/>
    <n v="0.77109411581083198"/>
    <n v="0.74918058373653817"/>
    <n v="0.70235679725300448"/>
    <n v="12.285250507257686"/>
    <n v="2.8545652255345719"/>
    <n v="6.9184350866240045"/>
    <n v="1.4515373809895427"/>
    <m/>
    <m/>
  </r>
  <r>
    <x v="18"/>
    <s v="css game arab"/>
    <x v="20"/>
    <s v="Wing"/>
    <s v="01:25:26"/>
    <n v="3805.19128"/>
    <n v="1024.7599700000001"/>
    <n v="32.633569999999999"/>
    <n v="574.92001000000005"/>
    <n v="211.74999"/>
    <n v="68"/>
    <n v="53"/>
    <n v="1599.6799799999999"/>
    <n v="813.00998000000004"/>
    <n v="429.49122999999997"/>
    <n v="47.53548"/>
    <n v="12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433333333333351"/>
    <n v="11.994849434256729"/>
    <n v="6.7294577838470531"/>
    <n v="2.4785406554818565"/>
    <n v="0.79594225516972283"/>
    <n v="0.6203667577058134"/>
    <n v="18.724307218103778"/>
    <n v="9.5163087787748708"/>
    <n v="5.0272090909090892"/>
    <n v="1.4163090128755362"/>
    <m/>
    <m/>
  </r>
  <r>
    <x v="17"/>
    <s v="css game arab"/>
    <x v="20"/>
    <s v="Attacking Midfielder"/>
    <s v="01:06:02"/>
    <n v="6624.4272499999997"/>
    <n v="254.44"/>
    <n v="27.93693"/>
    <n v="1222.56998"/>
    <n v="18.079999999999998"/>
    <n v="69"/>
    <n v="66"/>
    <n v="1477.00998"/>
    <n v="236.36"/>
    <n v="672.49738000000002"/>
    <n v="100.86066"/>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6.033333333333331"/>
    <n v="3.8532054517920242"/>
    <n v="18.514436850075718"/>
    <n v="0.27380111055022716"/>
    <n v="1.0449268046441191"/>
    <n v="0.99949520444220097"/>
    <n v="22.367642301867743"/>
    <n v="3.5794043412417973"/>
    <n v="10.184210701665826"/>
    <n v="2.0444220090863201"/>
    <m/>
    <m/>
  </r>
  <r>
    <x v="0"/>
    <s v="game-1"/>
    <x v="21"/>
    <s v="LB"/>
    <s v="01:18:11"/>
    <n v="3548.41833"/>
    <n v="56.11"/>
    <n v="24.56493"/>
    <n v="223.8"/>
    <n v="0"/>
    <n v="35"/>
    <n v="20"/>
    <n v="279.91000000000003"/>
    <n v="56.11"/>
    <n v="408.02105999999998"/>
    <n v="45.381419999999999"/>
    <n v="5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71767213813685782"/>
    <n v="2.8625026646770411"/>
    <n v="0"/>
    <n v="0.44766574291195904"/>
    <n v="0.25580899594969086"/>
    <n v="3.5801748028138989"/>
    <n v="0.71767213813685782"/>
    <n v="5.2187728842464285"/>
    <n v="0.70347473886164991"/>
    <m/>
    <m/>
  </r>
  <r>
    <x v="1"/>
    <s v="game-1"/>
    <x v="21"/>
    <s v="RB"/>
    <s v="01:18:11"/>
    <n v="3233.6959200000001"/>
    <n v="27.7"/>
    <n v="23.857420000000001"/>
    <n v="155.44"/>
    <n v="0"/>
    <n v="32"/>
    <n v="22"/>
    <n v="183.14"/>
    <n v="27.7"/>
    <n v="363.78827000000001"/>
    <n v="41.356369999999998"/>
    <n v="5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429545939032187"/>
    <n v="1.9881475165209976"/>
    <n v="0"/>
    <n v="0.40929439351950542"/>
    <n v="0.28138989554465998"/>
    <n v="2.3424429759113194"/>
    <n v="0.35429545939032187"/>
    <n v="4.6530156043487532"/>
    <n v="0.69068428906416535"/>
    <m/>
    <m/>
  </r>
  <r>
    <x v="2"/>
    <s v="game-1"/>
    <x v="21"/>
    <s v="Defender"/>
    <s v="01:18:11"/>
    <n v="3086.8273899999999"/>
    <n v="33.26"/>
    <n v="22.16114"/>
    <n v="85.79"/>
    <n v="0"/>
    <n v="30"/>
    <n v="17"/>
    <n v="119.05"/>
    <n v="33.26"/>
    <n v="324.81389000000001"/>
    <n v="39.47804"/>
    <n v="4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42541036026433593"/>
    <n v="1.0972926881261991"/>
    <n v="0"/>
    <n v="0.38371349392453635"/>
    <n v="0.21743764655723724"/>
    <n v="1.5227030483905351"/>
    <n v="0.42541036026433593"/>
    <n v="4.1545157535706672"/>
    <n v="0.60115114048177354"/>
    <m/>
    <m/>
  </r>
  <r>
    <x v="4"/>
    <s v="game-1"/>
    <x v="21"/>
    <s v="Midfielder"/>
    <s v="01:18:11"/>
    <n v="3861.1047400000002"/>
    <n v="98.06"/>
    <n v="24.631419999999999"/>
    <n v="443.78"/>
    <n v="0"/>
    <n v="67"/>
    <n v="55"/>
    <n v="541.84"/>
    <n v="98.06"/>
    <n v="469.50274999999999"/>
    <n v="49.380420000000001"/>
    <n v="12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2542315071413344"/>
    <n v="5.6761458111276903"/>
    <n v="0"/>
    <n v="0.85696013643146451"/>
    <n v="0.70347473886164991"/>
    <n v="6.9303773182690263"/>
    <n v="1.2542315071413344"/>
    <n v="6.0051513536559362"/>
    <n v="1.5604348752931143"/>
    <m/>
    <m/>
  </r>
  <r>
    <x v="19"/>
    <s v="game-1"/>
    <x v="21"/>
    <s v="Wing"/>
    <s v="01:18:11"/>
    <n v="4082.3658399999999"/>
    <n v="160.35"/>
    <n v="26.658270000000002"/>
    <n v="343.54001"/>
    <n v="16.66"/>
    <n v="53"/>
    <n v="36"/>
    <n v="503.89001000000002"/>
    <n v="143.69"/>
    <n v="450.24257999999998"/>
    <n v="52.2101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0509486250266464"/>
    <n v="4.3940312513323381"/>
    <n v="0.21308889362609251"/>
    <n v="0.6778938392666809"/>
    <n v="0.4604561927094436"/>
    <n v="6.4449798763589854"/>
    <n v="1.837859731400554"/>
    <n v="5.7588051161799187"/>
    <n v="1.1383500319761244"/>
    <m/>
    <m/>
  </r>
  <r>
    <x v="5"/>
    <s v="game-1"/>
    <x v="21"/>
    <s v="Attacker"/>
    <s v="01:18:11"/>
    <n v="3775.77673"/>
    <n v="87.98"/>
    <n v="26.835319999999999"/>
    <n v="253.25"/>
    <n v="11.27"/>
    <n v="54"/>
    <n v="34"/>
    <n v="341.23"/>
    <n v="76.709999999999994"/>
    <n v="436.78203000000002"/>
    <n v="48.289149999999999"/>
    <n v="8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1253037731826903"/>
    <n v="3.2391814112129609"/>
    <n v="0.14414836921765081"/>
    <n v="0.69068428906416535"/>
    <n v="0.43487529311447448"/>
    <n v="4.3644851843956509"/>
    <n v="0.98115540396503931"/>
    <n v="5.5866386271583881"/>
    <n v="1.1255595821786399"/>
    <m/>
    <m/>
  </r>
  <r>
    <x v="6"/>
    <s v="game-1"/>
    <x v="21"/>
    <s v="Defensive Midfielder"/>
    <s v="01:18:11"/>
    <n v="3306.6433099999999"/>
    <n v="0"/>
    <n v="19.58315"/>
    <n v="238.29"/>
    <n v="0"/>
    <n v="14"/>
    <n v="8"/>
    <n v="238.29"/>
    <n v="0"/>
    <n v="373.46087999999997"/>
    <n v="42.28931"/>
    <n v="2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
    <n v="3.0478362822425917"/>
    <n v="0"/>
    <n v="0.17906629716478362"/>
    <n v="0.10232359837987635"/>
    <n v="3.0478362822425917"/>
    <n v="0"/>
    <n v="4.7767326369643994"/>
    <n v="0.28138989554465998"/>
    <m/>
    <m/>
  </r>
  <r>
    <x v="20"/>
    <s v="game-1"/>
    <x v="21"/>
    <s v="Attacking Midfielder"/>
    <s v="01:28:26"/>
    <n v="3942.0006100000001"/>
    <n v="534.69998999999996"/>
    <n v="25.418209999999998"/>
    <n v="524.36"/>
    <n v="17"/>
    <n v="48"/>
    <n v="32"/>
    <n v="1059.05999"/>
    <n v="517.69998999999996"/>
    <n v="447.53597000000002"/>
    <n v="44.572090000000003"/>
    <n v="80"/>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8.433333333333337"/>
    <n v="6.0463624952883519"/>
    <n v="5.9294383716547303"/>
    <n v="0.19223520542781755"/>
    <n v="0.54278175650207305"/>
    <n v="0.36185450433471539"/>
    <n v="11.975800866943082"/>
    <n v="5.8541272898605348"/>
    <n v="5.0607158311345648"/>
    <n v="0.9046362608367885"/>
    <m/>
    <m/>
  </r>
  <r>
    <x v="8"/>
    <s v="game-1"/>
    <x v="21"/>
    <s v="RB"/>
    <s v="01:18:11"/>
    <n v="3566.2879600000001"/>
    <n v="103.5"/>
    <n v="24.71584"/>
    <n v="299.8"/>
    <n v="0"/>
    <n v="33"/>
    <n v="28"/>
    <n v="403.3"/>
    <n v="103.5"/>
    <n v="362.54304999999999"/>
    <n v="45.609949999999998"/>
    <n v="6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238115540396502"/>
    <n v="3.8345768492858667"/>
    <n v="0"/>
    <n v="0.42208484331698998"/>
    <n v="0.35813259432956723"/>
    <n v="5.1583884033255165"/>
    <n v="1.3238115540396502"/>
    <n v="4.6370886804519289"/>
    <n v="0.78021743764655715"/>
    <m/>
    <m/>
  </r>
  <r>
    <x v="10"/>
    <s v="game-1"/>
    <x v="21"/>
    <s v="Attacker"/>
    <s v="01:18:11"/>
    <n v="3308.6271999999999"/>
    <n v="12.33"/>
    <n v="23.294440000000002"/>
    <n v="310.3"/>
    <n v="0"/>
    <n v="33"/>
    <n v="16"/>
    <n v="322.63"/>
    <n v="12.33"/>
    <n v="366.76783999999998"/>
    <n v="42.314680000000003"/>
    <n v="4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5770624600298444"/>
    <n v="3.9688765721594543"/>
    <n v="0"/>
    <n v="0.42208484331698998"/>
    <n v="0.20464719675975271"/>
    <n v="4.1265828181624382"/>
    <n v="0.15770624600298444"/>
    <n v="4.6911256448518435"/>
    <n v="0.62673204007674266"/>
    <m/>
    <m/>
  </r>
  <r>
    <x v="21"/>
    <s v="game-1"/>
    <x v="21"/>
    <s v="Defender"/>
    <s v="01:20:46"/>
    <n v="3622.5661599999999"/>
    <n v="234.86"/>
    <n v="23.537479999999999"/>
    <n v="506.16"/>
    <n v="0"/>
    <n v="36"/>
    <n v="17"/>
    <n v="741.02"/>
    <n v="234.86"/>
    <n v="519.01291000000003"/>
    <n v="44.847990000000003"/>
    <n v="53"/>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0.766666666666652"/>
    <n v="2.9078827899298396"/>
    <n v="6.266941807676436"/>
    <n v="0"/>
    <n v="0.44572843582335958"/>
    <n v="0.21048287247214201"/>
    <n v="9.1748245976062748"/>
    <n v="2.9078827899298396"/>
    <n v="6.4260781262897249"/>
    <n v="0.65621130829550156"/>
    <m/>
    <m/>
  </r>
  <r>
    <x v="12"/>
    <s v="game-1"/>
    <x v="21"/>
    <s v="LB"/>
    <s v="01:18:11"/>
    <n v="3467.3933099999999"/>
    <n v="106.2"/>
    <n v="26.635210000000001"/>
    <n v="177.21"/>
    <n v="24.86"/>
    <n v="36"/>
    <n v="27"/>
    <n v="283.41000000000003"/>
    <n v="81.34"/>
    <n v="376.49842999999998"/>
    <n v="44.345170000000003"/>
    <n v="6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583457684928586"/>
    <n v="2.2665956086122363"/>
    <n v="0.31797058196546574"/>
    <n v="0.4604561927094436"/>
    <n v="0.34534214453208267"/>
    <n v="3.6249413771050949"/>
    <n v="1.0403751865273929"/>
    <n v="4.8155842677467486"/>
    <n v="0.80579833724152627"/>
    <m/>
    <m/>
  </r>
  <r>
    <x v="13"/>
    <s v="game-1"/>
    <x v="21"/>
    <s v="Left Forward"/>
    <s v="01:18:11"/>
    <n v="3173.4571500000002"/>
    <n v="14.99"/>
    <n v="21.412269999999999"/>
    <n v="224.61"/>
    <n v="0"/>
    <n v="19"/>
    <n v="8"/>
    <n v="239.6"/>
    <n v="14.99"/>
    <n v="374.97725000000003"/>
    <n v="40.58596"/>
    <n v="2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9172884246429331"/>
    <n v="2.8728629290130034"/>
    <n v="0"/>
    <n v="0.24301854615220633"/>
    <n v="0.10232359837987635"/>
    <n v="3.0645917714772968"/>
    <n v="0.19172884246429331"/>
    <n v="4.7961276913238118"/>
    <n v="0.34534214453208267"/>
    <m/>
    <m/>
  </r>
  <r>
    <x v="14"/>
    <s v="game-1"/>
    <x v="21"/>
    <s v="Attacker"/>
    <s v="01:18:11"/>
    <n v="2907.4140600000001"/>
    <n v="27.86"/>
    <n v="22.666550000000001"/>
    <n v="234.49999"/>
    <n v="0"/>
    <n v="22"/>
    <n v="7"/>
    <n v="262.35998999999998"/>
    <n v="27.86"/>
    <n v="265.98448000000002"/>
    <n v="37.183489999999999"/>
    <n v="2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634193135791942"/>
    <n v="2.9993603496056278"/>
    <n v="0"/>
    <n v="0.28138989554465998"/>
    <n v="8.9533148582391808E-2"/>
    <n v="3.3557022809635466"/>
    <n v="0.35634193135791942"/>
    <n v="3.4020611383500321"/>
    <n v="0.37092304412705179"/>
    <m/>
    <m/>
  </r>
  <r>
    <x v="18"/>
    <s v="game-1"/>
    <x v="21"/>
    <s v="Wing"/>
    <s v="01:18:11"/>
    <n v="4045.0667699999999"/>
    <n v="218.32"/>
    <n v="30.984649999999998"/>
    <n v="359.66"/>
    <n v="68.67"/>
    <n v="58"/>
    <n v="48"/>
    <n v="577.98"/>
    <n v="149.65"/>
    <n v="493.63229000000001"/>
    <n v="51.733150000000002"/>
    <n v="10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7924109997868256"/>
    <n v="4.6002131741632919"/>
    <n v="0.87832018759326369"/>
    <n v="0.74184608825410359"/>
    <n v="0.6139415902792581"/>
    <n v="7.3926241739501171"/>
    <n v="1.914090812193562"/>
    <n v="6.3137790236623319"/>
    <n v="1.3557876785333618"/>
    <m/>
    <m/>
  </r>
  <r>
    <x v="17"/>
    <s v="game-1"/>
    <x v="21"/>
    <s v="Attacking Midfielder"/>
    <s v="01:18:11"/>
    <n v="3654.5026899999998"/>
    <n v="45.45"/>
    <n v="25.310759999999998"/>
    <n v="182.28"/>
    <n v="3.01"/>
    <n v="31"/>
    <n v="27"/>
    <n v="227.73"/>
    <n v="42.44"/>
    <n v="426.11642000000001"/>
    <n v="46.738149999999997"/>
    <n v="5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58132594329567255"/>
    <n v="2.3314431890854825"/>
    <n v="3.8499253890428478E-2"/>
    <n v="0.39650394372202086"/>
    <n v="0.34534214453208267"/>
    <n v="2.9127691323811553"/>
    <n v="0.54282668940524403"/>
    <n v="5.4502206778938387"/>
    <n v="0.74184608825410359"/>
    <m/>
    <m/>
  </r>
  <r>
    <x v="0"/>
    <s v="game 3"/>
    <x v="22"/>
    <s v="LB"/>
    <s v="01:45:51"/>
    <n v="9056.5888699999996"/>
    <n v="398.35"/>
    <n v="30.269960000000001"/>
    <n v="691.72"/>
    <n v="126.9"/>
    <n v="81"/>
    <n v="84"/>
    <n v="1090.07"/>
    <n v="271.45"/>
    <n v="918.39788999999996"/>
    <n v="85.550219999999996"/>
    <n v="16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3.763344355219651"/>
    <n v="6.5349078885214933"/>
    <n v="1.1988663202645253"/>
    <n v="0.76523382144544172"/>
    <n v="0.79357581483230988"/>
    <n v="10.298252243741143"/>
    <n v="2.5644780349551253"/>
    <n v="8.6764089749645734"/>
    <n v="1.5588096362777517"/>
    <m/>
    <m/>
  </r>
  <r>
    <x v="1"/>
    <s v="game 3"/>
    <x v="22"/>
    <s v="RB"/>
    <s v="01:17:16"/>
    <n v="7202.8496100000002"/>
    <n v="538.08001000000002"/>
    <n v="31.94896"/>
    <n v="663.32998999999995"/>
    <n v="228.65"/>
    <n v="85"/>
    <n v="89"/>
    <n v="1201.4100000000001"/>
    <n v="309.43000999999998"/>
    <n v="719.12134000000003"/>
    <n v="93.214830000000006"/>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266666666666666"/>
    <n v="6.9639345556514236"/>
    <n v="8.5849437877480579"/>
    <n v="2.9592320966350303"/>
    <n v="1.100086281276963"/>
    <n v="1.1518550474547022"/>
    <n v="15.548878343399483"/>
    <n v="4.0047024590163929"/>
    <n v="9.3070061259706645"/>
    <n v="2.2519413287316654"/>
    <m/>
    <m/>
  </r>
  <r>
    <x v="2"/>
    <s v="game 3"/>
    <x v="22"/>
    <s v="Defender"/>
    <s v="01:45:51"/>
    <n v="8754.2797900000005"/>
    <n v="316.67"/>
    <n v="30.449210000000001"/>
    <n v="552.35001"/>
    <n v="106.65"/>
    <n v="73"/>
    <n v="61"/>
    <n v="869.02000999999996"/>
    <n v="210.02"/>
    <n v="795.05120999999997"/>
    <n v="82.694550000000007"/>
    <n v="13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2.9916863486065188"/>
    <n v="5.2182334435521964"/>
    <n v="1.0075578649031649"/>
    <n v="0.68965517241379315"/>
    <n v="0.57628719886632029"/>
    <n v="8.2099197921587148"/>
    <n v="1.9841284837033539"/>
    <n v="7.5111120453471898"/>
    <n v="1.2659423712801134"/>
    <m/>
    <m/>
  </r>
  <r>
    <x v="4"/>
    <s v="game 3"/>
    <x v="22"/>
    <s v="Midfielder"/>
    <s v="01:45:51"/>
    <n v="11649.642089999999"/>
    <n v="538"/>
    <n v="27.45805"/>
    <n v="1608.97003"/>
    <n v="60.58"/>
    <n v="124"/>
    <n v="147"/>
    <n v="2146.97003"/>
    <n v="477.42"/>
    <n v="1235.00342"/>
    <n v="110.04468"/>
    <n v="27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0826641473783658"/>
    <n v="15.200472649976382"/>
    <n v="0.57231931979215878"/>
    <n v="1.1714690599905528"/>
    <n v="1.3887576759565423"/>
    <n v="20.283136797354747"/>
    <n v="4.5103448275862075"/>
    <n v="11.667486254133207"/>
    <n v="2.5602267359470949"/>
    <m/>
    <m/>
  </r>
  <r>
    <x v="19"/>
    <s v="game 3"/>
    <x v="22"/>
    <s v="Wing"/>
    <s v="01:25:06"/>
    <n v="9552.8378900000007"/>
    <n v="737.16998000000001"/>
    <n v="30.133759999999999"/>
    <n v="1123.74002"/>
    <n v="220.25998999999999"/>
    <n v="125"/>
    <n v="106"/>
    <n v="1860.91"/>
    <n v="516.90998999999999"/>
    <n v="941.12456999999995"/>
    <n v="112.24525"/>
    <n v="2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5.1"/>
    <n v="8.6623969447708582"/>
    <n v="13.204935605170387"/>
    <n v="2.5882490011750883"/>
    <n v="1.4688601645123385"/>
    <n v="1.2455934195064631"/>
    <n v="21.867332549941249"/>
    <n v="6.0741479435957704"/>
    <n v="11.05904312573443"/>
    <n v="2.7144535840188015"/>
    <m/>
    <m/>
  </r>
  <r>
    <x v="5"/>
    <s v="game 3"/>
    <x v="22"/>
    <s v="Attacker"/>
    <s v="01:17:22"/>
    <n v="8016.4956099999999"/>
    <n v="489.17"/>
    <n v="33.176090000000002"/>
    <n v="876.03003000000001"/>
    <n v="189.59"/>
    <n v="87"/>
    <n v="95"/>
    <n v="1365.20003"/>
    <n v="299.58"/>
    <n v="848.86315999999999"/>
    <n v="103.61335"/>
    <n v="18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36666666666666"/>
    <n v="6.3227488151658777"/>
    <n v="11.323093881947438"/>
    <n v="2.4505385609651014"/>
    <n v="1.124515295131409"/>
    <n v="1.2279190004308489"/>
    <n v="17.645842697113313"/>
    <n v="3.8722102542007755"/>
    <n v="10.971949504523913"/>
    <n v="2.3524342955622579"/>
    <m/>
    <m/>
  </r>
  <r>
    <x v="16"/>
    <s v="game 3"/>
    <x v="22"/>
    <s v="Attacker"/>
    <s v="00:30:50"/>
    <n v="2992.14111"/>
    <n v="218.71"/>
    <n v="29.796469999999999"/>
    <n v="360.14001000000002"/>
    <n v="56.71"/>
    <n v="39"/>
    <n v="20"/>
    <n v="578.85001"/>
    <n v="162"/>
    <n v="289.52841000000001"/>
    <n v="97.008330000000001"/>
    <n v="5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0.833333333333329"/>
    <n v="7.0932972972972985"/>
    <n v="11.680216540540544"/>
    <n v="1.8392432432432435"/>
    <n v="1.264864864864865"/>
    <n v="0.6486486486486488"/>
    <n v="18.773513837837839"/>
    <n v="5.2540540540540546"/>
    <n v="9.3901105945945957"/>
    <n v="1.9135135135135137"/>
    <m/>
    <m/>
  </r>
  <r>
    <x v="6"/>
    <s v="game 3"/>
    <x v="22"/>
    <s v="Defensive Midfielder"/>
    <s v="00:45:12"/>
    <n v="4153.3121899999996"/>
    <n v="543.84001000000001"/>
    <n v="30.647680000000001"/>
    <n v="588.49000999999998"/>
    <n v="148.02000000000001"/>
    <n v="49"/>
    <n v="37"/>
    <n v="1132.3300200000001"/>
    <n v="395.82001000000002"/>
    <n v="401.60762999999997"/>
    <n v="91.873890000000003"/>
    <n v="8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2"/>
    <n v="12.031858628318583"/>
    <n v="13.019690486725663"/>
    <n v="3.2747787610619468"/>
    <n v="1.084070796460177"/>
    <n v="0.81858407079646012"/>
    <n v="25.051549115044249"/>
    <n v="8.7570798672566372"/>
    <n v="8.885124557522122"/>
    <n v="1.902654867256637"/>
    <m/>
    <m/>
  </r>
  <r>
    <x v="22"/>
    <s v="game 3"/>
    <x v="22"/>
    <s v="Attacking Midfielder"/>
    <s v="00:19:17"/>
    <n v="1345.8608400000001"/>
    <n v="416.33001000000002"/>
    <n v="25.44341"/>
    <n v="389.10001"/>
    <n v="18.41"/>
    <n v="40"/>
    <n v="28"/>
    <n v="805.43002000000001"/>
    <n v="397.92000999999999"/>
    <n v="132.38556"/>
    <n v="69.781930000000003"/>
    <n v="6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9.283333333333335"/>
    <n v="21.590147450302506"/>
    <n v="20.178047191011235"/>
    <n v="0.95471045808124455"/>
    <n v="2.0743301642178045"/>
    <n v="1.4520311149524632"/>
    <n v="41.768194641313741"/>
    <n v="20.635436992221258"/>
    <n v="6.8652840103716501"/>
    <n v="3.5263612791702674"/>
    <m/>
    <m/>
  </r>
  <r>
    <x v="8"/>
    <s v="game 3"/>
    <x v="22"/>
    <s v="RB"/>
    <s v="01:45:51"/>
    <n v="9353.5820299999996"/>
    <n v="649.08000000000004"/>
    <n v="30.694050000000001"/>
    <n v="1149.92004"/>
    <n v="144.11000000000001"/>
    <n v="118"/>
    <n v="123"/>
    <n v="1799.0000399999999"/>
    <n v="504.97"/>
    <n v="826.03255999999999"/>
    <n v="88.355670000000003"/>
    <n v="24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6.1320736891828069"/>
    <n v="10.86367538970241"/>
    <n v="1.3614548889938594"/>
    <n v="1.1147850732168163"/>
    <n v="1.1620217288615966"/>
    <n v="16.995749078885215"/>
    <n v="4.7706188001889469"/>
    <n v="7.8038031176192728"/>
    <n v="2.2768068020784131"/>
    <m/>
    <m/>
  </r>
  <r>
    <x v="10"/>
    <s v="game 3"/>
    <x v="22"/>
    <s v="Attacker"/>
    <s v="00:33:43"/>
    <n v="2892.4300499999999"/>
    <n v="392.74"/>
    <n v="28.89753"/>
    <n v="553.03000999999995"/>
    <n v="94.67"/>
    <n v="41"/>
    <n v="30"/>
    <n v="945.77000999999996"/>
    <n v="298.07"/>
    <n v="272.09573"/>
    <n v="85.74906"/>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3.716666666666669"/>
    <n v="11.648245180425111"/>
    <n v="16.402274147305977"/>
    <n v="2.8078101828966879"/>
    <n v="1.2160158180919427"/>
    <n v="0.88976767177459215"/>
    <n v="28.050519327731088"/>
    <n v="8.8404349975284227"/>
    <n v="8.0700661393969355"/>
    <n v="2.1057834898665346"/>
    <m/>
    <m/>
  </r>
  <r>
    <x v="12"/>
    <s v="game 3"/>
    <x v="22"/>
    <s v="LB"/>
    <s v="01:45:51"/>
    <n v="9374.3076199999996"/>
    <n v="610.24999000000003"/>
    <n v="33.85407"/>
    <n v="919.56002999999998"/>
    <n v="286.85998999999998"/>
    <n v="100"/>
    <n v="95"/>
    <n v="1529.8100199999999"/>
    <n v="323.39"/>
    <n v="830.32443000000001"/>
    <n v="88.551450000000003"/>
    <n v="1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7652337269721308"/>
    <n v="8.6873880963627776"/>
    <n v="2.7100613131790268"/>
    <n v="0.94473311289560702"/>
    <n v="0.89749645725082672"/>
    <n v="14.452621823334908"/>
    <n v="3.0551724137931036"/>
    <n v="7.8443498346717053"/>
    <n v="1.8422295701464337"/>
    <m/>
    <m/>
  </r>
  <r>
    <x v="13"/>
    <s v="game 3"/>
    <x v="22"/>
    <s v="Left Forward"/>
    <s v="00:42:24"/>
    <n v="3425.4497700000002"/>
    <n v="466.4"/>
    <n v="26.71754"/>
    <n v="524.10999000000004"/>
    <n v="122.9"/>
    <n v="52"/>
    <n v="33"/>
    <n v="990.50999000000002"/>
    <n v="343.5"/>
    <n v="350.69925999999998"/>
    <n v="80.774940000000001"/>
    <n v="8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2.4"/>
    <n v="11"/>
    <n v="12.361084669811323"/>
    <n v="2.8985849056603774"/>
    <n v="1.2264150943396226"/>
    <n v="0.77830188679245282"/>
    <n v="23.361084669811323"/>
    <n v="8.1014150943396235"/>
    <n v="8.2712089622641507"/>
    <n v="2.0047169811320757"/>
    <m/>
    <m/>
  </r>
  <r>
    <x v="14"/>
    <s v="game 3"/>
    <x v="22"/>
    <s v="Attacker"/>
    <s v="00:45:55"/>
    <n v="3572.18262"/>
    <n v="478.35"/>
    <n v="29.8154"/>
    <n v="494.8"/>
    <n v="73.510000000000005"/>
    <n v="32"/>
    <n v="26"/>
    <n v="973.15"/>
    <n v="404.84"/>
    <n v="303.87490000000003"/>
    <n v="77.778450000000007"/>
    <n v="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916666666666664"/>
    <n v="10.417785843920147"/>
    <n v="10.776043557168785"/>
    <n v="1.6009437386569876"/>
    <n v="0.69691470054446469"/>
    <n v="0.56624319419237756"/>
    <n v="21.19382940108893"/>
    <n v="8.8168421052631576"/>
    <n v="6.617965154264974"/>
    <n v="1.2631578947368423"/>
    <m/>
    <m/>
  </r>
  <r>
    <x v="18"/>
    <s v="game 3"/>
    <x v="22"/>
    <s v="Wing"/>
    <s v="01:17:28"/>
    <n v="8737.4081999999999"/>
    <n v="726.13000999999997"/>
    <n v="31.713429999999999"/>
    <n v="1101.7199700000001"/>
    <n v="211.45"/>
    <n v="112"/>
    <n v="99"/>
    <n v="1827.84998"/>
    <n v="514.68001000000004"/>
    <n v="861.08159999999998"/>
    <n v="112.78829"/>
    <n v="21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66666666666669"/>
    <n v="9.3734510757314968"/>
    <n v="14.221858476764201"/>
    <n v="2.7295611015490531"/>
    <n v="1.4457831325301205"/>
    <n v="1.2779690189328743"/>
    <n v="23.595309552495696"/>
    <n v="6.6438899741824446"/>
    <n v="11.115511187607572"/>
    <n v="2.7237521514629948"/>
    <m/>
    <m/>
  </r>
  <r>
    <x v="17"/>
    <s v="game 3"/>
    <x v="22"/>
    <s v="Attacking Midfielder"/>
    <s v="01:26:22"/>
    <n v="9172.5268599999999"/>
    <n v="356.46"/>
    <n v="26.704460000000001"/>
    <n v="1429.0800200000001"/>
    <n v="46.9"/>
    <n v="98"/>
    <n v="108"/>
    <n v="1785.5400199999999"/>
    <n v="309.56"/>
    <n v="952.79436999999996"/>
    <n v="106.18788000000001"/>
    <n v="20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366666666666688"/>
    <n v="4.1272867618680031"/>
    <n v="16.546661752219219"/>
    <n v="0.54303357776920091"/>
    <n v="1.1346970281744497"/>
    <n v="1.2504824392126588"/>
    <n v="20.673948514087218"/>
    <n v="3.5842531840988028"/>
    <n v="11.031968776534153"/>
    <n v="2.3851794673871085"/>
    <m/>
    <m/>
  </r>
  <r>
    <x v="23"/>
    <s v="Game +1"/>
    <x v="23"/>
    <s v="Midfielder"/>
    <s v="01:17:26"/>
    <n v="4894.0092800000002"/>
    <n v="520.17999999999995"/>
    <n v="26.001470000000001"/>
    <n v="720.34002999999996"/>
    <n v="15.3"/>
    <n v="99"/>
    <n v="65"/>
    <n v="1240.5200299999999"/>
    <n v="504.88"/>
    <n v="538.98406999999997"/>
    <n v="63.202739999999999"/>
    <n v="16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33333333333337"/>
    <n v="6.7177787343951776"/>
    <n v="9.302712397761514"/>
    <n v="0.19758932414980629"/>
    <n v="1.2785191562634524"/>
    <n v="0.83943176926388285"/>
    <n v="16.020491132156693"/>
    <n v="6.5201894102453721"/>
    <n v="6.9606207920792071"/>
    <n v="2.1179509255273352"/>
    <m/>
    <m/>
  </r>
  <r>
    <x v="6"/>
    <s v="Game +1"/>
    <x v="23"/>
    <s v="Defensive Midfielder"/>
    <s v="01:04:17"/>
    <n v="3935.6320799999999"/>
    <n v="196.80999"/>
    <n v="27.017900000000001"/>
    <n v="398.20999"/>
    <n v="27.05"/>
    <n v="56"/>
    <n v="46"/>
    <n v="595.01998000000003"/>
    <n v="169.75998999999999"/>
    <n v="415.65985000000001"/>
    <n v="61.220199999999998"/>
    <n v="10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4.283333333333331"/>
    <n v="3.0616021260046669"/>
    <n v="6.1946070521130414"/>
    <n v="0.42079336271713769"/>
    <n v="0.87114337568058076"/>
    <n v="0.71558205859476276"/>
    <n v="9.2562091781177092"/>
    <n v="2.640808763287529"/>
    <n v="6.4660593725693545"/>
    <n v="1.5867254342753436"/>
    <m/>
    <m/>
  </r>
  <r>
    <x v="22"/>
    <s v="Game +1"/>
    <x v="23"/>
    <s v="Attacking Midfielder"/>
    <s v="01:01:47"/>
    <n v="3340.6770000000001"/>
    <n v="111.35"/>
    <n v="25.980129999999999"/>
    <n v="338.78"/>
    <n v="10.38"/>
    <n v="66"/>
    <n v="50"/>
    <n v="450.13"/>
    <n v="100.97"/>
    <n v="400.95238999999998"/>
    <n v="54.059620000000002"/>
    <n v="11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1.783333333333331"/>
    <n v="1.8022659832748853"/>
    <n v="5.4833558133261393"/>
    <n v="0.16800647423792825"/>
    <n v="1.0682492581602374"/>
    <n v="0.80927974103048295"/>
    <n v="7.285621796601025"/>
    <n v="1.6342595090369572"/>
    <n v="6.4896529268950633"/>
    <n v="1.8775289991907202"/>
    <m/>
    <m/>
  </r>
  <r>
    <x v="10"/>
    <s v="Game +1"/>
    <x v="23"/>
    <s v="Attacker"/>
    <s v="01:03:56"/>
    <n v="3831.7670899999998"/>
    <n v="243.46"/>
    <n v="28.44979"/>
    <n v="501.51999000000001"/>
    <n v="24.35"/>
    <n v="65"/>
    <n v="54"/>
    <n v="744.97999000000004"/>
    <n v="219.11"/>
    <n v="401.47183000000001"/>
    <n v="59.928640000000001"/>
    <n v="11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933333333333344"/>
    <n v="3.8080291970802915"/>
    <n v="7.8444211157455674"/>
    <n v="0.38086548488008337"/>
    <n v="1.0166840458811259"/>
    <n v="0.84462982273201237"/>
    <n v="11.652450312825859"/>
    <n v="3.4271637122002083"/>
    <n v="6.2795385297184563"/>
    <n v="1.8613138686131383"/>
    <m/>
    <m/>
  </r>
  <r>
    <x v="21"/>
    <s v="Game +1"/>
    <x v="23"/>
    <s v="Defender"/>
    <s v="00:47:06"/>
    <n v="2974.0681199999999"/>
    <n v="197.43"/>
    <n v="27.275310000000001"/>
    <n v="150.24001000000001"/>
    <n v="107.45"/>
    <n v="39"/>
    <n v="40"/>
    <n v="347.67000999999999"/>
    <n v="89.98"/>
    <n v="405.11401000000001"/>
    <n v="64.462140000000005"/>
    <n v="7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1"/>
    <n v="4.1917197452229296"/>
    <n v="3.1898091295116773"/>
    <n v="2.2813163481953289"/>
    <n v="0.8280254777070063"/>
    <n v="0.84925690021231415"/>
    <n v="7.3815288747346068"/>
    <n v="1.9104033970276009"/>
    <n v="8.6011467091295124"/>
    <n v="1.6772823779193204"/>
    <m/>
    <m/>
  </r>
  <r>
    <x v="13"/>
    <s v="Game +1"/>
    <x v="23"/>
    <s v="Left Forward"/>
    <s v="01:02:36"/>
    <n v="3884.3398400000001"/>
    <n v="212.01"/>
    <n v="27.209610000000001"/>
    <n v="397.26001000000002"/>
    <n v="50.84"/>
    <n v="64"/>
    <n v="48"/>
    <n v="609.27000999999996"/>
    <n v="161.16999999999999"/>
    <n v="477.41025000000002"/>
    <n v="62.043219999999998"/>
    <n v="11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3.3867412140575079"/>
    <n v="6.3460065495207667"/>
    <n v="0.81214057507987225"/>
    <n v="1.0223642172523961"/>
    <n v="0.76677316293929709"/>
    <n v="9.7327477635782742"/>
    <n v="2.5746006389776355"/>
    <n v="7.6263618210862623"/>
    <n v="1.7891373801916932"/>
    <m/>
    <m/>
  </r>
  <r>
    <x v="14"/>
    <s v="Game +1"/>
    <x v="23"/>
    <s v="Attacker"/>
    <s v="01:02:36"/>
    <n v="3674.1240200000002"/>
    <n v="168.54001"/>
    <n v="26.715620000000001"/>
    <n v="323.14999"/>
    <n v="9.8000000000000007"/>
    <n v="47"/>
    <n v="48"/>
    <n v="491.69"/>
    <n v="158.74001000000001"/>
    <n v="359.67746"/>
    <n v="58.685510000000001"/>
    <n v="9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2.6923324281150158"/>
    <n v="5.1621404153354629"/>
    <n v="0.15654952076677317"/>
    <n v="0.75079872204472842"/>
    <n v="0.76677316293929709"/>
    <n v="7.8544728434504787"/>
    <n v="2.535782907348243"/>
    <n v="5.7456463258785941"/>
    <n v="1.5175718849840256"/>
    <m/>
    <m/>
  </r>
  <r>
    <x v="0"/>
    <s v="game-1"/>
    <x v="24"/>
    <s v="LB"/>
    <s v="01:10:22"/>
    <n v="2935.32593"/>
    <n v="18.38"/>
    <n v="23.435189999999999"/>
    <n v="200.22"/>
    <n v="0"/>
    <n v="33"/>
    <n v="30"/>
    <n v="218.6"/>
    <n v="18.38"/>
    <n v="358.56252999999998"/>
    <n v="41.712150000000001"/>
    <n v="6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2612032212221696"/>
    <n v="2.8453813358597824"/>
    <n v="0"/>
    <n v="0.46897205116058743"/>
    <n v="0.42633822832780677"/>
    <n v="3.1065845570819519"/>
    <n v="0.2612032212221696"/>
    <n v="5.0956304594978681"/>
    <n v="0.89531027948839426"/>
    <m/>
    <m/>
  </r>
  <r>
    <x v="1"/>
    <s v="game-1"/>
    <x v="24"/>
    <s v="RB"/>
    <s v="01:10:09"/>
    <n v="2567.6875"/>
    <n v="18.809999999999999"/>
    <n v="22.05076"/>
    <n v="129.49001000000001"/>
    <n v="0"/>
    <n v="27"/>
    <n v="24"/>
    <n v="148.30000999999999"/>
    <n v="18.809999999999999"/>
    <n v="294.77920999999998"/>
    <n v="36.600470000000001"/>
    <n v="5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6813970064148251"/>
    <n v="1.8459017818959373"/>
    <n v="0"/>
    <n v="0.38488952245188879"/>
    <n v="0.34212401995723446"/>
    <n v="2.1140414825374196"/>
    <n v="0.26813970064148251"/>
    <n v="4.202127013542408"/>
    <n v="0.7270135424091233"/>
    <m/>
    <m/>
  </r>
  <r>
    <x v="2"/>
    <s v="game-1"/>
    <x v="24"/>
    <s v="Defender"/>
    <s v="01:10:11"/>
    <n v="2711.55762"/>
    <n v="2.0499999999999998"/>
    <n v="20.324069999999999"/>
    <n v="135.50998999999999"/>
    <n v="0"/>
    <n v="27"/>
    <n v="23"/>
    <n v="137.55999"/>
    <n v="2.0499999999999998"/>
    <n v="317.94835999999998"/>
    <n v="38.627459999999999"/>
    <n v="5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2.9209213963429109E-2"/>
    <n v="1.9308001424839702"/>
    <n v="0"/>
    <n v="0.38470672049394439"/>
    <n v="0.32771313227261933"/>
    <n v="1.9600093564473995"/>
    <n v="2.9209213963429109E-2"/>
    <n v="4.5302544763714074"/>
    <n v="0.71241985276656372"/>
    <m/>
    <m/>
  </r>
  <r>
    <x v="4"/>
    <s v="game-1"/>
    <x v="24"/>
    <s v="Midfielder"/>
    <s v="01:10:09"/>
    <n v="3376.4631300000001"/>
    <n v="31.75"/>
    <n v="23.495190000000001"/>
    <n v="191.34"/>
    <n v="0"/>
    <n v="41"/>
    <n v="34"/>
    <n v="223.09"/>
    <n v="31.75"/>
    <n v="442.04993000000002"/>
    <n v="48.128959999999999"/>
    <n v="7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45260156806842478"/>
    <n v="2.7275837491090518"/>
    <n v="0"/>
    <n v="0.58446186742694217"/>
    <n v="0.48467569493941548"/>
    <n v="3.1801853171774765"/>
    <n v="0.45260156806842478"/>
    <n v="6.3014957947255876"/>
    <n v="1.0691375623663577"/>
    <m/>
    <m/>
  </r>
  <r>
    <x v="19"/>
    <s v="game-1"/>
    <x v="24"/>
    <s v="Wing"/>
    <s v="01:10:22"/>
    <n v="3459.5861799999998"/>
    <n v="128.52000000000001"/>
    <n v="26.757280000000002"/>
    <n v="327.95999"/>
    <n v="8.7799999999999994"/>
    <n v="47"/>
    <n v="39"/>
    <n v="456.47998999999999"/>
    <n v="119.74"/>
    <n v="383.21030000000002"/>
    <n v="49.162100000000002"/>
    <n v="8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8264329701563244"/>
    <n v="4.6607293699668411"/>
    <n v="0.12477498815727144"/>
    <n v="0.66792989104689726"/>
    <n v="0.55423969682614882"/>
    <n v="6.4871623401231648"/>
    <n v="1.7016579819990527"/>
    <n v="5.4459066792989113"/>
    <n v="1.2221695878730461"/>
    <m/>
    <m/>
  </r>
  <r>
    <x v="23"/>
    <s v="game-1"/>
    <x v="24"/>
    <s v="Midfielder"/>
    <s v="01:36:26"/>
    <n v="4417.9381100000001"/>
    <n v="75.98"/>
    <n v="25.464269999999999"/>
    <n v="316.60001"/>
    <n v="6.56"/>
    <n v="83"/>
    <n v="85"/>
    <n v="392.58001000000002"/>
    <n v="69.42"/>
    <n v="518.92801999999995"/>
    <n v="45.806579999999997"/>
    <n v="168"/>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6.433333333333337"/>
    <n v="0.78790183200829589"/>
    <n v="3.2830972347044587"/>
    <n v="6.8026270307639122E-2"/>
    <n v="0.86069823712409266"/>
    <n v="0.88143795368129962"/>
    <n v="4.0709990667127549"/>
    <n v="0.7198755617006567"/>
    <n v="5.381210024196335"/>
    <n v="1.7421361908053923"/>
    <m/>
    <m/>
  </r>
  <r>
    <x v="5"/>
    <s v="game-1"/>
    <x v="24"/>
    <s v="Attacker"/>
    <s v="01:10:22"/>
    <n v="3519.3083499999998"/>
    <n v="33.24"/>
    <n v="22.788609999999998"/>
    <n v="177.33"/>
    <n v="0"/>
    <n v="39"/>
    <n v="34"/>
    <n v="210.57"/>
    <n v="33.24"/>
    <n v="430.78046000000001"/>
    <n v="50.010779999999997"/>
    <n v="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47238275698720994"/>
    <n v="2.520085267645666"/>
    <n v="0"/>
    <n v="0.55423969682614882"/>
    <n v="0.48318332543818099"/>
    <n v="2.9924680246328754"/>
    <n v="0.47238275698720994"/>
    <n v="6.1219392704879212"/>
    <n v="1.0374230222643297"/>
    <m/>
    <m/>
  </r>
  <r>
    <x v="6"/>
    <s v="game-1"/>
    <x v="24"/>
    <s v="Defensive Midfielder"/>
    <s v="01:26:55"/>
    <n v="3881.5483399999998"/>
    <n v="12.56"/>
    <n v="21.808499999999999"/>
    <n v="235.59998999999999"/>
    <n v="0"/>
    <n v="40"/>
    <n v="30"/>
    <n v="248.15998999999999"/>
    <n v="12.56"/>
    <n v="400.37707999999998"/>
    <n v="44.654420000000002"/>
    <n v="7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916666666666671"/>
    <n v="0.14450623202301055"/>
    <n v="2.7106422627037388"/>
    <n v="0"/>
    <n v="0.46021093000958768"/>
    <n v="0.34515819750719079"/>
    <n v="2.8551484947267496"/>
    <n v="0.14450623202301055"/>
    <n v="4.6064477085330768"/>
    <n v="0.80536912751677847"/>
    <m/>
    <m/>
  </r>
  <r>
    <x v="22"/>
    <s v="game-1"/>
    <x v="24"/>
    <s v="Attacking Midfielder"/>
    <s v="01:10:11"/>
    <n v="2724.2890600000001"/>
    <n v="6.25"/>
    <n v="20.73019"/>
    <n v="212.77"/>
    <n v="0"/>
    <n v="27"/>
    <n v="26"/>
    <n v="219.02"/>
    <n v="6.25"/>
    <n v="331.19887999999997"/>
    <n v="38.80883"/>
    <n v="53"/>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8.9052481595820465E-2"/>
    <n v="3.0316314414628356"/>
    <n v="0"/>
    <n v="0.38470672049394439"/>
    <n v="0.37045832343861312"/>
    <n v="3.1206839230586558"/>
    <n v="8.9052481595820465E-2"/>
    <n v="4.7190531465210155"/>
    <n v="0.75516504393255757"/>
    <m/>
    <m/>
  </r>
  <r>
    <x v="8"/>
    <s v="game-1"/>
    <x v="24"/>
    <s v="RB"/>
    <s v="01:10:09"/>
    <n v="2357.5629899999999"/>
    <n v="19.989999999999998"/>
    <n v="24.73555"/>
    <n v="86.27"/>
    <n v="0"/>
    <n v="31"/>
    <n v="23"/>
    <n v="106.26"/>
    <n v="19.989999999999998"/>
    <n v="282.63495"/>
    <n v="33.6053"/>
    <n v="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8496079828937987"/>
    <n v="1.2297933000712757"/>
    <n v="0"/>
    <n v="0.44191019244476121"/>
    <n v="0.32786885245901637"/>
    <n v="1.5147540983606558"/>
    <n v="0.28496079828937987"/>
    <n v="4.0290085531004989"/>
    <n v="0.76977904490377758"/>
    <m/>
    <m/>
  </r>
  <r>
    <x v="10"/>
    <s v="game-1"/>
    <x v="24"/>
    <s v="Attacker"/>
    <s v="01:10:22"/>
    <n v="3184.7753899999998"/>
    <n v="56.15"/>
    <n v="28.519680000000001"/>
    <n v="267.02999999999997"/>
    <n v="15.31"/>
    <n v="50"/>
    <n v="38"/>
    <n v="323.18"/>
    <n v="40.840000000000003"/>
    <n v="350.11597"/>
    <n v="45.256929999999997"/>
    <n v="8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79796305068687834"/>
    <n v="3.7948365703458076"/>
    <n v="0.21757460918995739"/>
    <n v="0.71056371387967798"/>
    <n v="0.54002842254855521"/>
    <n v="4.592799621032686"/>
    <n v="0.58038844149692104"/>
    <n v="4.9755940786357185"/>
    <n v="1.2505921364282331"/>
    <m/>
    <m/>
  </r>
  <r>
    <x v="21"/>
    <s v="game-1"/>
    <x v="24"/>
    <s v="Defender"/>
    <s v="00:56:54"/>
    <n v="3088.0929000000001"/>
    <n v="77.53"/>
    <n v="23.40249"/>
    <n v="253.93998999999999"/>
    <n v="0"/>
    <n v="83"/>
    <n v="66"/>
    <n v="331.46999"/>
    <n v="77.53"/>
    <n v="370.65393"/>
    <n v="54.800379999999997"/>
    <n v="14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6.9"/>
    <n v="1.3625659050966608"/>
    <n v="4.4629172231985939"/>
    <n v="0"/>
    <n v="1.4586994727592268"/>
    <n v="1.1599297012302285"/>
    <n v="5.8254831282952546"/>
    <n v="1.3625659050966608"/>
    <n v="6.5141288224956062"/>
    <n v="2.6186291739894552"/>
    <m/>
    <m/>
  </r>
  <r>
    <x v="12"/>
    <s v="game-1"/>
    <x v="24"/>
    <s v="LB"/>
    <s v="01:10:09"/>
    <n v="3049.13672"/>
    <n v="80.22"/>
    <n v="30.56645"/>
    <n v="195.3"/>
    <n v="30.57"/>
    <n v="37"/>
    <n v="29"/>
    <n v="275.52"/>
    <n v="49.65"/>
    <n v="378.29422"/>
    <n v="43.463169999999998"/>
    <n v="6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1435495367070563"/>
    <n v="2.7840342124019957"/>
    <n v="0.43578047042052742"/>
    <n v="0.52744119743406981"/>
    <n v="0.41339985744832497"/>
    <n v="3.9275837491090515"/>
    <n v="0.7077690662865288"/>
    <n v="5.3926474697077689"/>
    <n v="0.94084105488239478"/>
    <m/>
    <m/>
  </r>
  <r>
    <x v="13"/>
    <s v="game-1"/>
    <x v="24"/>
    <s v="Left Forward"/>
    <s v="01:10:09"/>
    <n v="3476.2329100000002"/>
    <n v="90.38"/>
    <n v="28.306069999999998"/>
    <n v="272.66000000000003"/>
    <n v="16.41"/>
    <n v="53"/>
    <n v="47"/>
    <n v="363.04"/>
    <n v="73.97"/>
    <n v="413.84064000000001"/>
    <n v="49.551099999999998"/>
    <n v="100"/>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2883820384889522"/>
    <n v="3.8868139700641482"/>
    <n v="0.23392729864575906"/>
    <n v="0.75552387740555949"/>
    <n v="0.66999287241625083"/>
    <n v="5.1751960085531001"/>
    <n v="1.0544547398431932"/>
    <n v="5.8993676407697784"/>
    <n v="1.4255167498218102"/>
    <m/>
    <m/>
  </r>
  <r>
    <x v="14"/>
    <s v="game-1"/>
    <x v="24"/>
    <s v="Attacker"/>
    <s v="01:10:11"/>
    <n v="3184.5481"/>
    <n v="2.54"/>
    <n v="20.763249999999999"/>
    <n v="205.67"/>
    <n v="0"/>
    <n v="37"/>
    <n v="27"/>
    <n v="208.21"/>
    <n v="2.54"/>
    <n v="298.61538999999999"/>
    <n v="45.36544"/>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3.619092852054144E-2"/>
    <n v="2.9304678223699829"/>
    <n v="0"/>
    <n v="0.52719069104725713"/>
    <n v="0.38470672049394439"/>
    <n v="2.9666587508905247"/>
    <n v="3.619092852054144E-2"/>
    <n v="4.2547906435526004"/>
    <n v="0.91189741154120152"/>
    <m/>
    <m/>
  </r>
  <r>
    <x v="18"/>
    <s v="game-1"/>
    <x v="24"/>
    <s v="Wing"/>
    <s v="01:10:22"/>
    <n v="3388.6691900000001"/>
    <n v="92.91"/>
    <n v="27.338640000000002"/>
    <n v="200.14"/>
    <n v="23.8"/>
    <n v="43"/>
    <n v="33"/>
    <n v="293.05"/>
    <n v="69.11"/>
    <n v="472.98809999999997"/>
    <n v="48.154339999999998"/>
    <n v="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3203694931312175"/>
    <n v="2.8442444339175745"/>
    <n v="0.33822832780672674"/>
    <n v="0.61108479393652304"/>
    <n v="0.46897205116058743"/>
    <n v="4.1646139270487925"/>
    <n v="0.98214116532449081"/>
    <n v="6.7217636191378496"/>
    <n v="1.0800568450971104"/>
    <m/>
    <m/>
  </r>
  <r>
    <x v="17"/>
    <s v="game-1"/>
    <x v="24"/>
    <s v="Attacking Midfielder"/>
    <s v="01:10:09"/>
    <n v="3202.72046"/>
    <n v="2.5"/>
    <n v="20.69183"/>
    <n v="176.96001000000001"/>
    <n v="0"/>
    <n v="38"/>
    <n v="24"/>
    <n v="179.46001000000001"/>
    <n v="2.5"/>
    <n v="407.54559"/>
    <n v="45.652389999999997"/>
    <n v="6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3.5637918745545255E-2"/>
    <n v="2.5225945830363505"/>
    <n v="0"/>
    <n v="0.5416963649322879"/>
    <n v="0.34212401995723446"/>
    <n v="2.5582325017818959"/>
    <n v="3.5637918745545255E-2"/>
    <n v="5.8096306486101206"/>
    <n v="0.88382038488952241"/>
    <m/>
    <m/>
  </r>
  <r>
    <x v="0"/>
    <s v="game 4"/>
    <x v="25"/>
    <s v="LB"/>
    <s v="01:57:12"/>
    <n v="9503.5229500000005"/>
    <n v="437.16001"/>
    <n v="30.248419999999999"/>
    <n v="787.11001999999996"/>
    <n v="87.79"/>
    <n v="91"/>
    <n v="100"/>
    <n v="1224.2700299999999"/>
    <n v="349.37000999999998"/>
    <n v="927.46906000000001"/>
    <n v="81.080699999999993"/>
    <n v="1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7.2"/>
    <n v="3.7300342150170649"/>
    <n v="6.7159558020477812"/>
    <n v="0.74906143344709897"/>
    <n v="0.7764505119453925"/>
    <n v="0.85324232081911255"/>
    <n v="10.445990017064846"/>
    <n v="2.9809727815699656"/>
    <n v="7.9135585324232078"/>
    <n v="1.6296928327645051"/>
    <m/>
    <m/>
  </r>
  <r>
    <x v="1"/>
    <s v="game 4"/>
    <x v="25"/>
    <s v="RB"/>
    <s v="01:52:16"/>
    <n v="10352.93701"/>
    <n v="818.05"/>
    <n v="34.28848"/>
    <n v="1076.85004"/>
    <n v="329.63"/>
    <n v="104"/>
    <n v="118"/>
    <n v="1894.90004"/>
    <n v="488.42"/>
    <n v="965.4325"/>
    <n v="92.205870000000004"/>
    <n v="22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26666666666665"/>
    <n v="7.286668646080761"/>
    <n v="9.5918946555819495"/>
    <n v="2.9361342042755347"/>
    <n v="0.92636579572446565"/>
    <n v="1.0510688836104514"/>
    <n v="16.878563301662709"/>
    <n v="4.3505344418052267"/>
    <n v="8.5994581353919255"/>
    <n v="1.9774346793349171"/>
    <m/>
    <m/>
  </r>
  <r>
    <x v="2"/>
    <s v="game 4"/>
    <x v="25"/>
    <s v="Defender"/>
    <s v="01:52:21"/>
    <n v="9733.6997100000008"/>
    <n v="418.29"/>
    <n v="31.91441"/>
    <n v="906.07998999999995"/>
    <n v="102.48"/>
    <n v="100"/>
    <n v="85"/>
    <n v="1324.3699899999999"/>
    <n v="315.81"/>
    <n v="857.97577000000001"/>
    <n v="86.630989999999997"/>
    <n v="18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7230974632843794"/>
    <n v="8.0647974187805964"/>
    <n v="0.91214953271028043"/>
    <n v="0.89007565643079667"/>
    <n v="0.75656430796617713"/>
    <n v="11.787894882064975"/>
    <n v="2.8109479305740988"/>
    <n v="7.6366334668446827"/>
    <n v="1.6466399643969738"/>
    <m/>
    <m/>
  </r>
  <r>
    <x v="4"/>
    <s v="game 4"/>
    <x v="25"/>
    <s v="Midfielder"/>
    <s v="00:21:32"/>
    <n v="2270.7893100000001"/>
    <n v="167.8"/>
    <n v="27.845210000000002"/>
    <n v="308.98998999999998"/>
    <n v="57.58"/>
    <n v="28"/>
    <n v="37"/>
    <n v="476.78998999999999"/>
    <n v="110.22"/>
    <n v="244.92537999999999"/>
    <n v="105.45135000000001"/>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1.533333333333339"/>
    <n v="7.792569659442723"/>
    <n v="14.349380340557271"/>
    <n v="2.6739938080495347"/>
    <n v="1.3003095975232195"/>
    <n v="1.7182662538699687"/>
    <n v="22.141949999999994"/>
    <n v="5.1185758513931878"/>
    <n v="11.374243653250771"/>
    <n v="3.0185758513931882"/>
    <m/>
    <m/>
  </r>
  <r>
    <x v="19"/>
    <s v="game 4"/>
    <x v="25"/>
    <s v="Wing"/>
    <s v="00:58:56"/>
    <n v="5794.3232399999997"/>
    <n v="476.33001000000002"/>
    <n v="32.096919999999997"/>
    <n v="790.03003000000001"/>
    <n v="151.94"/>
    <n v="71"/>
    <n v="62"/>
    <n v="1266.36004"/>
    <n v="324.39001000000002"/>
    <n v="566.41985999999997"/>
    <n v="99.910160000000005"/>
    <n v="133"/>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8.93333333333333"/>
    <n v="8.0825227941176472"/>
    <n v="13.405486934389142"/>
    <n v="2.5781674208144798"/>
    <n v="1.2047511312217196"/>
    <n v="1.0520361990950227"/>
    <n v="21.488009728506789"/>
    <n v="5.5043553733031683"/>
    <n v="9.6111967194570145"/>
    <n v="2.2567873303167421"/>
    <m/>
    <m/>
  </r>
  <r>
    <x v="6"/>
    <s v="game 4"/>
    <x v="25"/>
    <s v="Defensive Midfielder"/>
    <s v="01:52:02"/>
    <n v="11659.0376"/>
    <n v="558.42998999999998"/>
    <n v="29.03256"/>
    <n v="1204.61005"/>
    <n v="86.46"/>
    <n v="111"/>
    <n v="97"/>
    <n v="1763.0400400000001"/>
    <n v="471.96999"/>
    <n v="1138.77307"/>
    <n v="104.25959"/>
    <n v="20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03333333333333"/>
    <n v="4.9844985718536146"/>
    <n v="10.752246801547159"/>
    <n v="0.77173460279678663"/>
    <n v="0.99077655459684622"/>
    <n v="0.86581374590895566"/>
    <n v="15.736745373400774"/>
    <n v="4.2127639690568284"/>
    <n v="10.164591520380839"/>
    <n v="1.856590300505802"/>
    <m/>
    <m/>
  </r>
  <r>
    <x v="22"/>
    <s v="game 4"/>
    <x v="25"/>
    <s v="Attacking Midfielder"/>
    <s v="01:52:21"/>
    <n v="11595.844730000001"/>
    <n v="814.22999000000004"/>
    <n v="29.22486"/>
    <n v="2220.1400100000001"/>
    <n v="178.68"/>
    <n v="138"/>
    <n v="183"/>
    <n v="3034.37"/>
    <n v="635.54998999999998"/>
    <n v="1134.8512599999999"/>
    <n v="103.20429"/>
    <n v="321"/>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7.2472629283489107"/>
    <n v="19.760925767690257"/>
    <n v="1.5903871829105476"/>
    <n v="1.2283044058744994"/>
    <n v="1.6288384512683578"/>
    <n v="27.008188696039163"/>
    <n v="5.656875745438362"/>
    <n v="10.101034801958166"/>
    <n v="2.8571428571428572"/>
    <m/>
    <m/>
  </r>
  <r>
    <x v="10"/>
    <s v="game 4"/>
    <x v="25"/>
    <s v="Attacker"/>
    <s v="01:45:06"/>
    <n v="9791.4067400000004"/>
    <n v="653.76999000000001"/>
    <n v="30.417829999999999"/>
    <n v="1463.67004"/>
    <n v="99.12"/>
    <n v="95"/>
    <n v="89"/>
    <n v="2117.4400300000002"/>
    <n v="554.64999"/>
    <n v="910.93091000000004"/>
    <n v="93.159660000000002"/>
    <n v="184"/>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1"/>
    <n v="6.2204566127497625"/>
    <n v="13.92645137963844"/>
    <n v="0.94310180780209329"/>
    <n v="0.90390104662226456"/>
    <n v="0.84681255946717415"/>
    <n v="20.146907992388204"/>
    <n v="5.2773548049476693"/>
    <n v="8.6672779257849673"/>
    <n v="1.7507136060894388"/>
    <m/>
    <m/>
  </r>
  <r>
    <x v="12"/>
    <s v="game 4"/>
    <x v="25"/>
    <s v="LB"/>
    <s v="01:52:51"/>
    <n v="9804.6225599999998"/>
    <n v="665.18"/>
    <n v="33.046660000000003"/>
    <n v="1018.06003"/>
    <n v="266.12"/>
    <n v="117"/>
    <n v="111"/>
    <n v="1683.2400299999999"/>
    <n v="399.06"/>
    <n v="887.29305999999997"/>
    <n v="86.878439999999998"/>
    <n v="22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85"/>
    <n v="5.894373061586176"/>
    <n v="9.0213560478511301"/>
    <n v="2.3581745680106336"/>
    <n v="1.0367744793974303"/>
    <n v="0.98360655737704927"/>
    <n v="14.915729109437306"/>
    <n v="3.5361984935755428"/>
    <n v="7.8625880372175452"/>
    <n v="2.0203810367744794"/>
    <m/>
    <m/>
  </r>
  <r>
    <x v="13"/>
    <s v="game 4"/>
    <x v="25"/>
    <s v="Left Forward"/>
    <s v="01:35:15"/>
    <n v="9759.8127399999994"/>
    <n v="660.57001000000002"/>
    <n v="31.318560000000002"/>
    <n v="1590.5"/>
    <n v="147.63999999999999"/>
    <n v="108"/>
    <n v="96"/>
    <n v="2251.0700099999999"/>
    <n v="512.93001000000004"/>
    <n v="954.11472000000003"/>
    <n v="103.80128999999999"/>
    <n v="20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5.25"/>
    <n v="6.9351182152230972"/>
    <n v="16.698162729658794"/>
    <n v="1.5500262467191599"/>
    <n v="1.1338582677165354"/>
    <n v="1.0078740157480315"/>
    <n v="23.633280944881889"/>
    <n v="5.3850919685039376"/>
    <n v="10.016952440944882"/>
    <n v="2.1417322834645671"/>
    <m/>
    <m/>
  </r>
  <r>
    <x v="14"/>
    <s v="game 4"/>
    <x v="25"/>
    <s v="Attacker"/>
    <s v="01:52:21"/>
    <n v="9243.6162100000001"/>
    <n v="446.89001000000002"/>
    <n v="29.485620000000001"/>
    <n v="848.84997999999996"/>
    <n v="90.1"/>
    <n v="61"/>
    <n v="75"/>
    <n v="1295.73999"/>
    <n v="356.79001"/>
    <n v="706.49548000000004"/>
    <n v="82.601609999999994"/>
    <n v="13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9776591900311531"/>
    <n v="7.555407031597686"/>
    <n v="0.80195816644414775"/>
    <n v="0.54294615042278593"/>
    <n v="0.66755674232309747"/>
    <n v="11.53306622162884"/>
    <n v="3.1757010235870049"/>
    <n v="6.2883442812639085"/>
    <n v="1.2105028927458834"/>
    <m/>
    <m/>
  </r>
  <r>
    <x v="17"/>
    <s v="game 4"/>
    <x v="25"/>
    <s v="Attacking Midfielder"/>
    <s v="00:54:31"/>
    <n v="5932.3754900000004"/>
    <n v="350.20001000000002"/>
    <n v="30.765750000000001"/>
    <n v="956"/>
    <n v="68.56"/>
    <n v="71"/>
    <n v="73"/>
    <n v="1306.20001"/>
    <n v="281.64001000000002"/>
    <n v="559.34331999999995"/>
    <n v="108.78672"/>
    <n v="14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516666666666673"/>
    <n v="6.423723815346988"/>
    <n v="17.535921736472027"/>
    <n v="1.2575970651177009"/>
    <n v="1.3023540201773156"/>
    <n v="1.3390400489147047"/>
    <n v="23.959645551819012"/>
    <n v="5.1661267502292878"/>
    <n v="10.260042555793333"/>
    <n v="2.6413940690920206"/>
    <m/>
    <m/>
  </r>
  <r>
    <x v="1"/>
    <s v="D1"/>
    <x v="26"/>
    <s v="RB"/>
    <s v="01:15:30"/>
    <n v="4463.1254900000004"/>
    <n v="8.24"/>
    <n v="21.556570000000001"/>
    <n v="713.15002000000004"/>
    <n v="0"/>
    <n v="50"/>
    <n v="37"/>
    <n v="721.39002000000005"/>
    <n v="8.24"/>
    <n v="484.68158"/>
    <n v="59.113590000000002"/>
    <n v="8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10913907284768212"/>
    <n v="9.4456956291390739"/>
    <n v="0"/>
    <n v="0.66225165562913912"/>
    <n v="0.49006622516556292"/>
    <n v="9.5548347019867563"/>
    <n v="0.10913907284768212"/>
    <n v="6.4196235761589406"/>
    <n v="1.1523178807947019"/>
    <m/>
    <m/>
  </r>
  <r>
    <x v="2"/>
    <s v="D1"/>
    <x v="26"/>
    <s v="Defender"/>
    <s v="00:23:35"/>
    <n v="1431.06104"/>
    <n v="0"/>
    <n v="18.33071"/>
    <n v="607.87"/>
    <n v="0"/>
    <n v="13"/>
    <n v="1"/>
    <n v="607.87"/>
    <n v="0"/>
    <n v="164.93018000000001"/>
    <n v="60.669890000000002"/>
    <n v="1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583333333333329"/>
    <n v="0"/>
    <n v="25.775406360424032"/>
    <n v="0"/>
    <n v="0.55123674911660792"/>
    <n v="4.2402826855123685E-2"/>
    <n v="25.775406360424032"/>
    <n v="0"/>
    <n v="6.9935058657243836"/>
    <n v="0.59363957597173156"/>
    <m/>
    <m/>
  </r>
  <r>
    <x v="19"/>
    <s v="D1"/>
    <x v="26"/>
    <s v="Wing"/>
    <s v="01:38:18"/>
    <n v="4577.4467800000002"/>
    <n v="331.08"/>
    <n v="24.954350000000002"/>
    <n v="587.37"/>
    <n v="4.05"/>
    <n v="64"/>
    <n v="63"/>
    <n v="918.45"/>
    <n v="327.02999999999997"/>
    <n v="478.32497999999998"/>
    <n v="46.564909999999998"/>
    <n v="12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3680569684638861"/>
    <n v="5.9752797558494404"/>
    <n v="4.1200406917599186E-2"/>
    <n v="0.65106815869786372"/>
    <n v="0.64089521871820954"/>
    <n v="9.3433367243133265"/>
    <n v="3.3268565615462866"/>
    <n v="4.8659713123092576"/>
    <n v="1.2919633774160733"/>
    <m/>
    <m/>
  </r>
  <r>
    <x v="23"/>
    <s v="D1"/>
    <x v="26"/>
    <s v="Midfielder"/>
    <s v="01:38:18"/>
    <n v="6430.7553699999999"/>
    <n v="765.25"/>
    <n v="30.57469"/>
    <n v="866.57001000000002"/>
    <n v="267.01999000000001"/>
    <n v="90"/>
    <n v="61"/>
    <n v="1631.8200099999999"/>
    <n v="498.23000999999999"/>
    <n v="669.54070999999999"/>
    <n v="65.418019999999999"/>
    <n v="15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848423194303153"/>
    <n v="8.8155646998982711"/>
    <n v="2.7163783316378436"/>
    <n v="0.91556459816887081"/>
    <n v="0.62054933875890139"/>
    <n v="16.600407019328586"/>
    <n v="5.0684639877924722"/>
    <n v="6.8111974567650053"/>
    <n v="1.5361139369277721"/>
    <m/>
    <m/>
  </r>
  <r>
    <x v="5"/>
    <s v="D1"/>
    <x v="26"/>
    <s v="Attacker"/>
    <s v="01:38:18"/>
    <n v="6264.9628899999998"/>
    <n v="757.97001"/>
    <n v="31.793880000000001"/>
    <n v="891.70001000000002"/>
    <n v="221.27"/>
    <n v="97"/>
    <n v="55"/>
    <n v="1649.67002"/>
    <n v="536.70001000000002"/>
    <n v="732.97478999999998"/>
    <n v="63.731470000000002"/>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10783418107833"/>
    <n v="9.0712106815869795"/>
    <n v="2.2509664292980673"/>
    <n v="0.98677517802644965"/>
    <n v="0.55951169888097663"/>
    <n v="16.781994099694813"/>
    <n v="5.4598169888097665"/>
    <n v="7.4565085452695827"/>
    <n v="1.5462868769074263"/>
    <m/>
    <m/>
  </r>
  <r>
    <x v="6"/>
    <s v="D1"/>
    <x v="26"/>
    <s v="Defensive Midfielder"/>
    <s v="01:15:59"/>
    <n v="4605.6523399999996"/>
    <n v="0"/>
    <n v="19.777270000000001"/>
    <n v="639.04998999999998"/>
    <n v="0"/>
    <n v="34"/>
    <n v="22"/>
    <n v="639.04998999999998"/>
    <n v="0"/>
    <n v="516.45916999999997"/>
    <n v="60.605069999999998"/>
    <n v="5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98333333333332"/>
    <n v="0"/>
    <n v="8.4103968852818607"/>
    <n v="0"/>
    <n v="0.44746654968194788"/>
    <n v="0.28953717920596628"/>
    <n v="8.4103968852818607"/>
    <n v="0"/>
    <n v="6.797005966220663"/>
    <n v="0.7370037288879141"/>
    <m/>
    <m/>
  </r>
  <r>
    <x v="22"/>
    <s v="D1"/>
    <x v="26"/>
    <s v="Attacking Midfielder"/>
    <s v="01:15:30"/>
    <n v="4503.9311500000003"/>
    <n v="7.32"/>
    <n v="21.203320000000001"/>
    <n v="734.65997000000004"/>
    <n v="0"/>
    <n v="62"/>
    <n v="56"/>
    <n v="741.97996999999998"/>
    <n v="7.32"/>
    <n v="524.41887999999994"/>
    <n v="59.654060000000001"/>
    <n v="11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9.6953642384105962E-2"/>
    <n v="9.7305956291390743"/>
    <n v="0"/>
    <n v="0.82119205298013243"/>
    <n v="0.74172185430463577"/>
    <n v="9.8275492715231785"/>
    <n v="9.6953642384105962E-2"/>
    <n v="6.945945430463575"/>
    <n v="1.5629139072847682"/>
    <m/>
    <m/>
  </r>
  <r>
    <x v="8"/>
    <s v="D1"/>
    <x v="26"/>
    <s v="RB"/>
    <s v="01:15:30"/>
    <n v="4028.3063999999999"/>
    <n v="0"/>
    <n v="19.363579999999999"/>
    <n v="634.89000999999996"/>
    <n v="0"/>
    <n v="46"/>
    <n v="30"/>
    <n v="634.89000999999996"/>
    <n v="0"/>
    <n v="416.03131000000002"/>
    <n v="53.354460000000003"/>
    <n v="76"/>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
    <n v="8.409139205298013"/>
    <n v="0"/>
    <n v="0.60927152317880795"/>
    <n v="0.39735099337748342"/>
    <n v="8.409139205298013"/>
    <n v="0"/>
    <n v="5.5103484768211919"/>
    <n v="1.0066225165562914"/>
    <m/>
    <m/>
  </r>
  <r>
    <x v="10"/>
    <s v="D1"/>
    <x v="26"/>
    <s v="Attacker"/>
    <s v="00:36:19"/>
    <n v="2351.8161599999999"/>
    <n v="0"/>
    <n v="18.838090000000001"/>
    <n v="527.10999000000004"/>
    <n v="0"/>
    <n v="25"/>
    <n v="1"/>
    <n v="527.10999000000004"/>
    <n v="0"/>
    <n v="263.02744000000001"/>
    <n v="64.733339999999998"/>
    <n v="2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4.514272326755393"/>
    <n v="0"/>
    <n v="0.68838916934373562"/>
    <n v="2.7535566773749423E-2"/>
    <n v="14.514272326755393"/>
    <n v="0"/>
    <n v="7.2426096374483704"/>
    <n v="0.71592473611748497"/>
    <m/>
    <m/>
  </r>
  <r>
    <x v="21"/>
    <s v="D1"/>
    <x v="26"/>
    <s v="Defender"/>
    <s v="01:38:18"/>
    <n v="4475.6591799999997"/>
    <n v="389.38001000000003"/>
    <n v="30.090389999999999"/>
    <n v="366.51999000000001"/>
    <n v="154.21001000000001"/>
    <n v="49"/>
    <n v="26"/>
    <n v="755.9"/>
    <n v="235.17"/>
    <n v="617.38054999999997"/>
    <n v="47.535429999999998"/>
    <n v="7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9611394710071215"/>
    <n v="3.7285858596134283"/>
    <n v="1.5687691759918618"/>
    <n v="0.49847405900305192"/>
    <n v="0.26449643947100715"/>
    <n v="7.6897253306205497"/>
    <n v="2.3923702950152594"/>
    <n v="6.2805752797558494"/>
    <n v="0.76297049847405907"/>
    <m/>
    <m/>
  </r>
  <r>
    <x v="11"/>
    <s v="D1"/>
    <x v="26"/>
    <s v="Midfielder"/>
    <s v="01:38:18"/>
    <n v="5322.2050799999997"/>
    <n v="830.84997999999996"/>
    <n v="30.260860000000001"/>
    <n v="630.87"/>
    <n v="280.5"/>
    <n v="62"/>
    <n v="35"/>
    <n v="1461.7199800000001"/>
    <n v="550.34997999999996"/>
    <n v="634.34711000000004"/>
    <n v="54.141100000000002"/>
    <n v="9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452186978636826"/>
    <n v="6.4178026449643948"/>
    <n v="2.8535096642929809"/>
    <n v="0.63072227873855546"/>
    <n v="0.35605289928789419"/>
    <n v="14.869989623601223"/>
    <n v="5.5986773143438455"/>
    <n v="6.4531750762970503"/>
    <n v="0.98677517802644965"/>
    <m/>
    <m/>
  </r>
  <r>
    <x v="12"/>
    <s v="D1"/>
    <x v="26"/>
    <s v="LB"/>
    <s v="01:15:30"/>
    <n v="4452.8920900000003"/>
    <n v="20.57"/>
    <n v="21.751449999999998"/>
    <n v="714.90997000000004"/>
    <n v="0"/>
    <n v="52"/>
    <n v="27"/>
    <n v="735.47996999999998"/>
    <n v="20.57"/>
    <n v="523.70056"/>
    <n v="58.978050000000003"/>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27245033112582784"/>
    <n v="9.4690062251655629"/>
    <n v="0"/>
    <n v="0.6887417218543046"/>
    <n v="0.35761589403973509"/>
    <n v="9.7414565562913911"/>
    <n v="0.27245033112582784"/>
    <n v="6.9364312582781453"/>
    <n v="1.0463576158940397"/>
    <m/>
    <m/>
  </r>
  <r>
    <x v="13"/>
    <s v="D1"/>
    <x v="26"/>
    <s v="Left Forward"/>
    <s v="01:38:18"/>
    <n v="4778.1313499999997"/>
    <n v="0"/>
    <n v="18.353159999999999"/>
    <n v="696.65997000000004"/>
    <n v="0"/>
    <n v="62"/>
    <n v="37"/>
    <n v="696.65997000000004"/>
    <n v="0"/>
    <n v="558.44426999999996"/>
    <n v="48.606409999999997"/>
    <n v="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0"/>
    <n v="7.0870800610376401"/>
    <n v="0"/>
    <n v="0.63072227873855546"/>
    <n v="0.37639877924720244"/>
    <n v="7.0870800610376401"/>
    <n v="0"/>
    <n v="5.6810200406917595"/>
    <n v="1.0071210579857579"/>
    <m/>
    <m/>
  </r>
  <r>
    <x v="14"/>
    <s v="D1"/>
    <x v="26"/>
    <s v="Attacker"/>
    <s v="00:36:19"/>
    <n v="2401.54297"/>
    <n v="0"/>
    <n v="19.29036"/>
    <n v="638.09997999999996"/>
    <n v="0"/>
    <n v="22"/>
    <n v="6"/>
    <n v="638.09997999999996"/>
    <n v="0"/>
    <n v="220.44403"/>
    <n v="66.102059999999994"/>
    <n v="2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7.570444607618171"/>
    <n v="0"/>
    <n v="0.60578246902248734"/>
    <n v="0.16521340064249654"/>
    <n v="17.570444607618171"/>
    <n v="0"/>
    <n v="6.0700513079394209"/>
    <n v="0.7709958696649839"/>
    <m/>
    <m/>
  </r>
  <r>
    <x v="18"/>
    <s v="D1"/>
    <x v="26"/>
    <s v="Wing"/>
    <s v="01:38:18"/>
    <n v="6627.69434"/>
    <n v="729.83"/>
    <n v="34.132370000000002"/>
    <n v="969.98999000000003"/>
    <n v="252.25998999999999"/>
    <n v="118"/>
    <n v="58"/>
    <n v="1699.81999"/>
    <n v="477.57001000000002"/>
    <n v="796.13244999999995"/>
    <n v="67.421419999999998"/>
    <n v="1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424516785350967"/>
    <n v="9.8676499491353002"/>
    <n v="2.5662257375381485"/>
    <n v="1.2004069175991863"/>
    <n v="0.59003051881993895"/>
    <n v="17.292166734486266"/>
    <n v="4.8582910478128181"/>
    <n v="8.0990076297049853"/>
    <n v="1.7904374364191251"/>
    <m/>
    <m/>
  </r>
  <r>
    <x v="17"/>
    <s v="D1"/>
    <x v="26"/>
    <s v="Attacking Midfielder"/>
    <s v="01:38:18"/>
    <n v="6588.4589800000003"/>
    <n v="814.12999000000002"/>
    <n v="29.776710000000001"/>
    <n v="768.47997999999995"/>
    <n v="211.52"/>
    <n v="88"/>
    <n v="60"/>
    <n v="1582.60997"/>
    <n v="602.60999000000004"/>
    <n v="730.40593999999999"/>
    <n v="67.022289999999998"/>
    <n v="14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2820955239064098"/>
    <n v="7.8177007121057986"/>
    <n v="2.1517802644964394"/>
    <n v="0.89521871820956256"/>
    <n v="0.61037639877924721"/>
    <n v="16.099796236012207"/>
    <n v="6.1303152594099704"/>
    <n v="7.4303757884028485"/>
    <n v="1.5055951169888098"/>
    <m/>
    <m/>
  </r>
  <r>
    <x v="16"/>
    <s v="D1"/>
    <x v="27"/>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1"/>
    <s v="D2"/>
    <x v="28"/>
    <s v="RB"/>
    <s v="01:14:26"/>
    <n v="4940.8828100000001"/>
    <n v="161.22999999999999"/>
    <n v="28.32178"/>
    <n v="403.66"/>
    <n v="21.73"/>
    <n v="86"/>
    <n v="88"/>
    <n v="564.89"/>
    <n v="139.5"/>
    <n v="572.38202000000001"/>
    <n v="66.373289999999997"/>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2.1660994178235553"/>
    <n v="5.4231079265562014"/>
    <n v="0.29193909538737117"/>
    <n v="1.1553963278101207"/>
    <n v="1.1822660098522164"/>
    <n v="7.5892073443797559"/>
    <n v="1.874160322436184"/>
    <n v="7.6898614420062676"/>
    <n v="2.3376623376623371"/>
    <m/>
    <m/>
  </r>
  <r>
    <x v="2"/>
    <s v="D2"/>
    <x v="28"/>
    <s v="Defender"/>
    <s v="01:14:26"/>
    <n v="4873.7665999999999"/>
    <n v="56.35"/>
    <n v="24.8172"/>
    <n v="328.89001000000002"/>
    <n v="0"/>
    <n v="71"/>
    <n v="74"/>
    <n v="385.24000999999998"/>
    <n v="56.35"/>
    <n v="599.17169000000001"/>
    <n v="65.471680000000006"/>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5705329153604994"/>
    <n v="4.4185849977608589"/>
    <n v="0"/>
    <n v="0.95387371249440189"/>
    <n v="0.9941782355575457"/>
    <n v="5.1756382892969084"/>
    <n v="0.75705329153604994"/>
    <n v="8.0497763994626048"/>
    <n v="1.9480519480519476"/>
    <m/>
    <m/>
  </r>
  <r>
    <x v="4"/>
    <s v="D2"/>
    <x v="28"/>
    <s v="Midfielder"/>
    <s v="01:14:37"/>
    <n v="5591.6162100000001"/>
    <n v="49.81"/>
    <n v="23.644359999999999"/>
    <n v="336.13"/>
    <n v="0"/>
    <n v="89"/>
    <n v="102"/>
    <n v="385.94"/>
    <n v="49.81"/>
    <n v="692.72247000000004"/>
    <n v="74.926180000000002"/>
    <n v="19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6754523118159503"/>
    <n v="4.5047576502121967"/>
    <n v="0"/>
    <n v="1.1927630109448295"/>
    <n v="1.3669868215322765"/>
    <n v="5.1723028813937919"/>
    <n v="0.66754523118159503"/>
    <n v="9.2837498771498801"/>
    <n v="2.559749832477106"/>
    <m/>
    <m/>
  </r>
  <r>
    <x v="19"/>
    <s v="D2"/>
    <x v="28"/>
    <s v="Wing"/>
    <s v="01:14:29"/>
    <n v="5432.9165000000003"/>
    <n v="77.989999999999995"/>
    <n v="24.918420000000001"/>
    <n v="464.92000999999999"/>
    <n v="2.08"/>
    <n v="96"/>
    <n v="80"/>
    <n v="542.91001000000006"/>
    <n v="75.91"/>
    <n v="632.94719999999995"/>
    <n v="72.937129999999996"/>
    <n v="17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047079883642873"/>
    <n v="6.241933452673976"/>
    <n v="2.7925710449765048E-2"/>
    <n v="1.2888789438353099"/>
    <n v="1.074065786529425"/>
    <n v="7.2890133363168497"/>
    <n v="1.019154173193108"/>
    <n v="8.4978366524949642"/>
    <n v="2.3629447303647346"/>
    <m/>
    <m/>
  </r>
  <r>
    <x v="23"/>
    <s v="D2"/>
    <x v="28"/>
    <s v="Midfielder"/>
    <s v="01:14:43"/>
    <n v="5025.4902300000003"/>
    <n v="48.05"/>
    <n v="24.882840000000002"/>
    <n v="340.35998999999998"/>
    <n v="1.25"/>
    <n v="74"/>
    <n v="70"/>
    <n v="388.40998999999999"/>
    <n v="46.8"/>
    <n v="538.85326999999995"/>
    <n v="67.255529999999993"/>
    <n v="14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0.64309614097702428"/>
    <n v="4.5553422708008027"/>
    <n v="1.6729868391701985E-2"/>
    <n v="0.99040820878875746"/>
    <n v="0.93687262993531117"/>
    <n v="5.1984384117778273"/>
    <n v="0.62636627258532229"/>
    <n v="7.2119554316306038"/>
    <n v="1.9272808387240687"/>
    <m/>
    <m/>
  </r>
  <r>
    <x v="5"/>
    <s v="D2"/>
    <x v="28"/>
    <s v="Attacker"/>
    <s v="01:14:40"/>
    <n v="5223.9287100000001"/>
    <n v="63.44"/>
    <n v="24.59947"/>
    <n v="402.22"/>
    <n v="0"/>
    <n v="93"/>
    <n v="80"/>
    <n v="465.66"/>
    <n v="63.44"/>
    <n v="661.24315999999999"/>
    <n v="69.955370000000002"/>
    <n v="1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66666666666671"/>
    <n v="0.84964285714285703"/>
    <n v="5.3868749999999999"/>
    <n v="0"/>
    <n v="1.2455357142857142"/>
    <n v="1.0714285714285714"/>
    <n v="6.2365178571428572"/>
    <n v="0.84964285714285703"/>
    <n v="8.8559351785714284"/>
    <n v="2.3169642857142856"/>
    <m/>
    <m/>
  </r>
  <r>
    <x v="16"/>
    <s v="D2"/>
    <x v="28"/>
    <s v="Attacker"/>
    <s v="01:14:29"/>
    <n v="5014.2949200000003"/>
    <n v="14.86"/>
    <n v="22.547419999999999"/>
    <n v="222.32001"/>
    <n v="0"/>
    <n v="66"/>
    <n v="35"/>
    <n v="237.18001000000001"/>
    <n v="14.86"/>
    <n v="632.48632999999995"/>
    <n v="67.317120000000003"/>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0.19950771984784066"/>
    <n v="2.9848289550234952"/>
    <n v="0"/>
    <n v="0.8861042738867756"/>
    <n v="0.46990378160662338"/>
    <n v="3.1843366748713358"/>
    <n v="0.19950771984784066"/>
    <n v="8.4916490937569922"/>
    <n v="1.3560080554933989"/>
    <m/>
    <m/>
  </r>
  <r>
    <x v="6"/>
    <s v="D2"/>
    <x v="28"/>
    <s v="Defensive Midfielder"/>
    <s v="01:14:43"/>
    <n v="5425.78809"/>
    <n v="120.04"/>
    <n v="29.445350000000001"/>
    <n v="439.20001000000002"/>
    <n v="27.72"/>
    <n v="83"/>
    <n v="63"/>
    <n v="559.24000999999998"/>
    <n v="92.32"/>
    <n v="610.91845999999998"/>
    <n v="72.612669999999994"/>
    <n v="14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1.6066027213919252"/>
    <n v="5.8782066919473568"/>
    <n v="0.37100156145438318"/>
    <n v="1.1108632612090117"/>
    <n v="0.84318536694178003"/>
    <n v="7.4848094133392813"/>
    <n v="1.2356011599375416"/>
    <n v="8.1764683470890027"/>
    <n v="1.9540486281507918"/>
    <m/>
    <m/>
  </r>
  <r>
    <x v="22"/>
    <s v="D2"/>
    <x v="28"/>
    <s v="Attacking Midfielder"/>
    <s v="01:14:26"/>
    <n v="4991.5732399999997"/>
    <n v="55.28"/>
    <n v="23.20506"/>
    <n v="506.73998999999998"/>
    <n v="0"/>
    <n v="101"/>
    <n v="95"/>
    <n v="562.01999000000001"/>
    <n v="55.28"/>
    <n v="646.78545999999994"/>
    <n v="67.054239999999993"/>
    <n v="19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4267801164352876"/>
    <n v="6.8079712046574095"/>
    <n v="0"/>
    <n v="1.3569189431258393"/>
    <n v="1.2763098969995519"/>
    <n v="7.5506492163009389"/>
    <n v="0.74267801164352876"/>
    <n v="8.6894598298253438"/>
    <n v="2.6332288401253914"/>
    <m/>
    <m/>
  </r>
  <r>
    <x v="8"/>
    <s v="D2"/>
    <x v="28"/>
    <s v="RB"/>
    <s v="01:14:37"/>
    <n v="4477.2040999999999"/>
    <n v="38.92"/>
    <n v="24.869679999999999"/>
    <n v="346.01999000000001"/>
    <n v="0.6"/>
    <n v="81"/>
    <n v="70"/>
    <n v="384.93999000000002"/>
    <n v="38.32"/>
    <n v="487.00707999999997"/>
    <n v="59.993360000000003"/>
    <n v="15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52159928523564902"/>
    <n v="4.6373016305561778"/>
    <n v="8.0410989501898608E-3"/>
    <n v="1.0855483582756313"/>
    <n v="0.93812821085548381"/>
    <n v="5.1589009157918264"/>
    <n v="0.51355818628545913"/>
    <n v="6.5267868662050494"/>
    <n v="2.0236765691311152"/>
    <m/>
    <m/>
  </r>
  <r>
    <x v="9"/>
    <s v="D2"/>
    <x v="28"/>
    <s v="Defender"/>
    <s v="00:27:34"/>
    <n v="3104.9350599999998"/>
    <n v="0"/>
    <n v="15.96449"/>
    <n v="65.05"/>
    <n v="0"/>
    <n v="0"/>
    <n v="0"/>
    <n v="65.05"/>
    <n v="0"/>
    <n v="261.20047"/>
    <n v="116.32819000000001"/>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566666666666666"/>
    <n v="0"/>
    <n v="2.3597339782345825"/>
    <n v="0"/>
    <n v="0"/>
    <n v="0"/>
    <n v="2.3597339782345825"/>
    <n v="0"/>
    <n v="9.4752286577992741"/>
    <n v="0"/>
    <m/>
    <m/>
  </r>
  <r>
    <x v="10"/>
    <s v="D2"/>
    <x v="28"/>
    <s v="Attacker"/>
    <s v="01:14:29"/>
    <n v="4982.5747099999999"/>
    <n v="129.88999999999999"/>
    <n v="26.38269"/>
    <n v="545.71996999999999"/>
    <n v="22.68"/>
    <n v="90"/>
    <n v="72"/>
    <n v="675.60996999999998"/>
    <n v="107.21"/>
    <n v="577.45330999999999"/>
    <n v="66.891270000000006"/>
    <n v="16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7438800626538373"/>
    <n v="7.326739360035802"/>
    <n v="0.30449765048109195"/>
    <n v="1.208324009845603"/>
    <n v="0.96665920787648241"/>
    <n v="9.0706194226896386"/>
    <n v="1.4393824121727454"/>
    <n v="7.752785544864623"/>
    <n v="2.1749832177220854"/>
    <m/>
    <m/>
  </r>
  <r>
    <x v="21"/>
    <s v="D2"/>
    <x v="28"/>
    <s v="Defender"/>
    <s v="00:48:49"/>
    <n v="3661.4172400000002"/>
    <n v="49.35"/>
    <n v="20.569009999999999"/>
    <n v="834.31"/>
    <n v="0"/>
    <n v="25"/>
    <n v="0"/>
    <n v="883.66"/>
    <n v="49.35"/>
    <n v="530.38837000000001"/>
    <n v="75.302419999999998"/>
    <n v="2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8.81666666666667"/>
    <n v="1.0109252304540799"/>
    <n v="17.090679412768861"/>
    <n v="0"/>
    <n v="0.51212017753499484"/>
    <n v="0"/>
    <n v="18.101604643222942"/>
    <n v="1.0109252304540799"/>
    <n v="10.864903448275861"/>
    <n v="0.51212017753499484"/>
    <m/>
    <m/>
  </r>
  <r>
    <x v="11"/>
    <s v="D2"/>
    <x v="28"/>
    <s v="Midfielder"/>
    <s v="01:14:37"/>
    <n v="4936.8144499999999"/>
    <n v="28.43"/>
    <n v="23.846499999999999"/>
    <n v="327.54001"/>
    <n v="0"/>
    <n v="77"/>
    <n v="81"/>
    <n v="355.97001"/>
    <n v="28.43"/>
    <n v="637.67034999999998"/>
    <n v="66.152010000000004"/>
    <n v="15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38101407192316294"/>
    <n v="4.3896360509269607"/>
    <n v="0"/>
    <n v="1.0319410319410323"/>
    <n v="1.0855483582756313"/>
    <n v="4.7706501228501246"/>
    <n v="0.38101407192316294"/>
    <n v="8.545950636587003"/>
    <n v="2.1174893902166634"/>
    <m/>
    <m/>
  </r>
  <r>
    <x v="12"/>
    <s v="D2"/>
    <x v="28"/>
    <s v="LB"/>
    <s v="01:14:37"/>
    <n v="4808.3764600000004"/>
    <n v="156.08000000000001"/>
    <n v="32.063960000000002"/>
    <n v="268.17998999999998"/>
    <n v="42.7"/>
    <n v="79"/>
    <n v="65"/>
    <n v="424.25999000000002"/>
    <n v="113.38"/>
    <n v="561.65355999999997"/>
    <n v="64.430980000000005"/>
    <n v="14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2.0917578735760562"/>
    <n v="3.5941030600848789"/>
    <n v="0.57225820862184518"/>
    <n v="1.0587446951083317"/>
    <n v="0.87111905293723502"/>
    <n v="5.6858609336609351"/>
    <n v="1.5194996649542107"/>
    <n v="7.5271864194773306"/>
    <n v="1.9298637480455667"/>
    <m/>
    <m/>
  </r>
  <r>
    <x v="13"/>
    <s v="D2"/>
    <x v="28"/>
    <s v="Left Forward"/>
    <s v="01:14:37"/>
    <n v="5097.0273399999996"/>
    <n v="50.09"/>
    <n v="24.94661"/>
    <n v="343.07001000000002"/>
    <n v="6.39"/>
    <n v="74"/>
    <n v="74"/>
    <n v="393.16001"/>
    <n v="43.7"/>
    <n v="652.79529000000002"/>
    <n v="68.298820000000006"/>
    <n v="1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7129774402501696"/>
    <n v="4.5977664954210429"/>
    <n v="8.5637703819522015E-2"/>
    <n v="0.99173553719008289"/>
    <n v="0.99173553719008289"/>
    <n v="5.2690642394460587"/>
    <n v="0.585660040205495"/>
    <n v="8.7486525351798115"/>
    <n v="1.9834710743801658"/>
    <m/>
    <m/>
  </r>
  <r>
    <x v="14"/>
    <s v="D2"/>
    <x v="28"/>
    <s v="Attacker"/>
    <s v="01:14:26"/>
    <n v="4732.4326199999996"/>
    <n v="72.5"/>
    <n v="28.38842"/>
    <n v="299.81"/>
    <n v="14.25"/>
    <n v="61"/>
    <n v="50"/>
    <n v="372.31"/>
    <n v="58.25"/>
    <n v="471.60876000000002"/>
    <n v="63.573070000000001"/>
    <n v="11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9740259740259738"/>
    <n v="4.0278996865203753"/>
    <n v="0.19144648454993277"/>
    <n v="0.81952530228392273"/>
    <n v="0.67174205105239571"/>
    <n v="5.0019256605463491"/>
    <n v="0.78257948947604106"/>
    <n v="6.3359887147335412"/>
    <n v="1.4912673533363185"/>
    <m/>
    <m/>
  </r>
  <r>
    <x v="18"/>
    <s v="D2"/>
    <x v="28"/>
    <s v="Wing"/>
    <s v="01:14:29"/>
    <n v="5485.9819299999999"/>
    <n v="169.83999"/>
    <n v="29.15597"/>
    <n v="492.79998999999998"/>
    <n v="22.66"/>
    <n v="115"/>
    <n v="100"/>
    <n v="662.63998000000004"/>
    <n v="147.17999"/>
    <n v="688.95696999999996"/>
    <n v="73.649529999999999"/>
    <n v="215"/>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2.2802415305437456"/>
    <n v="6.6162451107630336"/>
    <n v="0.30422913403445961"/>
    <n v="1.5439695681360484"/>
    <n v="1.3425822331617812"/>
    <n v="8.8964866413067796"/>
    <n v="1.9760123965092862"/>
    <n v="9.2498138733497424"/>
    <n v="2.8865518012978293"/>
    <m/>
    <m/>
  </r>
  <r>
    <x v="17"/>
    <s v="D2"/>
    <x v="28"/>
    <s v="Attacking Midfielder"/>
    <s v="01:14:37"/>
    <n v="5016.0952100000004"/>
    <n v="50.83"/>
    <n v="22.90382"/>
    <n v="439.48998999999998"/>
    <n v="0"/>
    <n v="92"/>
    <n v="88"/>
    <n v="490.31999000000002"/>
    <n v="50.83"/>
    <n v="652.79462000000001"/>
    <n v="67.214349999999996"/>
    <n v="18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8121509939691771"/>
    <n v="5.8899708286799211"/>
    <n v="0"/>
    <n v="1.2329685056957789"/>
    <n v="1.1793611793611798"/>
    <n v="6.5711859280768392"/>
    <n v="0.68121509939691771"/>
    <n v="8.7486435559526488"/>
    <n v="2.4123296850569584"/>
    <m/>
    <m/>
  </r>
  <r>
    <x v="1"/>
    <s v="D3"/>
    <x v="29"/>
    <s v="RB"/>
    <s v="01:32:06"/>
    <n v="4837.7451199999996"/>
    <n v="292.63"/>
    <n v="30.78922"/>
    <n v="407.39999"/>
    <n v="80.69"/>
    <n v="60"/>
    <n v="46"/>
    <n v="700.02999"/>
    <n v="211.94"/>
    <n v="540.73352"/>
    <n v="52.517870000000002"/>
    <n v="10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1773072747014113"/>
    <n v="4.4234526601520079"/>
    <n v="0.87611292073832781"/>
    <n v="0.65146579804560256"/>
    <n v="0.49945711183496194"/>
    <n v="7.6007599348534196"/>
    <n v="2.3011943539630835"/>
    <n v="5.8711565689467964"/>
    <n v="1.1509229098805644"/>
    <m/>
    <m/>
  </r>
  <r>
    <x v="2"/>
    <s v="D3"/>
    <x v="29"/>
    <s v="Defender"/>
    <s v="01:32:06"/>
    <n v="4298.0019499999999"/>
    <n v="275.02"/>
    <n v="28.779499999999999"/>
    <n v="242.44"/>
    <n v="107.13"/>
    <n v="32"/>
    <n v="27"/>
    <n v="517.46"/>
    <n v="167.89"/>
    <n v="456.78406000000001"/>
    <n v="46.658499999999997"/>
    <n v="5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9861020629750268"/>
    <n v="2.6323561346362645"/>
    <n v="1.1631921824104232"/>
    <n v="0.34744842562432138"/>
    <n v="0.29315960912052114"/>
    <n v="5.6184581976112922"/>
    <n v="1.8229098805646033"/>
    <n v="4.9596532030401734"/>
    <n v="0.64060803474484251"/>
    <m/>
    <m/>
  </r>
  <r>
    <x v="4"/>
    <s v="D3"/>
    <x v="29"/>
    <s v="Midfielder"/>
    <s v="01:31:38"/>
    <n v="5049.3945299999996"/>
    <n v="333.94"/>
    <n v="31.366669999999999"/>
    <n v="435.38"/>
    <n v="105.89"/>
    <n v="58"/>
    <n v="48"/>
    <n v="769.32"/>
    <n v="228.05"/>
    <n v="645.80895999999996"/>
    <n v="55.102539999999998"/>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6443070207348116"/>
    <n v="4.7513277555474707"/>
    <n v="1.1555838486722443"/>
    <n v="0.63295743906875213"/>
    <n v="0.52382684612586383"/>
    <n v="8.3956347762822823"/>
    <n v="2.4887231720625675"/>
    <n v="7.0477514732630029"/>
    <n v="1.156784285194616"/>
    <m/>
    <m/>
  </r>
  <r>
    <x v="19"/>
    <s v="D3"/>
    <x v="29"/>
    <s v="Wing"/>
    <s v="01:31:38"/>
    <n v="4782.3974600000001"/>
    <n v="444.12000999999998"/>
    <n v="29.375129999999999"/>
    <n v="577.96001999999999"/>
    <n v="84.27"/>
    <n v="51"/>
    <n v="38"/>
    <n v="1022.08003"/>
    <n v="359.85001"/>
    <n v="517.12994000000003"/>
    <n v="52.1887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8467080029101481"/>
    <n v="6.3073119679883582"/>
    <n v="0.91964350672971962"/>
    <n v="0.55656602400873034"/>
    <n v="0.41469625318297554"/>
    <n v="11.154019970898506"/>
    <n v="3.9270644961804284"/>
    <n v="5.6434696980720256"/>
    <n v="0.97126227719170588"/>
    <m/>
    <m/>
  </r>
  <r>
    <x v="23"/>
    <s v="D3"/>
    <x v="29"/>
    <s v="Midfielder"/>
    <s v="01:32:03"/>
    <n v="4858.4892600000003"/>
    <n v="266.32"/>
    <n v="28.047650000000001"/>
    <n v="435.17998999999998"/>
    <n v="100.85"/>
    <n v="68"/>
    <n v="44"/>
    <n v="701.49999000000003"/>
    <n v="165.47"/>
    <n v="506.02103"/>
    <n v="52.777439999999999"/>
    <n v="11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2.8932102118413905"/>
    <n v="4.7276479087452472"/>
    <n v="1.0956002172732211"/>
    <n v="0.73872895165670838"/>
    <n v="0.47800108636610539"/>
    <n v="7.6208581205866386"/>
    <n v="1.7976099945681696"/>
    <n v="5.4972409560021731"/>
    <n v="1.2167300380228137"/>
    <m/>
    <m/>
  </r>
  <r>
    <x v="5"/>
    <s v="D3"/>
    <x v="29"/>
    <s v="Attacker"/>
    <s v="01:31:38"/>
    <n v="4954.9008800000001"/>
    <n v="365.59"/>
    <n v="34.000360000000001"/>
    <n v="597.09002999999996"/>
    <n v="124.62"/>
    <n v="67"/>
    <n v="66"/>
    <n v="962.68002999999999"/>
    <n v="240.97"/>
    <n v="613.24219000000005"/>
    <n v="54.071260000000002"/>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9897053473990529"/>
    <n v="6.5160789014186955"/>
    <n v="1.359985449254274"/>
    <n v="0.73117497271735155"/>
    <n v="0.72026191342306278"/>
    <n v="10.505784248817749"/>
    <n v="2.6297198981447791"/>
    <n v="6.6923483812295368"/>
    <n v="1.4514368861404143"/>
    <m/>
    <m/>
  </r>
  <r>
    <x v="16"/>
    <s v="D3"/>
    <x v="29"/>
    <s v="Attacker"/>
    <s v="01:31:38"/>
    <n v="5232.1791999999996"/>
    <n v="276.52"/>
    <n v="31.388839999999998"/>
    <n v="478.95999"/>
    <n v="80.239999999999995"/>
    <n v="52"/>
    <n v="37"/>
    <n v="755.47999000000004"/>
    <n v="196.28"/>
    <n v="559.6499"/>
    <n v="57.097110000000001"/>
    <n v="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0176791560567469"/>
    <n v="5.2269187704619853"/>
    <n v="0.87566387777373567"/>
    <n v="0.56747908330301911"/>
    <n v="0.40378319388868672"/>
    <n v="8.2445979265187326"/>
    <n v="2.1420152782830115"/>
    <n v="6.1074925427428139"/>
    <n v="0.97126227719170588"/>
    <m/>
    <m/>
  </r>
  <r>
    <x v="6"/>
    <s v="D3"/>
    <x v="29"/>
    <s v="Defensive Midfielder"/>
    <s v="01:32:03"/>
    <n v="5017.2070299999996"/>
    <n v="343.87"/>
    <n v="29.63824"/>
    <n v="440.92998999999998"/>
    <n v="119.14"/>
    <n v="43"/>
    <n v="33"/>
    <n v="784.79998999999998"/>
    <n v="224.73"/>
    <n v="537.13671999999997"/>
    <n v="54.50159"/>
    <n v="7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3.7356871265616514"/>
    <n v="4.7901139598044535"/>
    <n v="1.2942965779467681"/>
    <n v="0.46713742531233027"/>
    <n v="0.35850081477457907"/>
    <n v="8.5258010863661049"/>
    <n v="2.441390548614883"/>
    <n v="5.8352712656165124"/>
    <n v="0.82563824008690934"/>
    <m/>
    <m/>
  </r>
  <r>
    <x v="22"/>
    <s v="D3"/>
    <x v="29"/>
    <s v="Attacking Midfielder"/>
    <s v="01:32:06"/>
    <n v="4538.9589800000003"/>
    <n v="345.72"/>
    <n v="30.011620000000001"/>
    <n v="454.89999"/>
    <n v="111.64"/>
    <n v="77"/>
    <n v="58"/>
    <n v="800.61999000000003"/>
    <n v="234.08"/>
    <n v="527.92780000000005"/>
    <n v="49.274290000000001"/>
    <n v="135"/>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7537459283387622"/>
    <n v="4.9391964169381106"/>
    <n v="1.2121606948968511"/>
    <n v="0.83604777415852327"/>
    <n v="0.62975027144408247"/>
    <n v="8.6929423452768724"/>
    <n v="2.5415852334419107"/>
    <n v="5.7321150922909885"/>
    <n v="1.4657980456026056"/>
    <m/>
    <m/>
  </r>
  <r>
    <x v="8"/>
    <s v="D3"/>
    <x v="29"/>
    <s v="RB"/>
    <s v="01:31:30"/>
    <n v="4895.8383800000001"/>
    <n v="420.04"/>
    <n v="29.190339999999999"/>
    <n v="472.06"/>
    <n v="111.7"/>
    <n v="54"/>
    <n v="53"/>
    <n v="892.1"/>
    <n v="308.33999999999997"/>
    <n v="503.01265999999998"/>
    <n v="53.496780000000001"/>
    <n v="10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5906010928961747"/>
    <n v="5.1591256830601093"/>
    <n v="1.2207650273224044"/>
    <n v="0.5901639344262295"/>
    <n v="0.57923497267759561"/>
    <n v="9.7497267759562849"/>
    <n v="3.3698360655737702"/>
    <n v="5.4974061202185789"/>
    <n v="1.1693989071038251"/>
    <m/>
    <m/>
  </r>
  <r>
    <x v="9"/>
    <s v="D3"/>
    <x v="29"/>
    <s v="Defender"/>
    <s v="01:03:18"/>
    <n v="3294.67407"/>
    <n v="0"/>
    <n v="20.086770000000001"/>
    <n v="731.78998000000001"/>
    <n v="0"/>
    <n v="13"/>
    <n v="2"/>
    <n v="731.78998000000001"/>
    <n v="0"/>
    <n v="363.84161"/>
    <n v="52.183489999999999"/>
    <n v="1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29999999999999"/>
    <n v="0"/>
    <n v="11.560663191153241"/>
    <n v="0"/>
    <n v="0.20537124802527648"/>
    <n v="3.1595576619273306E-2"/>
    <n v="11.560663191153241"/>
    <n v="0"/>
    <n v="5.7478927330173786"/>
    <n v="0.23696682464454979"/>
    <m/>
    <m/>
  </r>
  <r>
    <x v="10"/>
    <s v="D3"/>
    <x v="29"/>
    <s v="Attacker"/>
    <s v="01:31:38"/>
    <n v="4868.6958000000004"/>
    <n v="423.84998999999999"/>
    <n v="31.086099999999998"/>
    <n v="564.15002000000004"/>
    <n v="110.61"/>
    <n v="58"/>
    <n v="44"/>
    <n v="988.00000999999997"/>
    <n v="313.23998999999998"/>
    <n v="523.45354999999995"/>
    <n v="53.13053"/>
    <n v="10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6255000727537272"/>
    <n v="6.1566026191342296"/>
    <n v="1.2070934885412874"/>
    <n v="0.63295743906875213"/>
    <n v="0.4801746089487085"/>
    <n v="10.782102691887957"/>
    <n v="3.4184065842124398"/>
    <n v="5.7124796289559825"/>
    <n v="1.1131320480174607"/>
    <m/>
    <m/>
  </r>
  <r>
    <x v="21"/>
    <s v="D3"/>
    <x v="29"/>
    <s v="Defender"/>
    <s v="00:54:27"/>
    <n v="2063.3249500000002"/>
    <n v="35.26"/>
    <n v="22.056339999999999"/>
    <n v="161.85001"/>
    <n v="0"/>
    <n v="28"/>
    <n v="12"/>
    <n v="197.11000999999999"/>
    <n v="35.26"/>
    <n v="481.71785999999997"/>
    <n v="37.891150000000003"/>
    <n v="4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45000000000001"/>
    <n v="0.64756657483930191"/>
    <n v="2.9724519742883375"/>
    <n v="0"/>
    <n v="0.51423324150596872"/>
    <n v="0.22038567493112943"/>
    <n v="3.6200185491276393"/>
    <n v="0.64756657483930191"/>
    <n v="8.8469763085399435"/>
    <n v="0.73461891643709809"/>
    <m/>
    <m/>
  </r>
  <r>
    <x v="11"/>
    <s v="D3"/>
    <x v="29"/>
    <s v="Midfielder"/>
    <s v="01:31:30"/>
    <n v="4796.1581999999999"/>
    <n v="375.85998999999998"/>
    <n v="30.91451"/>
    <n v="392.26001000000002"/>
    <n v="127.1"/>
    <n v="56"/>
    <n v="51"/>
    <n v="768.12"/>
    <n v="248.75998999999999"/>
    <n v="590.36072000000001"/>
    <n v="52.407580000000003"/>
    <n v="10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1077594535519122"/>
    <n v="4.2869946448087433"/>
    <n v="1.389071038251366"/>
    <n v="0.61202185792349728"/>
    <n v="0.55737704918032782"/>
    <n v="8.3947540983606554"/>
    <n v="2.7186884153005462"/>
    <n v="6.4520297267759563"/>
    <n v="1.1693989071038251"/>
    <m/>
    <m/>
  </r>
  <r>
    <x v="12"/>
    <s v="D3"/>
    <x v="29"/>
    <s v="LB"/>
    <s v="01:31:38"/>
    <n v="5030.4301800000003"/>
    <n v="496.71"/>
    <n v="30.579930000000001"/>
    <n v="437.72"/>
    <n v="153.30000000000001"/>
    <n v="50"/>
    <n v="45"/>
    <n v="934.43"/>
    <n v="343.41"/>
    <n v="577.36658"/>
    <n v="54.895589999999999"/>
    <n v="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4206256820662047"/>
    <n v="4.7768643142961071"/>
    <n v="1.6729719898144777"/>
    <n v="0.54565296471444147"/>
    <n v="0.49108766824299732"/>
    <n v="10.197489996362311"/>
    <n v="3.7476536922517272"/>
    <n v="6.3008357220807554"/>
    <n v="1.0367406329574389"/>
    <m/>
    <m/>
  </r>
  <r>
    <x v="13"/>
    <s v="D3"/>
    <x v="29"/>
    <s v="Left Forward"/>
    <s v="01:31:30"/>
    <n v="4997.3129900000004"/>
    <n v="333.41"/>
    <n v="31.33127"/>
    <n v="580.96996999999999"/>
    <n v="121.39"/>
    <n v="72"/>
    <n v="49"/>
    <n v="914.37996999999996"/>
    <n v="212.02"/>
    <n v="598.16931"/>
    <n v="54.605600000000003"/>
    <n v="12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3.6438251366120222"/>
    <n v="6.3493985792349728"/>
    <n v="1.3266666666666667"/>
    <n v="0.78688524590163933"/>
    <n v="0.53551912568306015"/>
    <n v="9.9932237158469945"/>
    <n v="2.3171584699453551"/>
    <n v="6.5373695081967211"/>
    <n v="1.3224043715846994"/>
    <m/>
    <m/>
  </r>
  <r>
    <x v="14"/>
    <s v="D3"/>
    <x v="29"/>
    <s v="Attacker"/>
    <s v="01:32:06"/>
    <n v="4218.0820299999996"/>
    <n v="262.11"/>
    <n v="28.976980000000001"/>
    <n v="352.79998999999998"/>
    <n v="69.69"/>
    <n v="34"/>
    <n v="27"/>
    <n v="614.90998999999999"/>
    <n v="192.42"/>
    <n v="403.91861"/>
    <n v="45.790900000000001"/>
    <n v="6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845928338762215"/>
    <n v="3.8306187839305097"/>
    <n v="0.75667752442996739"/>
    <n v="0.36916395222584142"/>
    <n v="0.29315960912052114"/>
    <n v="6.6765471226927247"/>
    <n v="2.0892508143322472"/>
    <n v="4.3856526601520081"/>
    <n v="0.66232356134636261"/>
    <m/>
    <m/>
  </r>
  <r>
    <x v="18"/>
    <s v="D3"/>
    <x v="29"/>
    <s v="Wing"/>
    <s v="01:31:38"/>
    <n v="5244.8271500000001"/>
    <n v="544.78002000000004"/>
    <n v="33.261009999999999"/>
    <n v="593.90002000000004"/>
    <n v="192.74001000000001"/>
    <n v="82"/>
    <n v="56"/>
    <n v="1138.68004"/>
    <n v="352.04001"/>
    <n v="663.20836999999995"/>
    <n v="57.235129999999998"/>
    <n v="13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9452166606038546"/>
    <n v="6.4812661331393224"/>
    <n v="2.1033831575118223"/>
    <n v="0.8948708621316841"/>
    <n v="0.61113132048017449"/>
    <n v="12.426482793743176"/>
    <n v="3.8418335030920328"/>
    <n v="7.237632266278645"/>
    <n v="1.5060021826118586"/>
    <m/>
    <m/>
  </r>
  <r>
    <x v="17"/>
    <s v="D3"/>
    <x v="29"/>
    <s v="Attacking Midfielder"/>
    <s v="01:31:38"/>
    <n v="4588.3320299999996"/>
    <n v="267.87"/>
    <n v="25.92116"/>
    <n v="444.66"/>
    <n v="41.51"/>
    <n v="54"/>
    <n v="53"/>
    <n v="712.53"/>
    <n v="226.36"/>
    <n v="531.83783000000005"/>
    <n v="50.071100000000001"/>
    <n v="10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2.9232811931611491"/>
    <n v="4.8526009457984713"/>
    <n v="0.4530010913059293"/>
    <n v="0.58930520189159685"/>
    <n v="0.57839214259730798"/>
    <n v="7.77588213895962"/>
    <n v="2.4702801018552196"/>
    <n v="5.8039777737359035"/>
    <n v="1.1676973444889047"/>
    <m/>
    <m/>
  </r>
  <r>
    <x v="0"/>
    <s v="D1"/>
    <x v="30"/>
    <s v="LB"/>
    <s v="01:13:12"/>
    <n v="5569.5839800000003"/>
    <n v="258.60001"/>
    <n v="29.578220000000002"/>
    <n v="535.13"/>
    <n v="35.36"/>
    <n v="78"/>
    <n v="67"/>
    <n v="793.73000999999999"/>
    <n v="223.24001000000001"/>
    <n v="592.21411000000001"/>
    <n v="76.073009999999996"/>
    <n v="14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327870218579234"/>
    <n v="7.3105191256830597"/>
    <n v="0.48306010928961746"/>
    <n v="1.0655737704918031"/>
    <n v="0.91530054644808745"/>
    <n v="10.843306147540982"/>
    <n v="3.049726912568306"/>
    <n v="8.0903566939890705"/>
    <n v="1.9808743169398906"/>
    <m/>
    <m/>
  </r>
  <r>
    <x v="2"/>
    <s v="D1"/>
    <x v="30"/>
    <s v="Defender"/>
    <s v="01:13:45"/>
    <n v="4661.2543900000001"/>
    <n v="159.49"/>
    <n v="26.414370000000002"/>
    <n v="231.13"/>
    <n v="43.6"/>
    <n v="50"/>
    <n v="44"/>
    <n v="390.62"/>
    <n v="115.89"/>
    <n v="480.05950999999999"/>
    <n v="63.193019999999997"/>
    <n v="9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2.1625762711864405"/>
    <n v="3.1339661016949147"/>
    <n v="0.591186440677966"/>
    <n v="0.67796610169491511"/>
    <n v="0.59661016949152534"/>
    <n v="5.2965423728813548"/>
    <n v="1.5713898305084744"/>
    <n v="6.5092814915254227"/>
    <n v="1.2745762711864403"/>
    <m/>
    <m/>
  </r>
  <r>
    <x v="4"/>
    <s v="D1"/>
    <x v="30"/>
    <s v="Midfielder"/>
    <s v="01:12:49"/>
    <n v="5377.2382799999996"/>
    <n v="242.86"/>
    <n v="28.59948"/>
    <n v="377.79001"/>
    <n v="21.67"/>
    <n v="63"/>
    <n v="71"/>
    <n v="620.65000999999995"/>
    <n v="221.19"/>
    <n v="655.43939"/>
    <n v="73.840850000000003"/>
    <n v="13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3352254520485234"/>
    <n v="5.1882354314488435"/>
    <n v="0.29759670405127031"/>
    <n v="0.86518654154268704"/>
    <n v="0.97505149919890122"/>
    <n v="8.523460883497366"/>
    <n v="3.0376287479972528"/>
    <n v="9.0012276035706105"/>
    <n v="1.8402380407415881"/>
    <m/>
    <m/>
  </r>
  <r>
    <x v="19"/>
    <s v="D1"/>
    <x v="30"/>
    <s v="Wing"/>
    <s v="01:13:12"/>
    <n v="5865.7285199999997"/>
    <n v="328.18"/>
    <n v="26.485299999999999"/>
    <n v="642.26000999999997"/>
    <n v="25.87"/>
    <n v="87"/>
    <n v="70"/>
    <n v="970.44001000000003"/>
    <n v="302.31"/>
    <n v="601.34911999999997"/>
    <n v="80.117940000000004"/>
    <n v="15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833333333333334"/>
    <n v="8.7740438524590161"/>
    <n v="0.3534153005464481"/>
    <n v="1.1885245901639343"/>
    <n v="0.95628415300546443"/>
    <n v="13.25737718579235"/>
    <n v="4.1299180327868852"/>
    <n v="8.2151519125683059"/>
    <n v="2.1448087431693987"/>
    <m/>
    <m/>
  </r>
  <r>
    <x v="23"/>
    <s v="D1"/>
    <x v="30"/>
    <s v="Midfielder"/>
    <s v="01:11:05"/>
    <n v="5953.6323199999997"/>
    <n v="120.73"/>
    <n v="24.35613"/>
    <n v="573.71001999999999"/>
    <n v="0"/>
    <n v="66"/>
    <n v="66"/>
    <n v="694.44002"/>
    <n v="120.73"/>
    <n v="579.93542000000002"/>
    <n v="83.738"/>
    <n v="13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1.6984290738569756"/>
    <n v="8.0709498710433767"/>
    <n v="0"/>
    <n v="0.92848769050410318"/>
    <n v="0.92848769050410318"/>
    <n v="9.7693789449003532"/>
    <n v="1.6984290738569756"/>
    <n v="8.1585287690504114"/>
    <n v="1.8569753810082064"/>
    <m/>
    <m/>
  </r>
  <r>
    <x v="5"/>
    <s v="D1"/>
    <x v="30"/>
    <s v="Attacker"/>
    <s v="01:13:12"/>
    <n v="5556.7612300000001"/>
    <n v="324.12"/>
    <n v="29.588139999999999"/>
    <n v="412.13"/>
    <n v="107.95"/>
    <n v="81"/>
    <n v="73"/>
    <n v="736.25"/>
    <n v="216.17"/>
    <n v="626.99072000000001"/>
    <n v="75.897869999999998"/>
    <n v="154"/>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278688524590164"/>
    <n v="5.6301912568306012"/>
    <n v="1.4747267759562841"/>
    <n v="1.1065573770491803"/>
    <n v="0.99726775956284153"/>
    <n v="10.058060109289617"/>
    <n v="2.9531420765027319"/>
    <n v="8.5654469945355185"/>
    <n v="2.1038251366120218"/>
    <m/>
    <m/>
  </r>
  <r>
    <x v="16"/>
    <s v="D1"/>
    <x v="30"/>
    <s v="Attacker"/>
    <s v="01:13:12"/>
    <n v="5828.9243200000001"/>
    <n v="233.64"/>
    <n v="27.16433"/>
    <n v="479.32001000000002"/>
    <n v="22.11"/>
    <n v="63"/>
    <n v="47"/>
    <n v="712.96001000000001"/>
    <n v="211.53"/>
    <n v="644.95862"/>
    <n v="81.800659999999993"/>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1918032786885244"/>
    <n v="6.5480875683060109"/>
    <n v="0.30204918032786882"/>
    <n v="0.86065573770491799"/>
    <n v="0.64207650273224037"/>
    <n v="9.7398908469945358"/>
    <n v="2.8897540983606556"/>
    <n v="8.8109101092896172"/>
    <n v="1.5027322404371584"/>
    <m/>
    <m/>
  </r>
  <r>
    <x v="6"/>
    <s v="D1"/>
    <x v="30"/>
    <s v="Defensive Midfielder"/>
    <s v="01:11:05"/>
    <n v="6009.0165999999999"/>
    <n v="247.31998999999999"/>
    <n v="28.907889999999998"/>
    <n v="552.28998000000001"/>
    <n v="60.42"/>
    <n v="72"/>
    <n v="60"/>
    <n v="799.60996999999998"/>
    <n v="186.89999"/>
    <n v="607.12463000000002"/>
    <n v="84.516980000000004"/>
    <n v="13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3.4792964595545137"/>
    <n v="7.769612848769051"/>
    <n v="0.84998827667057453"/>
    <n v="1.0128956623681127"/>
    <n v="0.84407971864009379"/>
    <n v="11.248909308323565"/>
    <n v="2.6293081828839391"/>
    <n v="8.5410264478311841"/>
    <n v="1.8569753810082064"/>
    <m/>
    <m/>
  </r>
  <r>
    <x v="22"/>
    <s v="D1"/>
    <x v="30"/>
    <s v="Attacking Midfielder"/>
    <s v="01:13:45"/>
    <n v="5967.6269499999999"/>
    <n v="226.51"/>
    <n v="25.32685"/>
    <n v="619.09997999999996"/>
    <n v="10.64"/>
    <n v="81"/>
    <n v="98"/>
    <n v="845.60997999999995"/>
    <n v="215.87"/>
    <n v="658.67902000000004"/>
    <n v="80.903630000000007"/>
    <n v="179"/>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3.0713220338983045"/>
    <n v="8.3945759999999972"/>
    <n v="0.14427118644067793"/>
    <n v="1.0983050847457625"/>
    <n v="1.3288135593220336"/>
    <n v="11.465898033898302"/>
    <n v="2.9270508474576267"/>
    <n v="8.9312409491525404"/>
    <n v="2.4271186440677961"/>
    <m/>
    <m/>
  </r>
  <r>
    <x v="8"/>
    <s v="D1"/>
    <x v="30"/>
    <s v="RB"/>
    <s v="01:12:49"/>
    <n v="4910.4179700000004"/>
    <n v="219.36"/>
    <n v="29.589079999999999"/>
    <n v="401.56"/>
    <n v="61.45"/>
    <n v="75"/>
    <n v="68"/>
    <n v="620.91999999999996"/>
    <n v="157.91"/>
    <n v="481.40778"/>
    <n v="67.430419999999998"/>
    <n v="14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124971389333943"/>
    <n v="5.5146715495536727"/>
    <n v="0.84390020599679549"/>
    <n v="1.0299839780270084"/>
    <n v="0.93385214007782091"/>
    <n v="8.5271686884870661"/>
    <n v="2.1685969329365986"/>
    <n v="6.6112306706340114"/>
    <n v="1.9638361181048292"/>
    <m/>
    <m/>
  </r>
  <r>
    <x v="10"/>
    <s v="D1"/>
    <x v="30"/>
    <s v="Attacker"/>
    <s v="01:13:12"/>
    <n v="5863.5913099999998"/>
    <n v="260.41000000000003"/>
    <n v="27.857469999999999"/>
    <n v="762.08001999999999"/>
    <n v="62.99"/>
    <n v="76"/>
    <n v="75"/>
    <n v="1022.49002"/>
    <n v="197.42"/>
    <n v="584.30920000000003"/>
    <n v="80.088750000000005"/>
    <n v="15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57513661202186"/>
    <n v="10.410929234972677"/>
    <n v="0.8605191256830601"/>
    <n v="1.0382513661202186"/>
    <n v="1.0245901639344261"/>
    <n v="13.968442896174862"/>
    <n v="2.6969945355191256"/>
    <n v="7.9823661202185789"/>
    <n v="2.0628415300546448"/>
    <m/>
    <m/>
  </r>
  <r>
    <x v="21"/>
    <s v="D1"/>
    <x v="30"/>
    <s v="Defender"/>
    <s v="00:16:05"/>
    <n v="2067.5895999999998"/>
    <n v="43.1"/>
    <n v="21.14883"/>
    <n v="606.48999000000003"/>
    <n v="0"/>
    <n v="0"/>
    <n v="0"/>
    <n v="649.58998999999994"/>
    <n v="43.1"/>
    <n v="237.63403"/>
    <n v="128.49753999999999"/>
    <n v="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6.083333333333332"/>
    <n v="2.6797927461139901"/>
    <n v="37.70922217616581"/>
    <n v="0"/>
    <n v="0"/>
    <n v="0"/>
    <n v="40.389014922279792"/>
    <n v="2.6797927461139901"/>
    <n v="14.775172849740933"/>
    <n v="0"/>
    <m/>
    <m/>
  </r>
  <r>
    <x v="11"/>
    <s v="D1"/>
    <x v="30"/>
    <s v="Midfielder"/>
    <s v="01:12:49"/>
    <n v="6290.1567400000004"/>
    <n v="154.61000000000001"/>
    <n v="25.300540000000002"/>
    <n v="612.21996999999999"/>
    <n v="11.73"/>
    <n v="69"/>
    <n v="75"/>
    <n v="766.82997"/>
    <n v="142.88"/>
    <n v="738.30169999999998"/>
    <n v="86.37715"/>
    <n v="144"/>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2.1232776379034104"/>
    <n v="8.4076901350423423"/>
    <n v="0.16108949416342411"/>
    <n v="0.94758525978484764"/>
    <n v="1.0299839780270084"/>
    <n v="10.530967772945752"/>
    <n v="1.962188143739986"/>
    <n v="10.139185626001371"/>
    <n v="1.9775692378118559"/>
    <m/>
    <m/>
  </r>
  <r>
    <x v="12"/>
    <s v="D1"/>
    <x v="30"/>
    <s v="LB"/>
    <s v="01:12:49"/>
    <n v="4993.3232399999997"/>
    <n v="256.87"/>
    <n v="31.683810000000001"/>
    <n v="352.76999000000001"/>
    <n v="76.040000000000006"/>
    <n v="47"/>
    <n v="59"/>
    <n v="609.63999000000001"/>
    <n v="180.83"/>
    <n v="508.48682000000002"/>
    <n v="68.568879999999993"/>
    <n v="10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5276264591439683"/>
    <n v="4.8446325017166396"/>
    <n v="1.0442664225223162"/>
    <n v="0.64545662623025857"/>
    <n v="0.81025406271457989"/>
    <n v="8.3722589608606075"/>
    <n v="2.4833600366216522"/>
    <n v="6.9831103685053781"/>
    <n v="1.4557106889448383"/>
    <m/>
    <m/>
  </r>
  <r>
    <x v="13"/>
    <s v="D1"/>
    <x v="30"/>
    <s v="Left Forward"/>
    <s v="01:12:49"/>
    <n v="6265.2334000000001"/>
    <n v="339.35998999999998"/>
    <n v="27.01042"/>
    <n v="683.45001000000002"/>
    <n v="63.87"/>
    <n v="95"/>
    <n v="69"/>
    <n v="1022.81"/>
    <n v="275.48998999999998"/>
    <n v="717.68926999999996"/>
    <n v="86.034899999999993"/>
    <n v="16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4.6604713664454103"/>
    <n v="9.3859008010986482"/>
    <n v="0.87713435568780029"/>
    <n v="1.3046463721675439"/>
    <n v="0.94758525978484764"/>
    <n v="14.046372167544058"/>
    <n v="3.7833370107576094"/>
    <n v="9.8561126573586613"/>
    <n v="2.2522316319523914"/>
    <m/>
    <m/>
  </r>
  <r>
    <x v="14"/>
    <s v="D1"/>
    <x v="30"/>
    <s v="Attacker"/>
    <s v="01:13:45"/>
    <n v="5373.9121100000002"/>
    <n v="330.47998999999999"/>
    <n v="28.298539999999999"/>
    <n v="431.92998999999998"/>
    <n v="53.15"/>
    <n v="43"/>
    <n v="35"/>
    <n v="762.40998000000002"/>
    <n v="277.32999000000001"/>
    <n v="475.24874999999997"/>
    <n v="72.854590000000002"/>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4.4810846101694901"/>
    <n v="5.856677830508473"/>
    <n v="0.72067796610169477"/>
    <n v="0.58305084745762703"/>
    <n v="0.47457627118644058"/>
    <n v="10.337762440677965"/>
    <n v="3.7604066440677961"/>
    <n v="6.4440508474576257"/>
    <n v="1.0576271186440676"/>
    <m/>
    <m/>
  </r>
  <r>
    <x v="18"/>
    <s v="D1"/>
    <x v="30"/>
    <s v="Wing"/>
    <s v="01:13:12"/>
    <n v="5819.3261700000003"/>
    <n v="349.73998999999998"/>
    <n v="28.259550000000001"/>
    <n v="555.29998999999998"/>
    <n v="65.91"/>
    <n v="88"/>
    <n v="60"/>
    <n v="905.03998000000001"/>
    <n v="283.82999000000001"/>
    <n v="650.87714000000005"/>
    <n v="79.48415"/>
    <n v="14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7778687158469939"/>
    <n v="7.586065437158469"/>
    <n v="0.90040983606557368"/>
    <n v="1.2021857923497268"/>
    <n v="0.81967213114754101"/>
    <n v="12.363934153005465"/>
    <n v="3.8774588797814209"/>
    <n v="8.8917642076502741"/>
    <n v="2.0218579234972678"/>
    <m/>
    <m/>
  </r>
  <r>
    <x v="17"/>
    <s v="D1"/>
    <x v="30"/>
    <s v="Attacking Midfielder"/>
    <s v="01:12:49"/>
    <n v="5978.84033"/>
    <n v="220.05"/>
    <n v="29.527640000000002"/>
    <n v="640.60999000000004"/>
    <n v="31.57"/>
    <n v="84"/>
    <n v="80"/>
    <n v="860.65998999999999"/>
    <n v="188.48"/>
    <n v="634.88495"/>
    <n v="82.102119999999999"/>
    <n v="16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219729915312428"/>
    <n v="8.7975736781872271"/>
    <n v="0.43355458915083539"/>
    <n v="1.1535820553902494"/>
    <n v="1.0986495765621422"/>
    <n v="11.81954666971847"/>
    <n v="2.5884184023804071"/>
    <n v="8.7189510185397108"/>
    <n v="2.2522316319523914"/>
    <m/>
    <m/>
  </r>
  <r>
    <x v="0"/>
    <s v="D2"/>
    <x v="31"/>
    <s v="LB"/>
    <s v="01:15:44"/>
    <n v="3880.8349600000001"/>
    <n v="74.17"/>
    <n v="27.093240000000002"/>
    <n v="269.29001"/>
    <n v="10.47"/>
    <n v="62"/>
    <n v="42"/>
    <n v="343.46001000000001"/>
    <n v="63.7"/>
    <n v="423.99642999999998"/>
    <n v="51.235080000000004"/>
    <n v="10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73333333333332"/>
    <n v="0.9793573943661974"/>
    <n v="3.5557659771126766"/>
    <n v="0.13824823943661976"/>
    <n v="0.8186619718309861"/>
    <n v="0.55457746478873249"/>
    <n v="4.5351233714788739"/>
    <n v="0.84110915492957761"/>
    <n v="5.598544410211268"/>
    <n v="1.3732394366197185"/>
    <m/>
    <m/>
  </r>
  <r>
    <x v="1"/>
    <s v="D2"/>
    <x v="31"/>
    <s v="RB"/>
    <s v="01:15:03"/>
    <n v="3555.9458"/>
    <n v="103.97"/>
    <n v="26.110150000000001"/>
    <n v="296.92998999999998"/>
    <n v="4.46"/>
    <n v="54"/>
    <n v="48"/>
    <n v="400.89999"/>
    <n v="99.51"/>
    <n v="398.1268"/>
    <n v="47.372079999999997"/>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3853431045969351"/>
    <n v="3.9564289140572941"/>
    <n v="5.9427048634243827E-2"/>
    <n v="0.71952031978680864"/>
    <n v="0.63957361758827436"/>
    <n v="5.3417720186542299"/>
    <n v="1.3259160559626915"/>
    <n v="5.3048207861425709"/>
    <n v="1.359093937375083"/>
    <m/>
    <m/>
  </r>
  <r>
    <x v="2"/>
    <s v="D2"/>
    <x v="31"/>
    <s v="Defender"/>
    <s v="01:15:03"/>
    <n v="3611.2341299999998"/>
    <n v="48.25"/>
    <n v="23.552019999999999"/>
    <n v="264.88"/>
    <n v="0"/>
    <n v="46"/>
    <n v="33"/>
    <n v="313.13"/>
    <n v="48.25"/>
    <n v="389.59854000000001"/>
    <n v="48.108629999999998"/>
    <n v="7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64290473017988004"/>
    <n v="3.5293804130579609"/>
    <n v="0"/>
    <n v="0.6129247168554296"/>
    <n v="0.43970686209193866"/>
    <n v="4.1722851432378407"/>
    <n v="0.64290473017988004"/>
    <n v="5.1911864090606255"/>
    <n v="1.0526315789473684"/>
    <m/>
    <m/>
  </r>
  <r>
    <x v="4"/>
    <s v="D2"/>
    <x v="31"/>
    <s v="Midfielder"/>
    <s v="01:15:03"/>
    <n v="4060.7680700000001"/>
    <n v="95.12"/>
    <n v="24.768059999999998"/>
    <n v="417.85998999999998"/>
    <n v="0"/>
    <n v="75"/>
    <n v="58"/>
    <n v="512.97999000000004"/>
    <n v="95.12"/>
    <n v="531.37225000000001"/>
    <n v="54.097290000000001"/>
    <n v="13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267421718854097"/>
    <n v="5.5677546968687528"/>
    <n v="0"/>
    <n v="0.99933377748167873"/>
    <n v="0.77281812125249827"/>
    <n v="6.8351764157228514"/>
    <n v="1.267421718854097"/>
    <n v="7.0802431712191867"/>
    <n v="1.7721518987341769"/>
    <m/>
    <m/>
  </r>
  <r>
    <x v="19"/>
    <s v="D2"/>
    <x v="31"/>
    <s v="Wing"/>
    <s v="01:15:52"/>
    <n v="4113.6933600000002"/>
    <n v="78.680000000000007"/>
    <n v="24.785499999999999"/>
    <n v="341.25"/>
    <n v="0"/>
    <n v="62"/>
    <n v="46"/>
    <n v="419.93"/>
    <n v="78.680000000000007"/>
    <n v="444.65841999999998"/>
    <n v="54.211599999999997"/>
    <n v="10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0370826010544818"/>
    <n v="4.4980228471001764"/>
    <n v="0"/>
    <n v="0.8172231985940247"/>
    <n v="0.60632688927943768"/>
    <n v="5.535105448154658"/>
    <n v="1.0370826010544818"/>
    <n v="5.8610512302284716"/>
    <n v="1.4235500878734624"/>
    <m/>
    <m/>
  </r>
  <r>
    <x v="23"/>
    <s v="D2"/>
    <x v="31"/>
    <s v="Midfielder"/>
    <s v="01:19:03"/>
    <n v="4008.6601599999999"/>
    <n v="69.44"/>
    <n v="23.36007"/>
    <n v="397.44"/>
    <n v="0"/>
    <n v="73"/>
    <n v="57"/>
    <n v="466.88"/>
    <n v="69.44"/>
    <n v="405.24731000000003"/>
    <n v="50.702309999999997"/>
    <n v="130"/>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8784313725490196"/>
    <n v="5.0277039848197349"/>
    <n v="0"/>
    <n v="0.92346616065781151"/>
    <n v="0.72106261859582543"/>
    <n v="5.9061353573687541"/>
    <n v="0.8784313725490196"/>
    <n v="5.1264681846932323"/>
    <n v="1.6445287792536369"/>
    <m/>
    <m/>
  </r>
  <r>
    <x v="5"/>
    <s v="D2"/>
    <x v="31"/>
    <s v="Attacker"/>
    <s v="01:15:52"/>
    <n v="4167.5459000000001"/>
    <n v="51.36"/>
    <n v="23.893470000000001"/>
    <n v="443.60001"/>
    <n v="0"/>
    <n v="74"/>
    <n v="59"/>
    <n v="494.96001000000001"/>
    <n v="51.36"/>
    <n v="507.84264999999999"/>
    <n v="54.921280000000003"/>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6769771528998243"/>
    <n v="5.8471003075571186"/>
    <n v="0"/>
    <n v="0.97539543057996492"/>
    <n v="0.77768014059753965"/>
    <n v="6.5240774604569429"/>
    <n v="0.6769771528998243"/>
    <n v="6.6938837873462216"/>
    <n v="1.7530755711775046"/>
    <m/>
    <m/>
  </r>
  <r>
    <x v="16"/>
    <s v="D2"/>
    <x v="31"/>
    <s v="Attacker"/>
    <s v="00:27:09"/>
    <n v="0"/>
    <n v="0"/>
    <n v="0"/>
    <n v="0"/>
    <n v="0"/>
    <n v="0"/>
    <n v="0"/>
    <n v="0"/>
    <n v="0"/>
    <n v="1.4226000000000001"/>
    <n v="0"/>
    <n v="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149999999999995"/>
    <n v="0"/>
    <n v="0"/>
    <n v="0"/>
    <n v="0"/>
    <n v="0"/>
    <n v="0"/>
    <n v="0"/>
    <n v="5.2397790055248632E-2"/>
    <n v="0"/>
    <m/>
    <m/>
  </r>
  <r>
    <x v="6"/>
    <s v="D2"/>
    <x v="31"/>
    <s v="Defensive Midfielder"/>
    <s v="01:19:03"/>
    <n v="4088.53296"/>
    <n v="50.22"/>
    <n v="23.630710000000001"/>
    <n v="318.76999000000001"/>
    <n v="0"/>
    <n v="51"/>
    <n v="37"/>
    <n v="368.98998999999998"/>
    <n v="50.22"/>
    <n v="414.68187999999998"/>
    <n v="51.712560000000003"/>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63529411764705879"/>
    <n v="4.0325109424414931"/>
    <n v="0"/>
    <n v="0.64516129032258063"/>
    <n v="0.46805819101834284"/>
    <n v="4.6678050600885514"/>
    <n v="0.63529411764705879"/>
    <n v="5.2458175838077166"/>
    <n v="1.1132194813409235"/>
    <m/>
    <m/>
  </r>
  <r>
    <x v="22"/>
    <s v="D2"/>
    <x v="31"/>
    <s v="Attacking Midfielder"/>
    <s v="01:15:06"/>
    <n v="3485.4497099999999"/>
    <n v="41.2"/>
    <n v="22.91018"/>
    <n v="414.79001"/>
    <n v="0"/>
    <n v="64"/>
    <n v="58"/>
    <n v="455.99000999999998"/>
    <n v="41.2"/>
    <n v="422.24822999999998"/>
    <n v="46.404809999999998"/>
    <n v="122"/>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99999999999994"/>
    <n v="0.54860186418109191"/>
    <n v="5.5231692410119848"/>
    <n v="0"/>
    <n v="0.85219707057256999"/>
    <n v="0.77230359520639158"/>
    <n v="6.0717711051930765"/>
    <n v="0.54860186418109191"/>
    <n v="5.6224797603195737"/>
    <n v="1.6245006657789616"/>
    <m/>
    <m/>
  </r>
  <r>
    <x v="8"/>
    <s v="D2"/>
    <x v="31"/>
    <s v="RB"/>
    <s v="01:14:33"/>
    <n v="3567.16309"/>
    <n v="15.09"/>
    <n v="21.992799999999999"/>
    <n v="349.17000999999999"/>
    <n v="0"/>
    <n v="63"/>
    <n v="50"/>
    <n v="364.26001000000002"/>
    <n v="15.09"/>
    <n v="360.28478999999999"/>
    <n v="47.839970000000001"/>
    <n v="11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20241448692152919"/>
    <n v="4.6837023474178405"/>
    <n v="0"/>
    <n v="0.84507042253521125"/>
    <n v="0.67069081153588195"/>
    <n v="4.8861168343393704"/>
    <n v="0.20241448692152919"/>
    <n v="4.832793963782696"/>
    <n v="1.5157612340710933"/>
    <m/>
    <m/>
  </r>
  <r>
    <x v="9"/>
    <s v="D2"/>
    <x v="31"/>
    <s v="Defender"/>
    <s v="00:23:48"/>
    <n v="2483.7941900000001"/>
    <n v="0"/>
    <n v="18.121829999999999"/>
    <n v="210.95"/>
    <n v="0"/>
    <n v="10"/>
    <n v="6"/>
    <n v="210.95"/>
    <n v="0"/>
    <n v="211.06702999999999"/>
    <n v="109.15138"/>
    <n v="1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8"/>
    <n v="0"/>
    <n v="8.8634453781512601"/>
    <n v="0"/>
    <n v="0.42016806722689076"/>
    <n v="0.25210084033613445"/>
    <n v="8.8634453781512601"/>
    <n v="0"/>
    <n v="8.8683626050420159"/>
    <n v="0.67226890756302515"/>
    <m/>
    <m/>
  </r>
  <r>
    <x v="10"/>
    <s v="D2"/>
    <x v="31"/>
    <s v="Attacker"/>
    <s v="01:15:52"/>
    <n v="3788.8652299999999"/>
    <n v="67.430000000000007"/>
    <n v="23.640599999999999"/>
    <n v="361.10001"/>
    <n v="0"/>
    <n v="69"/>
    <n v="46"/>
    <n v="428.53001"/>
    <n v="67.430000000000007"/>
    <n v="392.31033000000002"/>
    <n v="49.930900000000001"/>
    <n v="1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88879613356766274"/>
    <n v="4.7596662126537792"/>
    <n v="0"/>
    <n v="0.90949033391915646"/>
    <n v="0.60632688927943768"/>
    <n v="5.6484623462214421"/>
    <n v="0.88879613356766274"/>
    <n v="5.1710500439367317"/>
    <n v="1.5158172231985942"/>
    <m/>
    <m/>
  </r>
  <r>
    <x v="21"/>
    <s v="D2"/>
    <x v="31"/>
    <s v="Defender"/>
    <s v="00:47:34"/>
    <n v="4027.1581999999999"/>
    <n v="101.51"/>
    <n v="22.260590000000001"/>
    <n v="315.07001000000002"/>
    <n v="0"/>
    <n v="7"/>
    <n v="14"/>
    <n v="416.58001000000002"/>
    <n v="101.51"/>
    <n v="542.88482999999997"/>
    <n v="85.526809999999998"/>
    <n v="2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56666666666667"/>
    <n v="2.1340574632095306"/>
    <n v="6.6237563419761738"/>
    <n v="0"/>
    <n v="0.14716187806587244"/>
    <n v="0.29432375613174488"/>
    <n v="8.7578138051857035"/>
    <n v="2.1340574632095306"/>
    <n v="11.413135879467413"/>
    <n v="0.44148563419761733"/>
    <m/>
    <m/>
  </r>
  <r>
    <x v="11"/>
    <s v="D2"/>
    <x v="31"/>
    <s v="Midfielder"/>
    <s v="01:14:33"/>
    <n v="3742.3696300000001"/>
    <n v="44.88"/>
    <n v="24.92681"/>
    <n v="351.41"/>
    <n v="2.0099999999999998"/>
    <n v="51"/>
    <n v="48"/>
    <n v="396.29"/>
    <n v="42.87"/>
    <n v="443.91512999999998"/>
    <n v="50.189700000000002"/>
    <n v="9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201207243460775"/>
    <n v="4.7137491616364864"/>
    <n v="2.6961770623742453E-2"/>
    <n v="0.68410462776659964"/>
    <n v="0.64386317907444668"/>
    <n v="5.3157612340710934"/>
    <n v="0.57505030181086514"/>
    <n v="5.9545959758551303"/>
    <n v="1.3279678068410463"/>
    <m/>
    <m/>
  </r>
  <r>
    <x v="12"/>
    <s v="D2"/>
    <x v="31"/>
    <s v="LB"/>
    <s v="01:14:55"/>
    <n v="3817.7368200000001"/>
    <n v="125.6"/>
    <n v="27.010750000000002"/>
    <n v="308.23000999999999"/>
    <n v="22.54"/>
    <n v="65"/>
    <n v="54"/>
    <n v="433.83001000000002"/>
    <n v="103.06"/>
    <n v="476.30542000000003"/>
    <n v="50.952069999999999"/>
    <n v="11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1.6765294771968853"/>
    <n v="4.1143049165739711"/>
    <n v="0.3008676307007786"/>
    <n v="0.8676307007786429"/>
    <n v="0.72080088987764179"/>
    <n v="5.7908343937708562"/>
    <n v="1.3756618464961068"/>
    <n v="6.3578031590656288"/>
    <n v="1.5884315906562847"/>
    <m/>
    <m/>
  </r>
  <r>
    <x v="13"/>
    <s v="D2"/>
    <x v="31"/>
    <s v="Left Forward"/>
    <s v="01:14:33"/>
    <n v="4349.9418900000001"/>
    <n v="45.33"/>
    <n v="24.056270000000001"/>
    <n v="375.56"/>
    <n v="0"/>
    <n v="59"/>
    <n v="46"/>
    <n v="420.89"/>
    <n v="45.33"/>
    <n v="477.16942999999998"/>
    <n v="58.337969999999999"/>
    <n v="10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804828973843061"/>
    <n v="5.0376928236083165"/>
    <n v="0"/>
    <n v="0.79141515761234071"/>
    <n v="0.61703554661301141"/>
    <n v="5.6457411133467472"/>
    <n v="0.60804828973843061"/>
    <n v="6.4006630449362847"/>
    <n v="1.4084507042253522"/>
    <m/>
    <m/>
  </r>
  <r>
    <x v="14"/>
    <s v="D2"/>
    <x v="31"/>
    <s v="Attacker"/>
    <s v="01:15:03"/>
    <n v="3901.7148400000001"/>
    <n v="56.63"/>
    <n v="25.228439999999999"/>
    <n v="321.20999"/>
    <n v="3.25"/>
    <n v="47"/>
    <n v="29"/>
    <n v="377.83999"/>
    <n v="53.38"/>
    <n v="368.74139000000002"/>
    <n v="51.978389999999997"/>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75456362425049961"/>
    <n v="4.2799465689540304"/>
    <n v="4.3304463690872742E-2"/>
    <n v="0.62624916722185198"/>
    <n v="0.38640906062624913"/>
    <n v="5.0345101932045297"/>
    <n v="0.71125916055962679"/>
    <n v="4.9132763491005988"/>
    <n v="1.0126582278481011"/>
    <m/>
    <m/>
  </r>
  <r>
    <x v="18"/>
    <s v="D2"/>
    <x v="31"/>
    <s v="Wing"/>
    <s v="01:15:52"/>
    <n v="3818.1701699999999"/>
    <n v="102.47"/>
    <n v="27.619720000000001"/>
    <n v="263.25"/>
    <n v="23"/>
    <n v="60"/>
    <n v="41"/>
    <n v="365.72"/>
    <n v="79.47"/>
    <n v="472.09543000000002"/>
    <n v="50.31709"/>
    <n v="10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3506590509666081"/>
    <n v="3.4699033391915646"/>
    <n v="0.30316344463971884"/>
    <n v="0.7908611599297013"/>
    <n v="0.54042179261862922"/>
    <n v="4.8205623901581731"/>
    <n v="1.0474956063268894"/>
    <n v="6.2226989894551856"/>
    <n v="1.3312829525483305"/>
    <m/>
    <m/>
  </r>
  <r>
    <x v="17"/>
    <s v="D2"/>
    <x v="31"/>
    <s v="Attacking Midfielder"/>
    <s v="01:14:55"/>
    <n v="3838.7866199999999"/>
    <n v="30.45"/>
    <n v="22.269819999999999"/>
    <n v="409.69"/>
    <n v="0"/>
    <n v="74"/>
    <n v="62"/>
    <n v="440.14"/>
    <n v="30.45"/>
    <n v="444.84649999999999"/>
    <n v="51.233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0.40645161290322579"/>
    <n v="5.4686095661846492"/>
    <n v="0"/>
    <n v="0.98776418242491648"/>
    <n v="0.82758620689655171"/>
    <n v="5.8750611790878748"/>
    <n v="0.40645161290322579"/>
    <n v="5.9378843159065626"/>
    <n v="1.8153503893214682"/>
    <m/>
    <m/>
  </r>
  <r>
    <x v="0"/>
    <s v="game -1 R"/>
    <x v="32"/>
    <s v="LB"/>
    <s v="00:40:51"/>
    <n v="434.55700999999999"/>
    <n v="0"/>
    <n v="13.66703"/>
    <n v="0"/>
    <n v="0"/>
    <n v="2"/>
    <n v="0"/>
    <n v="0"/>
    <n v="0"/>
    <n v="48.773769999999999"/>
    <n v="10.637130000000001"/>
    <n v="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4.8959608323133404E-2"/>
    <n v="0"/>
    <n v="0"/>
    <n v="0"/>
    <n v="1.1939723378212972"/>
    <n v="4.8959608323133404E-2"/>
    <m/>
    <m/>
  </r>
  <r>
    <x v="1"/>
    <s v="game -1 R"/>
    <x v="32"/>
    <s v="RB"/>
    <s v="00:40:51"/>
    <n v="455.57449000000003"/>
    <n v="0"/>
    <n v="14.09538"/>
    <n v="0"/>
    <n v="0"/>
    <n v="1"/>
    <n v="1"/>
    <n v="0"/>
    <n v="0"/>
    <n v="56.081769999999999"/>
    <n v="11.1516"/>
    <n v="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1.3728707466340266"/>
    <n v="4.8959608323133404E-2"/>
    <m/>
    <m/>
  </r>
  <r>
    <x v="2"/>
    <s v="game -1 R"/>
    <x v="32"/>
    <s v="Defender"/>
    <s v="00:40:51"/>
    <n v="164.86578"/>
    <n v="0"/>
    <n v="11.318820000000001"/>
    <n v="0"/>
    <n v="0"/>
    <n v="1"/>
    <n v="1"/>
    <n v="0"/>
    <n v="0"/>
    <n v="23.049589999999998"/>
    <n v="4.0355999999999996"/>
    <n v="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0.56424944920440623"/>
    <n v="4.8959608323133404E-2"/>
    <m/>
    <m/>
  </r>
  <r>
    <x v="4"/>
    <s v="game -1 R"/>
    <x v="32"/>
    <s v="Midfielder"/>
    <s v="00:40:51"/>
    <n v="551.60528999999997"/>
    <n v="0"/>
    <n v="11.382999999999999"/>
    <n v="0"/>
    <n v="0"/>
    <n v="0"/>
    <n v="0"/>
    <n v="0"/>
    <n v="0"/>
    <n v="103.43221"/>
    <n v="13.50225"/>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2.532000244798041"/>
    <n v="0"/>
    <m/>
    <m/>
  </r>
  <r>
    <x v="19"/>
    <s v="game -1 R"/>
    <x v="32"/>
    <s v="Wing"/>
    <s v="00:40:51"/>
    <n v="36.166989999999998"/>
    <n v="0"/>
    <n v="8.0539500000000004"/>
    <n v="0"/>
    <n v="0"/>
    <n v="0"/>
    <n v="0"/>
    <n v="0"/>
    <n v="0"/>
    <n v="4.14011"/>
    <n v="0.88529999999999998"/>
    <n v="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10134908200734392"/>
    <n v="0"/>
    <m/>
    <m/>
  </r>
  <r>
    <x v="23"/>
    <s v="game -1 R"/>
    <x v="32"/>
    <s v="Midfielder"/>
    <s v="00:40:51"/>
    <n v="440.45648"/>
    <n v="0"/>
    <n v="15.90692"/>
    <n v="3.55"/>
    <n v="0"/>
    <n v="1"/>
    <n v="2"/>
    <n v="3.55"/>
    <n v="0"/>
    <n v="42.455390000000001"/>
    <n v="10.78154"/>
    <n v="3"/>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8.6903304773561785E-2"/>
    <n v="0"/>
    <n v="2.4479804161566702E-2"/>
    <n v="4.8959608323133404E-2"/>
    <n v="8.6903304773561785E-2"/>
    <n v="0"/>
    <n v="1.0392996328029374"/>
    <n v="7.3439412484700109E-2"/>
    <m/>
    <m/>
  </r>
  <r>
    <x v="6"/>
    <s v="game -1 R"/>
    <x v="32"/>
    <s v="Defensive Midfielder"/>
    <s v="00:40:51"/>
    <n v="355.40717000000001"/>
    <n v="0"/>
    <n v="19.690709999999999"/>
    <n v="9.3699999999999992"/>
    <n v="0"/>
    <n v="1"/>
    <n v="0"/>
    <n v="9.3699999999999992"/>
    <n v="0"/>
    <n v="33.163879999999999"/>
    <n v="8.6996900000000004"/>
    <n v="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22937576499387999"/>
    <n v="0"/>
    <n v="2.4479804161566702E-2"/>
    <n v="0"/>
    <n v="0.22937576499387999"/>
    <n v="0"/>
    <n v="0.8118452876376987"/>
    <n v="2.4479804161566702E-2"/>
    <m/>
    <m/>
  </r>
  <r>
    <x v="22"/>
    <s v="game -1 R"/>
    <x v="32"/>
    <s v="Attacking Midfielder"/>
    <s v="00:40:51"/>
    <n v="401.06045999999998"/>
    <n v="0"/>
    <n v="15.61144"/>
    <n v="2.88"/>
    <n v="0"/>
    <n v="3"/>
    <n v="1"/>
    <n v="2.88"/>
    <n v="0"/>
    <n v="46.928629999999998"/>
    <n v="9.8171999999999997"/>
    <n v="4"/>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7.0501835985312095E-2"/>
    <n v="0"/>
    <n v="7.3439412484700109E-2"/>
    <n v="2.4479804161566702E-2"/>
    <n v="7.0501835985312095E-2"/>
    <n v="0"/>
    <n v="1.1488036719706241"/>
    <n v="9.7919216646266807E-2"/>
    <m/>
    <m/>
  </r>
  <r>
    <x v="8"/>
    <s v="game -1 R"/>
    <x v="32"/>
    <s v="RB"/>
    <s v="00:40:51"/>
    <n v="191.71227999999999"/>
    <n v="0"/>
    <n v="11.036009999999999"/>
    <n v="0"/>
    <n v="0"/>
    <n v="0"/>
    <n v="1"/>
    <n v="0"/>
    <n v="0"/>
    <n v="30.155190000000001"/>
    <n v="4.6927500000000002"/>
    <n v="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2.4479804161566702E-2"/>
    <n v="0"/>
    <n v="0"/>
    <n v="0.73819314565483463"/>
    <n v="2.4479804161566702E-2"/>
    <m/>
    <m/>
  </r>
  <r>
    <x v="9"/>
    <s v="game -1 R"/>
    <x v="32"/>
    <s v="Defender"/>
    <s v="00:40:51"/>
    <n v="2493.2021500000001"/>
    <n v="125.33"/>
    <n v="22.391110000000001"/>
    <n v="908.5"/>
    <n v="0"/>
    <n v="39"/>
    <n v="27"/>
    <n v="1033.83"/>
    <n v="125.33"/>
    <n v="249.95192"/>
    <n v="61.028869999999998"/>
    <n v="6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3.0680538555691546"/>
    <n v="22.239902080783349"/>
    <n v="0"/>
    <n v="0.95471236230110135"/>
    <n v="0.66095471236230097"/>
    <n v="25.307955936352503"/>
    <n v="3.0680538555691546"/>
    <n v="6.1187740514075877"/>
    <n v="1.6156670746634023"/>
    <m/>
    <m/>
  </r>
  <r>
    <x v="10"/>
    <s v="game -1 R"/>
    <x v="32"/>
    <s v="Attacker"/>
    <s v="00:40:51"/>
    <n v="239.67843999999999"/>
    <n v="0"/>
    <n v="10.982989999999999"/>
    <n v="0"/>
    <n v="0"/>
    <n v="0"/>
    <n v="0"/>
    <n v="0"/>
    <n v="0"/>
    <n v="28.087669999999999"/>
    <n v="5.8668699999999996"/>
    <n v="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68758066095471215"/>
    <n v="0"/>
    <m/>
    <m/>
  </r>
  <r>
    <x v="21"/>
    <s v="game -1 R"/>
    <x v="32"/>
    <s v="Defender"/>
    <s v="00:40:51"/>
    <n v="1262.42407"/>
    <n v="3.99"/>
    <n v="20.46829"/>
    <n v="94.33"/>
    <n v="0"/>
    <n v="45"/>
    <n v="37"/>
    <n v="98.32"/>
    <n v="3.99"/>
    <n v="205.10812000000001"/>
    <n v="31.402670000000001"/>
    <n v="82"/>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9.7674418604651148E-2"/>
    <n v="2.3091799265605868"/>
    <n v="0"/>
    <n v="1.1015911872705015"/>
    <n v="0.90575275397796795"/>
    <n v="2.4068543451652382"/>
    <n v="9.7674418604651148E-2"/>
    <n v="5.0210066095471229"/>
    <n v="2.0073439412484695"/>
    <m/>
    <m/>
  </r>
  <r>
    <x v="11"/>
    <s v="game -1 R"/>
    <x v="32"/>
    <s v="Midfielder"/>
    <s v="00:40:51"/>
    <n v="1294.3950199999999"/>
    <n v="537.81998999999996"/>
    <n v="31.829789999999999"/>
    <n v="235.92999"/>
    <n v="224.11"/>
    <n v="38"/>
    <n v="32"/>
    <n v="773.74998000000005"/>
    <n v="313.70999"/>
    <n v="171.21884"/>
    <n v="32.703670000000002"/>
    <n v="7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165728029375762"/>
    <n v="5.7755199510403905"/>
    <n v="5.4861689106487139"/>
    <n v="0.93023255813953465"/>
    <n v="0.78335373317013446"/>
    <n v="18.941247980416154"/>
    <n v="7.6795591187270489"/>
    <n v="4.1914036719706234"/>
    <n v="1.7135862913096691"/>
    <m/>
    <m/>
  </r>
  <r>
    <x v="12"/>
    <s v="game -1 R"/>
    <x v="32"/>
    <s v="LB"/>
    <s v="00:40:51"/>
    <n v="1889.0148899999999"/>
    <n v="546.39"/>
    <n v="33.72898"/>
    <n v="315.85998999999998"/>
    <n v="231.7"/>
    <n v="40"/>
    <n v="40"/>
    <n v="862.24999000000003"/>
    <n v="314.69"/>
    <n v="221.16909999999999"/>
    <n v="46.239510000000003"/>
    <n v="8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37552019583843"/>
    <n v="7.7321906976744161"/>
    <n v="5.671970624235005"/>
    <n v="0.97919216646266805"/>
    <n v="0.97919216646266805"/>
    <n v="21.107710893512849"/>
    <n v="7.7035495716034257"/>
    <n v="5.4141762545899619"/>
    <n v="1.9583843329253361"/>
    <m/>
    <m/>
  </r>
  <r>
    <x v="13"/>
    <s v="game -1 R"/>
    <x v="32"/>
    <s v="Left Forward"/>
    <s v="00:40:51"/>
    <n v="575.86450000000002"/>
    <n v="0"/>
    <n v="15.51449"/>
    <n v="6.39"/>
    <n v="0"/>
    <n v="1"/>
    <n v="2"/>
    <n v="6.39"/>
    <n v="0"/>
    <n v="69.844059999999999"/>
    <n v="14.096069999999999"/>
    <n v="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5642594859241121"/>
    <n v="0"/>
    <n v="2.4479804161566702E-2"/>
    <n v="4.8959608323133404E-2"/>
    <n v="0.15642594859241121"/>
    <n v="0"/>
    <n v="1.7097689106487144"/>
    <n v="7.3439412484700109E-2"/>
    <m/>
    <m/>
  </r>
  <r>
    <x v="14"/>
    <s v="game -1 R"/>
    <x v="32"/>
    <s v="Attacker"/>
    <s v="00:40:51"/>
    <n v="723.68322999999998"/>
    <n v="0"/>
    <n v="15.52131"/>
    <n v="1.97"/>
    <n v="0"/>
    <n v="3"/>
    <n v="0"/>
    <n v="1.97"/>
    <n v="0"/>
    <n v="70.079539999999994"/>
    <n v="17.714400000000001"/>
    <n v="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4.8225214198286404E-2"/>
    <n v="0"/>
    <n v="7.3439412484700109E-2"/>
    <n v="0"/>
    <n v="4.8225214198286404E-2"/>
    <n v="0"/>
    <n v="1.71553341493268"/>
    <n v="7.3439412484700109E-2"/>
    <m/>
    <m/>
  </r>
  <r>
    <x v="18"/>
    <s v="game -1 R"/>
    <x v="32"/>
    <s v="Wing"/>
    <s v="00:40:51"/>
    <n v="540.69512999999995"/>
    <n v="0"/>
    <n v="15.627560000000001"/>
    <n v="5.01"/>
    <n v="0"/>
    <n v="3"/>
    <n v="3"/>
    <n v="5.01"/>
    <n v="0"/>
    <n v="78.762990000000002"/>
    <n v="13.235189999999999"/>
    <n v="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2264381884944918"/>
    <n v="0"/>
    <n v="7.3439412484700109E-2"/>
    <n v="7.3439412484700109E-2"/>
    <n v="0.12264381884944918"/>
    <n v="0"/>
    <n v="1.9281025703794366"/>
    <n v="0.14687882496940022"/>
    <m/>
    <m/>
  </r>
  <r>
    <x v="0"/>
    <s v="game Al Raed"/>
    <x v="33"/>
    <s v="LB"/>
    <s v="01:47:50"/>
    <n v="9248.8737799999999"/>
    <n v="596.33000000000004"/>
    <n v="31.185770000000002"/>
    <n v="1015.50998"/>
    <n v="142.78"/>
    <n v="98"/>
    <n v="114"/>
    <n v="1611.83998"/>
    <n v="453.55"/>
    <n v="927.73122999999998"/>
    <n v="85.759339999999995"/>
    <n v="21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5.5301081916537873"/>
    <n v="9.417403214837714"/>
    <n v="1.3240803709428131"/>
    <n v="0.90880989180834626"/>
    <n v="1.0571870170015456"/>
    <n v="14.9475114064915"/>
    <n v="4.2060278207109736"/>
    <n v="8.6033808037094275"/>
    <n v="1.9659969088098919"/>
    <m/>
    <m/>
  </r>
  <r>
    <x v="1"/>
    <s v="game Al Raed"/>
    <x v="33"/>
    <s v="RB"/>
    <s v="01:48:25"/>
    <n v="8684.9053999999996"/>
    <n v="429.9"/>
    <n v="33.21161"/>
    <n v="720.54001000000005"/>
    <n v="167.3"/>
    <n v="91"/>
    <n v="77"/>
    <n v="1150.44001"/>
    <n v="262.60000000000002"/>
    <n v="802.28529000000003"/>
    <n v="80.099959999999996"/>
    <n v="168"/>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9652574942352028"/>
    <n v="6.6460262259800151"/>
    <n v="1.543120676402767"/>
    <n v="0.83935434281322041"/>
    <n v="0.71022290545734035"/>
    <n v="10.611283720215217"/>
    <n v="2.4221368178324365"/>
    <n v="7.4000180476556485"/>
    <n v="1.5495772482705608"/>
    <m/>
    <m/>
  </r>
  <r>
    <x v="2"/>
    <s v="game Al Raed"/>
    <x v="33"/>
    <s v="Defender"/>
    <s v="01:48:25"/>
    <n v="8411.5795899999994"/>
    <n v="269.16000000000003"/>
    <n v="31.23029"/>
    <n v="698.69"/>
    <n v="82.71"/>
    <n v="68"/>
    <n v="56"/>
    <n v="967.85"/>
    <n v="186.45"/>
    <n v="708.53160000000003"/>
    <n v="77.57911"/>
    <n v="12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2.4826441199077629"/>
    <n v="6.4444888547271324"/>
    <n v="0.76289008455034568"/>
    <n v="0.62720983858570323"/>
    <n v="0.51652574942352025"/>
    <n v="8.9271329746348957"/>
    <n v="1.719754035357417"/>
    <n v="6.535264565718677"/>
    <n v="1.1437355880092235"/>
    <m/>
    <m/>
  </r>
  <r>
    <x v="4"/>
    <s v="game Al Raed"/>
    <x v="33"/>
    <s v="Midfielder"/>
    <s v="00:43:35"/>
    <n v="2846.7403599999998"/>
    <n v="610.45997999999997"/>
    <n v="32.095039999999997"/>
    <n v="555.20000000000005"/>
    <n v="167.78998999999999"/>
    <n v="61"/>
    <n v="44"/>
    <n v="1165.6599799999999"/>
    <n v="442.66998999999998"/>
    <n v="301.61588999999998"/>
    <n v="65.303939999999997"/>
    <n v="10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583333333333343"/>
    <n v="14.00672994263862"/>
    <n v="12.738814531548755"/>
    <n v="3.8498659273422553"/>
    <n v="1.3996175908221795"/>
    <n v="1.0095602294455064"/>
    <n v="26.745544474187373"/>
    <n v="10.156864015296364"/>
    <n v="6.9204410707456958"/>
    <n v="2.4091778202676859"/>
    <m/>
    <m/>
  </r>
  <r>
    <x v="19"/>
    <s v="game Al Raed"/>
    <x v="33"/>
    <s v="Wing"/>
    <s v="00:42:45"/>
    <n v="3999.06934"/>
    <n v="579.83000000000004"/>
    <n v="29.628489999999999"/>
    <n v="1145.6400100000001"/>
    <n v="170.45"/>
    <n v="39"/>
    <n v="23"/>
    <n v="1725.47001"/>
    <n v="409.38"/>
    <n v="404.01551999999998"/>
    <n v="93.545119999999997"/>
    <n v="62"/>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2.75"/>
    <n v="13.56327485380117"/>
    <n v="26.798596725146201"/>
    <n v="3.9871345029239764"/>
    <n v="0.91228070175438591"/>
    <n v="0.53801169590643272"/>
    <n v="40.361871578947365"/>
    <n v="9.5761403508771927"/>
    <n v="9.45065543859649"/>
    <n v="1.4502923976608186"/>
    <m/>
    <m/>
  </r>
  <r>
    <x v="23"/>
    <s v="game Al Raed"/>
    <x v="33"/>
    <s v="Midfielder"/>
    <s v="01:48:38"/>
    <n v="10027.197630000001"/>
    <n v="412.42998999999998"/>
    <n v="31.501809999999999"/>
    <n v="1130.7800099999999"/>
    <n v="152.41"/>
    <n v="98"/>
    <n v="73"/>
    <n v="1543.21"/>
    <n v="260.01999000000001"/>
    <n v="918.40912000000003"/>
    <n v="92.30059"/>
    <n v="17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3.7965325866830306"/>
    <n v="10.409144001227368"/>
    <n v="1.4029763731205889"/>
    <n v="0.9021172138692849"/>
    <n v="0.67198527155569177"/>
    <n v="14.2056765879104"/>
    <n v="2.3935562135624422"/>
    <n v="8.4542109849647122"/>
    <n v="1.5741024854249768"/>
    <m/>
    <m/>
  </r>
  <r>
    <x v="5"/>
    <s v="game Al Raed"/>
    <x v="33"/>
    <s v="Attacker"/>
    <s v="00:43:16"/>
    <n v="3013.8573000000001"/>
    <n v="746.29001000000005"/>
    <n v="33.641590000000001"/>
    <n v="466.29998999999998"/>
    <n v="266.95999999999998"/>
    <n v="61"/>
    <n v="52"/>
    <n v="1212.5899999999999"/>
    <n v="479.33001000000002"/>
    <n v="347.33407999999997"/>
    <n v="69.642160000000004"/>
    <n v="11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266666666666666"/>
    <n v="17.248613482280433"/>
    <n v="10.777349537750386"/>
    <n v="6.1701078582434512"/>
    <n v="1.4098613251155625"/>
    <n v="1.201848998459168"/>
    <n v="28.025963020030815"/>
    <n v="11.07850562403698"/>
    <n v="8.0277522342064707"/>
    <n v="2.6117103235747305"/>
    <m/>
    <m/>
  </r>
  <r>
    <x v="16"/>
    <s v="game Al Raed"/>
    <x v="33"/>
    <s v="Attacker"/>
    <s v="01:47:50"/>
    <n v="9883.8034700000007"/>
    <n v="364.53998999999999"/>
    <n v="31.911650000000002"/>
    <n v="946.17"/>
    <n v="74.010000000000005"/>
    <n v="104"/>
    <n v="94"/>
    <n v="1310.7099900000001"/>
    <n v="290.52999"/>
    <n v="974.00667999999996"/>
    <n v="91.64667"/>
    <n v="19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80587233384853"/>
    <n v="8.7743740340030918"/>
    <n v="0.68633693972179299"/>
    <n v="0.96445131375579607"/>
    <n v="0.87171561051004642"/>
    <n v="12.154961267387945"/>
    <n v="2.6942502936630603"/>
    <n v="9.0325194435857803"/>
    <n v="1.8361669242658425"/>
    <m/>
    <m/>
  </r>
  <r>
    <x v="6"/>
    <s v="game Al Raed"/>
    <x v="33"/>
    <s v="Defensive Midfielder"/>
    <s v="01:48:38"/>
    <n v="9633.2136800000007"/>
    <n v="537.63999000000001"/>
    <n v="30.962730000000001"/>
    <n v="934.68001000000004"/>
    <n v="127.31"/>
    <n v="84"/>
    <n v="79"/>
    <n v="1472.32"/>
    <n v="410.32999000000001"/>
    <n v="969.55952000000002"/>
    <n v="88.673959999999994"/>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4.9491254065664307"/>
    <n v="8.603989045719544"/>
    <n v="1.1719239030377415"/>
    <n v="0.77324332617367275"/>
    <n v="0.72721693771095419"/>
    <n v="13.553114452285975"/>
    <n v="3.7772015035286892"/>
    <n v="8.9250646210493993"/>
    <n v="1.5004602638846269"/>
    <m/>
    <m/>
  </r>
  <r>
    <x v="22"/>
    <s v="game Al Raed"/>
    <x v="33"/>
    <s v="Attacking Midfielder"/>
    <s v="01:48:25"/>
    <n v="9908.72235"/>
    <n v="522.65"/>
    <n v="29.444050000000001"/>
    <n v="1673.80999"/>
    <n v="92.15"/>
    <n v="132"/>
    <n v="144"/>
    <n v="2196.4599899999998"/>
    <n v="430.5"/>
    <n v="1000.0783699999999"/>
    <n v="91.387100000000004"/>
    <n v="27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4.820753266717908"/>
    <n v="15.438677847809375"/>
    <n v="0.84996156802459633"/>
    <n v="1.2175249807840121"/>
    <n v="1.328209069946195"/>
    <n v="20.259431114527281"/>
    <n v="3.9707916986933123"/>
    <n v="9.2243969561875456"/>
    <n v="2.5457340507302071"/>
    <m/>
    <m/>
  </r>
  <r>
    <x v="8"/>
    <s v="game Al Raed"/>
    <x v="33"/>
    <s v="RB"/>
    <s v="01:48:16"/>
    <n v="9752.4890099999993"/>
    <n v="678.37"/>
    <n v="29.142189999999999"/>
    <n v="1324.0200500000001"/>
    <n v="136.07"/>
    <n v="127"/>
    <n v="126"/>
    <n v="2002.39005"/>
    <n v="542.29999999999995"/>
    <n v="854.13288999999997"/>
    <n v="90.077439999999996"/>
    <n v="25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26666666666667"/>
    <n v="6.2657327586206897"/>
    <n v="12.229249230295567"/>
    <n v="1.2568041871921183"/>
    <n v="1.1730295566502462"/>
    <n v="1.1637931034482758"/>
    <n v="18.494981988916255"/>
    <n v="5.0089285714285712"/>
    <n v="7.8891584667487686"/>
    <n v="2.3368226600985222"/>
    <m/>
    <m/>
  </r>
  <r>
    <x v="10"/>
    <s v="game Al Raed"/>
    <x v="33"/>
    <s v="Attacker"/>
    <s v="01:47:50"/>
    <n v="8866.7592800000002"/>
    <n v="363.03998999999999"/>
    <n v="28.777930000000001"/>
    <n v="1531.48999"/>
    <n v="63.35"/>
    <n v="90"/>
    <n v="80"/>
    <n v="1894.52998"/>
    <n v="299.68999000000002"/>
    <n v="798.20470999999998"/>
    <n v="82.216220000000007"/>
    <n v="17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666768778979907"/>
    <n v="14.202380123647606"/>
    <n v="0.58748068006182386"/>
    <n v="0.83462132921174659"/>
    <n v="0.74188562596599694"/>
    <n v="17.569057001545595"/>
    <n v="2.7791961978361672"/>
    <n v="7.4022075115919632"/>
    <n v="1.5765069551777435"/>
    <m/>
    <m/>
  </r>
  <r>
    <x v="13"/>
    <s v="game Al Raed"/>
    <x v="33"/>
    <s v="Left Forward"/>
    <s v="00:41:07"/>
    <n v="4538.9885299999996"/>
    <n v="631.46001000000001"/>
    <n v="29.64855"/>
    <n v="1126.28"/>
    <n v="209.76"/>
    <n v="40"/>
    <n v="31"/>
    <n v="1757.74001"/>
    <n v="421.70001000000002"/>
    <n v="457.34075999999999"/>
    <n v="110.38799"/>
    <n v="7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1.116666666666667"/>
    <n v="15.357762707742197"/>
    <n v="27.392298338062425"/>
    <n v="5.1015808674503447"/>
    <n v="0.97284150790433721"/>
    <n v="0.75395216862586134"/>
    <n v="42.750061045804621"/>
    <n v="10.256181840291854"/>
    <n v="11.12300186461289"/>
    <n v="1.7267936765301986"/>
    <m/>
    <m/>
  </r>
  <r>
    <x v="14"/>
    <s v="game Al Raed"/>
    <x v="33"/>
    <s v="Attacker"/>
    <s v="01:48:25"/>
    <n v="9329.5272199999999"/>
    <n v="395.24"/>
    <n v="27.59301"/>
    <n v="988.12000999999998"/>
    <n v="67.08"/>
    <n v="74"/>
    <n v="82"/>
    <n v="1383.3600100000001"/>
    <n v="328.16"/>
    <n v="735.73409000000004"/>
    <n v="86.045240000000007"/>
    <n v="15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6455649500384313"/>
    <n v="9.1140969408147559"/>
    <n v="0.6187240584166025"/>
    <n v="0.6825518831667946"/>
    <n v="0.75634127594158329"/>
    <n v="12.759661890853188"/>
    <n v="3.0268408916218292"/>
    <n v="6.7861714681014593"/>
    <n v="1.438893159108378"/>
    <m/>
    <m/>
  </r>
  <r>
    <x v="18"/>
    <s v="game Al Raed"/>
    <x v="33"/>
    <s v="Wing"/>
    <s v="00:43:41"/>
    <n v="2037.8315399999999"/>
    <n v="595.97001999999998"/>
    <n v="32.099989999999998"/>
    <n v="392.04001"/>
    <n v="186.24001000000001"/>
    <n v="40"/>
    <n v="32"/>
    <n v="988.01003000000003"/>
    <n v="409.73000999999999"/>
    <n v="223.21352999999999"/>
    <n v="46.634970000000003"/>
    <n v="7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683333333333323"/>
    <n v="13.642961159862651"/>
    <n v="8.974590080122093"/>
    <n v="4.2634111407859612"/>
    <n v="0.91568103777184306"/>
    <n v="0.73254483021747441"/>
    <n v="22.617551239984746"/>
    <n v="9.3795500190766905"/>
    <n v="5.1098099198779101"/>
    <n v="1.6482258679893174"/>
    <m/>
    <m/>
  </r>
  <r>
    <x v="17"/>
    <s v="game Al Raed"/>
    <x v="33"/>
    <s v="Attacking Midfielder"/>
    <s v="00:36:16"/>
    <n v="3084.1090100000001"/>
    <n v="626.80998"/>
    <n v="26.663119999999999"/>
    <n v="603.84"/>
    <n v="74.75"/>
    <n v="35"/>
    <n v="25"/>
    <n v="1230.6499799999999"/>
    <n v="552.05998"/>
    <n v="320.57686999999999"/>
    <n v="85.017499999999998"/>
    <n v="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36.266666666666666"/>
    <n v="17.283363419117649"/>
    <n v="16.650000000000002"/>
    <n v="2.0611213235294117"/>
    <n v="0.96507352941176472"/>
    <n v="0.68933823529411764"/>
    <n v="33.933363419117647"/>
    <n v="15.222242095588236"/>
    <n v="8.8394357536764705"/>
    <n v="1.6544117647058825"/>
    <m/>
    <m/>
  </r>
  <r>
    <x v="0"/>
    <s v="D1"/>
    <x v="34"/>
    <s v="LB"/>
    <s v="00:57:57"/>
    <n v="2874.5632300000002"/>
    <n v="29.54"/>
    <n v="22.87"/>
    <n v="482.63"/>
    <n v="0"/>
    <n v="25"/>
    <n v="13"/>
    <n v="512.16999999999996"/>
    <n v="29.54"/>
    <n v="305.13864000000001"/>
    <n v="49.597209999999997"/>
    <n v="38"/>
    <n v="5856.8354133333323"/>
    <n v="236.25925888888889"/>
    <n v="26.173386666666666"/>
    <n v="555.67370444444441"/>
    <n v="40.940370740740747"/>
    <n v="70.925925925925924"/>
    <n v="56.851851851851855"/>
    <n v="791.93296333333319"/>
    <n v="195.31888814814815"/>
    <n v="644.53564962962969"/>
    <n v="127.7777777777777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50974978429680751"/>
    <n v="8.3283865401207926"/>
    <n v="0"/>
    <n v="0.43140638481449517"/>
    <n v="0.22433132010353748"/>
    <n v="8.838136324417599"/>
    <n v="0.50974978429680751"/>
    <n v="5.2655503019844687"/>
    <n v="0.65573770491803263"/>
    <m/>
    <m/>
  </r>
  <r>
    <x v="1"/>
    <s v="D1"/>
    <x v="34"/>
    <s v="RB"/>
    <s v="00:51:36"/>
    <n v="3167.2031299999999"/>
    <n v="8.2200000000000006"/>
    <n v="21.094570000000001"/>
    <n v="517.70001000000002"/>
    <n v="0"/>
    <n v="35"/>
    <n v="14"/>
    <n v="525.92001000000005"/>
    <n v="8.2200000000000006"/>
    <n v="316.82357999999999"/>
    <n v="61.364049999999999"/>
    <n v="49"/>
    <n v="4869.3203724000005"/>
    <n v="247.6363996"/>
    <n v="26.278271199999999"/>
    <n v="530.37160040000015"/>
    <n v="78.678400000000011"/>
    <n v="62.76"/>
    <n v="54.96"/>
    <n v="778.00800000000015"/>
    <n v="168.95799960000005"/>
    <n v="537.5049484000001"/>
    <n v="117.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0.15930232558139534"/>
    <n v="10.032945930232557"/>
    <n v="0"/>
    <n v="0.67829457364341084"/>
    <n v="0.27131782945736432"/>
    <n v="10.192248255813954"/>
    <n v="0.15930232558139534"/>
    <n v="6.1399918604651162"/>
    <n v="0.94961240310077522"/>
    <m/>
    <m/>
  </r>
  <r>
    <x v="2"/>
    <s v="D1"/>
    <x v="34"/>
    <s v="Defender"/>
    <s v="00:51:19"/>
    <n v="2605.1896999999999"/>
    <n v="23.55"/>
    <n v="21.19228"/>
    <n v="489.17000999999999"/>
    <n v="0"/>
    <n v="28"/>
    <n v="13"/>
    <n v="512.72001"/>
    <n v="23.55"/>
    <n v="288.14954"/>
    <n v="50.756050000000002"/>
    <n v="41"/>
    <n v="5619.8345883333332"/>
    <n v="194.1326656666667"/>
    <n v="25.38796266666666"/>
    <n v="452.42266433333327"/>
    <n v="48.318666999999991"/>
    <n v="61.2"/>
    <n v="48.06666666666667"/>
    <n v="646.55532999999991"/>
    <n v="145.81399866666669"/>
    <n v="593.12283433333312"/>
    <n v="109.2666666666666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45891523221825259"/>
    <n v="9.5323808379343919"/>
    <n v="0"/>
    <n v="0.54563169860344252"/>
    <n v="0.2533290029230269"/>
    <n v="9.9912960701526448"/>
    <n v="0.45891523221825259"/>
    <n v="5.6151258200714507"/>
    <n v="0.79896070152646947"/>
    <m/>
    <m/>
  </r>
  <r>
    <x v="4"/>
    <s v="D1"/>
    <x v="34"/>
    <s v="Midfielder"/>
    <s v="01:09:46"/>
    <n v="4166.8300799999997"/>
    <n v="211.86"/>
    <n v="25.007960000000001"/>
    <n v="296.51999000000001"/>
    <n v="2.66"/>
    <n v="56"/>
    <n v="49"/>
    <n v="508.37999000000002"/>
    <n v="209.2"/>
    <n v="537.67249000000004"/>
    <n v="59.722520000000003"/>
    <n v="105"/>
    <n v="5363.5460153333315"/>
    <n v="256.65866566666665"/>
    <n v="25.384765000000002"/>
    <n v="556.02699966666682"/>
    <n v="51.111667666666676"/>
    <n v="73.8"/>
    <n v="70.533333333333331"/>
    <n v="812.68566533333353"/>
    <n v="205.546998"/>
    <n v="642.88242899999989"/>
    <n v="144.3333333333333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0366937410415669"/>
    <n v="4.2501670807453413"/>
    <n v="3.8127090301003343E-2"/>
    <n v="0.80267558528428073"/>
    <n v="0.70234113712374568"/>
    <n v="7.2868608217869077"/>
    <n v="2.9985666507405631"/>
    <n v="7.7067246536072611"/>
    <n v="1.5050167224080264"/>
    <m/>
    <m/>
  </r>
  <r>
    <x v="19"/>
    <s v="D1"/>
    <x v="34"/>
    <s v="Wing"/>
    <s v="01:18:39"/>
    <n v="4388.59033"/>
    <n v="340.36000999999999"/>
    <n v="26.194430000000001"/>
    <n v="359.64001000000002"/>
    <n v="8.85"/>
    <n v="69"/>
    <n v="44"/>
    <n v="700.00001999999995"/>
    <n v="331.51001000000002"/>
    <n v="508.89639"/>
    <n v="55.788699999999999"/>
    <n v="113"/>
    <n v="4770.1773194736861"/>
    <n v="287.34263210526314"/>
    <n v="26.175440000000002"/>
    <n v="619.53948315789467"/>
    <n v="51.665788947368419"/>
    <n v="67"/>
    <n v="53.263157894736842"/>
    <n v="906.88211526315797"/>
    <n v="235.67684315789475"/>
    <n v="507.92690578947372"/>
    <n v="120.2631578947368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4.3275271455816906"/>
    <n v="4.5726638270820086"/>
    <n v="0.11252383979656706"/>
    <n v="0.87730451366814999"/>
    <n v="0.55944055944055937"/>
    <n v="8.9001909726636992"/>
    <n v="4.2150033057851237"/>
    <n v="6.4703927527018434"/>
    <n v="1.4367450731087095"/>
    <m/>
    <m/>
  </r>
  <r>
    <x v="23"/>
    <s v="D1"/>
    <x v="34"/>
    <s v="Midfielder"/>
    <s v="00:51:36"/>
    <n v="2924.9711900000002"/>
    <n v="4.83"/>
    <n v="22.018370000000001"/>
    <n v="529.51000999999997"/>
    <n v="0"/>
    <n v="38"/>
    <n v="15"/>
    <n v="534.34001000000001"/>
    <n v="4.83"/>
    <n v="280.70114000000001"/>
    <n v="56.670839999999998"/>
    <n v="53"/>
    <n v="4898.160003"/>
    <n v="228.32099899999997"/>
    <n v="25.211422000000002"/>
    <n v="531.40400699999998"/>
    <n v="54.338999000000001"/>
    <n v="69"/>
    <n v="53.8"/>
    <n v="759.72500600000001"/>
    <n v="173.982"/>
    <n v="499.90754799999996"/>
    <n v="122.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604651162790695E-2"/>
    <n v="10.261821899224806"/>
    <n v="0"/>
    <n v="0.73643410852713176"/>
    <n v="0.29069767441860467"/>
    <n v="10.355426550387596"/>
    <n v="9.3604651162790695E-2"/>
    <n v="5.4399445736434107"/>
    <n v="1.0271317829457365"/>
    <m/>
    <m/>
  </r>
  <r>
    <x v="5"/>
    <s v="D1"/>
    <x v="34"/>
    <s v="Attacker"/>
    <s v="01:18:39"/>
    <n v="4258.8842800000002"/>
    <n v="304.84998999999999"/>
    <n v="25.805800000000001"/>
    <n v="277.01001000000002"/>
    <n v="10.33"/>
    <n v="63"/>
    <n v="51"/>
    <n v="581.86"/>
    <n v="294.51999000000001"/>
    <n v="494.69677999999999"/>
    <n v="54.139850000000003"/>
    <n v="114"/>
    <n v="5462.7683058620696"/>
    <n v="326.42379344827589"/>
    <n v="27.231627931034481"/>
    <n v="608.04103965517231"/>
    <n v="84.49862137931035"/>
    <n v="82.482758620689651"/>
    <n v="68.65517241379311"/>
    <n v="934.4648331034482"/>
    <n v="241.92517206896545"/>
    <n v="648.54259724137933"/>
    <n v="151.1379310344827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3.8760329307056578"/>
    <n v="3.5220598855689764"/>
    <n v="0.13134138588684041"/>
    <n v="0.80101716465352824"/>
    <n v="0.64844246662428473"/>
    <n v="7.3980928162746338"/>
    <n v="3.7446915448188172"/>
    <n v="6.2898509853782576"/>
    <n v="1.449459631277813"/>
    <m/>
    <m/>
  </r>
  <r>
    <x v="16"/>
    <s v="D1"/>
    <x v="34"/>
    <s v="Attacker"/>
    <s v="00:04:23"/>
    <n v="4.5640000000000001"/>
    <n v="0"/>
    <n v="2.3264499999999999"/>
    <n v="0"/>
    <n v="0"/>
    <n v="0"/>
    <n v="0"/>
    <n v="0"/>
    <n v="0"/>
    <n v="7.7074600000000002"/>
    <n v="1.3206"/>
    <n v="0"/>
    <n v="6139.7996708333349"/>
    <n v="201.54916583333338"/>
    <n v="23.793131666666667"/>
    <n v="577.89167124999983"/>
    <n v="45.649166250000007"/>
    <n v="68.25"/>
    <n v="52.208333333333336"/>
    <n v="779.44083708333335"/>
    <n v="155.89999958333337"/>
    <n v="674.74275333333321"/>
    <n v="120.4583333333333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4.3833333333333346"/>
    <n v="0"/>
    <n v="0"/>
    <n v="0"/>
    <n v="0"/>
    <n v="0"/>
    <n v="0"/>
    <n v="0"/>
    <n v="1.7583558935361212"/>
    <n v="0"/>
    <m/>
    <m/>
  </r>
  <r>
    <x v="6"/>
    <s v="D1"/>
    <x v="34"/>
    <s v="Defensive Midfielder"/>
    <s v="00:51:36"/>
    <n v="3069.6333"/>
    <n v="4.82"/>
    <n v="21.60838"/>
    <n v="486.32001000000002"/>
    <n v="0"/>
    <n v="21"/>
    <n v="5"/>
    <n v="491.14001000000002"/>
    <n v="4.82"/>
    <n v="297.51006999999998"/>
    <n v="59.473649999999999"/>
    <n v="26"/>
    <n v="6241.2704329032267"/>
    <n v="217.21870838709677"/>
    <n v="26.033857419354835"/>
    <n v="570.99710096774197"/>
    <n v="39.649355161290323"/>
    <n v="62.967741935483872"/>
    <n v="49.29032258064516"/>
    <n v="788.2158093548386"/>
    <n v="177.56935322580642"/>
    <n v="665.93952838709663"/>
    <n v="112.2580645161290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410852713178297E-2"/>
    <n v="9.4248063953488366"/>
    <n v="0"/>
    <n v="0.40697674418604651"/>
    <n v="9.6899224806201542E-2"/>
    <n v="9.5182172480620153"/>
    <n v="9.3410852713178297E-2"/>
    <n v="5.7656990310077516"/>
    <n v="0.50387596899224807"/>
    <m/>
    <m/>
  </r>
  <r>
    <x v="22"/>
    <s v="D1"/>
    <x v="34"/>
    <s v="Attacking Midfielder"/>
    <s v="00:51:19"/>
    <n v="3036.0790999999999"/>
    <n v="0"/>
    <n v="20.105869999999999"/>
    <n v="542.40002000000004"/>
    <n v="0"/>
    <n v="33"/>
    <n v="20"/>
    <n v="542.40002000000004"/>
    <n v="0"/>
    <n v="339.40683000000001"/>
    <n v="59.150930000000002"/>
    <n v="53"/>
    <n v="4653.3394641666673"/>
    <n v="212.23666666666668"/>
    <n v="24.099748333333327"/>
    <n v="675.83916416666659"/>
    <n v="35.158333333333331"/>
    <n v="68.666666666666671"/>
    <n v="68.083333333333329"/>
    <n v="888.07583083333338"/>
    <n v="177.07833333333329"/>
    <n v="513.82177583333339"/>
    <n v="136.7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
    <n v="10.569665865540758"/>
    <n v="0"/>
    <n v="0.64306593049691441"/>
    <n v="0.38973692757388756"/>
    <n v="10.569665865540758"/>
    <n v="0"/>
    <n v="6.6139687560896387"/>
    <n v="1.032802858070802"/>
    <m/>
    <m/>
  </r>
  <r>
    <x v="8"/>
    <s v="D1"/>
    <x v="34"/>
    <s v="RB"/>
    <s v="00:51:44"/>
    <n v="2734.94409"/>
    <n v="23.02"/>
    <n v="23.92295"/>
    <n v="506.35998999999998"/>
    <n v="0"/>
    <n v="25"/>
    <n v="11"/>
    <n v="529.37999000000002"/>
    <n v="23.02"/>
    <n v="266.05169999999998"/>
    <n v="52.863799999999998"/>
    <n v="36"/>
    <n v="5179.7768868965513"/>
    <n v="252.10896655172411"/>
    <n v="25.649757931034483"/>
    <n v="569.24724724137934"/>
    <n v="51.631034137931039"/>
    <n v="76"/>
    <n v="64.58620689655173"/>
    <n v="821.35621379310328"/>
    <n v="200.47793241379313"/>
    <n v="529.0852103448276"/>
    <n v="140.586206896551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733333333333334"/>
    <n v="0.44497422680412368"/>
    <n v="9.787886404639174"/>
    <n v="0"/>
    <n v="0.48324742268041238"/>
    <n v="0.21262886597938144"/>
    <n v="10.2328606314433"/>
    <n v="0.44497422680412368"/>
    <n v="5.1427519329896905"/>
    <n v="0.69587628865979378"/>
    <m/>
    <m/>
  </r>
  <r>
    <x v="9"/>
    <s v="D1"/>
    <x v="34"/>
    <s v="Defender"/>
    <s v="01:11:04"/>
    <n v="3722.0942399999999"/>
    <n v="370.77001000000001"/>
    <n v="31.176279999999998"/>
    <n v="274.95999"/>
    <n v="114.01"/>
    <n v="59"/>
    <n v="22"/>
    <n v="645.73"/>
    <n v="256.76001000000002"/>
    <n v="367.31554999999997"/>
    <n v="52.368180000000002"/>
    <n v="81"/>
    <n v="5226.0524104761907"/>
    <n v="191.89047666666667"/>
    <n v="24.023690000000002"/>
    <n v="513.75143095238082"/>
    <n v="55.037619047619046"/>
    <n v="62.238095238095241"/>
    <n v="39.761904761904759"/>
    <n v="705.64190761904752"/>
    <n v="136.85285761904763"/>
    <n v="519.94061999999997"/>
    <n v="10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1.066666666666663"/>
    <n v="5.2172140243902447"/>
    <n v="3.8690430112570358"/>
    <n v="1.604268292682927"/>
    <n v="0.83020637898686689"/>
    <n v="0.30956848030018763"/>
    <n v="9.0862570356472805"/>
    <n v="3.6129457317073177"/>
    <n v="5.1686053001876173"/>
    <n v="1.1397748592870545"/>
    <m/>
    <m/>
  </r>
  <r>
    <x v="10"/>
    <s v="D1"/>
    <x v="34"/>
    <s v="Attacker"/>
    <s v="00:57:57"/>
    <n v="2942.40625"/>
    <n v="25.98"/>
    <n v="23.55472"/>
    <n v="577.39000999999996"/>
    <n v="0"/>
    <n v="41"/>
    <n v="17"/>
    <n v="603.37000999999998"/>
    <n v="25.98"/>
    <n v="306.83069"/>
    <n v="50.767760000000003"/>
    <n v="58"/>
    <n v="5728.9490364516105"/>
    <n v="239.85128903225805"/>
    <n v="25.935883548387089"/>
    <n v="718.38871516129029"/>
    <n v="46.860967419354829"/>
    <n v="75.193548387096769"/>
    <n v="57.548387096774192"/>
    <n v="958.24000419354843"/>
    <n v="192.99032161290322"/>
    <n v="618.45316032258052"/>
    <n v="132.7419354838709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44831751509922341"/>
    <n v="9.963589473684209"/>
    <n v="0"/>
    <n v="0.70750647109577214"/>
    <n v="0.29335634167385671"/>
    <n v="10.411906988783432"/>
    <n v="0.44831751509922341"/>
    <n v="5.2947487489214833"/>
    <n v="1.0008628127696289"/>
    <m/>
    <m/>
  </r>
  <r>
    <x v="11"/>
    <s v="D1"/>
    <x v="34"/>
    <s v="Midfielder"/>
    <s v="01:09:46"/>
    <n v="4502.7021500000001"/>
    <n v="325.44999000000001"/>
    <n v="26.840440000000001"/>
    <n v="346.23000999999999"/>
    <n v="13.37"/>
    <n v="76"/>
    <n v="47"/>
    <n v="671.68"/>
    <n v="312.07999000000001"/>
    <n v="579.16692999999998"/>
    <n v="64.536519999999996"/>
    <n v="123"/>
    <n v="6327.7802760000004"/>
    <n v="269.76999760000001"/>
    <n v="26.616227999999992"/>
    <n v="618.62719760000004"/>
    <n v="55.423999599999988"/>
    <n v="72.12"/>
    <n v="69.84"/>
    <n v="888.39719520000017"/>
    <n v="214.34599800000004"/>
    <n v="767.42658760000006"/>
    <n v="141.9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6648350215002381"/>
    <n v="4.9626852842809352"/>
    <n v="0.19163879598662203"/>
    <n v="1.0893454371715239"/>
    <n v="0.67367415193502134"/>
    <n v="9.6275203057811733"/>
    <n v="4.4731962255136164"/>
    <n v="8.3014849020544652"/>
    <n v="1.7630195891065452"/>
    <m/>
    <m/>
  </r>
  <r>
    <x v="12"/>
    <s v="D1"/>
    <x v="34"/>
    <s v="LB"/>
    <s v="01:09:46"/>
    <n v="4045.2893100000001"/>
    <n v="374.73"/>
    <n v="25.71998"/>
    <n v="330.26001000000002"/>
    <n v="2.14"/>
    <n v="65"/>
    <n v="51"/>
    <n v="704.99000999999998"/>
    <n v="372.59"/>
    <n v="469.51898"/>
    <n v="58.84357"/>
    <n v="116"/>
    <n v="5736.3535444827576"/>
    <n v="310.48689620689652"/>
    <n v="28.726263448275855"/>
    <n v="532.37862275862074"/>
    <n v="94.211723793103417"/>
    <n v="72.41379310344827"/>
    <n v="61.517241379310342"/>
    <n v="842.86551896551737"/>
    <n v="216.27517241379309"/>
    <n v="644.87674827586204"/>
    <n v="133.9310344827586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5.3711896798853314"/>
    <n v="4.7337794075489725"/>
    <n v="3.0673674151935018E-2"/>
    <n v="0.93167701863354024"/>
    <n v="0.73100812231247003"/>
    <n v="10.104969087434302"/>
    <n v="5.340516005733396"/>
    <n v="6.7298468227424735"/>
    <n v="1.6626851409460102"/>
    <m/>
    <m/>
  </r>
  <r>
    <x v="13"/>
    <s v="D1"/>
    <x v="34"/>
    <s v="Left Forward"/>
    <s v="01:09:46"/>
    <n v="4359.9804700000004"/>
    <n v="338.23000999999999"/>
    <n v="24.19286"/>
    <n v="435.64999"/>
    <n v="0"/>
    <n v="71"/>
    <n v="45"/>
    <n v="773.88"/>
    <n v="338.23000999999999"/>
    <n v="497.79901000000001"/>
    <n v="62.49091"/>
    <n v="116"/>
    <n v="6055.5326909677415"/>
    <n v="274.67451548387095"/>
    <n v="26.296229354838712"/>
    <n v="708.64805967741938"/>
    <n v="66.10161225806452"/>
    <n v="82.935483870967744"/>
    <n v="67.774193548387103"/>
    <n v="983.32257516129016"/>
    <n v="208.5729032258065"/>
    <n v="684.52521000000002"/>
    <n v="150.7096774193548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8480173435260383"/>
    <n v="6.2443859053989481"/>
    <n v="0"/>
    <n v="1.0176779741997131"/>
    <n v="0.6450071667462971"/>
    <n v="11.092403248924986"/>
    <n v="4.8480173435260383"/>
    <n v="7.1351984233158134"/>
    <n v="1.6626851409460102"/>
    <m/>
    <m/>
  </r>
  <r>
    <x v="14"/>
    <s v="D1"/>
    <x v="34"/>
    <s v="Attacker"/>
    <s v="00:51:19"/>
    <n v="2793.3410600000002"/>
    <n v="19.82"/>
    <n v="20.695070000000001"/>
    <n v="478.07999000000001"/>
    <n v="0"/>
    <n v="23"/>
    <n v="6"/>
    <n v="497.89999"/>
    <n v="19.82"/>
    <n v="256.14420000000001"/>
    <n v="54.42174"/>
    <n v="29"/>
    <n v="5581.052372000001"/>
    <n v="222.46299999999994"/>
    <n v="25.694832333333334"/>
    <n v="541.62199466666652"/>
    <n v="43.164333333333325"/>
    <n v="53.666666666666664"/>
    <n v="40"/>
    <n v="764.0849946666666"/>
    <n v="179.29866666666666"/>
    <n v="509.93909600000012"/>
    <n v="93.666666666666671"/>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38622929522572258"/>
    <n v="9.3162713218577444"/>
    <n v="0"/>
    <n v="0.44819746670997068"/>
    <n v="0.11692107827216626"/>
    <n v="9.7025006170834676"/>
    <n v="0.38622929522572258"/>
    <n v="4.9914426761935689"/>
    <n v="0.56511854498213698"/>
    <m/>
    <m/>
  </r>
  <r>
    <x v="18"/>
    <s v="D1"/>
    <x v="34"/>
    <s v="Wing"/>
    <s v="01:06:42"/>
    <n v="4326.44092"/>
    <n v="373.41"/>
    <n v="29.27826"/>
    <n v="389.56"/>
    <n v="21.19"/>
    <n v="83"/>
    <n v="51"/>
    <n v="762.97"/>
    <n v="352.22"/>
    <n v="506.95074"/>
    <n v="64.854780000000005"/>
    <n v="134"/>
    <n v="5479.0795495652173"/>
    <n v="386.95826173913048"/>
    <n v="29.089952173913051"/>
    <n v="636.45826130434773"/>
    <n v="92.425217391304358"/>
    <n v="88.347826086956516"/>
    <n v="63.434782608695649"/>
    <n v="1023.4165230434783"/>
    <n v="294.53304434782609"/>
    <n v="648.57789217391303"/>
    <n v="151.78260869565219"/>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6.699999999999989"/>
    <n v="5.5983508245877074"/>
    <n v="5.8404797601199414"/>
    <n v="0.31769115442278867"/>
    <n v="1.244377811094453"/>
    <n v="0.76461769115442291"/>
    <n v="11.438830584707649"/>
    <n v="5.2806596701649191"/>
    <n v="7.6004608695652189"/>
    <n v="2.0089955022488759"/>
    <m/>
    <m/>
  </r>
  <r>
    <x v="17"/>
    <s v="D1"/>
    <x v="34"/>
    <s v="Attacking Midfielder"/>
    <s v="01:09:46"/>
    <n v="4008.4860800000001"/>
    <n v="251.27"/>
    <n v="24.418310000000002"/>
    <n v="310.63"/>
    <n v="0"/>
    <n v="65"/>
    <n v="57"/>
    <n v="561.9"/>
    <n v="251.27"/>
    <n v="449.68243000000001"/>
    <n v="57.453000000000003"/>
    <n v="122"/>
    <n v="5862.2701721428584"/>
    <n v="234.10142785714288"/>
    <n v="25.695756428571428"/>
    <n v="673.12214035714283"/>
    <n v="30.467142857142857"/>
    <n v="78.285714285714292"/>
    <n v="71.178571428571431"/>
    <n v="907.22356821428571"/>
    <n v="203.63428500000001"/>
    <n v="656.75099392857157"/>
    <n v="149.464285714285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6015766841853791"/>
    <n v="4.4524128045867171"/>
    <n v="0"/>
    <n v="0.93167701863354024"/>
    <n v="0.81700907787864296"/>
    <n v="8.0539894887720962"/>
    <n v="3.6015766841853791"/>
    <n v="6.4455197802197794"/>
    <n v="1.748686096512183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dataField="1"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TD (m)" fld="5" baseField="0" baseItem="0"/>
    <dataField name="TD_p/min" fld="15" baseField="2" baseItem="12"/>
    <dataField name="Player_Average" fld="17" subtotal="average" baseField="0" baseItem="0"/>
    <dataField name="Team_Average" fld="28" subtotal="average" baseField="0" baseItem="0"/>
    <dataField name="Max" fld="40" baseField="0" baseItem="0"/>
  </dataFields>
  <formats count="1">
    <format dxfId="67">
      <pivotArea dataOnly="0" labelOnly="1" outline="0" fieldPosition="0">
        <references count="1">
          <reference field="4294967294"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ID&gt;15km/h" fld="12" baseField="0" baseItem="0"/>
    <dataField name="HID_Individual" fld="24" subtotal="average" baseField="0" baseItem="0"/>
    <dataField name="HID_Team" fld="35" subtotal="average" baseField="0" baseItem="0"/>
    <dataField name="HID_per_min" fld="58" baseField="0" baseItem="0"/>
    <dataField name="Max" fld="48" subtotal="max" baseField="0" baseItem="0"/>
  </dataFields>
  <chartFormats count="5">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4"/>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dataField="1"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SD&gt;20 km/h" fld="6" baseField="0" baseItem="0"/>
    <dataField name="HSD&gt;20km/h_individual" fld="18" subtotal="average" baseField="0" baseItem="0"/>
    <dataField name="HSD&gt;20km/h_Team" fld="29" subtotal="average" baseField="0" baseItem="0"/>
    <dataField name="HSD&gt;20km/h_p/min" fld="53" subtotal="average" baseField="2" baseItem="12"/>
    <dataField name="Max" fld="41" subtotal="average"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Sprint&gt;25 m" fld="9" baseField="0" baseItem="0"/>
    <dataField name="Sprint&gt;25 m_Individual" fld="21" baseField="0" baseItem="0"/>
    <dataField name="Sprint&gt;25 m_Team" fld="32" baseField="0" baseItem="0"/>
    <dataField name="Sprint_per_min" fld="55" baseField="0" baseItem="0"/>
    <dataField name="Max" fld="45" baseField="0" baseItem="0"/>
  </dataFields>
  <chartFormats count="1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3" format="23" series="1">
      <pivotArea type="data" outline="0" fieldPosition="0">
        <references count="1">
          <reference field="4294967294" count="1" selected="0">
            <x v="2"/>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series="1">
      <pivotArea type="data" outline="0" fieldPosition="0">
        <references count="1">
          <reference field="4294967294" count="1" selected="0">
            <x v="1"/>
          </reference>
        </references>
      </pivotArea>
    </chartFormat>
    <chartFormat chart="5" format="33" series="1">
      <pivotArea type="data" outline="0" fieldPosition="0">
        <references count="1">
          <reference field="4294967294" count="1" selected="0">
            <x v="2"/>
          </reference>
        </references>
      </pivotArea>
    </chartFormat>
    <chartFormat chart="5" format="34" series="1">
      <pivotArea type="data" outline="0" fieldPosition="0">
        <references count="1">
          <reference field="4294967294" count="1" selected="0">
            <x v="4"/>
          </reference>
        </references>
      </pivotArea>
    </chartFormat>
    <chartFormat chart="5" format="3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C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dataField="1"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2"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2">
    <i>
      <x/>
    </i>
    <i i="1">
      <x v="1"/>
    </i>
  </colItems>
  <dataFields count="2">
    <dataField name=" Maximum Velocity (km/h)" fld="7" subtotal="max" baseField="0" baseItem="0"/>
    <dataField name="%_MV_Reached" fld="43" subtotal="max" baseField="0" baseItem="0"/>
  </dataFields>
  <formats count="1">
    <format dxfId="66">
      <pivotArea collapsedLevelsAreSubtotals="1" fieldPosition="0">
        <references count="2">
          <reference field="4294967294" count="1" selected="0">
            <x v="1"/>
          </reference>
          <reference field="2"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8"/>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 fld="10" baseField="0" baseItem="0"/>
    <dataField name="ACC_Individual" fld="22" subtotal="average" baseField="0" baseItem="0"/>
    <dataField name="ACC_Team" fld="33" subtotal="average" baseField="0" baseItem="0"/>
    <dataField name="ACC_per_min" fld="56" subtotal="average" baseField="0" baseItem="0"/>
    <dataField name="Max" fld="46" subtotal="max"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DEC" fld="11" baseField="0" baseItem="0"/>
    <dataField name="DEC_Individual" fld="23" subtotal="average" baseField="0" baseItem="0"/>
    <dataField name="DEC_Team" fld="34" subtotal="average" baseField="0" baseItem="0"/>
    <dataField name="DEC_per_min" fld="57" baseField="0" baseItem="0"/>
    <dataField name="Maxx" fld="47" subtotal="max" baseField="0" baseItem="0"/>
  </dataFields>
  <chartFormats count="5">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2"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DEC_" fld="16" baseField="0" baseItem="0"/>
    <dataField name="ACC+DEC__Individual" fld="27" subtotal="average" baseField="0" baseItem="0"/>
    <dataField name="ACC+DEC__Team" fld="38" subtotal="average" baseField="0" baseItem="0"/>
    <dataField name="ACC+DEC_p/min" fld="61" baseField="0" baseItem="0"/>
    <dataField name="Max of Max_ACC+DEC" fld="51" subtotal="max"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311" sourceName="Name">
  <pivotTables>
    <pivotTable tabId="12" name="PivotTable1"/>
    <pivotTable tabId="18" name="PivotTable4"/>
    <pivotTable tabId="15" name="PivotTable1"/>
    <pivotTable tabId="11" name="PivotTable1"/>
    <pivotTable tabId="10" name="PivotTable2"/>
    <pivotTable tabId="14" name="PivotTable1"/>
    <pivotTable tabId="7" name="PivotTable1"/>
    <pivotTable tabId="16" name="PivotTable1"/>
  </pivotTables>
  <data>
    <tabular pivotCacheId="1014978470">
      <items count="24">
        <i x="0" s="1"/>
        <i x="1" s="1"/>
        <i x="2" s="1"/>
        <i x="4" s="1"/>
        <i x="3" s="1"/>
        <i x="19" s="1"/>
        <i x="23" s="1"/>
        <i x="5" s="1"/>
        <i x="16" s="1"/>
        <i x="6" s="1"/>
        <i x="13" s="1"/>
        <i x="20" s="1"/>
        <i x="22" s="1"/>
        <i x="14" s="1"/>
        <i x="15" s="1"/>
        <i x="7" s="1"/>
        <i x="18" s="1"/>
        <i x="8" s="1"/>
        <i x="9" s="1"/>
        <i x="10" s="1"/>
        <i x="17" s="1"/>
        <i x="21"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3" cache="Slicer_Name311" caption="Name" startItem="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5" cache="Slicer_Name311" caption="Name" startItem="3"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ame 4" cache="Slicer_Name311" caption="Name" startItem="3"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Name 6" cache="Slicer_Name311" caption="Name" startItem="3"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Name" cache="Slicer_Name311" caption="Nam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Name 7" cache="Slicer_Name311" caption="Name" startItem="3" style="SlicerStyleOther1"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Name 8" cache="Slicer_Name311" caption="Name" startItem="3" style="SlicerStyleOther1"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Name 1" cache="Slicer_Name311" caption="Name" rowHeight="241300"/>
</slicers>
</file>

<file path=xl/tables/table1.xml><?xml version="1.0" encoding="utf-8"?>
<table xmlns="http://schemas.openxmlformats.org/spreadsheetml/2006/main" id="4" name="Table15" displayName="Table15" ref="A1:BL531" totalsRowShown="0" headerRowDxfId="65" dataDxfId="64">
  <autoFilter ref="A1:BL531"/>
  <tableColumns count="64">
    <tableColumn id="1" name="Name" dataDxfId="63"/>
    <tableColumn id="45" name="Activity Name" dataDxfId="62"/>
    <tableColumn id="2" name="Date" dataDxfId="61"/>
    <tableColumn id="3" name="Position Name" dataDxfId="60"/>
    <tableColumn id="46" name="Total Duration" dataDxfId="59"/>
    <tableColumn id="4" name="Total Distance (m)" dataDxfId="58"/>
    <tableColumn id="5" name="HSD Above 20 km/h" dataDxfId="57"/>
    <tableColumn id="6" name="Maximum Velocity (km/h)" dataDxfId="56"/>
    <tableColumn id="7" name="Velocity Zone 4 (15-20 Km/h) (m)" dataDxfId="55"/>
    <tableColumn id="8" name="Velocity Zone 6 (25 + Km/h) (m)" dataDxfId="54"/>
    <tableColumn id="9" name="Acceleration B1-3 Total Efforts (Gen 2)" dataDxfId="53"/>
    <tableColumn id="10" name="Deceleration B1-3 Total Efforts (Gen 2)" dataDxfId="52"/>
    <tableColumn id="11" name="High Intensity Distance (m)_&gt;15" dataDxfId="51"/>
    <tableColumn id="12" name="Velocity Zone 5 (20-25 Km/h) (m)" dataDxfId="50"/>
    <tableColumn id="13" name="Total Player Load" dataDxfId="49"/>
    <tableColumn id="49" name="Total_Distance_per_min" dataDxfId="48"/>
    <tableColumn id="63" name="ACC+DEC" dataDxfId="47">
      <calculatedColumnFormula>SUM(Table15[[#This Row],[Acceleration B1-3 Total Efforts (Gen 2)]:[Deceleration B1-3 Total Efforts (Gen 2)]])</calculatedColumnFormula>
    </tableColumn>
    <tableColumn id="14" name="Total_Distance_individual" dataDxfId="46">
      <calculatedColumnFormula>AVERAGEIF(Table15[Name],Table15[[#This Row],[Name]],Table15[Total Distance (m)])</calculatedColumnFormula>
    </tableColumn>
    <tableColumn id="15" name="HSD_Above_20 km/h_individual" dataDxfId="45">
      <calculatedColumnFormula>AVERAGEIF(Table15[Name],Table15[[#This Row],[Name]],Table15[HSD Above 20 km/h])</calculatedColumnFormula>
    </tableColumn>
    <tableColumn id="16" name="Maximum_Velocity_(km/h)_individual" dataDxfId="44">
      <calculatedColumnFormula>AVERAGEIF(Table15[Name],Table15[[#This Row],[Name]],Table15[Maximum Velocity (km/h)])</calculatedColumnFormula>
    </tableColumn>
    <tableColumn id="17" name="Velocity_Zone 4_(15-20 Km/h)_(m)_individual" dataDxfId="43">
      <calculatedColumnFormula>AVERAGEIF(Table15[Name],Table15[[#This Row],[Name]],Table15[Velocity Zone 4 (15-20 Km/h) (m)])</calculatedColumnFormula>
    </tableColumn>
    <tableColumn id="18" name="Velocity_Zone_6_(25 + Km/h)_(m)_individual" dataDxfId="42">
      <calculatedColumnFormula>AVERAGEIF(Table15[Name],Table15[[#This Row],[Name]],Table15[Velocity Zone 6 (25 + Km/h) (m)])</calculatedColumnFormula>
    </tableColumn>
    <tableColumn id="19" name="Acceleration_B1-3_Total_Efforts (Gen 2)_individual" dataDxfId="41">
      <calculatedColumnFormula>AVERAGEIF(Table15[Name],Table15[[#This Row],[Name]],Table15[Acceleration B1-3 Total Efforts (Gen 2)])</calculatedColumnFormula>
    </tableColumn>
    <tableColumn id="20" name="Deceleration_B1-3_Total Efforts_(Gen 2)_individual" dataDxfId="40">
      <calculatedColumnFormula>AVERAGEIF(Table15[Name],Table15[[#This Row],[Name]],Table15[Deceleration B1-3 Total Efforts (Gen 2)])</calculatedColumnFormula>
    </tableColumn>
    <tableColumn id="21" name="High_Intensity_Distance_(m)_individual" dataDxfId="39">
      <calculatedColumnFormula>AVERAGEIF(Table15[Name],Table15[[#This Row],[Name]],Table15[High Intensity Distance (m)_&gt;15])</calculatedColumnFormula>
    </tableColumn>
    <tableColumn id="22" name="Velocity_Zone_5_(20-25 Km/h)_(m)_individual" dataDxfId="38">
      <calculatedColumnFormula>AVERAGEIF(Table15[Name],Table15[[#This Row],[Name]],Table15[Velocity Zone 5 (20-25 Km/h) (m)])</calculatedColumnFormula>
    </tableColumn>
    <tableColumn id="23" name="Total_Player_Load_individual" dataDxfId="37">
      <calculatedColumnFormula>AVERAGEIF(Table15[Name],Table15[[#This Row],[Name]],Table15[Total Player Load])</calculatedColumnFormula>
    </tableColumn>
    <tableColumn id="64" name="ACC+DEC_Individual" dataDxfId="36">
      <calculatedColumnFormula>AVERAGEIF(Table15[Name],Table15[[#This Row],[Name]],Table15[ACC+DEC])</calculatedColumnFormula>
    </tableColumn>
    <tableColumn id="24" name="Total Distance (m)_Team" dataDxfId="35">
      <calculatedColumnFormula>AVERAGE(Table15[Total Distance (m)])</calculatedColumnFormula>
    </tableColumn>
    <tableColumn id="25" name="HSD Above 20 km/h_Team" dataDxfId="34">
      <calculatedColumnFormula>AVERAGE(Table15[HSD Above 20 km/h])</calculatedColumnFormula>
    </tableColumn>
    <tableColumn id="26" name="Maximum Velocity (km/h)_Team" dataDxfId="33">
      <calculatedColumnFormula>AVERAGE(Table15[Maximum Velocity (km/h)])</calculatedColumnFormula>
    </tableColumn>
    <tableColumn id="27" name="Velocity Zone 4 (15-20 Km/h) (m)_Team" dataDxfId="32">
      <calculatedColumnFormula>AVERAGE(Table15[Velocity Zone 4 (15-20 Km/h) (m)])</calculatedColumnFormula>
    </tableColumn>
    <tableColumn id="28" name="Velocity Zone 6 (25 + Km/h) (m)_Team" dataDxfId="31">
      <calculatedColumnFormula>AVERAGE(Table15[Velocity Zone 6 (25 + Km/h) (m)])</calculatedColumnFormula>
    </tableColumn>
    <tableColumn id="29" name="Acceleration B1-3 Total Efforts (Gen 2)_Team" dataDxfId="30">
      <calculatedColumnFormula>AVERAGE(Table15[Acceleration B1-3 Total Efforts (Gen 2)])</calculatedColumnFormula>
    </tableColumn>
    <tableColumn id="30" name="Deceleration B1-3 Total Efforts (Gen 2)_Team" dataDxfId="29">
      <calculatedColumnFormula>AVERAGE(Table15[Deceleration B1-3 Total Efforts (Gen 2)])</calculatedColumnFormula>
    </tableColumn>
    <tableColumn id="31" name="High Intensity Distance (m)_Team" dataDxfId="28">
      <calculatedColumnFormula>AVERAGE(Table15[High Intensity Distance (m)_&gt;15])</calculatedColumnFormula>
    </tableColumn>
    <tableColumn id="32" name="Velocity Zone 5 (20-25 Km/h) (m)1_Team" dataDxfId="27">
      <calculatedColumnFormula>AVERAGE(Table15[Velocity Zone 5 (20-25 Km/h) (m)])</calculatedColumnFormula>
    </tableColumn>
    <tableColumn id="33" name="Total Player Load_Team" dataDxfId="26">
      <calculatedColumnFormula>AVERAGE(Table15[Total Player Load])</calculatedColumnFormula>
    </tableColumn>
    <tableColumn id="65" name="ACC+DEC_Team" dataDxfId="25">
      <calculatedColumnFormula>AVERAGE(Table15[ACC+DEC])</calculatedColumnFormula>
    </tableColumn>
    <tableColumn id="34" name="Month" dataDxfId="24">
      <calculatedColumnFormula>TEXT(Table15[[#This Row],[Date]],"mmmm")</calculatedColumnFormula>
    </tableColumn>
    <tableColumn id="35" name="Max_Total_Distance" dataDxfId="23">
      <calculatedColumnFormula>_xlfn.MAXIFS(Table15[Total Distance (m)],Table15[Name],Table15[[#This Row],[Name]])</calculatedColumnFormula>
    </tableColumn>
    <tableColumn id="36" name="Max_HSD Above 20 km/h2" dataDxfId="22">
      <calculatedColumnFormula>_xlfn.MAXIFS(Table15[HSD Above 20 km/h],Table15[Name],Table15[[#This Row],[Name]])</calculatedColumnFormula>
    </tableColumn>
    <tableColumn id="37" name="Max_Maximum Velocity (km/h)" dataDxfId="21">
      <calculatedColumnFormula>_xlfn.MAXIFS(Table15[Maximum Velocity (km/h)],Table15[Name],Table15[[#This Row],[Name]])</calculatedColumnFormula>
    </tableColumn>
    <tableColumn id="62" name="%_Maximum_speed_Reached" dataDxfId="20">
      <calculatedColumnFormula>Table15[[#This Row],[Maximum Velocity (km/h)]]/Table15[[#This Row],[Max_Maximum Velocity (km/h)]]</calculatedColumnFormula>
    </tableColumn>
    <tableColumn id="38" name="Max_Velocity Zone 4 (15-20 Km/h) (m)" dataDxfId="19">
      <calculatedColumnFormula>_xlfn.MAXIFS(Table15[Velocity Zone 4 (15-20 Km/h) (m)],Table15[Name],Table15[[#This Row],[Name]])</calculatedColumnFormula>
    </tableColumn>
    <tableColumn id="39" name="Max_Velocity Zone 6 (25 + Km/h) (m)" dataDxfId="18">
      <calculatedColumnFormula>_xlfn.MAXIFS(Table15[Velocity Zone 6 (25 + Km/h) (m)],Table15[Name],Table15[[#This Row],[Name]])</calculatedColumnFormula>
    </tableColumn>
    <tableColumn id="40" name="Max_Acceleration B1-3 Total Efforts (Gen 2)" dataDxfId="17">
      <calculatedColumnFormula>_xlfn.MAXIFS(Table15[Acceleration B1-3 Total Efforts (Gen 2)],Table15[Name],Table15[[#This Row],[Name]])</calculatedColumnFormula>
    </tableColumn>
    <tableColumn id="41" name="Max_Deceleration B1-3 Total Efforts (Gen 2)" dataDxfId="16">
      <calculatedColumnFormula>_xlfn.MAXIFS(Table15[Deceleration B1-3 Total Efforts (Gen 2)],Table15[Name],Table15[[#This Row],[Name]])</calculatedColumnFormula>
    </tableColumn>
    <tableColumn id="42" name="Max_High Intensity Distance (m)" dataDxfId="15">
      <calculatedColumnFormula>_xlfn.MAXIFS(Table15[High Intensity Distance (m)_&gt;15],Table15[Name],Table15[[#This Row],[Name]])</calculatedColumnFormula>
    </tableColumn>
    <tableColumn id="43" name="Max_Velocity Zone 5 (20-25 Km/h) (m)" dataDxfId="14">
      <calculatedColumnFormula>_xlfn.MAXIFS(Table15[Velocity Zone 5 (20-25 Km/h) (m)],Table15[Name],Table15[[#This Row],[Name]])</calculatedColumnFormula>
    </tableColumn>
    <tableColumn id="44" name="Max_Total Player Load" dataDxfId="13">
      <calculatedColumnFormula>_xlfn.MAXIFS(Table15[Total Player Load],Table15[Name],Table15[[#This Row],[Name]])</calculatedColumnFormula>
    </tableColumn>
    <tableColumn id="66" name="Max_ACC+DEC" dataDxfId="12">
      <calculatedColumnFormula>_xlfn.MAXIFS(Table15[ACC+DEC],Table15[Name],Table15[[#This Row],[Name]])</calculatedColumnFormula>
    </tableColumn>
    <tableColumn id="48" name="Duration(min)" dataDxfId="11">
      <calculatedColumnFormula>CONVERT(Table15[[#This Row],[Total Duration]],"day","mn")</calculatedColumnFormula>
    </tableColumn>
    <tableColumn id="56" name="HSD Above 20 km/h_per_min" dataDxfId="10">
      <calculatedColumnFormula>Table15[[#This Row],[HSD Above 20 km/h]]/Table15[[#This Row],[Duration(min)]]</calculatedColumnFormula>
    </tableColumn>
    <tableColumn id="54" name="Velocity Zone 4 (15-20 Km/h) (m)_per_min" dataDxfId="9">
      <calculatedColumnFormula>Table15[[#This Row],[Velocity Zone 4 (15-20 Km/h) (m)]]/Table15[[#This Row],[Duration(min)]]</calculatedColumnFormula>
    </tableColumn>
    <tableColumn id="53" name="Velocity Zone 6 (25 + Km/h) (m)_per_min" dataDxfId="8">
      <calculatedColumnFormula>Table15[[#This Row],[Velocity Zone 6 (25 + Km/h) (m)]]/Table15[[#This Row],[Duration(min)]]</calculatedColumnFormula>
    </tableColumn>
    <tableColumn id="52" name="Acceleration B1-3 Total Efforts (Gen 2)_per_min" dataDxfId="7">
      <calculatedColumnFormula>Table15[[#This Row],[Acceleration B1-3 Total Efforts (Gen 2)]]/Table15[[#This Row],[Duration(min)]]</calculatedColumnFormula>
    </tableColumn>
    <tableColumn id="51" name="Deceleration B1-3 Total Efforts (Gen 2)_per_min" dataDxfId="6">
      <calculatedColumnFormula>Table15[[#This Row],[Deceleration B1-3 Total Efforts (Gen 2)]]/Table15[[#This Row],[Duration(min)]]</calculatedColumnFormula>
    </tableColumn>
    <tableColumn id="50" name="High Intensity Distance (m)_per_min" dataDxfId="5">
      <calculatedColumnFormula>Table15[[#This Row],[High Intensity Distance (m)_&gt;15]]/Table15[[#This Row],[Duration(min)]]</calculatedColumnFormula>
    </tableColumn>
    <tableColumn id="57" name="Velocity Zone 5 (20-25 Km/h) (m)_per_min" dataDxfId="4">
      <calculatedColumnFormula>Table15[[#This Row],[Velocity Zone 5 (20-25 Km/h) (m)]]/Table15[[#This Row],[Duration(min)]]</calculatedColumnFormula>
    </tableColumn>
    <tableColumn id="58" name="Total Player Load_per_min" dataDxfId="3">
      <calculatedColumnFormula>Table15[[#This Row],[Total Player Load]]/Table15[[#This Row],[Duration(min)]]</calculatedColumnFormula>
    </tableColumn>
    <tableColumn id="67" name="ACC+DEC_per_min" dataDxfId="2">
      <calculatedColumnFormula>Table15[[#This Row],[ACC+DEC]]/Table15[[#This Row],[Duration(min)]]</calculatedColumnFormula>
    </tableColumn>
    <tableColumn id="59" name="Season Period" dataDxfId="1"/>
    <tableColumn id="60" name="Training vs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31"/>
  <sheetViews>
    <sheetView zoomScale="70" zoomScaleNormal="70" workbookViewId="0">
      <pane ySplit="1" topLeftCell="A2" activePane="bottomLeft" state="frozen"/>
      <selection pane="bottomLeft" activeCell="C1" sqref="C1:C1048576"/>
    </sheetView>
  </sheetViews>
  <sheetFormatPr baseColWidth="10" defaultColWidth="8.77734375" defaultRowHeight="14.4" x14ac:dyDescent="0.3"/>
  <cols>
    <col min="1" max="1" width="17.21875" style="6" bestFit="1" customWidth="1"/>
    <col min="2" max="2" width="14.6640625" style="6" bestFit="1" customWidth="1"/>
    <col min="3" max="3" width="12" style="18" customWidth="1"/>
    <col min="4" max="4" width="18.21875" style="6" bestFit="1" customWidth="1"/>
    <col min="5" max="5" width="15.33203125" style="17" bestFit="1" customWidth="1"/>
    <col min="6" max="6" width="18.44140625" style="6" bestFit="1" customWidth="1"/>
    <col min="7" max="7" width="19.88671875" style="6" bestFit="1" customWidth="1"/>
    <col min="8" max="8" width="25.21875" style="6" bestFit="1" customWidth="1"/>
    <col min="9" max="9" width="31" style="6" bestFit="1" customWidth="1"/>
    <col min="10" max="10" width="29.77734375" style="6" bestFit="1" customWidth="1"/>
    <col min="11" max="11" width="35.44140625" style="6" bestFit="1" customWidth="1"/>
    <col min="12" max="12" width="35.77734375" style="6" bestFit="1" customWidth="1"/>
    <col min="13" max="13" width="30" style="6" bestFit="1" customWidth="1"/>
    <col min="14" max="14" width="33.21875" style="6" bestFit="1" customWidth="1"/>
    <col min="15" max="15" width="17.5546875" style="6" bestFit="1" customWidth="1"/>
    <col min="16" max="16" width="26.109375" style="6" bestFit="1" customWidth="1"/>
    <col min="17" max="17" width="17.5546875" style="8" customWidth="1"/>
    <col min="18" max="18" width="24.88671875" style="8" bestFit="1" customWidth="1"/>
    <col min="19" max="19" width="30.21875" style="8" bestFit="1" customWidth="1"/>
    <col min="20" max="20" width="35.6640625" style="8" bestFit="1" customWidth="1"/>
    <col min="21" max="21" width="42" style="8" bestFit="1" customWidth="1"/>
    <col min="22" max="22" width="41.33203125" style="8" bestFit="1" customWidth="1"/>
    <col min="23" max="23" width="46.44140625" style="8" bestFit="1" customWidth="1"/>
    <col min="24" max="24" width="46.77734375" style="8" bestFit="1" customWidth="1"/>
    <col min="25" max="25" width="36.88671875" style="8" bestFit="1" customWidth="1"/>
    <col min="26" max="26" width="42.5546875" style="8" bestFit="1" customWidth="1"/>
    <col min="27" max="27" width="28" style="8" bestFit="1" customWidth="1"/>
    <col min="28" max="28" width="28" style="8" customWidth="1"/>
    <col min="29" max="29" width="24.21875" style="8" bestFit="1" customWidth="1"/>
    <col min="30" max="30" width="25.6640625" style="8" bestFit="1" customWidth="1"/>
    <col min="31" max="31" width="30.88671875" style="8" bestFit="1" customWidth="1"/>
    <col min="32" max="32" width="36.77734375" style="8" bestFit="1" customWidth="1"/>
    <col min="33" max="33" width="35.6640625" style="8" bestFit="1" customWidth="1"/>
    <col min="34" max="34" width="41.21875" style="8" bestFit="1" customWidth="1"/>
    <col min="35" max="35" width="41.5546875" style="8" bestFit="1" customWidth="1"/>
    <col min="36" max="36" width="31.77734375" style="8" bestFit="1" customWidth="1"/>
    <col min="37" max="37" width="37.77734375" style="8" bestFit="1" customWidth="1"/>
    <col min="38" max="38" width="23.33203125" style="8" bestFit="1" customWidth="1"/>
    <col min="39" max="39" width="23.33203125" style="8" customWidth="1"/>
    <col min="40" max="40" width="10.44140625" style="8" bestFit="1" customWidth="1"/>
    <col min="41" max="41" width="20.33203125" style="8" bestFit="1" customWidth="1"/>
    <col min="42" max="42" width="25.6640625" style="8" bestFit="1" customWidth="1"/>
    <col min="43" max="43" width="29.88671875" style="8" bestFit="1" customWidth="1"/>
    <col min="44" max="44" width="29.88671875" style="9" customWidth="1"/>
    <col min="45" max="45" width="35.77734375" style="8" bestFit="1" customWidth="1"/>
    <col min="46" max="46" width="34.5546875" style="8" bestFit="1" customWidth="1"/>
    <col min="47" max="47" width="40.21875" style="8" bestFit="1" customWidth="1"/>
    <col min="48" max="48" width="40.5546875" style="8" bestFit="1" customWidth="1"/>
    <col min="49" max="49" width="30.6640625" style="8" bestFit="1" customWidth="1"/>
    <col min="50" max="50" width="35.77734375" style="8" bestFit="1" customWidth="1"/>
    <col min="51" max="51" width="22.21875" style="8" bestFit="1" customWidth="1"/>
    <col min="52" max="52" width="22.21875" style="8" customWidth="1"/>
    <col min="53" max="53" width="15" style="8" bestFit="1" customWidth="1"/>
    <col min="54" max="54" width="28.109375" style="8" bestFit="1" customWidth="1"/>
    <col min="55" max="55" width="39.21875" style="8" bestFit="1" customWidth="1"/>
    <col min="56" max="56" width="38" style="8" bestFit="1" customWidth="1"/>
    <col min="57" max="57" width="43.6640625" style="8" bestFit="1" customWidth="1"/>
    <col min="58" max="58" width="44" style="8" bestFit="1" customWidth="1"/>
    <col min="59" max="59" width="34.109375" style="8" bestFit="1" customWidth="1"/>
    <col min="60" max="60" width="39.21875" style="8" bestFit="1" customWidth="1"/>
    <col min="61" max="61" width="25.77734375" style="8" bestFit="1" customWidth="1"/>
    <col min="62" max="62" width="25.77734375" style="8" customWidth="1"/>
    <col min="63" max="63" width="14.88671875" style="8" bestFit="1" customWidth="1"/>
    <col min="64" max="64" width="17.88671875" style="8" bestFit="1" customWidth="1"/>
    <col min="65" max="16384" width="8.77734375" style="3"/>
  </cols>
  <sheetData>
    <row r="1" spans="1:64" x14ac:dyDescent="0.3">
      <c r="A1" s="6" t="s">
        <v>0</v>
      </c>
      <c r="B1" s="6" t="s">
        <v>70</v>
      </c>
      <c r="C1" s="18" t="s">
        <v>1</v>
      </c>
      <c r="D1" s="6" t="s">
        <v>2</v>
      </c>
      <c r="E1" s="17" t="s">
        <v>71</v>
      </c>
      <c r="F1" s="6" t="s">
        <v>3</v>
      </c>
      <c r="G1" s="6" t="s">
        <v>4</v>
      </c>
      <c r="H1" s="6" t="s">
        <v>5</v>
      </c>
      <c r="I1" s="6" t="s">
        <v>6</v>
      </c>
      <c r="J1" s="6" t="s">
        <v>7</v>
      </c>
      <c r="K1" s="6" t="s">
        <v>8</v>
      </c>
      <c r="L1" s="6" t="s">
        <v>9</v>
      </c>
      <c r="M1" s="6" t="s">
        <v>93</v>
      </c>
      <c r="N1" s="6" t="s">
        <v>10</v>
      </c>
      <c r="O1" s="6" t="s">
        <v>11</v>
      </c>
      <c r="P1" s="6" t="s">
        <v>72</v>
      </c>
      <c r="Q1" s="8" t="s">
        <v>121</v>
      </c>
      <c r="R1" s="8" t="s">
        <v>39</v>
      </c>
      <c r="S1" s="8" t="s">
        <v>40</v>
      </c>
      <c r="T1" s="8" t="s">
        <v>41</v>
      </c>
      <c r="U1" s="8" t="s">
        <v>42</v>
      </c>
      <c r="V1" s="8" t="s">
        <v>43</v>
      </c>
      <c r="W1" s="8" t="s">
        <v>44</v>
      </c>
      <c r="X1" s="8" t="s">
        <v>45</v>
      </c>
      <c r="Y1" s="8" t="s">
        <v>46</v>
      </c>
      <c r="Z1" s="8" t="s">
        <v>47</v>
      </c>
      <c r="AA1" s="8" t="s">
        <v>58</v>
      </c>
      <c r="AB1" s="8" t="s">
        <v>122</v>
      </c>
      <c r="AC1" s="8" t="s">
        <v>48</v>
      </c>
      <c r="AD1" s="8" t="s">
        <v>49</v>
      </c>
      <c r="AE1" s="8" t="s">
        <v>50</v>
      </c>
      <c r="AF1" s="8" t="s">
        <v>51</v>
      </c>
      <c r="AG1" s="8" t="s">
        <v>52</v>
      </c>
      <c r="AH1" s="8" t="s">
        <v>53</v>
      </c>
      <c r="AI1" s="8" t="s">
        <v>54</v>
      </c>
      <c r="AJ1" s="8" t="s">
        <v>55</v>
      </c>
      <c r="AK1" s="8" t="s">
        <v>56</v>
      </c>
      <c r="AL1" s="8" t="s">
        <v>57</v>
      </c>
      <c r="AM1" s="8" t="s">
        <v>123</v>
      </c>
      <c r="AN1" s="8" t="s">
        <v>59</v>
      </c>
      <c r="AO1" s="8" t="s">
        <v>60</v>
      </c>
      <c r="AP1" s="8" t="s">
        <v>69</v>
      </c>
      <c r="AQ1" s="8" t="s">
        <v>61</v>
      </c>
      <c r="AR1" s="9" t="s">
        <v>96</v>
      </c>
      <c r="AS1" s="8" t="s">
        <v>62</v>
      </c>
      <c r="AT1" s="8" t="s">
        <v>63</v>
      </c>
      <c r="AU1" s="8" t="s">
        <v>64</v>
      </c>
      <c r="AV1" s="8" t="s">
        <v>65</v>
      </c>
      <c r="AW1" s="8" t="s">
        <v>66</v>
      </c>
      <c r="AX1" s="8" t="s">
        <v>67</v>
      </c>
      <c r="AY1" s="8" t="s">
        <v>68</v>
      </c>
      <c r="AZ1" s="8" t="s">
        <v>124</v>
      </c>
      <c r="BA1" s="8" t="s">
        <v>80</v>
      </c>
      <c r="BB1" s="8" t="s">
        <v>85</v>
      </c>
      <c r="BC1" s="8" t="s">
        <v>86</v>
      </c>
      <c r="BD1" s="8" t="s">
        <v>87</v>
      </c>
      <c r="BE1" s="8" t="s">
        <v>88</v>
      </c>
      <c r="BF1" s="8" t="s">
        <v>89</v>
      </c>
      <c r="BG1" s="8" t="s">
        <v>90</v>
      </c>
      <c r="BH1" s="8" t="s">
        <v>91</v>
      </c>
      <c r="BI1" s="8" t="s">
        <v>92</v>
      </c>
      <c r="BJ1" s="8" t="s">
        <v>125</v>
      </c>
      <c r="BK1" s="8" t="s">
        <v>94</v>
      </c>
      <c r="BL1" s="8" t="s">
        <v>95</v>
      </c>
    </row>
    <row r="2" spans="1:64" x14ac:dyDescent="0.3">
      <c r="A2" s="13" t="s">
        <v>12</v>
      </c>
      <c r="B2" s="13" t="s">
        <v>73</v>
      </c>
      <c r="C2" s="14">
        <v>45117</v>
      </c>
      <c r="D2" s="13" t="s">
        <v>13</v>
      </c>
      <c r="E2" s="15">
        <v>4.2465277777777775E-2</v>
      </c>
      <c r="F2" s="7">
        <v>3356.4321300000001</v>
      </c>
      <c r="G2" s="7">
        <v>3.91</v>
      </c>
      <c r="H2" s="7">
        <v>20.244260000000001</v>
      </c>
      <c r="I2" s="7">
        <v>402.47</v>
      </c>
      <c r="J2" s="7">
        <v>0</v>
      </c>
      <c r="K2" s="7">
        <v>36</v>
      </c>
      <c r="L2" s="7">
        <v>11</v>
      </c>
      <c r="M2" s="7">
        <v>406.38</v>
      </c>
      <c r="N2" s="7">
        <v>3.91</v>
      </c>
      <c r="O2" s="7">
        <v>443.64157</v>
      </c>
      <c r="P2" s="7">
        <v>54.883420000000001</v>
      </c>
      <c r="Q2" s="10">
        <f>SUM(Table15[[#This Row],[Acceleration B1-3 Total Efforts (Gen 2)]:[Deceleration B1-3 Total Efforts (Gen 2)]])</f>
        <v>47</v>
      </c>
      <c r="R2" s="11">
        <f>AVERAGEIF(Table15[Name],Table15[[#This Row],[Name]],Table15[Total Distance (m)])</f>
        <v>5856.8354133333323</v>
      </c>
      <c r="S2" s="11">
        <f>AVERAGEIF(Table15[Name],Table15[[#This Row],[Name]],Table15[HSD Above 20 km/h])</f>
        <v>236.25925888888889</v>
      </c>
      <c r="T2" s="11">
        <f>AVERAGEIF(Table15[Name],Table15[[#This Row],[Name]],Table15[Maximum Velocity (km/h)])</f>
        <v>26.173386666666666</v>
      </c>
      <c r="U2" s="11">
        <f>AVERAGEIF(Table15[Name],Table15[[#This Row],[Name]],Table15[Velocity Zone 4 (15-20 Km/h) (m)])</f>
        <v>555.67370444444441</v>
      </c>
      <c r="V2" s="11">
        <f>AVERAGEIF(Table15[Name],Table15[[#This Row],[Name]],Table15[Velocity Zone 6 (25 + Km/h) (m)])</f>
        <v>40.940370740740747</v>
      </c>
      <c r="W2" s="11">
        <f>AVERAGEIF(Table15[Name],Table15[[#This Row],[Name]],Table15[Acceleration B1-3 Total Efforts (Gen 2)])</f>
        <v>70.925925925925924</v>
      </c>
      <c r="X2" s="11">
        <f>AVERAGEIF(Table15[Name],Table15[[#This Row],[Name]],Table15[Deceleration B1-3 Total Efforts (Gen 2)])</f>
        <v>56.851851851851855</v>
      </c>
      <c r="Y2" s="11">
        <f>AVERAGEIF(Table15[Name],Table15[[#This Row],[Name]],Table15[High Intensity Distance (m)_&gt;15])</f>
        <v>791.93296333333319</v>
      </c>
      <c r="Z2" s="11">
        <f>AVERAGEIF(Table15[Name],Table15[[#This Row],[Name]],Table15[Velocity Zone 5 (20-25 Km/h) (m)])</f>
        <v>195.31888814814815</v>
      </c>
      <c r="AA2" s="11">
        <f>AVERAGEIF(Table15[Name],Table15[[#This Row],[Name]],Table15[Total Player Load])</f>
        <v>644.53564962962969</v>
      </c>
      <c r="AB2" s="11">
        <f>AVERAGEIF(Table15[Name],Table15[[#This Row],[Name]],Table15[ACC+DEC])</f>
        <v>127.77777777777777</v>
      </c>
      <c r="AC2" s="11">
        <f>AVERAGE(Table15[Total Distance (m)])</f>
        <v>5546.0900840188679</v>
      </c>
      <c r="AD2" s="11">
        <f>AVERAGE(Table15[HSD Above 20 km/h])</f>
        <v>248.67511279245289</v>
      </c>
      <c r="AE2" s="11">
        <f>AVERAGE(Table15[Maximum Velocity (km/h)])</f>
        <v>25.938714150943401</v>
      </c>
      <c r="AF2" s="11">
        <f>AVERAGE(Table15[Velocity Zone 4 (15-20 Km/h) (m)])</f>
        <v>585.63754809433908</v>
      </c>
      <c r="AG2" s="11">
        <f>AVERAGE(Table15[Velocity Zone 6 (25 + Km/h) (m)])</f>
        <v>55.103452830188672</v>
      </c>
      <c r="AH2" s="11">
        <f>AVERAGE(Table15[Acceleration B1-3 Total Efforts (Gen 2)])</f>
        <v>70.932075471698113</v>
      </c>
      <c r="AI2" s="11">
        <f>AVERAGE(Table15[Deceleration B1-3 Total Efforts (Gen 2)])</f>
        <v>58.513207547169813</v>
      </c>
      <c r="AJ2" s="11">
        <f>AVERAGE(Table15[High Intensity Distance (m)_&gt;15])</f>
        <v>834.31266088679206</v>
      </c>
      <c r="AK2" s="11">
        <f>AVERAGE(Table15[Velocity Zone 5 (20-25 Km/h) (m)])</f>
        <v>193.57165996226419</v>
      </c>
      <c r="AL2" s="11">
        <f>AVERAGE(Table15[Total Player Load])</f>
        <v>612.17092028301886</v>
      </c>
      <c r="AM2" s="11">
        <f>AVERAGE(Table15[ACC+DEC])</f>
        <v>129.44528301886791</v>
      </c>
      <c r="AN2" s="11" t="str">
        <f>TEXT(Table15[[#This Row],[Date]],"mmmm")</f>
        <v>juillet</v>
      </c>
      <c r="AO2" s="11" t="e">
        <f ca="1">_xlfn.MAXIFS(Table15[Total Distance (m)],Table15[Name],Table15[[#This Row],[Name]])</f>
        <v>#NAME?</v>
      </c>
      <c r="AP2" s="11" t="e">
        <f ca="1">_xlfn.MAXIFS(Table15[HSD Above 20 km/h],Table15[Name],Table15[[#This Row],[Name]])</f>
        <v>#NAME?</v>
      </c>
      <c r="AQ2" s="11" t="e">
        <f ca="1">_xlfn.MAXIFS(Table15[Maximum Velocity (km/h)],Table15[Name],Table15[[#This Row],[Name]])</f>
        <v>#NAME?</v>
      </c>
      <c r="AR2" s="9" t="e">
        <f ca="1">Table15[[#This Row],[Maximum Velocity (km/h)]]/Table15[[#This Row],[Max_Maximum Velocity (km/h)]]</f>
        <v>#NAME?</v>
      </c>
      <c r="AS2" s="11" t="e">
        <f ca="1">_xlfn.MAXIFS(Table15[Velocity Zone 4 (15-20 Km/h) (m)],Table15[Name],Table15[[#This Row],[Name]])</f>
        <v>#NAME?</v>
      </c>
      <c r="AT2" s="11" t="e">
        <f ca="1">_xlfn.MAXIFS(Table15[Velocity Zone 6 (25 + Km/h) (m)],Table15[Name],Table15[[#This Row],[Name]])</f>
        <v>#NAME?</v>
      </c>
      <c r="AU2" s="11" t="e">
        <f ca="1">_xlfn.MAXIFS(Table15[Acceleration B1-3 Total Efforts (Gen 2)],Table15[Name],Table15[[#This Row],[Name]])</f>
        <v>#NAME?</v>
      </c>
      <c r="AV2" s="11" t="e">
        <f ca="1">_xlfn.MAXIFS(Table15[Deceleration B1-3 Total Efforts (Gen 2)],Table15[Name],Table15[[#This Row],[Name]])</f>
        <v>#NAME?</v>
      </c>
      <c r="AW2" s="11" t="e">
        <f ca="1">_xlfn.MAXIFS(Table15[High Intensity Distance (m)_&gt;15],Table15[Name],Table15[[#This Row],[Name]])</f>
        <v>#NAME?</v>
      </c>
      <c r="AX2" s="11" t="e">
        <f ca="1">_xlfn.MAXIFS(Table15[Velocity Zone 5 (20-25 Km/h) (m)],Table15[Name],Table15[[#This Row],[Name]])</f>
        <v>#NAME?</v>
      </c>
      <c r="AY2" s="11" t="e">
        <f ca="1">_xlfn.MAXIFS(Table15[Total Player Load],Table15[Name],Table15[[#This Row],[Name]])</f>
        <v>#NAME?</v>
      </c>
      <c r="AZ2" s="11" t="e">
        <f ca="1">_xlfn.MAXIFS(Table15[ACC+DEC],Table15[Name],Table15[[#This Row],[Name]])</f>
        <v>#NAME?</v>
      </c>
      <c r="BA2" s="11">
        <f>CONVERT(Table15[[#This Row],[Total Duration]],"day","mn")</f>
        <v>61.15</v>
      </c>
      <c r="BB2" s="12">
        <f>Table15[[#This Row],[HSD Above 20 km/h]]/Table15[[#This Row],[Duration(min)]]</f>
        <v>6.3941128372853637E-2</v>
      </c>
      <c r="BC2" s="12">
        <f>Table15[[#This Row],[Velocity Zone 4 (15-20 Km/h) (m)]]/Table15[[#This Row],[Duration(min)]]</f>
        <v>6.5816843826655766</v>
      </c>
      <c r="BD2" s="12">
        <f>Table15[[#This Row],[Velocity Zone 6 (25 + Km/h) (m)]]/Table15[[#This Row],[Duration(min)]]</f>
        <v>0</v>
      </c>
      <c r="BE2" s="12">
        <f>Table15[[#This Row],[Acceleration B1-3 Total Efforts (Gen 2)]]/Table15[[#This Row],[Duration(min)]]</f>
        <v>0.58871627146361405</v>
      </c>
      <c r="BF2" s="12">
        <f>Table15[[#This Row],[Deceleration B1-3 Total Efforts (Gen 2)]]/Table15[[#This Row],[Duration(min)]]</f>
        <v>0.17988552739165986</v>
      </c>
      <c r="BG2" s="12">
        <f>Table15[[#This Row],[High Intensity Distance (m)_&gt;15]]/Table15[[#This Row],[Duration(min)]]</f>
        <v>6.6456255110384301</v>
      </c>
      <c r="BH2" s="12">
        <f>Table15[[#This Row],[Velocity Zone 5 (20-25 Km/h) (m)]]/Table15[[#This Row],[Duration(min)]]</f>
        <v>6.3941128372853637E-2</v>
      </c>
      <c r="BI2" s="12">
        <f>Table15[[#This Row],[Total Player Load]]/Table15[[#This Row],[Duration(min)]]</f>
        <v>7.2549725265739982</v>
      </c>
      <c r="BJ2" s="12">
        <f>Table15[[#This Row],[ACC+DEC]]/Table15[[#This Row],[Duration(min)]]</f>
        <v>0.76860179885527391</v>
      </c>
      <c r="BK2" s="11"/>
      <c r="BL2" s="11"/>
    </row>
    <row r="3" spans="1:64" x14ac:dyDescent="0.3">
      <c r="A3" s="13" t="s">
        <v>14</v>
      </c>
      <c r="B3" s="13" t="s">
        <v>73</v>
      </c>
      <c r="C3" s="14">
        <v>45117</v>
      </c>
      <c r="D3" s="13" t="s">
        <v>15</v>
      </c>
      <c r="E3" s="15">
        <v>3.9895833333333332E-2</v>
      </c>
      <c r="F3" s="7">
        <v>3342.2111799999998</v>
      </c>
      <c r="G3" s="7">
        <v>100.68</v>
      </c>
      <c r="H3" s="7">
        <v>22.146909999999998</v>
      </c>
      <c r="I3" s="7">
        <v>357.26999000000001</v>
      </c>
      <c r="J3" s="7">
        <v>0</v>
      </c>
      <c r="K3" s="7">
        <v>45</v>
      </c>
      <c r="L3" s="7">
        <v>34</v>
      </c>
      <c r="M3" s="7">
        <v>457.94999000000001</v>
      </c>
      <c r="N3" s="7">
        <v>100.68</v>
      </c>
      <c r="O3" s="7">
        <v>437.09341000000001</v>
      </c>
      <c r="P3" s="7">
        <v>58.163849999999996</v>
      </c>
      <c r="Q3" s="10">
        <f>SUM(Table15[[#This Row],[Acceleration B1-3 Total Efforts (Gen 2)]:[Deceleration B1-3 Total Efforts (Gen 2)]])</f>
        <v>79</v>
      </c>
      <c r="R3" s="11">
        <f>AVERAGEIF(Table15[Name],Table15[[#This Row],[Name]],Table15[Total Distance (m)])</f>
        <v>4869.3203724000005</v>
      </c>
      <c r="S3" s="11">
        <f>AVERAGEIF(Table15[Name],Table15[[#This Row],[Name]],Table15[HSD Above 20 km/h])</f>
        <v>247.6363996</v>
      </c>
      <c r="T3" s="11">
        <f>AVERAGEIF(Table15[Name],Table15[[#This Row],[Name]],Table15[Maximum Velocity (km/h)])</f>
        <v>26.278271199999999</v>
      </c>
      <c r="U3" s="11">
        <f>AVERAGEIF(Table15[Name],Table15[[#This Row],[Name]],Table15[Velocity Zone 4 (15-20 Km/h) (m)])</f>
        <v>530.37160040000015</v>
      </c>
      <c r="V3" s="11">
        <f>AVERAGEIF(Table15[Name],Table15[[#This Row],[Name]],Table15[Velocity Zone 6 (25 + Km/h) (m)])</f>
        <v>78.678400000000011</v>
      </c>
      <c r="W3" s="11">
        <f>AVERAGEIF(Table15[Name],Table15[[#This Row],[Name]],Table15[Acceleration B1-3 Total Efforts (Gen 2)])</f>
        <v>62.76</v>
      </c>
      <c r="X3" s="11">
        <f>AVERAGEIF(Table15[Name],Table15[[#This Row],[Name]],Table15[Deceleration B1-3 Total Efforts (Gen 2)])</f>
        <v>54.96</v>
      </c>
      <c r="Y3" s="11">
        <f>AVERAGEIF(Table15[Name],Table15[[#This Row],[Name]],Table15[High Intensity Distance (m)_&gt;15])</f>
        <v>778.00800000000015</v>
      </c>
      <c r="Z3" s="11">
        <f>AVERAGEIF(Table15[Name],Table15[[#This Row],[Name]],Table15[Velocity Zone 5 (20-25 Km/h) (m)])</f>
        <v>168.95799960000005</v>
      </c>
      <c r="AA3" s="11">
        <f>AVERAGEIF(Table15[Name],Table15[[#This Row],[Name]],Table15[Total Player Load])</f>
        <v>537.5049484000001</v>
      </c>
      <c r="AB3" s="11">
        <f>AVERAGEIF(Table15[Name],Table15[[#This Row],[Name]],Table15[ACC+DEC])</f>
        <v>117.72</v>
      </c>
      <c r="AC3" s="11">
        <f>AVERAGE(Table15[Total Distance (m)])</f>
        <v>5546.0900840188679</v>
      </c>
      <c r="AD3" s="11">
        <f>AVERAGE(Table15[HSD Above 20 km/h])</f>
        <v>248.67511279245289</v>
      </c>
      <c r="AE3" s="11">
        <f>AVERAGE(Table15[Maximum Velocity (km/h)])</f>
        <v>25.938714150943401</v>
      </c>
      <c r="AF3" s="11">
        <f>AVERAGE(Table15[Velocity Zone 4 (15-20 Km/h) (m)])</f>
        <v>585.63754809433908</v>
      </c>
      <c r="AG3" s="11">
        <f>AVERAGE(Table15[Velocity Zone 6 (25 + Km/h) (m)])</f>
        <v>55.103452830188672</v>
      </c>
      <c r="AH3" s="11">
        <f>AVERAGE(Table15[Acceleration B1-3 Total Efforts (Gen 2)])</f>
        <v>70.932075471698113</v>
      </c>
      <c r="AI3" s="11">
        <f>AVERAGE(Table15[Deceleration B1-3 Total Efforts (Gen 2)])</f>
        <v>58.513207547169813</v>
      </c>
      <c r="AJ3" s="11">
        <f>AVERAGE(Table15[High Intensity Distance (m)_&gt;15])</f>
        <v>834.31266088679206</v>
      </c>
      <c r="AK3" s="11">
        <f>AVERAGE(Table15[Velocity Zone 5 (20-25 Km/h) (m)])</f>
        <v>193.57165996226419</v>
      </c>
      <c r="AL3" s="11">
        <f>AVERAGE(Table15[Total Player Load])</f>
        <v>612.17092028301886</v>
      </c>
      <c r="AM3" s="11">
        <f>AVERAGE(Table15[ACC+DEC])</f>
        <v>129.44528301886791</v>
      </c>
      <c r="AN3" s="11" t="str">
        <f>TEXT(Table15[[#This Row],[Date]],"mmmm")</f>
        <v>juillet</v>
      </c>
      <c r="AO3" s="11" t="e">
        <f ca="1">_xlfn.MAXIFS(Table15[Total Distance (m)],Table15[Name],Table15[[#This Row],[Name]])</f>
        <v>#NAME?</v>
      </c>
      <c r="AP3" s="11" t="e">
        <f ca="1">_xlfn.MAXIFS(Table15[HSD Above 20 km/h],Table15[Name],Table15[[#This Row],[Name]])</f>
        <v>#NAME?</v>
      </c>
      <c r="AQ3" s="11" t="e">
        <f ca="1">_xlfn.MAXIFS(Table15[Maximum Velocity (km/h)],Table15[Name],Table15[[#This Row],[Name]])</f>
        <v>#NAME?</v>
      </c>
      <c r="AR3" s="9" t="e">
        <f ca="1">Table15[[#This Row],[Maximum Velocity (km/h)]]/Table15[[#This Row],[Max_Maximum Velocity (km/h)]]</f>
        <v>#NAME?</v>
      </c>
      <c r="AS3" s="11" t="e">
        <f ca="1">_xlfn.MAXIFS(Table15[Velocity Zone 4 (15-20 Km/h) (m)],Table15[Name],Table15[[#This Row],[Name]])</f>
        <v>#NAME?</v>
      </c>
      <c r="AT3" s="11" t="e">
        <f ca="1">_xlfn.MAXIFS(Table15[Velocity Zone 6 (25 + Km/h) (m)],Table15[Name],Table15[[#This Row],[Name]])</f>
        <v>#NAME?</v>
      </c>
      <c r="AU3" s="11" t="e">
        <f ca="1">_xlfn.MAXIFS(Table15[Acceleration B1-3 Total Efforts (Gen 2)],Table15[Name],Table15[[#This Row],[Name]])</f>
        <v>#NAME?</v>
      </c>
      <c r="AV3" s="11" t="e">
        <f ca="1">_xlfn.MAXIFS(Table15[Deceleration B1-3 Total Efforts (Gen 2)],Table15[Name],Table15[[#This Row],[Name]])</f>
        <v>#NAME?</v>
      </c>
      <c r="AW3" s="11" t="e">
        <f ca="1">_xlfn.MAXIFS(Table15[High Intensity Distance (m)_&gt;15],Table15[Name],Table15[[#This Row],[Name]])</f>
        <v>#NAME?</v>
      </c>
      <c r="AX3" s="11" t="e">
        <f ca="1">_xlfn.MAXIFS(Table15[Velocity Zone 5 (20-25 Km/h) (m)],Table15[Name],Table15[[#This Row],[Name]])</f>
        <v>#NAME?</v>
      </c>
      <c r="AY3" s="11" t="e">
        <f ca="1">_xlfn.MAXIFS(Table15[Total Player Load],Table15[Name],Table15[[#This Row],[Name]])</f>
        <v>#NAME?</v>
      </c>
      <c r="AZ3" s="11" t="e">
        <f ca="1">_xlfn.MAXIFS(Table15[ACC+DEC],Table15[Name],Table15[[#This Row],[Name]])</f>
        <v>#NAME?</v>
      </c>
      <c r="BA3" s="11">
        <f>CONVERT(Table15[[#This Row],[Total Duration]],"day","mn")</f>
        <v>57.45</v>
      </c>
      <c r="BB3" s="12">
        <f>Table15[[#This Row],[HSD Above 20 km/h]]/Table15[[#This Row],[Duration(min)]]</f>
        <v>1.7524804177545692</v>
      </c>
      <c r="BC3" s="11">
        <f>Table15[[#This Row],[Velocity Zone 4 (15-20 Km/h) (m)]]/Table15[[#This Row],[Duration(min)]]</f>
        <v>6.2187987815491734</v>
      </c>
      <c r="BD3" s="11">
        <f>Table15[[#This Row],[Velocity Zone 6 (25 + Km/h) (m)]]/Table15[[#This Row],[Duration(min)]]</f>
        <v>0</v>
      </c>
      <c r="BE3" s="11">
        <f>Table15[[#This Row],[Acceleration B1-3 Total Efforts (Gen 2)]]/Table15[[#This Row],[Duration(min)]]</f>
        <v>0.7832898172323759</v>
      </c>
      <c r="BF3" s="11">
        <f>Table15[[#This Row],[Deceleration B1-3 Total Efforts (Gen 2)]]/Table15[[#This Row],[Duration(min)]]</f>
        <v>0.5918189730200174</v>
      </c>
      <c r="BG3" s="11">
        <f>Table15[[#This Row],[High Intensity Distance (m)_&gt;15]]/Table15[[#This Row],[Duration(min)]]</f>
        <v>7.9712791993037424</v>
      </c>
      <c r="BH3" s="11">
        <f>Table15[[#This Row],[Velocity Zone 5 (20-25 Km/h) (m)]]/Table15[[#This Row],[Duration(min)]]</f>
        <v>1.7524804177545692</v>
      </c>
      <c r="BI3" s="11">
        <f>Table15[[#This Row],[Total Player Load]]/Table15[[#This Row],[Duration(min)]]</f>
        <v>7.6082403829416885</v>
      </c>
      <c r="BJ3" s="11">
        <f>Table15[[#This Row],[ACC+DEC]]/Table15[[#This Row],[Duration(min)]]</f>
        <v>1.3751087902523933</v>
      </c>
      <c r="BK3" s="11"/>
      <c r="BL3" s="11"/>
    </row>
    <row r="4" spans="1:64" x14ac:dyDescent="0.3">
      <c r="A4" s="13" t="s">
        <v>16</v>
      </c>
      <c r="B4" s="13" t="s">
        <v>73</v>
      </c>
      <c r="C4" s="14">
        <v>45117</v>
      </c>
      <c r="D4" s="13" t="s">
        <v>17</v>
      </c>
      <c r="E4" s="15">
        <v>3.9953703703703707E-2</v>
      </c>
      <c r="F4" s="7">
        <v>3325.5041500000002</v>
      </c>
      <c r="G4" s="7">
        <v>8.6999999999999993</v>
      </c>
      <c r="H4" s="7">
        <v>20.469629999999999</v>
      </c>
      <c r="I4" s="7">
        <v>351.88</v>
      </c>
      <c r="J4" s="7">
        <v>0</v>
      </c>
      <c r="K4" s="7">
        <v>34</v>
      </c>
      <c r="L4" s="7">
        <v>24</v>
      </c>
      <c r="M4" s="7">
        <v>360.58</v>
      </c>
      <c r="N4" s="7">
        <v>8.6999999999999993</v>
      </c>
      <c r="O4" s="7">
        <v>429.46206999999998</v>
      </c>
      <c r="P4" s="7">
        <v>57.789459999999998</v>
      </c>
      <c r="Q4" s="10">
        <f>SUM(Table15[[#This Row],[Acceleration B1-3 Total Efforts (Gen 2)]:[Deceleration B1-3 Total Efforts (Gen 2)]])</f>
        <v>58</v>
      </c>
      <c r="R4" s="11">
        <f>AVERAGEIF(Table15[Name],Table15[[#This Row],[Name]],Table15[Total Distance (m)])</f>
        <v>5619.8345883333332</v>
      </c>
      <c r="S4" s="11">
        <f>AVERAGEIF(Table15[Name],Table15[[#This Row],[Name]],Table15[HSD Above 20 km/h])</f>
        <v>194.1326656666667</v>
      </c>
      <c r="T4" s="11">
        <f>AVERAGEIF(Table15[Name],Table15[[#This Row],[Name]],Table15[Maximum Velocity (km/h)])</f>
        <v>25.38796266666666</v>
      </c>
      <c r="U4" s="11">
        <f>AVERAGEIF(Table15[Name],Table15[[#This Row],[Name]],Table15[Velocity Zone 4 (15-20 Km/h) (m)])</f>
        <v>452.42266433333327</v>
      </c>
      <c r="V4" s="11">
        <f>AVERAGEIF(Table15[Name],Table15[[#This Row],[Name]],Table15[Velocity Zone 6 (25 + Km/h) (m)])</f>
        <v>48.318666999999991</v>
      </c>
      <c r="W4" s="11">
        <f>AVERAGEIF(Table15[Name],Table15[[#This Row],[Name]],Table15[Acceleration B1-3 Total Efforts (Gen 2)])</f>
        <v>61.2</v>
      </c>
      <c r="X4" s="11">
        <f>AVERAGEIF(Table15[Name],Table15[[#This Row],[Name]],Table15[Deceleration B1-3 Total Efforts (Gen 2)])</f>
        <v>48.06666666666667</v>
      </c>
      <c r="Y4" s="11">
        <f>AVERAGEIF(Table15[Name],Table15[[#This Row],[Name]],Table15[High Intensity Distance (m)_&gt;15])</f>
        <v>646.55532999999991</v>
      </c>
      <c r="Z4" s="11">
        <f>AVERAGEIF(Table15[Name],Table15[[#This Row],[Name]],Table15[Velocity Zone 5 (20-25 Km/h) (m)])</f>
        <v>145.81399866666669</v>
      </c>
      <c r="AA4" s="11">
        <f>AVERAGEIF(Table15[Name],Table15[[#This Row],[Name]],Table15[Total Player Load])</f>
        <v>593.12283433333312</v>
      </c>
      <c r="AB4" s="11">
        <f>AVERAGEIF(Table15[Name],Table15[[#This Row],[Name]],Table15[ACC+DEC])</f>
        <v>109.26666666666667</v>
      </c>
      <c r="AC4" s="11">
        <f>AVERAGE(Table15[Total Distance (m)])</f>
        <v>5546.0900840188679</v>
      </c>
      <c r="AD4" s="11">
        <f>AVERAGE(Table15[HSD Above 20 km/h])</f>
        <v>248.67511279245289</v>
      </c>
      <c r="AE4" s="11">
        <f>AVERAGE(Table15[Maximum Velocity (km/h)])</f>
        <v>25.938714150943401</v>
      </c>
      <c r="AF4" s="11">
        <f>AVERAGE(Table15[Velocity Zone 4 (15-20 Km/h) (m)])</f>
        <v>585.63754809433908</v>
      </c>
      <c r="AG4" s="11">
        <f>AVERAGE(Table15[Velocity Zone 6 (25 + Km/h) (m)])</f>
        <v>55.103452830188672</v>
      </c>
      <c r="AH4" s="11">
        <f>AVERAGE(Table15[Acceleration B1-3 Total Efforts (Gen 2)])</f>
        <v>70.932075471698113</v>
      </c>
      <c r="AI4" s="11">
        <f>AVERAGE(Table15[Deceleration B1-3 Total Efforts (Gen 2)])</f>
        <v>58.513207547169813</v>
      </c>
      <c r="AJ4" s="11">
        <f>AVERAGE(Table15[High Intensity Distance (m)_&gt;15])</f>
        <v>834.31266088679206</v>
      </c>
      <c r="AK4" s="11">
        <f>AVERAGE(Table15[Velocity Zone 5 (20-25 Km/h) (m)])</f>
        <v>193.57165996226419</v>
      </c>
      <c r="AL4" s="11">
        <f>AVERAGE(Table15[Total Player Load])</f>
        <v>612.17092028301886</v>
      </c>
      <c r="AM4" s="11">
        <f>AVERAGE(Table15[ACC+DEC])</f>
        <v>129.44528301886791</v>
      </c>
      <c r="AN4" s="11" t="str">
        <f>TEXT(Table15[[#This Row],[Date]],"mmmm")</f>
        <v>juillet</v>
      </c>
      <c r="AO4" s="11" t="e">
        <f ca="1">_xlfn.MAXIFS(Table15[Total Distance (m)],Table15[Name],Table15[[#This Row],[Name]])</f>
        <v>#NAME?</v>
      </c>
      <c r="AP4" s="11" t="e">
        <f ca="1">_xlfn.MAXIFS(Table15[HSD Above 20 km/h],Table15[Name],Table15[[#This Row],[Name]])</f>
        <v>#NAME?</v>
      </c>
      <c r="AQ4" s="11" t="e">
        <f ca="1">_xlfn.MAXIFS(Table15[Maximum Velocity (km/h)],Table15[Name],Table15[[#This Row],[Name]])</f>
        <v>#NAME?</v>
      </c>
      <c r="AR4" s="9" t="e">
        <f ca="1">Table15[[#This Row],[Maximum Velocity (km/h)]]/Table15[[#This Row],[Max_Maximum Velocity (km/h)]]</f>
        <v>#NAME?</v>
      </c>
      <c r="AS4" s="11" t="e">
        <f ca="1">_xlfn.MAXIFS(Table15[Velocity Zone 4 (15-20 Km/h) (m)],Table15[Name],Table15[[#This Row],[Name]])</f>
        <v>#NAME?</v>
      </c>
      <c r="AT4" s="11" t="e">
        <f ca="1">_xlfn.MAXIFS(Table15[Velocity Zone 6 (25 + Km/h) (m)],Table15[Name],Table15[[#This Row],[Name]])</f>
        <v>#NAME?</v>
      </c>
      <c r="AU4" s="11" t="e">
        <f ca="1">_xlfn.MAXIFS(Table15[Acceleration B1-3 Total Efforts (Gen 2)],Table15[Name],Table15[[#This Row],[Name]])</f>
        <v>#NAME?</v>
      </c>
      <c r="AV4" s="11" t="e">
        <f ca="1">_xlfn.MAXIFS(Table15[Deceleration B1-3 Total Efforts (Gen 2)],Table15[Name],Table15[[#This Row],[Name]])</f>
        <v>#NAME?</v>
      </c>
      <c r="AW4" s="11" t="e">
        <f ca="1">_xlfn.MAXIFS(Table15[High Intensity Distance (m)_&gt;15],Table15[Name],Table15[[#This Row],[Name]])</f>
        <v>#NAME?</v>
      </c>
      <c r="AX4" s="11" t="e">
        <f ca="1">_xlfn.MAXIFS(Table15[Velocity Zone 5 (20-25 Km/h) (m)],Table15[Name],Table15[[#This Row],[Name]])</f>
        <v>#NAME?</v>
      </c>
      <c r="AY4" s="11" t="e">
        <f ca="1">_xlfn.MAXIFS(Table15[Total Player Load],Table15[Name],Table15[[#This Row],[Name]])</f>
        <v>#NAME?</v>
      </c>
      <c r="AZ4" s="11" t="e">
        <f ca="1">_xlfn.MAXIFS(Table15[ACC+DEC],Table15[Name],Table15[[#This Row],[Name]])</f>
        <v>#NAME?</v>
      </c>
      <c r="BA4" s="11">
        <f>CONVERT(Table15[[#This Row],[Total Duration]],"day","mn")</f>
        <v>57.533333333333339</v>
      </c>
      <c r="BB4" s="12">
        <f>Table15[[#This Row],[HSD Above 20 km/h]]/Table15[[#This Row],[Duration(min)]]</f>
        <v>0.15121668597914251</v>
      </c>
      <c r="BC4" s="11">
        <f>Table15[[#This Row],[Velocity Zone 4 (15-20 Km/h) (m)]]/Table15[[#This Row],[Duration(min)]]</f>
        <v>6.1161066048667436</v>
      </c>
      <c r="BD4" s="11">
        <f>Table15[[#This Row],[Velocity Zone 6 (25 + Km/h) (m)]]/Table15[[#This Row],[Duration(min)]]</f>
        <v>0</v>
      </c>
      <c r="BE4" s="11">
        <f>Table15[[#This Row],[Acceleration B1-3 Total Efforts (Gen 2)]]/Table15[[#This Row],[Duration(min)]]</f>
        <v>0.59096176129779832</v>
      </c>
      <c r="BF4" s="11">
        <f>Table15[[#This Row],[Deceleration B1-3 Total Efforts (Gen 2)]]/Table15[[#This Row],[Duration(min)]]</f>
        <v>0.41714947856315177</v>
      </c>
      <c r="BG4" s="11">
        <f>Table15[[#This Row],[High Intensity Distance (m)_&gt;15]]/Table15[[#This Row],[Duration(min)]]</f>
        <v>6.2673232908458854</v>
      </c>
      <c r="BH4" s="11">
        <f>Table15[[#This Row],[Velocity Zone 5 (20-25 Km/h) (m)]]/Table15[[#This Row],[Duration(min)]]</f>
        <v>0.15121668597914251</v>
      </c>
      <c r="BI4" s="11">
        <f>Table15[[#This Row],[Total Player Load]]/Table15[[#This Row],[Duration(min)]]</f>
        <v>7.4645782734646575</v>
      </c>
      <c r="BJ4" s="11">
        <f>Table15[[#This Row],[ACC+DEC]]/Table15[[#This Row],[Duration(min)]]</f>
        <v>1.0081112398609502</v>
      </c>
      <c r="BK4" s="11"/>
      <c r="BL4" s="11"/>
    </row>
    <row r="5" spans="1:64" x14ac:dyDescent="0.3">
      <c r="A5" s="13" t="s">
        <v>18</v>
      </c>
      <c r="B5" s="13" t="s">
        <v>73</v>
      </c>
      <c r="C5" s="14">
        <v>45117</v>
      </c>
      <c r="D5" s="13" t="s">
        <v>19</v>
      </c>
      <c r="E5" s="15">
        <v>4.2465277777777775E-2</v>
      </c>
      <c r="F5" s="7">
        <v>3397.55908</v>
      </c>
      <c r="G5" s="7">
        <v>20.39</v>
      </c>
      <c r="H5" s="7">
        <v>20.81392</v>
      </c>
      <c r="I5" s="7">
        <v>409.26001000000002</v>
      </c>
      <c r="J5" s="7">
        <v>0</v>
      </c>
      <c r="K5" s="7">
        <v>33</v>
      </c>
      <c r="L5" s="7">
        <v>22</v>
      </c>
      <c r="M5" s="7">
        <v>429.65001000000001</v>
      </c>
      <c r="N5" s="7">
        <v>20.39</v>
      </c>
      <c r="O5" s="7">
        <v>444.08447000000001</v>
      </c>
      <c r="P5" s="7">
        <v>55.55592</v>
      </c>
      <c r="Q5" s="10">
        <f>SUM(Table15[[#This Row],[Acceleration B1-3 Total Efforts (Gen 2)]:[Deceleration B1-3 Total Efforts (Gen 2)]])</f>
        <v>55</v>
      </c>
      <c r="R5" s="11">
        <f>AVERAGEIF(Table15[Name],Table15[[#This Row],[Name]],Table15[Total Distance (m)])</f>
        <v>6035.4947716666657</v>
      </c>
      <c r="S5" s="11">
        <f>AVERAGEIF(Table15[Name],Table15[[#This Row],[Name]],Table15[HSD Above 20 km/h])</f>
        <v>150.02916583333331</v>
      </c>
      <c r="T5" s="11">
        <f>AVERAGEIF(Table15[Name],Table15[[#This Row],[Name]],Table15[Maximum Velocity (km/h)])</f>
        <v>23.977441666666664</v>
      </c>
      <c r="U5" s="11">
        <f>AVERAGEIF(Table15[Name],Table15[[#This Row],[Name]],Table15[Velocity Zone 4 (15-20 Km/h) (m)])</f>
        <v>550.00250249999988</v>
      </c>
      <c r="V5" s="11">
        <f>AVERAGEIF(Table15[Name],Table15[[#This Row],[Name]],Table15[Velocity Zone 6 (25 + Km/h) (m)])</f>
        <v>20.603333333333335</v>
      </c>
      <c r="W5" s="11">
        <f>AVERAGEIF(Table15[Name],Table15[[#This Row],[Name]],Table15[Acceleration B1-3 Total Efforts (Gen 2)])</f>
        <v>68.25</v>
      </c>
      <c r="X5" s="11">
        <f>AVERAGEIF(Table15[Name],Table15[[#This Row],[Name]],Table15[Deceleration B1-3 Total Efforts (Gen 2)])</f>
        <v>43.333333333333336</v>
      </c>
      <c r="Y5" s="11">
        <f>AVERAGEIF(Table15[Name],Table15[[#This Row],[Name]],Table15[High Intensity Distance (m)_&gt;15])</f>
        <v>700.03166833333319</v>
      </c>
      <c r="Z5" s="11">
        <f>AVERAGEIF(Table15[Name],Table15[[#This Row],[Name]],Table15[Velocity Zone 5 (20-25 Km/h) (m)])</f>
        <v>129.42583249999998</v>
      </c>
      <c r="AA5" s="11">
        <f>AVERAGEIF(Table15[Name],Table15[[#This Row],[Name]],Table15[Total Player Load])</f>
        <v>666.77640583333334</v>
      </c>
      <c r="AB5" s="11">
        <f>AVERAGEIF(Table15[Name],Table15[[#This Row],[Name]],Table15[ACC+DEC])</f>
        <v>111.58333333333333</v>
      </c>
      <c r="AC5" s="11">
        <f>AVERAGE(Table15[Total Distance (m)])</f>
        <v>5546.0900840188679</v>
      </c>
      <c r="AD5" s="11">
        <f>AVERAGE(Table15[HSD Above 20 km/h])</f>
        <v>248.67511279245289</v>
      </c>
      <c r="AE5" s="11">
        <f>AVERAGE(Table15[Maximum Velocity (km/h)])</f>
        <v>25.938714150943401</v>
      </c>
      <c r="AF5" s="11">
        <f>AVERAGE(Table15[Velocity Zone 4 (15-20 Km/h) (m)])</f>
        <v>585.63754809433908</v>
      </c>
      <c r="AG5" s="11">
        <f>AVERAGE(Table15[Velocity Zone 6 (25 + Km/h) (m)])</f>
        <v>55.103452830188672</v>
      </c>
      <c r="AH5" s="11">
        <f>AVERAGE(Table15[Acceleration B1-3 Total Efforts (Gen 2)])</f>
        <v>70.932075471698113</v>
      </c>
      <c r="AI5" s="11">
        <f>AVERAGE(Table15[Deceleration B1-3 Total Efforts (Gen 2)])</f>
        <v>58.513207547169813</v>
      </c>
      <c r="AJ5" s="11">
        <f>AVERAGE(Table15[High Intensity Distance (m)_&gt;15])</f>
        <v>834.31266088679206</v>
      </c>
      <c r="AK5" s="11">
        <f>AVERAGE(Table15[Velocity Zone 5 (20-25 Km/h) (m)])</f>
        <v>193.57165996226419</v>
      </c>
      <c r="AL5" s="11">
        <f>AVERAGE(Table15[Total Player Load])</f>
        <v>612.17092028301886</v>
      </c>
      <c r="AM5" s="11">
        <f>AVERAGE(Table15[ACC+DEC])</f>
        <v>129.44528301886791</v>
      </c>
      <c r="AN5" s="11" t="str">
        <f>TEXT(Table15[[#This Row],[Date]],"mmmm")</f>
        <v>juillet</v>
      </c>
      <c r="AO5" s="11" t="e">
        <f ca="1">_xlfn.MAXIFS(Table15[Total Distance (m)],Table15[Name],Table15[[#This Row],[Name]])</f>
        <v>#NAME?</v>
      </c>
      <c r="AP5" s="11" t="e">
        <f ca="1">_xlfn.MAXIFS(Table15[HSD Above 20 km/h],Table15[Name],Table15[[#This Row],[Name]])</f>
        <v>#NAME?</v>
      </c>
      <c r="AQ5" s="11" t="e">
        <f ca="1">_xlfn.MAXIFS(Table15[Maximum Velocity (km/h)],Table15[Name],Table15[[#This Row],[Name]])</f>
        <v>#NAME?</v>
      </c>
      <c r="AR5" s="9" t="e">
        <f ca="1">Table15[[#This Row],[Maximum Velocity (km/h)]]/Table15[[#This Row],[Max_Maximum Velocity (km/h)]]</f>
        <v>#NAME?</v>
      </c>
      <c r="AS5" s="11" t="e">
        <f ca="1">_xlfn.MAXIFS(Table15[Velocity Zone 4 (15-20 Km/h) (m)],Table15[Name],Table15[[#This Row],[Name]])</f>
        <v>#NAME?</v>
      </c>
      <c r="AT5" s="11" t="e">
        <f ca="1">_xlfn.MAXIFS(Table15[Velocity Zone 6 (25 + Km/h) (m)],Table15[Name],Table15[[#This Row],[Name]])</f>
        <v>#NAME?</v>
      </c>
      <c r="AU5" s="11" t="e">
        <f ca="1">_xlfn.MAXIFS(Table15[Acceleration B1-3 Total Efforts (Gen 2)],Table15[Name],Table15[[#This Row],[Name]])</f>
        <v>#NAME?</v>
      </c>
      <c r="AV5" s="11" t="e">
        <f ca="1">_xlfn.MAXIFS(Table15[Deceleration B1-3 Total Efforts (Gen 2)],Table15[Name],Table15[[#This Row],[Name]])</f>
        <v>#NAME?</v>
      </c>
      <c r="AW5" s="11" t="e">
        <f ca="1">_xlfn.MAXIFS(Table15[High Intensity Distance (m)_&gt;15],Table15[Name],Table15[[#This Row],[Name]])</f>
        <v>#NAME?</v>
      </c>
      <c r="AX5" s="11" t="e">
        <f ca="1">_xlfn.MAXIFS(Table15[Velocity Zone 5 (20-25 Km/h) (m)],Table15[Name],Table15[[#This Row],[Name]])</f>
        <v>#NAME?</v>
      </c>
      <c r="AY5" s="11" t="e">
        <f ca="1">_xlfn.MAXIFS(Table15[Total Player Load],Table15[Name],Table15[[#This Row],[Name]])</f>
        <v>#NAME?</v>
      </c>
      <c r="AZ5" s="11" t="e">
        <f ca="1">_xlfn.MAXIFS(Table15[ACC+DEC],Table15[Name],Table15[[#This Row],[Name]])</f>
        <v>#NAME?</v>
      </c>
      <c r="BA5" s="11">
        <f>CONVERT(Table15[[#This Row],[Total Duration]],"day","mn")</f>
        <v>61.15</v>
      </c>
      <c r="BB5" s="12">
        <f>Table15[[#This Row],[HSD Above 20 km/h]]/Table15[[#This Row],[Duration(min)]]</f>
        <v>0.33344235486508589</v>
      </c>
      <c r="BC5" s="11">
        <f>Table15[[#This Row],[Velocity Zone 4 (15-20 Km/h) (m)]]/Table15[[#This Row],[Duration(min)]]</f>
        <v>6.6927229762878175</v>
      </c>
      <c r="BD5" s="11">
        <f>Table15[[#This Row],[Velocity Zone 6 (25 + Km/h) (m)]]/Table15[[#This Row],[Duration(min)]]</f>
        <v>0</v>
      </c>
      <c r="BE5" s="11">
        <f>Table15[[#This Row],[Acceleration B1-3 Total Efforts (Gen 2)]]/Table15[[#This Row],[Duration(min)]]</f>
        <v>0.53965658217497958</v>
      </c>
      <c r="BF5" s="11">
        <f>Table15[[#This Row],[Deceleration B1-3 Total Efforts (Gen 2)]]/Table15[[#This Row],[Duration(min)]]</f>
        <v>0.35977105478331972</v>
      </c>
      <c r="BG5" s="11">
        <f>Table15[[#This Row],[High Intensity Distance (m)_&gt;15]]/Table15[[#This Row],[Duration(min)]]</f>
        <v>7.0261653311529031</v>
      </c>
      <c r="BH5" s="11">
        <f>Table15[[#This Row],[Velocity Zone 5 (20-25 Km/h) (m)]]/Table15[[#This Row],[Duration(min)]]</f>
        <v>0.33344235486508589</v>
      </c>
      <c r="BI5" s="11">
        <f>Table15[[#This Row],[Total Player Load]]/Table15[[#This Row],[Duration(min)]]</f>
        <v>7.2622153720359774</v>
      </c>
      <c r="BJ5" s="11">
        <f>Table15[[#This Row],[ACC+DEC]]/Table15[[#This Row],[Duration(min)]]</f>
        <v>0.8994276369582993</v>
      </c>
      <c r="BK5" s="11"/>
      <c r="BL5" s="11"/>
    </row>
    <row r="6" spans="1:64" x14ac:dyDescent="0.3">
      <c r="A6" s="13" t="s">
        <v>20</v>
      </c>
      <c r="B6" s="13" t="s">
        <v>73</v>
      </c>
      <c r="C6" s="14">
        <v>45117</v>
      </c>
      <c r="D6" s="13" t="s">
        <v>21</v>
      </c>
      <c r="E6" s="15">
        <v>3.9814814814814817E-2</v>
      </c>
      <c r="F6" s="7">
        <v>3435.93433</v>
      </c>
      <c r="G6" s="7">
        <v>40.21</v>
      </c>
      <c r="H6" s="7">
        <v>21.66358</v>
      </c>
      <c r="I6" s="7">
        <v>416.07999000000001</v>
      </c>
      <c r="J6" s="7">
        <v>0</v>
      </c>
      <c r="K6" s="7">
        <v>43</v>
      </c>
      <c r="L6" s="7">
        <v>40</v>
      </c>
      <c r="M6" s="7">
        <v>456.28998999999999</v>
      </c>
      <c r="N6" s="7">
        <v>40.21</v>
      </c>
      <c r="O6" s="7">
        <v>481.11489999999998</v>
      </c>
      <c r="P6" s="7">
        <v>59.912190000000002</v>
      </c>
      <c r="Q6" s="10">
        <f>SUM(Table15[[#This Row],[Acceleration B1-3 Total Efforts (Gen 2)]:[Deceleration B1-3 Total Efforts (Gen 2)]])</f>
        <v>83</v>
      </c>
      <c r="R6" s="11">
        <f>AVERAGEIF(Table15[Name],Table15[[#This Row],[Name]],Table15[Total Distance (m)])</f>
        <v>5363.5460153333315</v>
      </c>
      <c r="S6" s="11">
        <f>AVERAGEIF(Table15[Name],Table15[[#This Row],[Name]],Table15[HSD Above 20 km/h])</f>
        <v>256.65866566666665</v>
      </c>
      <c r="T6" s="11">
        <f>AVERAGEIF(Table15[Name],Table15[[#This Row],[Name]],Table15[Maximum Velocity (km/h)])</f>
        <v>25.384765000000002</v>
      </c>
      <c r="U6" s="11">
        <f>AVERAGEIF(Table15[Name],Table15[[#This Row],[Name]],Table15[Velocity Zone 4 (15-20 Km/h) (m)])</f>
        <v>556.02699966666682</v>
      </c>
      <c r="V6" s="11">
        <f>AVERAGEIF(Table15[Name],Table15[[#This Row],[Name]],Table15[Velocity Zone 6 (25 + Km/h) (m)])</f>
        <v>51.111667666666676</v>
      </c>
      <c r="W6" s="11">
        <f>AVERAGEIF(Table15[Name],Table15[[#This Row],[Name]],Table15[Acceleration B1-3 Total Efforts (Gen 2)])</f>
        <v>73.8</v>
      </c>
      <c r="X6" s="11">
        <f>AVERAGEIF(Table15[Name],Table15[[#This Row],[Name]],Table15[Deceleration B1-3 Total Efforts (Gen 2)])</f>
        <v>70.533333333333331</v>
      </c>
      <c r="Y6" s="11">
        <f>AVERAGEIF(Table15[Name],Table15[[#This Row],[Name]],Table15[High Intensity Distance (m)_&gt;15])</f>
        <v>812.68566533333353</v>
      </c>
      <c r="Z6" s="11">
        <f>AVERAGEIF(Table15[Name],Table15[[#This Row],[Name]],Table15[Velocity Zone 5 (20-25 Km/h) (m)])</f>
        <v>205.546998</v>
      </c>
      <c r="AA6" s="11">
        <f>AVERAGEIF(Table15[Name],Table15[[#This Row],[Name]],Table15[Total Player Load])</f>
        <v>642.88242899999989</v>
      </c>
      <c r="AB6" s="11">
        <f>AVERAGEIF(Table15[Name],Table15[[#This Row],[Name]],Table15[ACC+DEC])</f>
        <v>144.33333333333334</v>
      </c>
      <c r="AC6" s="11">
        <f>AVERAGE(Table15[Total Distance (m)])</f>
        <v>5546.0900840188679</v>
      </c>
      <c r="AD6" s="11">
        <f>AVERAGE(Table15[HSD Above 20 km/h])</f>
        <v>248.67511279245289</v>
      </c>
      <c r="AE6" s="11">
        <f>AVERAGE(Table15[Maximum Velocity (km/h)])</f>
        <v>25.938714150943401</v>
      </c>
      <c r="AF6" s="11">
        <f>AVERAGE(Table15[Velocity Zone 4 (15-20 Km/h) (m)])</f>
        <v>585.63754809433908</v>
      </c>
      <c r="AG6" s="11">
        <f>AVERAGE(Table15[Velocity Zone 6 (25 + Km/h) (m)])</f>
        <v>55.103452830188672</v>
      </c>
      <c r="AH6" s="11">
        <f>AVERAGE(Table15[Acceleration B1-3 Total Efforts (Gen 2)])</f>
        <v>70.932075471698113</v>
      </c>
      <c r="AI6" s="11">
        <f>AVERAGE(Table15[Deceleration B1-3 Total Efforts (Gen 2)])</f>
        <v>58.513207547169813</v>
      </c>
      <c r="AJ6" s="11">
        <f>AVERAGE(Table15[High Intensity Distance (m)_&gt;15])</f>
        <v>834.31266088679206</v>
      </c>
      <c r="AK6" s="11">
        <f>AVERAGE(Table15[Velocity Zone 5 (20-25 Km/h) (m)])</f>
        <v>193.57165996226419</v>
      </c>
      <c r="AL6" s="11">
        <f>AVERAGE(Table15[Total Player Load])</f>
        <v>612.17092028301886</v>
      </c>
      <c r="AM6" s="11">
        <f>AVERAGE(Table15[ACC+DEC])</f>
        <v>129.44528301886791</v>
      </c>
      <c r="AN6" s="11" t="str">
        <f>TEXT(Table15[[#This Row],[Date]],"mmmm")</f>
        <v>juillet</v>
      </c>
      <c r="AO6" s="11" t="e">
        <f ca="1">_xlfn.MAXIFS(Table15[Total Distance (m)],Table15[Name],Table15[[#This Row],[Name]])</f>
        <v>#NAME?</v>
      </c>
      <c r="AP6" s="11" t="e">
        <f ca="1">_xlfn.MAXIFS(Table15[HSD Above 20 km/h],Table15[Name],Table15[[#This Row],[Name]])</f>
        <v>#NAME?</v>
      </c>
      <c r="AQ6" s="11" t="e">
        <f ca="1">_xlfn.MAXIFS(Table15[Maximum Velocity (km/h)],Table15[Name],Table15[[#This Row],[Name]])</f>
        <v>#NAME?</v>
      </c>
      <c r="AR6" s="9" t="e">
        <f ca="1">Table15[[#This Row],[Maximum Velocity (km/h)]]/Table15[[#This Row],[Max_Maximum Velocity (km/h)]]</f>
        <v>#NAME?</v>
      </c>
      <c r="AS6" s="11" t="e">
        <f ca="1">_xlfn.MAXIFS(Table15[Velocity Zone 4 (15-20 Km/h) (m)],Table15[Name],Table15[[#This Row],[Name]])</f>
        <v>#NAME?</v>
      </c>
      <c r="AT6" s="11" t="e">
        <f ca="1">_xlfn.MAXIFS(Table15[Velocity Zone 6 (25 + Km/h) (m)],Table15[Name],Table15[[#This Row],[Name]])</f>
        <v>#NAME?</v>
      </c>
      <c r="AU6" s="11" t="e">
        <f ca="1">_xlfn.MAXIFS(Table15[Acceleration B1-3 Total Efforts (Gen 2)],Table15[Name],Table15[[#This Row],[Name]])</f>
        <v>#NAME?</v>
      </c>
      <c r="AV6" s="11" t="e">
        <f ca="1">_xlfn.MAXIFS(Table15[Deceleration B1-3 Total Efforts (Gen 2)],Table15[Name],Table15[[#This Row],[Name]])</f>
        <v>#NAME?</v>
      </c>
      <c r="AW6" s="11" t="e">
        <f ca="1">_xlfn.MAXIFS(Table15[High Intensity Distance (m)_&gt;15],Table15[Name],Table15[[#This Row],[Name]])</f>
        <v>#NAME?</v>
      </c>
      <c r="AX6" s="11" t="e">
        <f ca="1">_xlfn.MAXIFS(Table15[Velocity Zone 5 (20-25 Km/h) (m)],Table15[Name],Table15[[#This Row],[Name]])</f>
        <v>#NAME?</v>
      </c>
      <c r="AY6" s="11" t="e">
        <f ca="1">_xlfn.MAXIFS(Table15[Total Player Load],Table15[Name],Table15[[#This Row],[Name]])</f>
        <v>#NAME?</v>
      </c>
      <c r="AZ6" s="11" t="e">
        <f ca="1">_xlfn.MAXIFS(Table15[ACC+DEC],Table15[Name],Table15[[#This Row],[Name]])</f>
        <v>#NAME?</v>
      </c>
      <c r="BA6" s="11">
        <f>CONVERT(Table15[[#This Row],[Total Duration]],"day","mn")</f>
        <v>57.333333333333336</v>
      </c>
      <c r="BB6" s="12">
        <f>Table15[[#This Row],[HSD Above 20 km/h]]/Table15[[#This Row],[Duration(min)]]</f>
        <v>0.70133720930232557</v>
      </c>
      <c r="BC6" s="11">
        <f>Table15[[#This Row],[Velocity Zone 4 (15-20 Km/h) (m)]]/Table15[[#This Row],[Duration(min)]]</f>
        <v>7.257209127906977</v>
      </c>
      <c r="BD6" s="11">
        <f>Table15[[#This Row],[Velocity Zone 6 (25 + Km/h) (m)]]/Table15[[#This Row],[Duration(min)]]</f>
        <v>0</v>
      </c>
      <c r="BE6" s="11">
        <f>Table15[[#This Row],[Acceleration B1-3 Total Efforts (Gen 2)]]/Table15[[#This Row],[Duration(min)]]</f>
        <v>0.75</v>
      </c>
      <c r="BF6" s="11">
        <f>Table15[[#This Row],[Deceleration B1-3 Total Efforts (Gen 2)]]/Table15[[#This Row],[Duration(min)]]</f>
        <v>0.69767441860465118</v>
      </c>
      <c r="BG6" s="11">
        <f>Table15[[#This Row],[High Intensity Distance (m)_&gt;15]]/Table15[[#This Row],[Duration(min)]]</f>
        <v>7.9585463372093015</v>
      </c>
      <c r="BH6" s="11">
        <f>Table15[[#This Row],[Velocity Zone 5 (20-25 Km/h) (m)]]/Table15[[#This Row],[Duration(min)]]</f>
        <v>0.70133720930232557</v>
      </c>
      <c r="BI6" s="11">
        <f>Table15[[#This Row],[Total Player Load]]/Table15[[#This Row],[Duration(min)]]</f>
        <v>8.3915389534883715</v>
      </c>
      <c r="BJ6" s="11">
        <f>Table15[[#This Row],[ACC+DEC]]/Table15[[#This Row],[Duration(min)]]</f>
        <v>1.4476744186046511</v>
      </c>
      <c r="BK6" s="11"/>
      <c r="BL6" s="11"/>
    </row>
    <row r="7" spans="1:64" x14ac:dyDescent="0.3">
      <c r="A7" s="13" t="s">
        <v>22</v>
      </c>
      <c r="B7" s="13" t="s">
        <v>73</v>
      </c>
      <c r="C7" s="14">
        <v>45117</v>
      </c>
      <c r="D7" s="13" t="s">
        <v>19</v>
      </c>
      <c r="E7" s="15">
        <v>4.2465277777777775E-2</v>
      </c>
      <c r="F7" s="7">
        <v>3551.3112799999999</v>
      </c>
      <c r="G7" s="7">
        <v>41.25</v>
      </c>
      <c r="H7" s="7">
        <v>24.834040000000002</v>
      </c>
      <c r="I7" s="7">
        <v>536.59997999999996</v>
      </c>
      <c r="J7" s="7">
        <v>0</v>
      </c>
      <c r="K7" s="7">
        <v>55</v>
      </c>
      <c r="L7" s="7">
        <v>36</v>
      </c>
      <c r="M7" s="7">
        <v>577.84997999999996</v>
      </c>
      <c r="N7" s="7">
        <v>41.25</v>
      </c>
      <c r="O7" s="7">
        <v>512.52979000000005</v>
      </c>
      <c r="P7" s="7">
        <v>58.070030000000003</v>
      </c>
      <c r="Q7" s="10">
        <f>SUM(Table15[[#This Row],[Acceleration B1-3 Total Efforts (Gen 2)]:[Deceleration B1-3 Total Efforts (Gen 2)]])</f>
        <v>91</v>
      </c>
      <c r="R7" s="11">
        <f>AVERAGEIF(Table15[Name],Table15[[#This Row],[Name]],Table15[Total Distance (m)])</f>
        <v>5462.7683058620696</v>
      </c>
      <c r="S7" s="11">
        <f>AVERAGEIF(Table15[Name],Table15[[#This Row],[Name]],Table15[HSD Above 20 km/h])</f>
        <v>326.42379344827589</v>
      </c>
      <c r="T7" s="11">
        <f>AVERAGEIF(Table15[Name],Table15[[#This Row],[Name]],Table15[Maximum Velocity (km/h)])</f>
        <v>27.231627931034481</v>
      </c>
      <c r="U7" s="11">
        <f>AVERAGEIF(Table15[Name],Table15[[#This Row],[Name]],Table15[Velocity Zone 4 (15-20 Km/h) (m)])</f>
        <v>608.04103965517231</v>
      </c>
      <c r="V7" s="11">
        <f>AVERAGEIF(Table15[Name],Table15[[#This Row],[Name]],Table15[Velocity Zone 6 (25 + Km/h) (m)])</f>
        <v>84.49862137931035</v>
      </c>
      <c r="W7" s="11">
        <f>AVERAGEIF(Table15[Name],Table15[[#This Row],[Name]],Table15[Acceleration B1-3 Total Efforts (Gen 2)])</f>
        <v>82.482758620689651</v>
      </c>
      <c r="X7" s="11">
        <f>AVERAGEIF(Table15[Name],Table15[[#This Row],[Name]],Table15[Deceleration B1-3 Total Efforts (Gen 2)])</f>
        <v>68.65517241379311</v>
      </c>
      <c r="Y7" s="11">
        <f>AVERAGEIF(Table15[Name],Table15[[#This Row],[Name]],Table15[High Intensity Distance (m)_&gt;15])</f>
        <v>934.4648331034482</v>
      </c>
      <c r="Z7" s="11">
        <f>AVERAGEIF(Table15[Name],Table15[[#This Row],[Name]],Table15[Velocity Zone 5 (20-25 Km/h) (m)])</f>
        <v>241.92517206896545</v>
      </c>
      <c r="AA7" s="11">
        <f>AVERAGEIF(Table15[Name],Table15[[#This Row],[Name]],Table15[Total Player Load])</f>
        <v>648.54259724137933</v>
      </c>
      <c r="AB7" s="11">
        <f>AVERAGEIF(Table15[Name],Table15[[#This Row],[Name]],Table15[ACC+DEC])</f>
        <v>151.13793103448276</v>
      </c>
      <c r="AC7" s="11">
        <f>AVERAGE(Table15[Total Distance (m)])</f>
        <v>5546.0900840188679</v>
      </c>
      <c r="AD7" s="11">
        <f>AVERAGE(Table15[HSD Above 20 km/h])</f>
        <v>248.67511279245289</v>
      </c>
      <c r="AE7" s="11">
        <f>AVERAGE(Table15[Maximum Velocity (km/h)])</f>
        <v>25.938714150943401</v>
      </c>
      <c r="AF7" s="11">
        <f>AVERAGE(Table15[Velocity Zone 4 (15-20 Km/h) (m)])</f>
        <v>585.63754809433908</v>
      </c>
      <c r="AG7" s="11">
        <f>AVERAGE(Table15[Velocity Zone 6 (25 + Km/h) (m)])</f>
        <v>55.103452830188672</v>
      </c>
      <c r="AH7" s="11">
        <f>AVERAGE(Table15[Acceleration B1-3 Total Efforts (Gen 2)])</f>
        <v>70.932075471698113</v>
      </c>
      <c r="AI7" s="11">
        <f>AVERAGE(Table15[Deceleration B1-3 Total Efforts (Gen 2)])</f>
        <v>58.513207547169813</v>
      </c>
      <c r="AJ7" s="11">
        <f>AVERAGE(Table15[High Intensity Distance (m)_&gt;15])</f>
        <v>834.31266088679206</v>
      </c>
      <c r="AK7" s="11">
        <f>AVERAGE(Table15[Velocity Zone 5 (20-25 Km/h) (m)])</f>
        <v>193.57165996226419</v>
      </c>
      <c r="AL7" s="11">
        <f>AVERAGE(Table15[Total Player Load])</f>
        <v>612.17092028301886</v>
      </c>
      <c r="AM7" s="11">
        <f>AVERAGE(Table15[ACC+DEC])</f>
        <v>129.44528301886791</v>
      </c>
      <c r="AN7" s="11" t="str">
        <f>TEXT(Table15[[#This Row],[Date]],"mmmm")</f>
        <v>juillet</v>
      </c>
      <c r="AO7" s="11" t="e">
        <f ca="1">_xlfn.MAXIFS(Table15[Total Distance (m)],Table15[Name],Table15[[#This Row],[Name]])</f>
        <v>#NAME?</v>
      </c>
      <c r="AP7" s="11" t="e">
        <f ca="1">_xlfn.MAXIFS(Table15[HSD Above 20 km/h],Table15[Name],Table15[[#This Row],[Name]])</f>
        <v>#NAME?</v>
      </c>
      <c r="AQ7" s="11" t="e">
        <f ca="1">_xlfn.MAXIFS(Table15[Maximum Velocity (km/h)],Table15[Name],Table15[[#This Row],[Name]])</f>
        <v>#NAME?</v>
      </c>
      <c r="AR7" s="9" t="e">
        <f ca="1">Table15[[#This Row],[Maximum Velocity (km/h)]]/Table15[[#This Row],[Max_Maximum Velocity (km/h)]]</f>
        <v>#NAME?</v>
      </c>
      <c r="AS7" s="11" t="e">
        <f ca="1">_xlfn.MAXIFS(Table15[Velocity Zone 4 (15-20 Km/h) (m)],Table15[Name],Table15[[#This Row],[Name]])</f>
        <v>#NAME?</v>
      </c>
      <c r="AT7" s="11" t="e">
        <f ca="1">_xlfn.MAXIFS(Table15[Velocity Zone 6 (25 + Km/h) (m)],Table15[Name],Table15[[#This Row],[Name]])</f>
        <v>#NAME?</v>
      </c>
      <c r="AU7" s="11" t="e">
        <f ca="1">_xlfn.MAXIFS(Table15[Acceleration B1-3 Total Efforts (Gen 2)],Table15[Name],Table15[[#This Row],[Name]])</f>
        <v>#NAME?</v>
      </c>
      <c r="AV7" s="11" t="e">
        <f ca="1">_xlfn.MAXIFS(Table15[Deceleration B1-3 Total Efforts (Gen 2)],Table15[Name],Table15[[#This Row],[Name]])</f>
        <v>#NAME?</v>
      </c>
      <c r="AW7" s="11" t="e">
        <f ca="1">_xlfn.MAXIFS(Table15[High Intensity Distance (m)_&gt;15],Table15[Name],Table15[[#This Row],[Name]])</f>
        <v>#NAME?</v>
      </c>
      <c r="AX7" s="11" t="e">
        <f ca="1">_xlfn.MAXIFS(Table15[Velocity Zone 5 (20-25 Km/h) (m)],Table15[Name],Table15[[#This Row],[Name]])</f>
        <v>#NAME?</v>
      </c>
      <c r="AY7" s="11" t="e">
        <f ca="1">_xlfn.MAXIFS(Table15[Total Player Load],Table15[Name],Table15[[#This Row],[Name]])</f>
        <v>#NAME?</v>
      </c>
      <c r="AZ7" s="11" t="e">
        <f ca="1">_xlfn.MAXIFS(Table15[ACC+DEC],Table15[Name],Table15[[#This Row],[Name]])</f>
        <v>#NAME?</v>
      </c>
      <c r="BA7" s="11">
        <f>CONVERT(Table15[[#This Row],[Total Duration]],"day","mn")</f>
        <v>61.15</v>
      </c>
      <c r="BB7" s="12">
        <f>Table15[[#This Row],[HSD Above 20 km/h]]/Table15[[#This Row],[Duration(min)]]</f>
        <v>0.67457072771872451</v>
      </c>
      <c r="BC7" s="11">
        <f>Table15[[#This Row],[Velocity Zone 4 (15-20 Km/h) (m)]]/Table15[[#This Row],[Duration(min)]]</f>
        <v>8.775142763695829</v>
      </c>
      <c r="BD7" s="11">
        <f>Table15[[#This Row],[Velocity Zone 6 (25 + Km/h) (m)]]/Table15[[#This Row],[Duration(min)]]</f>
        <v>0</v>
      </c>
      <c r="BE7" s="11">
        <f>Table15[[#This Row],[Acceleration B1-3 Total Efforts (Gen 2)]]/Table15[[#This Row],[Duration(min)]]</f>
        <v>0.8994276369582993</v>
      </c>
      <c r="BF7" s="11">
        <f>Table15[[#This Row],[Deceleration B1-3 Total Efforts (Gen 2)]]/Table15[[#This Row],[Duration(min)]]</f>
        <v>0.58871627146361405</v>
      </c>
      <c r="BG7" s="11">
        <f>Table15[[#This Row],[High Intensity Distance (m)_&gt;15]]/Table15[[#This Row],[Duration(min)]]</f>
        <v>9.4497134914145544</v>
      </c>
      <c r="BH7" s="11">
        <f>Table15[[#This Row],[Velocity Zone 5 (20-25 Km/h) (m)]]/Table15[[#This Row],[Duration(min)]]</f>
        <v>0.67457072771872451</v>
      </c>
      <c r="BI7" s="11">
        <f>Table15[[#This Row],[Total Player Load]]/Table15[[#This Row],[Duration(min)]]</f>
        <v>8.3815174161896984</v>
      </c>
      <c r="BJ7" s="11">
        <f>Table15[[#This Row],[ACC+DEC]]/Table15[[#This Row],[Duration(min)]]</f>
        <v>1.4881439084219135</v>
      </c>
      <c r="BK7" s="11"/>
      <c r="BL7" s="11"/>
    </row>
    <row r="8" spans="1:64" x14ac:dyDescent="0.3">
      <c r="A8" s="13" t="s">
        <v>23</v>
      </c>
      <c r="B8" s="13" t="s">
        <v>73</v>
      </c>
      <c r="C8" s="14">
        <v>45117</v>
      </c>
      <c r="D8" s="13" t="s">
        <v>24</v>
      </c>
      <c r="E8" s="15">
        <v>3.9768518518518516E-2</v>
      </c>
      <c r="F8" s="7">
        <v>3493.25513</v>
      </c>
      <c r="G8" s="7">
        <v>2.17</v>
      </c>
      <c r="H8" s="7">
        <v>20.263729999999999</v>
      </c>
      <c r="I8" s="7">
        <v>439.70999</v>
      </c>
      <c r="J8" s="7">
        <v>0</v>
      </c>
      <c r="K8" s="7">
        <v>49</v>
      </c>
      <c r="L8" s="7">
        <v>30</v>
      </c>
      <c r="M8" s="7">
        <v>441.87999000000002</v>
      </c>
      <c r="N8" s="7">
        <v>2.17</v>
      </c>
      <c r="O8" s="7">
        <v>421.73282</v>
      </c>
      <c r="P8" s="7">
        <v>60.997309999999999</v>
      </c>
      <c r="Q8" s="10">
        <f>SUM(Table15[[#This Row],[Acceleration B1-3 Total Efforts (Gen 2)]:[Deceleration B1-3 Total Efforts (Gen 2)]])</f>
        <v>79</v>
      </c>
      <c r="R8" s="11">
        <f>AVERAGEIF(Table15[Name],Table15[[#This Row],[Name]],Table15[Total Distance (m)])</f>
        <v>6241.2704329032267</v>
      </c>
      <c r="S8" s="11">
        <f>AVERAGEIF(Table15[Name],Table15[[#This Row],[Name]],Table15[HSD Above 20 km/h])</f>
        <v>217.21870838709677</v>
      </c>
      <c r="T8" s="11">
        <f>AVERAGEIF(Table15[Name],Table15[[#This Row],[Name]],Table15[Maximum Velocity (km/h)])</f>
        <v>26.033857419354835</v>
      </c>
      <c r="U8" s="11">
        <f>AVERAGEIF(Table15[Name],Table15[[#This Row],[Name]],Table15[Velocity Zone 4 (15-20 Km/h) (m)])</f>
        <v>570.99710096774197</v>
      </c>
      <c r="V8" s="11">
        <f>AVERAGEIF(Table15[Name],Table15[[#This Row],[Name]],Table15[Velocity Zone 6 (25 + Km/h) (m)])</f>
        <v>39.649355161290323</v>
      </c>
      <c r="W8" s="11">
        <f>AVERAGEIF(Table15[Name],Table15[[#This Row],[Name]],Table15[Acceleration B1-3 Total Efforts (Gen 2)])</f>
        <v>62.967741935483872</v>
      </c>
      <c r="X8" s="11">
        <f>AVERAGEIF(Table15[Name],Table15[[#This Row],[Name]],Table15[Deceleration B1-3 Total Efforts (Gen 2)])</f>
        <v>49.29032258064516</v>
      </c>
      <c r="Y8" s="11">
        <f>AVERAGEIF(Table15[Name],Table15[[#This Row],[Name]],Table15[High Intensity Distance (m)_&gt;15])</f>
        <v>788.2158093548386</v>
      </c>
      <c r="Z8" s="11">
        <f>AVERAGEIF(Table15[Name],Table15[[#This Row],[Name]],Table15[Velocity Zone 5 (20-25 Km/h) (m)])</f>
        <v>177.56935322580642</v>
      </c>
      <c r="AA8" s="11">
        <f>AVERAGEIF(Table15[Name],Table15[[#This Row],[Name]],Table15[Total Player Load])</f>
        <v>665.93952838709663</v>
      </c>
      <c r="AB8" s="11">
        <f>AVERAGEIF(Table15[Name],Table15[[#This Row],[Name]],Table15[ACC+DEC])</f>
        <v>112.25806451612904</v>
      </c>
      <c r="AC8" s="11">
        <f>AVERAGE(Table15[Total Distance (m)])</f>
        <v>5546.0900840188679</v>
      </c>
      <c r="AD8" s="11">
        <f>AVERAGE(Table15[HSD Above 20 km/h])</f>
        <v>248.67511279245289</v>
      </c>
      <c r="AE8" s="11">
        <f>AVERAGE(Table15[Maximum Velocity (km/h)])</f>
        <v>25.938714150943401</v>
      </c>
      <c r="AF8" s="11">
        <f>AVERAGE(Table15[Velocity Zone 4 (15-20 Km/h) (m)])</f>
        <v>585.63754809433908</v>
      </c>
      <c r="AG8" s="11">
        <f>AVERAGE(Table15[Velocity Zone 6 (25 + Km/h) (m)])</f>
        <v>55.103452830188672</v>
      </c>
      <c r="AH8" s="11">
        <f>AVERAGE(Table15[Acceleration B1-3 Total Efforts (Gen 2)])</f>
        <v>70.932075471698113</v>
      </c>
      <c r="AI8" s="11">
        <f>AVERAGE(Table15[Deceleration B1-3 Total Efforts (Gen 2)])</f>
        <v>58.513207547169813</v>
      </c>
      <c r="AJ8" s="11">
        <f>AVERAGE(Table15[High Intensity Distance (m)_&gt;15])</f>
        <v>834.31266088679206</v>
      </c>
      <c r="AK8" s="11">
        <f>AVERAGE(Table15[Velocity Zone 5 (20-25 Km/h) (m)])</f>
        <v>193.57165996226419</v>
      </c>
      <c r="AL8" s="11">
        <f>AVERAGE(Table15[Total Player Load])</f>
        <v>612.17092028301886</v>
      </c>
      <c r="AM8" s="11">
        <f>AVERAGE(Table15[ACC+DEC])</f>
        <v>129.44528301886791</v>
      </c>
      <c r="AN8" s="11" t="str">
        <f>TEXT(Table15[[#This Row],[Date]],"mmmm")</f>
        <v>juillet</v>
      </c>
      <c r="AO8" s="11" t="e">
        <f ca="1">_xlfn.MAXIFS(Table15[Total Distance (m)],Table15[Name],Table15[[#This Row],[Name]])</f>
        <v>#NAME?</v>
      </c>
      <c r="AP8" s="11" t="e">
        <f ca="1">_xlfn.MAXIFS(Table15[HSD Above 20 km/h],Table15[Name],Table15[[#This Row],[Name]])</f>
        <v>#NAME?</v>
      </c>
      <c r="AQ8" s="11" t="e">
        <f ca="1">_xlfn.MAXIFS(Table15[Maximum Velocity (km/h)],Table15[Name],Table15[[#This Row],[Name]])</f>
        <v>#NAME?</v>
      </c>
      <c r="AR8" s="9" t="e">
        <f ca="1">Table15[[#This Row],[Maximum Velocity (km/h)]]/Table15[[#This Row],[Max_Maximum Velocity (km/h)]]</f>
        <v>#NAME?</v>
      </c>
      <c r="AS8" s="11" t="e">
        <f ca="1">_xlfn.MAXIFS(Table15[Velocity Zone 4 (15-20 Km/h) (m)],Table15[Name],Table15[[#This Row],[Name]])</f>
        <v>#NAME?</v>
      </c>
      <c r="AT8" s="11" t="e">
        <f ca="1">_xlfn.MAXIFS(Table15[Velocity Zone 6 (25 + Km/h) (m)],Table15[Name],Table15[[#This Row],[Name]])</f>
        <v>#NAME?</v>
      </c>
      <c r="AU8" s="11" t="e">
        <f ca="1">_xlfn.MAXIFS(Table15[Acceleration B1-3 Total Efforts (Gen 2)],Table15[Name],Table15[[#This Row],[Name]])</f>
        <v>#NAME?</v>
      </c>
      <c r="AV8" s="11" t="e">
        <f ca="1">_xlfn.MAXIFS(Table15[Deceleration B1-3 Total Efforts (Gen 2)],Table15[Name],Table15[[#This Row],[Name]])</f>
        <v>#NAME?</v>
      </c>
      <c r="AW8" s="11" t="e">
        <f ca="1">_xlfn.MAXIFS(Table15[High Intensity Distance (m)_&gt;15],Table15[Name],Table15[[#This Row],[Name]])</f>
        <v>#NAME?</v>
      </c>
      <c r="AX8" s="11" t="e">
        <f ca="1">_xlfn.MAXIFS(Table15[Velocity Zone 5 (20-25 Km/h) (m)],Table15[Name],Table15[[#This Row],[Name]])</f>
        <v>#NAME?</v>
      </c>
      <c r="AY8" s="11" t="e">
        <f ca="1">_xlfn.MAXIFS(Table15[Total Player Load],Table15[Name],Table15[[#This Row],[Name]])</f>
        <v>#NAME?</v>
      </c>
      <c r="AZ8" s="11" t="e">
        <f ca="1">_xlfn.MAXIFS(Table15[ACC+DEC],Table15[Name],Table15[[#This Row],[Name]])</f>
        <v>#NAME?</v>
      </c>
      <c r="BA8" s="11">
        <f>CONVERT(Table15[[#This Row],[Total Duration]],"day","mn")</f>
        <v>57.266666666666659</v>
      </c>
      <c r="BB8" s="12">
        <f>Table15[[#This Row],[HSD Above 20 km/h]]/Table15[[#This Row],[Duration(min)]]</f>
        <v>3.7892898719441216E-2</v>
      </c>
      <c r="BC8" s="11">
        <f>Table15[[#This Row],[Velocity Zone 4 (15-20 Km/h) (m)]]/Table15[[#This Row],[Duration(min)]]</f>
        <v>7.6782885331781152</v>
      </c>
      <c r="BD8" s="11">
        <f>Table15[[#This Row],[Velocity Zone 6 (25 + Km/h) (m)]]/Table15[[#This Row],[Duration(min)]]</f>
        <v>0</v>
      </c>
      <c r="BE8" s="11">
        <f>Table15[[#This Row],[Acceleration B1-3 Total Efforts (Gen 2)]]/Table15[[#This Row],[Duration(min)]]</f>
        <v>0.85564610011641451</v>
      </c>
      <c r="BF8" s="11">
        <f>Table15[[#This Row],[Deceleration B1-3 Total Efforts (Gen 2)]]/Table15[[#This Row],[Duration(min)]]</f>
        <v>0.52386495925494769</v>
      </c>
      <c r="BG8" s="11">
        <f>Table15[[#This Row],[High Intensity Distance (m)_&gt;15]]/Table15[[#This Row],[Duration(min)]]</f>
        <v>7.7161814318975566</v>
      </c>
      <c r="BH8" s="11">
        <f>Table15[[#This Row],[Velocity Zone 5 (20-25 Km/h) (m)]]/Table15[[#This Row],[Duration(min)]]</f>
        <v>3.7892898719441216E-2</v>
      </c>
      <c r="BI8" s="11">
        <f>Table15[[#This Row],[Total Player Load]]/Table15[[#This Row],[Duration(min)]]</f>
        <v>7.3643682188591395</v>
      </c>
      <c r="BJ8" s="11">
        <f>Table15[[#This Row],[ACC+DEC]]/Table15[[#This Row],[Duration(min)]]</f>
        <v>1.3795110593713622</v>
      </c>
      <c r="BK8" s="11"/>
      <c r="BL8" s="11"/>
    </row>
    <row r="9" spans="1:64" x14ac:dyDescent="0.3">
      <c r="A9" s="13" t="s">
        <v>25</v>
      </c>
      <c r="B9" s="13" t="s">
        <v>73</v>
      </c>
      <c r="C9" s="14">
        <v>45117</v>
      </c>
      <c r="D9" s="13" t="s">
        <v>26</v>
      </c>
      <c r="E9" s="15">
        <v>3.9814814814814817E-2</v>
      </c>
      <c r="F9" s="7">
        <v>3399.0095200000001</v>
      </c>
      <c r="G9" s="7">
        <v>39.08</v>
      </c>
      <c r="H9" s="7">
        <v>22.709569999999999</v>
      </c>
      <c r="I9" s="7">
        <v>389.13</v>
      </c>
      <c r="J9" s="7">
        <v>0</v>
      </c>
      <c r="K9" s="7">
        <v>39</v>
      </c>
      <c r="L9" s="7">
        <v>23</v>
      </c>
      <c r="M9" s="7">
        <v>428.21</v>
      </c>
      <c r="N9" s="7">
        <v>39.08</v>
      </c>
      <c r="O9" s="7">
        <v>467.16955999999999</v>
      </c>
      <c r="P9" s="7">
        <v>59.268340000000002</v>
      </c>
      <c r="Q9" s="10">
        <f>SUM(Table15[[#This Row],[Acceleration B1-3 Total Efforts (Gen 2)]:[Deceleration B1-3 Total Efforts (Gen 2)]])</f>
        <v>62</v>
      </c>
      <c r="R9" s="11">
        <f>AVERAGEIF(Table15[Name],Table15[[#This Row],[Name]],Table15[Total Distance (m)])</f>
        <v>3946.1642225000001</v>
      </c>
      <c r="S9" s="11">
        <f>AVERAGEIF(Table15[Name],Table15[[#This Row],[Name]],Table15[HSD Above 20 km/h])</f>
        <v>233.577495</v>
      </c>
      <c r="T9" s="11">
        <f>AVERAGEIF(Table15[Name],Table15[[#This Row],[Name]],Table15[Maximum Velocity (km/h)])</f>
        <v>19.310247499999999</v>
      </c>
      <c r="U9" s="11">
        <f>AVERAGEIF(Table15[Name],Table15[[#This Row],[Name]],Table15[Velocity Zone 4 (15-20 Km/h) (m)])</f>
        <v>402.05749500000002</v>
      </c>
      <c r="V9" s="11">
        <f>AVERAGEIF(Table15[Name],Table15[[#This Row],[Name]],Table15[Velocity Zone 6 (25 + Km/h) (m)])</f>
        <v>75.532499999999999</v>
      </c>
      <c r="W9" s="11">
        <f>AVERAGEIF(Table15[Name],Table15[[#This Row],[Name]],Table15[Acceleration B1-3 Total Efforts (Gen 2)])</f>
        <v>46.5</v>
      </c>
      <c r="X9" s="11">
        <f>AVERAGEIF(Table15[Name],Table15[[#This Row],[Name]],Table15[Deceleration B1-3 Total Efforts (Gen 2)])</f>
        <v>27.75</v>
      </c>
      <c r="Y9" s="11">
        <f>AVERAGEIF(Table15[Name],Table15[[#This Row],[Name]],Table15[High Intensity Distance (m)_&gt;15])</f>
        <v>635.63499000000002</v>
      </c>
      <c r="Z9" s="11">
        <f>AVERAGEIF(Table15[Name],Table15[[#This Row],[Name]],Table15[Velocity Zone 5 (20-25 Km/h) (m)])</f>
        <v>158.04499499999997</v>
      </c>
      <c r="AA9" s="11">
        <f>AVERAGEIF(Table15[Name],Table15[[#This Row],[Name]],Table15[Total Player Load])</f>
        <v>470.71162749999996</v>
      </c>
      <c r="AB9" s="11">
        <f>AVERAGEIF(Table15[Name],Table15[[#This Row],[Name]],Table15[ACC+DEC])</f>
        <v>74.25</v>
      </c>
      <c r="AC9" s="11">
        <f>AVERAGE(Table15[Total Distance (m)])</f>
        <v>5546.0900840188679</v>
      </c>
      <c r="AD9" s="11">
        <f>AVERAGE(Table15[HSD Above 20 km/h])</f>
        <v>248.67511279245289</v>
      </c>
      <c r="AE9" s="11">
        <f>AVERAGE(Table15[Maximum Velocity (km/h)])</f>
        <v>25.938714150943401</v>
      </c>
      <c r="AF9" s="11">
        <f>AVERAGE(Table15[Velocity Zone 4 (15-20 Km/h) (m)])</f>
        <v>585.63754809433908</v>
      </c>
      <c r="AG9" s="11">
        <f>AVERAGE(Table15[Velocity Zone 6 (25 + Km/h) (m)])</f>
        <v>55.103452830188672</v>
      </c>
      <c r="AH9" s="11">
        <f>AVERAGE(Table15[Acceleration B1-3 Total Efforts (Gen 2)])</f>
        <v>70.932075471698113</v>
      </c>
      <c r="AI9" s="11">
        <f>AVERAGE(Table15[Deceleration B1-3 Total Efforts (Gen 2)])</f>
        <v>58.513207547169813</v>
      </c>
      <c r="AJ9" s="11">
        <f>AVERAGE(Table15[High Intensity Distance (m)_&gt;15])</f>
        <v>834.31266088679206</v>
      </c>
      <c r="AK9" s="11">
        <f>AVERAGE(Table15[Velocity Zone 5 (20-25 Km/h) (m)])</f>
        <v>193.57165996226419</v>
      </c>
      <c r="AL9" s="11">
        <f>AVERAGE(Table15[Total Player Load])</f>
        <v>612.17092028301886</v>
      </c>
      <c r="AM9" s="11">
        <f>AVERAGE(Table15[ACC+DEC])</f>
        <v>129.44528301886791</v>
      </c>
      <c r="AN9" s="11" t="str">
        <f>TEXT(Table15[[#This Row],[Date]],"mmmm")</f>
        <v>juillet</v>
      </c>
      <c r="AO9" s="11" t="e">
        <f ca="1">_xlfn.MAXIFS(Table15[Total Distance (m)],Table15[Name],Table15[[#This Row],[Name]])</f>
        <v>#NAME?</v>
      </c>
      <c r="AP9" s="11" t="e">
        <f ca="1">_xlfn.MAXIFS(Table15[HSD Above 20 km/h],Table15[Name],Table15[[#This Row],[Name]])</f>
        <v>#NAME?</v>
      </c>
      <c r="AQ9" s="11" t="e">
        <f ca="1">_xlfn.MAXIFS(Table15[Maximum Velocity (km/h)],Table15[Name],Table15[[#This Row],[Name]])</f>
        <v>#NAME?</v>
      </c>
      <c r="AR9" s="9" t="e">
        <f ca="1">Table15[[#This Row],[Maximum Velocity (km/h)]]/Table15[[#This Row],[Max_Maximum Velocity (km/h)]]</f>
        <v>#NAME?</v>
      </c>
      <c r="AS9" s="11" t="e">
        <f ca="1">_xlfn.MAXIFS(Table15[Velocity Zone 4 (15-20 Km/h) (m)],Table15[Name],Table15[[#This Row],[Name]])</f>
        <v>#NAME?</v>
      </c>
      <c r="AT9" s="11" t="e">
        <f ca="1">_xlfn.MAXIFS(Table15[Velocity Zone 6 (25 + Km/h) (m)],Table15[Name],Table15[[#This Row],[Name]])</f>
        <v>#NAME?</v>
      </c>
      <c r="AU9" s="11" t="e">
        <f ca="1">_xlfn.MAXIFS(Table15[Acceleration B1-3 Total Efforts (Gen 2)],Table15[Name],Table15[[#This Row],[Name]])</f>
        <v>#NAME?</v>
      </c>
      <c r="AV9" s="11" t="e">
        <f ca="1">_xlfn.MAXIFS(Table15[Deceleration B1-3 Total Efforts (Gen 2)],Table15[Name],Table15[[#This Row],[Name]])</f>
        <v>#NAME?</v>
      </c>
      <c r="AW9" s="11" t="e">
        <f ca="1">_xlfn.MAXIFS(Table15[High Intensity Distance (m)_&gt;15],Table15[Name],Table15[[#This Row],[Name]])</f>
        <v>#NAME?</v>
      </c>
      <c r="AX9" s="11" t="e">
        <f ca="1">_xlfn.MAXIFS(Table15[Velocity Zone 5 (20-25 Km/h) (m)],Table15[Name],Table15[[#This Row],[Name]])</f>
        <v>#NAME?</v>
      </c>
      <c r="AY9" s="11" t="e">
        <f ca="1">_xlfn.MAXIFS(Table15[Total Player Load],Table15[Name],Table15[[#This Row],[Name]])</f>
        <v>#NAME?</v>
      </c>
      <c r="AZ9" s="11" t="e">
        <f ca="1">_xlfn.MAXIFS(Table15[ACC+DEC],Table15[Name],Table15[[#This Row],[Name]])</f>
        <v>#NAME?</v>
      </c>
      <c r="BA9" s="11">
        <f>CONVERT(Table15[[#This Row],[Total Duration]],"day","mn")</f>
        <v>57.333333333333336</v>
      </c>
      <c r="BB9" s="12">
        <f>Table15[[#This Row],[HSD Above 20 km/h]]/Table15[[#This Row],[Duration(min)]]</f>
        <v>0.68162790697674414</v>
      </c>
      <c r="BC9" s="11">
        <f>Table15[[#This Row],[Velocity Zone 4 (15-20 Km/h) (m)]]/Table15[[#This Row],[Duration(min)]]</f>
        <v>6.7871511627906971</v>
      </c>
      <c r="BD9" s="11">
        <f>Table15[[#This Row],[Velocity Zone 6 (25 + Km/h) (m)]]/Table15[[#This Row],[Duration(min)]]</f>
        <v>0</v>
      </c>
      <c r="BE9" s="11">
        <f>Table15[[#This Row],[Acceleration B1-3 Total Efforts (Gen 2)]]/Table15[[#This Row],[Duration(min)]]</f>
        <v>0.68023255813953487</v>
      </c>
      <c r="BF9" s="11">
        <f>Table15[[#This Row],[Deceleration B1-3 Total Efforts (Gen 2)]]/Table15[[#This Row],[Duration(min)]]</f>
        <v>0.40116279069767441</v>
      </c>
      <c r="BG9" s="11">
        <f>Table15[[#This Row],[High Intensity Distance (m)_&gt;15]]/Table15[[#This Row],[Duration(min)]]</f>
        <v>7.4687790697674412</v>
      </c>
      <c r="BH9" s="11">
        <f>Table15[[#This Row],[Velocity Zone 5 (20-25 Km/h) (m)]]/Table15[[#This Row],[Duration(min)]]</f>
        <v>0.68162790697674414</v>
      </c>
      <c r="BI9" s="11">
        <f>Table15[[#This Row],[Total Player Load]]/Table15[[#This Row],[Duration(min)]]</f>
        <v>8.1483062790697662</v>
      </c>
      <c r="BJ9" s="11">
        <f>Table15[[#This Row],[ACC+DEC]]/Table15[[#This Row],[Duration(min)]]</f>
        <v>1.0813953488372092</v>
      </c>
      <c r="BK9" s="11"/>
      <c r="BL9" s="11"/>
    </row>
    <row r="10" spans="1:64" x14ac:dyDescent="0.3">
      <c r="A10" s="13" t="s">
        <v>27</v>
      </c>
      <c r="B10" s="13" t="s">
        <v>73</v>
      </c>
      <c r="C10" s="14">
        <v>45117</v>
      </c>
      <c r="D10" s="13" t="s">
        <v>15</v>
      </c>
      <c r="E10" s="15">
        <v>3.9814814814814817E-2</v>
      </c>
      <c r="F10" s="7">
        <v>3252.25317</v>
      </c>
      <c r="G10" s="7">
        <v>26.52</v>
      </c>
      <c r="H10" s="7">
        <v>23.087990000000001</v>
      </c>
      <c r="I10" s="7">
        <v>343.20001000000002</v>
      </c>
      <c r="J10" s="7">
        <v>0</v>
      </c>
      <c r="K10" s="7">
        <v>44</v>
      </c>
      <c r="L10" s="7">
        <v>31</v>
      </c>
      <c r="M10" s="7">
        <v>369.72001</v>
      </c>
      <c r="N10" s="7">
        <v>26.52</v>
      </c>
      <c r="O10" s="7">
        <v>404.97662000000003</v>
      </c>
      <c r="P10" s="7">
        <v>56.709359999999997</v>
      </c>
      <c r="Q10" s="10">
        <f>SUM(Table15[[#This Row],[Acceleration B1-3 Total Efforts (Gen 2)]:[Deceleration B1-3 Total Efforts (Gen 2)]])</f>
        <v>75</v>
      </c>
      <c r="R10" s="11">
        <f>AVERAGEIF(Table15[Name],Table15[[#This Row],[Name]],Table15[Total Distance (m)])</f>
        <v>5179.7768868965513</v>
      </c>
      <c r="S10" s="11">
        <f>AVERAGEIF(Table15[Name],Table15[[#This Row],[Name]],Table15[HSD Above 20 km/h])</f>
        <v>252.10896655172411</v>
      </c>
      <c r="T10" s="11">
        <f>AVERAGEIF(Table15[Name],Table15[[#This Row],[Name]],Table15[Maximum Velocity (km/h)])</f>
        <v>25.649757931034483</v>
      </c>
      <c r="U10" s="11">
        <f>AVERAGEIF(Table15[Name],Table15[[#This Row],[Name]],Table15[Velocity Zone 4 (15-20 Km/h) (m)])</f>
        <v>569.24724724137934</v>
      </c>
      <c r="V10" s="11">
        <f>AVERAGEIF(Table15[Name],Table15[[#This Row],[Name]],Table15[Velocity Zone 6 (25 + Km/h) (m)])</f>
        <v>51.631034137931039</v>
      </c>
      <c r="W10" s="11">
        <f>AVERAGEIF(Table15[Name],Table15[[#This Row],[Name]],Table15[Acceleration B1-3 Total Efforts (Gen 2)])</f>
        <v>76</v>
      </c>
      <c r="X10" s="11">
        <f>AVERAGEIF(Table15[Name],Table15[[#This Row],[Name]],Table15[Deceleration B1-3 Total Efforts (Gen 2)])</f>
        <v>64.58620689655173</v>
      </c>
      <c r="Y10" s="11">
        <f>AVERAGEIF(Table15[Name],Table15[[#This Row],[Name]],Table15[High Intensity Distance (m)_&gt;15])</f>
        <v>821.35621379310328</v>
      </c>
      <c r="Z10" s="11">
        <f>AVERAGEIF(Table15[Name],Table15[[#This Row],[Name]],Table15[Velocity Zone 5 (20-25 Km/h) (m)])</f>
        <v>200.47793241379313</v>
      </c>
      <c r="AA10" s="11">
        <f>AVERAGEIF(Table15[Name],Table15[[#This Row],[Name]],Table15[Total Player Load])</f>
        <v>529.0852103448276</v>
      </c>
      <c r="AB10" s="11">
        <f>AVERAGEIF(Table15[Name],Table15[[#This Row],[Name]],Table15[ACC+DEC])</f>
        <v>140.58620689655172</v>
      </c>
      <c r="AC10" s="11">
        <f>AVERAGE(Table15[Total Distance (m)])</f>
        <v>5546.0900840188679</v>
      </c>
      <c r="AD10" s="11">
        <f>AVERAGE(Table15[HSD Above 20 km/h])</f>
        <v>248.67511279245289</v>
      </c>
      <c r="AE10" s="11">
        <f>AVERAGE(Table15[Maximum Velocity (km/h)])</f>
        <v>25.938714150943401</v>
      </c>
      <c r="AF10" s="11">
        <f>AVERAGE(Table15[Velocity Zone 4 (15-20 Km/h) (m)])</f>
        <v>585.63754809433908</v>
      </c>
      <c r="AG10" s="11">
        <f>AVERAGE(Table15[Velocity Zone 6 (25 + Km/h) (m)])</f>
        <v>55.103452830188672</v>
      </c>
      <c r="AH10" s="11">
        <f>AVERAGE(Table15[Acceleration B1-3 Total Efforts (Gen 2)])</f>
        <v>70.932075471698113</v>
      </c>
      <c r="AI10" s="11">
        <f>AVERAGE(Table15[Deceleration B1-3 Total Efforts (Gen 2)])</f>
        <v>58.513207547169813</v>
      </c>
      <c r="AJ10" s="11">
        <f>AVERAGE(Table15[High Intensity Distance (m)_&gt;15])</f>
        <v>834.31266088679206</v>
      </c>
      <c r="AK10" s="11">
        <f>AVERAGE(Table15[Velocity Zone 5 (20-25 Km/h) (m)])</f>
        <v>193.57165996226419</v>
      </c>
      <c r="AL10" s="11">
        <f>AVERAGE(Table15[Total Player Load])</f>
        <v>612.17092028301886</v>
      </c>
      <c r="AM10" s="11">
        <f>AVERAGE(Table15[ACC+DEC])</f>
        <v>129.44528301886791</v>
      </c>
      <c r="AN10" s="11" t="str">
        <f>TEXT(Table15[[#This Row],[Date]],"mmmm")</f>
        <v>juillet</v>
      </c>
      <c r="AO10" s="11" t="e">
        <f ca="1">_xlfn.MAXIFS(Table15[Total Distance (m)],Table15[Name],Table15[[#This Row],[Name]])</f>
        <v>#NAME?</v>
      </c>
      <c r="AP10" s="11" t="e">
        <f ca="1">_xlfn.MAXIFS(Table15[HSD Above 20 km/h],Table15[Name],Table15[[#This Row],[Name]])</f>
        <v>#NAME?</v>
      </c>
      <c r="AQ10" s="11" t="e">
        <f ca="1">_xlfn.MAXIFS(Table15[Maximum Velocity (km/h)],Table15[Name],Table15[[#This Row],[Name]])</f>
        <v>#NAME?</v>
      </c>
      <c r="AR10" s="9" t="e">
        <f ca="1">Table15[[#This Row],[Maximum Velocity (km/h)]]/Table15[[#This Row],[Max_Maximum Velocity (km/h)]]</f>
        <v>#NAME?</v>
      </c>
      <c r="AS10" s="11" t="e">
        <f ca="1">_xlfn.MAXIFS(Table15[Velocity Zone 4 (15-20 Km/h) (m)],Table15[Name],Table15[[#This Row],[Name]])</f>
        <v>#NAME?</v>
      </c>
      <c r="AT10" s="11" t="e">
        <f ca="1">_xlfn.MAXIFS(Table15[Velocity Zone 6 (25 + Km/h) (m)],Table15[Name],Table15[[#This Row],[Name]])</f>
        <v>#NAME?</v>
      </c>
      <c r="AU10" s="11" t="e">
        <f ca="1">_xlfn.MAXIFS(Table15[Acceleration B1-3 Total Efforts (Gen 2)],Table15[Name],Table15[[#This Row],[Name]])</f>
        <v>#NAME?</v>
      </c>
      <c r="AV10" s="11" t="e">
        <f ca="1">_xlfn.MAXIFS(Table15[Deceleration B1-3 Total Efforts (Gen 2)],Table15[Name],Table15[[#This Row],[Name]])</f>
        <v>#NAME?</v>
      </c>
      <c r="AW10" s="11" t="e">
        <f ca="1">_xlfn.MAXIFS(Table15[High Intensity Distance (m)_&gt;15],Table15[Name],Table15[[#This Row],[Name]])</f>
        <v>#NAME?</v>
      </c>
      <c r="AX10" s="11" t="e">
        <f ca="1">_xlfn.MAXIFS(Table15[Velocity Zone 5 (20-25 Km/h) (m)],Table15[Name],Table15[[#This Row],[Name]])</f>
        <v>#NAME?</v>
      </c>
      <c r="AY10" s="11" t="e">
        <f ca="1">_xlfn.MAXIFS(Table15[Total Player Load],Table15[Name],Table15[[#This Row],[Name]])</f>
        <v>#NAME?</v>
      </c>
      <c r="AZ10" s="11" t="e">
        <f ca="1">_xlfn.MAXIFS(Table15[ACC+DEC],Table15[Name],Table15[[#This Row],[Name]])</f>
        <v>#NAME?</v>
      </c>
      <c r="BA10" s="11">
        <f>CONVERT(Table15[[#This Row],[Total Duration]],"day","mn")</f>
        <v>57.333333333333336</v>
      </c>
      <c r="BB10" s="12">
        <f>Table15[[#This Row],[HSD Above 20 km/h]]/Table15[[#This Row],[Duration(min)]]</f>
        <v>0.46255813953488367</v>
      </c>
      <c r="BC10" s="11">
        <f>Table15[[#This Row],[Velocity Zone 4 (15-20 Km/h) (m)]]/Table15[[#This Row],[Duration(min)]]</f>
        <v>5.986046686046512</v>
      </c>
      <c r="BD10" s="11">
        <f>Table15[[#This Row],[Velocity Zone 6 (25 + Km/h) (m)]]/Table15[[#This Row],[Duration(min)]]</f>
        <v>0</v>
      </c>
      <c r="BE10" s="11">
        <f>Table15[[#This Row],[Acceleration B1-3 Total Efforts (Gen 2)]]/Table15[[#This Row],[Duration(min)]]</f>
        <v>0.7674418604651162</v>
      </c>
      <c r="BF10" s="11">
        <f>Table15[[#This Row],[Deceleration B1-3 Total Efforts (Gen 2)]]/Table15[[#This Row],[Duration(min)]]</f>
        <v>0.54069767441860461</v>
      </c>
      <c r="BG10" s="11">
        <f>Table15[[#This Row],[High Intensity Distance (m)_&gt;15]]/Table15[[#This Row],[Duration(min)]]</f>
        <v>6.4486048255813948</v>
      </c>
      <c r="BH10" s="11">
        <f>Table15[[#This Row],[Velocity Zone 5 (20-25 Km/h) (m)]]/Table15[[#This Row],[Duration(min)]]</f>
        <v>0.46255813953488367</v>
      </c>
      <c r="BI10" s="11">
        <f>Table15[[#This Row],[Total Player Load]]/Table15[[#This Row],[Duration(min)]]</f>
        <v>7.0635456976744191</v>
      </c>
      <c r="BJ10" s="11">
        <f>Table15[[#This Row],[ACC+DEC]]/Table15[[#This Row],[Duration(min)]]</f>
        <v>1.3081395348837208</v>
      </c>
      <c r="BK10" s="11"/>
      <c r="BL10" s="11"/>
    </row>
    <row r="11" spans="1:64" x14ac:dyDescent="0.3">
      <c r="A11" s="13" t="s">
        <v>28</v>
      </c>
      <c r="B11" s="13" t="s">
        <v>73</v>
      </c>
      <c r="C11" s="14">
        <v>45117</v>
      </c>
      <c r="D11" s="13" t="s">
        <v>17</v>
      </c>
      <c r="E11" s="15">
        <v>3.9687500000000001E-2</v>
      </c>
      <c r="F11" s="7">
        <v>3409.4711900000002</v>
      </c>
      <c r="G11" s="7">
        <v>32.200000000000003</v>
      </c>
      <c r="H11" s="7">
        <v>23.49578</v>
      </c>
      <c r="I11" s="7">
        <v>371.62</v>
      </c>
      <c r="J11" s="7">
        <v>0</v>
      </c>
      <c r="K11" s="7">
        <v>43</v>
      </c>
      <c r="L11" s="7">
        <v>29</v>
      </c>
      <c r="M11" s="7">
        <v>403.82</v>
      </c>
      <c r="N11" s="7">
        <v>32.200000000000003</v>
      </c>
      <c r="O11" s="7">
        <v>412.31339000000003</v>
      </c>
      <c r="P11" s="7">
        <v>59.651499999999999</v>
      </c>
      <c r="Q11" s="10">
        <f>SUM(Table15[[#This Row],[Acceleration B1-3 Total Efforts (Gen 2)]:[Deceleration B1-3 Total Efforts (Gen 2)]])</f>
        <v>72</v>
      </c>
      <c r="R11" s="11">
        <f>AVERAGEIF(Table15[Name],Table15[[#This Row],[Name]],Table15[Total Distance (m)])</f>
        <v>5226.0524104761907</v>
      </c>
      <c r="S11" s="11">
        <f>AVERAGEIF(Table15[Name],Table15[[#This Row],[Name]],Table15[HSD Above 20 km/h])</f>
        <v>191.89047666666667</v>
      </c>
      <c r="T11" s="11">
        <f>AVERAGEIF(Table15[Name],Table15[[#This Row],[Name]],Table15[Maximum Velocity (km/h)])</f>
        <v>24.023690000000002</v>
      </c>
      <c r="U11" s="11">
        <f>AVERAGEIF(Table15[Name],Table15[[#This Row],[Name]],Table15[Velocity Zone 4 (15-20 Km/h) (m)])</f>
        <v>513.75143095238082</v>
      </c>
      <c r="V11" s="11">
        <f>AVERAGEIF(Table15[Name],Table15[[#This Row],[Name]],Table15[Velocity Zone 6 (25 + Km/h) (m)])</f>
        <v>55.037619047619046</v>
      </c>
      <c r="W11" s="11">
        <f>AVERAGEIF(Table15[Name],Table15[[#This Row],[Name]],Table15[Acceleration B1-3 Total Efforts (Gen 2)])</f>
        <v>62.238095238095241</v>
      </c>
      <c r="X11" s="11">
        <f>AVERAGEIF(Table15[Name],Table15[[#This Row],[Name]],Table15[Deceleration B1-3 Total Efforts (Gen 2)])</f>
        <v>39.761904761904759</v>
      </c>
      <c r="Y11" s="11">
        <f>AVERAGEIF(Table15[Name],Table15[[#This Row],[Name]],Table15[High Intensity Distance (m)_&gt;15])</f>
        <v>705.64190761904752</v>
      </c>
      <c r="Z11" s="11">
        <f>AVERAGEIF(Table15[Name],Table15[[#This Row],[Name]],Table15[Velocity Zone 5 (20-25 Km/h) (m)])</f>
        <v>136.85285761904763</v>
      </c>
      <c r="AA11" s="11">
        <f>AVERAGEIF(Table15[Name],Table15[[#This Row],[Name]],Table15[Total Player Load])</f>
        <v>519.94061999999997</v>
      </c>
      <c r="AB11" s="11">
        <f>AVERAGEIF(Table15[Name],Table15[[#This Row],[Name]],Table15[ACC+DEC])</f>
        <v>102</v>
      </c>
      <c r="AC11" s="11">
        <f>AVERAGE(Table15[Total Distance (m)])</f>
        <v>5546.0900840188679</v>
      </c>
      <c r="AD11" s="11">
        <f>AVERAGE(Table15[HSD Above 20 km/h])</f>
        <v>248.67511279245289</v>
      </c>
      <c r="AE11" s="11">
        <f>AVERAGE(Table15[Maximum Velocity (km/h)])</f>
        <v>25.938714150943401</v>
      </c>
      <c r="AF11" s="11">
        <f>AVERAGE(Table15[Velocity Zone 4 (15-20 Km/h) (m)])</f>
        <v>585.63754809433908</v>
      </c>
      <c r="AG11" s="11">
        <f>AVERAGE(Table15[Velocity Zone 6 (25 + Km/h) (m)])</f>
        <v>55.103452830188672</v>
      </c>
      <c r="AH11" s="11">
        <f>AVERAGE(Table15[Acceleration B1-3 Total Efforts (Gen 2)])</f>
        <v>70.932075471698113</v>
      </c>
      <c r="AI11" s="11">
        <f>AVERAGE(Table15[Deceleration B1-3 Total Efforts (Gen 2)])</f>
        <v>58.513207547169813</v>
      </c>
      <c r="AJ11" s="11">
        <f>AVERAGE(Table15[High Intensity Distance (m)_&gt;15])</f>
        <v>834.31266088679206</v>
      </c>
      <c r="AK11" s="11">
        <f>AVERAGE(Table15[Velocity Zone 5 (20-25 Km/h) (m)])</f>
        <v>193.57165996226419</v>
      </c>
      <c r="AL11" s="11">
        <f>AVERAGE(Table15[Total Player Load])</f>
        <v>612.17092028301886</v>
      </c>
      <c r="AM11" s="11">
        <f>AVERAGE(Table15[ACC+DEC])</f>
        <v>129.44528301886791</v>
      </c>
      <c r="AN11" s="11" t="str">
        <f>TEXT(Table15[[#This Row],[Date]],"mmmm")</f>
        <v>juillet</v>
      </c>
      <c r="AO11" s="11" t="e">
        <f ca="1">_xlfn.MAXIFS(Table15[Total Distance (m)],Table15[Name],Table15[[#This Row],[Name]])</f>
        <v>#NAME?</v>
      </c>
      <c r="AP11" s="11" t="e">
        <f ca="1">_xlfn.MAXIFS(Table15[HSD Above 20 km/h],Table15[Name],Table15[[#This Row],[Name]])</f>
        <v>#NAME?</v>
      </c>
      <c r="AQ11" s="11" t="e">
        <f ca="1">_xlfn.MAXIFS(Table15[Maximum Velocity (km/h)],Table15[Name],Table15[[#This Row],[Name]])</f>
        <v>#NAME?</v>
      </c>
      <c r="AR11" s="9" t="e">
        <f ca="1">Table15[[#This Row],[Maximum Velocity (km/h)]]/Table15[[#This Row],[Max_Maximum Velocity (km/h)]]</f>
        <v>#NAME?</v>
      </c>
      <c r="AS11" s="11" t="e">
        <f ca="1">_xlfn.MAXIFS(Table15[Velocity Zone 4 (15-20 Km/h) (m)],Table15[Name],Table15[[#This Row],[Name]])</f>
        <v>#NAME?</v>
      </c>
      <c r="AT11" s="11" t="e">
        <f ca="1">_xlfn.MAXIFS(Table15[Velocity Zone 6 (25 + Km/h) (m)],Table15[Name],Table15[[#This Row],[Name]])</f>
        <v>#NAME?</v>
      </c>
      <c r="AU11" s="11" t="e">
        <f ca="1">_xlfn.MAXIFS(Table15[Acceleration B1-3 Total Efforts (Gen 2)],Table15[Name],Table15[[#This Row],[Name]])</f>
        <v>#NAME?</v>
      </c>
      <c r="AV11" s="11" t="e">
        <f ca="1">_xlfn.MAXIFS(Table15[Deceleration B1-3 Total Efforts (Gen 2)],Table15[Name],Table15[[#This Row],[Name]])</f>
        <v>#NAME?</v>
      </c>
      <c r="AW11" s="11" t="e">
        <f ca="1">_xlfn.MAXIFS(Table15[High Intensity Distance (m)_&gt;15],Table15[Name],Table15[[#This Row],[Name]])</f>
        <v>#NAME?</v>
      </c>
      <c r="AX11" s="11" t="e">
        <f ca="1">_xlfn.MAXIFS(Table15[Velocity Zone 5 (20-25 Km/h) (m)],Table15[Name],Table15[[#This Row],[Name]])</f>
        <v>#NAME?</v>
      </c>
      <c r="AY11" s="11" t="e">
        <f ca="1">_xlfn.MAXIFS(Table15[Total Player Load],Table15[Name],Table15[[#This Row],[Name]])</f>
        <v>#NAME?</v>
      </c>
      <c r="AZ11" s="11" t="e">
        <f ca="1">_xlfn.MAXIFS(Table15[ACC+DEC],Table15[Name],Table15[[#This Row],[Name]])</f>
        <v>#NAME?</v>
      </c>
      <c r="BA11" s="11">
        <f>CONVERT(Table15[[#This Row],[Total Duration]],"day","mn")</f>
        <v>57.15</v>
      </c>
      <c r="BB11" s="12">
        <f>Table15[[#This Row],[HSD Above 20 km/h]]/Table15[[#This Row],[Duration(min)]]</f>
        <v>0.56342957130358706</v>
      </c>
      <c r="BC11" s="11">
        <f>Table15[[#This Row],[Velocity Zone 4 (15-20 Km/h) (m)]]/Table15[[#This Row],[Duration(min)]]</f>
        <v>6.5025371828521434</v>
      </c>
      <c r="BD11" s="11">
        <f>Table15[[#This Row],[Velocity Zone 6 (25 + Km/h) (m)]]/Table15[[#This Row],[Duration(min)]]</f>
        <v>0</v>
      </c>
      <c r="BE11" s="11">
        <f>Table15[[#This Row],[Acceleration B1-3 Total Efforts (Gen 2)]]/Table15[[#This Row],[Duration(min)]]</f>
        <v>0.75240594925634297</v>
      </c>
      <c r="BF11" s="11">
        <f>Table15[[#This Row],[Deceleration B1-3 Total Efforts (Gen 2)]]/Table15[[#This Row],[Duration(min)]]</f>
        <v>0.50743657042869639</v>
      </c>
      <c r="BG11" s="11">
        <f>Table15[[#This Row],[High Intensity Distance (m)_&gt;15]]/Table15[[#This Row],[Duration(min)]]</f>
        <v>7.0659667541557303</v>
      </c>
      <c r="BH11" s="11">
        <f>Table15[[#This Row],[Velocity Zone 5 (20-25 Km/h) (m)]]/Table15[[#This Row],[Duration(min)]]</f>
        <v>0.56342957130358706</v>
      </c>
      <c r="BI11" s="11">
        <f>Table15[[#This Row],[Total Player Load]]/Table15[[#This Row],[Duration(min)]]</f>
        <v>7.214582502187227</v>
      </c>
      <c r="BJ11" s="11">
        <f>Table15[[#This Row],[ACC+DEC]]/Table15[[#This Row],[Duration(min)]]</f>
        <v>1.2598425196850394</v>
      </c>
      <c r="BK11" s="11"/>
      <c r="BL11" s="11"/>
    </row>
    <row r="12" spans="1:64" x14ac:dyDescent="0.3">
      <c r="A12" s="13" t="s">
        <v>29</v>
      </c>
      <c r="B12" s="13" t="s">
        <v>73</v>
      </c>
      <c r="C12" s="14">
        <v>45117</v>
      </c>
      <c r="D12" s="13" t="s">
        <v>19</v>
      </c>
      <c r="E12" s="15">
        <v>4.2465277777777775E-2</v>
      </c>
      <c r="F12" s="7">
        <v>3373.4560499999998</v>
      </c>
      <c r="G12" s="7">
        <v>0</v>
      </c>
      <c r="H12" s="7">
        <v>20.028320000000001</v>
      </c>
      <c r="I12" s="7">
        <v>425.17000999999999</v>
      </c>
      <c r="J12" s="7">
        <v>0</v>
      </c>
      <c r="K12" s="7">
        <v>41</v>
      </c>
      <c r="L12" s="7">
        <v>30</v>
      </c>
      <c r="M12" s="7">
        <v>425.17000999999999</v>
      </c>
      <c r="N12" s="7">
        <v>0</v>
      </c>
      <c r="O12" s="7">
        <v>463.49599999999998</v>
      </c>
      <c r="P12" s="7">
        <v>55.161790000000003</v>
      </c>
      <c r="Q12" s="10">
        <f>SUM(Table15[[#This Row],[Acceleration B1-3 Total Efforts (Gen 2)]:[Deceleration B1-3 Total Efforts (Gen 2)]])</f>
        <v>71</v>
      </c>
      <c r="R12" s="11">
        <f>AVERAGEIF(Table15[Name],Table15[[#This Row],[Name]],Table15[Total Distance (m)])</f>
        <v>5728.9490364516105</v>
      </c>
      <c r="S12" s="11">
        <f>AVERAGEIF(Table15[Name],Table15[[#This Row],[Name]],Table15[HSD Above 20 km/h])</f>
        <v>239.85128903225805</v>
      </c>
      <c r="T12" s="11">
        <f>AVERAGEIF(Table15[Name],Table15[[#This Row],[Name]],Table15[Maximum Velocity (km/h)])</f>
        <v>25.935883548387089</v>
      </c>
      <c r="U12" s="11">
        <f>AVERAGEIF(Table15[Name],Table15[[#This Row],[Name]],Table15[Velocity Zone 4 (15-20 Km/h) (m)])</f>
        <v>718.38871516129029</v>
      </c>
      <c r="V12" s="11">
        <f>AVERAGEIF(Table15[Name],Table15[[#This Row],[Name]],Table15[Velocity Zone 6 (25 + Km/h) (m)])</f>
        <v>46.860967419354829</v>
      </c>
      <c r="W12" s="11">
        <f>AVERAGEIF(Table15[Name],Table15[[#This Row],[Name]],Table15[Acceleration B1-3 Total Efforts (Gen 2)])</f>
        <v>75.193548387096769</v>
      </c>
      <c r="X12" s="11">
        <f>AVERAGEIF(Table15[Name],Table15[[#This Row],[Name]],Table15[Deceleration B1-3 Total Efforts (Gen 2)])</f>
        <v>57.548387096774192</v>
      </c>
      <c r="Y12" s="11">
        <f>AVERAGEIF(Table15[Name],Table15[[#This Row],[Name]],Table15[High Intensity Distance (m)_&gt;15])</f>
        <v>958.24000419354843</v>
      </c>
      <c r="Z12" s="11">
        <f>AVERAGEIF(Table15[Name],Table15[[#This Row],[Name]],Table15[Velocity Zone 5 (20-25 Km/h) (m)])</f>
        <v>192.99032161290322</v>
      </c>
      <c r="AA12" s="11">
        <f>AVERAGEIF(Table15[Name],Table15[[#This Row],[Name]],Table15[Total Player Load])</f>
        <v>618.45316032258052</v>
      </c>
      <c r="AB12" s="11">
        <f>AVERAGEIF(Table15[Name],Table15[[#This Row],[Name]],Table15[ACC+DEC])</f>
        <v>132.74193548387098</v>
      </c>
      <c r="AC12" s="11">
        <f>AVERAGE(Table15[Total Distance (m)])</f>
        <v>5546.0900840188679</v>
      </c>
      <c r="AD12" s="11">
        <f>AVERAGE(Table15[HSD Above 20 km/h])</f>
        <v>248.67511279245289</v>
      </c>
      <c r="AE12" s="11">
        <f>AVERAGE(Table15[Maximum Velocity (km/h)])</f>
        <v>25.938714150943401</v>
      </c>
      <c r="AF12" s="11">
        <f>AVERAGE(Table15[Velocity Zone 4 (15-20 Km/h) (m)])</f>
        <v>585.63754809433908</v>
      </c>
      <c r="AG12" s="11">
        <f>AVERAGE(Table15[Velocity Zone 6 (25 + Km/h) (m)])</f>
        <v>55.103452830188672</v>
      </c>
      <c r="AH12" s="11">
        <f>AVERAGE(Table15[Acceleration B1-3 Total Efforts (Gen 2)])</f>
        <v>70.932075471698113</v>
      </c>
      <c r="AI12" s="11">
        <f>AVERAGE(Table15[Deceleration B1-3 Total Efforts (Gen 2)])</f>
        <v>58.513207547169813</v>
      </c>
      <c r="AJ12" s="11">
        <f>AVERAGE(Table15[High Intensity Distance (m)_&gt;15])</f>
        <v>834.31266088679206</v>
      </c>
      <c r="AK12" s="11">
        <f>AVERAGE(Table15[Velocity Zone 5 (20-25 Km/h) (m)])</f>
        <v>193.57165996226419</v>
      </c>
      <c r="AL12" s="11">
        <f>AVERAGE(Table15[Total Player Load])</f>
        <v>612.17092028301886</v>
      </c>
      <c r="AM12" s="11">
        <f>AVERAGE(Table15[ACC+DEC])</f>
        <v>129.44528301886791</v>
      </c>
      <c r="AN12" s="11" t="str">
        <f>TEXT(Table15[[#This Row],[Date]],"mmmm")</f>
        <v>juillet</v>
      </c>
      <c r="AO12" s="11" t="e">
        <f ca="1">_xlfn.MAXIFS(Table15[Total Distance (m)],Table15[Name],Table15[[#This Row],[Name]])</f>
        <v>#NAME?</v>
      </c>
      <c r="AP12" s="11" t="e">
        <f ca="1">_xlfn.MAXIFS(Table15[HSD Above 20 km/h],Table15[Name],Table15[[#This Row],[Name]])</f>
        <v>#NAME?</v>
      </c>
      <c r="AQ12" s="11" t="e">
        <f ca="1">_xlfn.MAXIFS(Table15[Maximum Velocity (km/h)],Table15[Name],Table15[[#This Row],[Name]])</f>
        <v>#NAME?</v>
      </c>
      <c r="AR12" s="9" t="e">
        <f ca="1">Table15[[#This Row],[Maximum Velocity (km/h)]]/Table15[[#This Row],[Max_Maximum Velocity (km/h)]]</f>
        <v>#NAME?</v>
      </c>
      <c r="AS12" s="11" t="e">
        <f ca="1">_xlfn.MAXIFS(Table15[Velocity Zone 4 (15-20 Km/h) (m)],Table15[Name],Table15[[#This Row],[Name]])</f>
        <v>#NAME?</v>
      </c>
      <c r="AT12" s="11" t="e">
        <f ca="1">_xlfn.MAXIFS(Table15[Velocity Zone 6 (25 + Km/h) (m)],Table15[Name],Table15[[#This Row],[Name]])</f>
        <v>#NAME?</v>
      </c>
      <c r="AU12" s="11" t="e">
        <f ca="1">_xlfn.MAXIFS(Table15[Acceleration B1-3 Total Efforts (Gen 2)],Table15[Name],Table15[[#This Row],[Name]])</f>
        <v>#NAME?</v>
      </c>
      <c r="AV12" s="11" t="e">
        <f ca="1">_xlfn.MAXIFS(Table15[Deceleration B1-3 Total Efforts (Gen 2)],Table15[Name],Table15[[#This Row],[Name]])</f>
        <v>#NAME?</v>
      </c>
      <c r="AW12" s="11" t="e">
        <f ca="1">_xlfn.MAXIFS(Table15[High Intensity Distance (m)_&gt;15],Table15[Name],Table15[[#This Row],[Name]])</f>
        <v>#NAME?</v>
      </c>
      <c r="AX12" s="11" t="e">
        <f ca="1">_xlfn.MAXIFS(Table15[Velocity Zone 5 (20-25 Km/h) (m)],Table15[Name],Table15[[#This Row],[Name]])</f>
        <v>#NAME?</v>
      </c>
      <c r="AY12" s="11" t="e">
        <f ca="1">_xlfn.MAXIFS(Table15[Total Player Load],Table15[Name],Table15[[#This Row],[Name]])</f>
        <v>#NAME?</v>
      </c>
      <c r="AZ12" s="11" t="e">
        <f ca="1">_xlfn.MAXIFS(Table15[ACC+DEC],Table15[Name],Table15[[#This Row],[Name]])</f>
        <v>#NAME?</v>
      </c>
      <c r="BA12" s="11">
        <f>CONVERT(Table15[[#This Row],[Total Duration]],"day","mn")</f>
        <v>61.15</v>
      </c>
      <c r="BB12" s="12">
        <f>Table15[[#This Row],[HSD Above 20 km/h]]/Table15[[#This Row],[Duration(min)]]</f>
        <v>0</v>
      </c>
      <c r="BC12" s="11">
        <f>Table15[[#This Row],[Velocity Zone 4 (15-20 Km/h) (m)]]/Table15[[#This Row],[Duration(min)]]</f>
        <v>6.9529028618152084</v>
      </c>
      <c r="BD12" s="11">
        <f>Table15[[#This Row],[Velocity Zone 6 (25 + Km/h) (m)]]/Table15[[#This Row],[Duration(min)]]</f>
        <v>0</v>
      </c>
      <c r="BE12" s="11">
        <f>Table15[[#This Row],[Acceleration B1-3 Total Efforts (Gen 2)]]/Table15[[#This Row],[Duration(min)]]</f>
        <v>0.67048242027800498</v>
      </c>
      <c r="BF12" s="11">
        <f>Table15[[#This Row],[Deceleration B1-3 Total Efforts (Gen 2)]]/Table15[[#This Row],[Duration(min)]]</f>
        <v>0.49059689288634506</v>
      </c>
      <c r="BG12" s="11">
        <f>Table15[[#This Row],[High Intensity Distance (m)_&gt;15]]/Table15[[#This Row],[Duration(min)]]</f>
        <v>6.9529028618152084</v>
      </c>
      <c r="BH12" s="11">
        <f>Table15[[#This Row],[Velocity Zone 5 (20-25 Km/h) (m)]]/Table15[[#This Row],[Duration(min)]]</f>
        <v>0</v>
      </c>
      <c r="BI12" s="11">
        <f>Table15[[#This Row],[Total Player Load]]/Table15[[#This Row],[Duration(min)]]</f>
        <v>7.5796565821749793</v>
      </c>
      <c r="BJ12" s="11">
        <f>Table15[[#This Row],[ACC+DEC]]/Table15[[#This Row],[Duration(min)]]</f>
        <v>1.16107931316435</v>
      </c>
      <c r="BK12" s="11"/>
      <c r="BL12" s="11"/>
    </row>
    <row r="13" spans="1:64" x14ac:dyDescent="0.3">
      <c r="A13" s="13" t="s">
        <v>30</v>
      </c>
      <c r="B13" s="13" t="s">
        <v>73</v>
      </c>
      <c r="C13" s="14">
        <v>45117</v>
      </c>
      <c r="D13" s="13" t="s">
        <v>21</v>
      </c>
      <c r="E13" s="15">
        <v>3.9814814814814817E-2</v>
      </c>
      <c r="F13" s="7">
        <v>3253.9201699999999</v>
      </c>
      <c r="G13" s="7">
        <v>44.81</v>
      </c>
      <c r="H13" s="7">
        <v>24.203469999999999</v>
      </c>
      <c r="I13" s="7">
        <v>427.75</v>
      </c>
      <c r="J13" s="7">
        <v>0</v>
      </c>
      <c r="K13" s="7">
        <v>43</v>
      </c>
      <c r="L13" s="7">
        <v>40</v>
      </c>
      <c r="M13" s="7">
        <v>472.56</v>
      </c>
      <c r="N13" s="7">
        <v>44.81</v>
      </c>
      <c r="O13" s="7">
        <v>455.25803000000002</v>
      </c>
      <c r="P13" s="7">
        <v>56.738419999999998</v>
      </c>
      <c r="Q13" s="10">
        <f>SUM(Table15[[#This Row],[Acceleration B1-3 Total Efforts (Gen 2)]:[Deceleration B1-3 Total Efforts (Gen 2)]])</f>
        <v>83</v>
      </c>
      <c r="R13" s="11">
        <f>AVERAGEIF(Table15[Name],Table15[[#This Row],[Name]],Table15[Total Distance (m)])</f>
        <v>6327.7802760000004</v>
      </c>
      <c r="S13" s="11">
        <f>AVERAGEIF(Table15[Name],Table15[[#This Row],[Name]],Table15[HSD Above 20 km/h])</f>
        <v>269.76999760000001</v>
      </c>
      <c r="T13" s="11">
        <f>AVERAGEIF(Table15[Name],Table15[[#This Row],[Name]],Table15[Maximum Velocity (km/h)])</f>
        <v>26.616227999999992</v>
      </c>
      <c r="U13" s="11">
        <f>AVERAGEIF(Table15[Name],Table15[[#This Row],[Name]],Table15[Velocity Zone 4 (15-20 Km/h) (m)])</f>
        <v>618.62719760000004</v>
      </c>
      <c r="V13" s="11">
        <f>AVERAGEIF(Table15[Name],Table15[[#This Row],[Name]],Table15[Velocity Zone 6 (25 + Km/h) (m)])</f>
        <v>55.423999599999988</v>
      </c>
      <c r="W13" s="11">
        <f>AVERAGEIF(Table15[Name],Table15[[#This Row],[Name]],Table15[Acceleration B1-3 Total Efforts (Gen 2)])</f>
        <v>72.12</v>
      </c>
      <c r="X13" s="11">
        <f>AVERAGEIF(Table15[Name],Table15[[#This Row],[Name]],Table15[Deceleration B1-3 Total Efforts (Gen 2)])</f>
        <v>69.84</v>
      </c>
      <c r="Y13" s="11">
        <f>AVERAGEIF(Table15[Name],Table15[[#This Row],[Name]],Table15[High Intensity Distance (m)_&gt;15])</f>
        <v>888.39719520000017</v>
      </c>
      <c r="Z13" s="11">
        <f>AVERAGEIF(Table15[Name],Table15[[#This Row],[Name]],Table15[Velocity Zone 5 (20-25 Km/h) (m)])</f>
        <v>214.34599800000004</v>
      </c>
      <c r="AA13" s="11">
        <f>AVERAGEIF(Table15[Name],Table15[[#This Row],[Name]],Table15[Total Player Load])</f>
        <v>767.42658760000006</v>
      </c>
      <c r="AB13" s="11">
        <f>AVERAGEIF(Table15[Name],Table15[[#This Row],[Name]],Table15[ACC+DEC])</f>
        <v>141.96</v>
      </c>
      <c r="AC13" s="11">
        <f>AVERAGE(Table15[Total Distance (m)])</f>
        <v>5546.0900840188679</v>
      </c>
      <c r="AD13" s="11">
        <f>AVERAGE(Table15[HSD Above 20 km/h])</f>
        <v>248.67511279245289</v>
      </c>
      <c r="AE13" s="11">
        <f>AVERAGE(Table15[Maximum Velocity (km/h)])</f>
        <v>25.938714150943401</v>
      </c>
      <c r="AF13" s="11">
        <f>AVERAGE(Table15[Velocity Zone 4 (15-20 Km/h) (m)])</f>
        <v>585.63754809433908</v>
      </c>
      <c r="AG13" s="11">
        <f>AVERAGE(Table15[Velocity Zone 6 (25 + Km/h) (m)])</f>
        <v>55.103452830188672</v>
      </c>
      <c r="AH13" s="11">
        <f>AVERAGE(Table15[Acceleration B1-3 Total Efforts (Gen 2)])</f>
        <v>70.932075471698113</v>
      </c>
      <c r="AI13" s="11">
        <f>AVERAGE(Table15[Deceleration B1-3 Total Efforts (Gen 2)])</f>
        <v>58.513207547169813</v>
      </c>
      <c r="AJ13" s="11">
        <f>AVERAGE(Table15[High Intensity Distance (m)_&gt;15])</f>
        <v>834.31266088679206</v>
      </c>
      <c r="AK13" s="11">
        <f>AVERAGE(Table15[Velocity Zone 5 (20-25 Km/h) (m)])</f>
        <v>193.57165996226419</v>
      </c>
      <c r="AL13" s="11">
        <f>AVERAGE(Table15[Total Player Load])</f>
        <v>612.17092028301886</v>
      </c>
      <c r="AM13" s="11">
        <f>AVERAGE(Table15[ACC+DEC])</f>
        <v>129.44528301886791</v>
      </c>
      <c r="AN13" s="11" t="str">
        <f>TEXT(Table15[[#This Row],[Date]],"mmmm")</f>
        <v>juillet</v>
      </c>
      <c r="AO13" s="11" t="e">
        <f ca="1">_xlfn.MAXIFS(Table15[Total Distance (m)],Table15[Name],Table15[[#This Row],[Name]])</f>
        <v>#NAME?</v>
      </c>
      <c r="AP13" s="11" t="e">
        <f ca="1">_xlfn.MAXIFS(Table15[HSD Above 20 km/h],Table15[Name],Table15[[#This Row],[Name]])</f>
        <v>#NAME?</v>
      </c>
      <c r="AQ13" s="11" t="e">
        <f ca="1">_xlfn.MAXIFS(Table15[Maximum Velocity (km/h)],Table15[Name],Table15[[#This Row],[Name]])</f>
        <v>#NAME?</v>
      </c>
      <c r="AR13" s="9" t="e">
        <f ca="1">Table15[[#This Row],[Maximum Velocity (km/h)]]/Table15[[#This Row],[Max_Maximum Velocity (km/h)]]</f>
        <v>#NAME?</v>
      </c>
      <c r="AS13" s="11" t="e">
        <f ca="1">_xlfn.MAXIFS(Table15[Velocity Zone 4 (15-20 Km/h) (m)],Table15[Name],Table15[[#This Row],[Name]])</f>
        <v>#NAME?</v>
      </c>
      <c r="AT13" s="11" t="e">
        <f ca="1">_xlfn.MAXIFS(Table15[Velocity Zone 6 (25 + Km/h) (m)],Table15[Name],Table15[[#This Row],[Name]])</f>
        <v>#NAME?</v>
      </c>
      <c r="AU13" s="11" t="e">
        <f ca="1">_xlfn.MAXIFS(Table15[Acceleration B1-3 Total Efforts (Gen 2)],Table15[Name],Table15[[#This Row],[Name]])</f>
        <v>#NAME?</v>
      </c>
      <c r="AV13" s="11" t="e">
        <f ca="1">_xlfn.MAXIFS(Table15[Deceleration B1-3 Total Efforts (Gen 2)],Table15[Name],Table15[[#This Row],[Name]])</f>
        <v>#NAME?</v>
      </c>
      <c r="AW13" s="11" t="e">
        <f ca="1">_xlfn.MAXIFS(Table15[High Intensity Distance (m)_&gt;15],Table15[Name],Table15[[#This Row],[Name]])</f>
        <v>#NAME?</v>
      </c>
      <c r="AX13" s="11" t="e">
        <f ca="1">_xlfn.MAXIFS(Table15[Velocity Zone 5 (20-25 Km/h) (m)],Table15[Name],Table15[[#This Row],[Name]])</f>
        <v>#NAME?</v>
      </c>
      <c r="AY13" s="11" t="e">
        <f ca="1">_xlfn.MAXIFS(Table15[Total Player Load],Table15[Name],Table15[[#This Row],[Name]])</f>
        <v>#NAME?</v>
      </c>
      <c r="AZ13" s="11" t="e">
        <f ca="1">_xlfn.MAXIFS(Table15[ACC+DEC],Table15[Name],Table15[[#This Row],[Name]])</f>
        <v>#NAME?</v>
      </c>
      <c r="BA13" s="11">
        <f>CONVERT(Table15[[#This Row],[Total Duration]],"day","mn")</f>
        <v>57.333333333333336</v>
      </c>
      <c r="BB13" s="12">
        <f>Table15[[#This Row],[HSD Above 20 km/h]]/Table15[[#This Row],[Duration(min)]]</f>
        <v>0.78156976744186046</v>
      </c>
      <c r="BC13" s="11">
        <f>Table15[[#This Row],[Velocity Zone 4 (15-20 Km/h) (m)]]/Table15[[#This Row],[Duration(min)]]</f>
        <v>7.4607558139534884</v>
      </c>
      <c r="BD13" s="11">
        <f>Table15[[#This Row],[Velocity Zone 6 (25 + Km/h) (m)]]/Table15[[#This Row],[Duration(min)]]</f>
        <v>0</v>
      </c>
      <c r="BE13" s="11">
        <f>Table15[[#This Row],[Acceleration B1-3 Total Efforts (Gen 2)]]/Table15[[#This Row],[Duration(min)]]</f>
        <v>0.75</v>
      </c>
      <c r="BF13" s="11">
        <f>Table15[[#This Row],[Deceleration B1-3 Total Efforts (Gen 2)]]/Table15[[#This Row],[Duration(min)]]</f>
        <v>0.69767441860465118</v>
      </c>
      <c r="BG13" s="11">
        <f>Table15[[#This Row],[High Intensity Distance (m)_&gt;15]]/Table15[[#This Row],[Duration(min)]]</f>
        <v>8.2423255813953489</v>
      </c>
      <c r="BH13" s="11">
        <f>Table15[[#This Row],[Velocity Zone 5 (20-25 Km/h) (m)]]/Table15[[#This Row],[Duration(min)]]</f>
        <v>0.78156976744186046</v>
      </c>
      <c r="BI13" s="11">
        <f>Table15[[#This Row],[Total Player Load]]/Table15[[#This Row],[Duration(min)]]</f>
        <v>7.9405470348837213</v>
      </c>
      <c r="BJ13" s="11">
        <f>Table15[[#This Row],[ACC+DEC]]/Table15[[#This Row],[Duration(min)]]</f>
        <v>1.4476744186046511</v>
      </c>
      <c r="BK13" s="11"/>
      <c r="BL13" s="11"/>
    </row>
    <row r="14" spans="1:64" x14ac:dyDescent="0.3">
      <c r="A14" s="13" t="s">
        <v>31</v>
      </c>
      <c r="B14" s="13" t="s">
        <v>73</v>
      </c>
      <c r="C14" s="14">
        <v>45117</v>
      </c>
      <c r="D14" s="13" t="s">
        <v>13</v>
      </c>
      <c r="E14" s="15">
        <v>3.9814814814814817E-2</v>
      </c>
      <c r="F14" s="7">
        <v>3527.37354</v>
      </c>
      <c r="G14" s="7">
        <v>105.78</v>
      </c>
      <c r="H14" s="7">
        <v>23.29241</v>
      </c>
      <c r="I14" s="7">
        <v>388.09</v>
      </c>
      <c r="J14" s="7">
        <v>0</v>
      </c>
      <c r="K14" s="7">
        <v>47</v>
      </c>
      <c r="L14" s="7">
        <v>31</v>
      </c>
      <c r="M14" s="7">
        <v>493.87</v>
      </c>
      <c r="N14" s="7">
        <v>105.78</v>
      </c>
      <c r="O14" s="7">
        <v>474.40552000000002</v>
      </c>
      <c r="P14" s="7">
        <v>61.506610000000002</v>
      </c>
      <c r="Q14" s="10">
        <f>SUM(Table15[[#This Row],[Acceleration B1-3 Total Efforts (Gen 2)]:[Deceleration B1-3 Total Efforts (Gen 2)]])</f>
        <v>78</v>
      </c>
      <c r="R14" s="11">
        <f>AVERAGEIF(Table15[Name],Table15[[#This Row],[Name]],Table15[Total Distance (m)])</f>
        <v>5736.3535444827576</v>
      </c>
      <c r="S14" s="11">
        <f>AVERAGEIF(Table15[Name],Table15[[#This Row],[Name]],Table15[HSD Above 20 km/h])</f>
        <v>310.48689620689652</v>
      </c>
      <c r="T14" s="11">
        <f>AVERAGEIF(Table15[Name],Table15[[#This Row],[Name]],Table15[Maximum Velocity (km/h)])</f>
        <v>28.726263448275855</v>
      </c>
      <c r="U14" s="11">
        <f>AVERAGEIF(Table15[Name],Table15[[#This Row],[Name]],Table15[Velocity Zone 4 (15-20 Km/h) (m)])</f>
        <v>532.37862275862074</v>
      </c>
      <c r="V14" s="11">
        <f>AVERAGEIF(Table15[Name],Table15[[#This Row],[Name]],Table15[Velocity Zone 6 (25 + Km/h) (m)])</f>
        <v>94.211723793103417</v>
      </c>
      <c r="W14" s="11">
        <f>AVERAGEIF(Table15[Name],Table15[[#This Row],[Name]],Table15[Acceleration B1-3 Total Efforts (Gen 2)])</f>
        <v>72.41379310344827</v>
      </c>
      <c r="X14" s="11">
        <f>AVERAGEIF(Table15[Name],Table15[[#This Row],[Name]],Table15[Deceleration B1-3 Total Efforts (Gen 2)])</f>
        <v>61.517241379310342</v>
      </c>
      <c r="Y14" s="11">
        <f>AVERAGEIF(Table15[Name],Table15[[#This Row],[Name]],Table15[High Intensity Distance (m)_&gt;15])</f>
        <v>842.86551896551737</v>
      </c>
      <c r="Z14" s="11">
        <f>AVERAGEIF(Table15[Name],Table15[[#This Row],[Name]],Table15[Velocity Zone 5 (20-25 Km/h) (m)])</f>
        <v>216.27517241379309</v>
      </c>
      <c r="AA14" s="11">
        <f>AVERAGEIF(Table15[Name],Table15[[#This Row],[Name]],Table15[Total Player Load])</f>
        <v>644.87674827586204</v>
      </c>
      <c r="AB14" s="11">
        <f>AVERAGEIF(Table15[Name],Table15[[#This Row],[Name]],Table15[ACC+DEC])</f>
        <v>133.93103448275863</v>
      </c>
      <c r="AC14" s="11">
        <f>AVERAGE(Table15[Total Distance (m)])</f>
        <v>5546.0900840188679</v>
      </c>
      <c r="AD14" s="11">
        <f>AVERAGE(Table15[HSD Above 20 km/h])</f>
        <v>248.67511279245289</v>
      </c>
      <c r="AE14" s="11">
        <f>AVERAGE(Table15[Maximum Velocity (km/h)])</f>
        <v>25.938714150943401</v>
      </c>
      <c r="AF14" s="11">
        <f>AVERAGE(Table15[Velocity Zone 4 (15-20 Km/h) (m)])</f>
        <v>585.63754809433908</v>
      </c>
      <c r="AG14" s="11">
        <f>AVERAGE(Table15[Velocity Zone 6 (25 + Km/h) (m)])</f>
        <v>55.103452830188672</v>
      </c>
      <c r="AH14" s="11">
        <f>AVERAGE(Table15[Acceleration B1-3 Total Efforts (Gen 2)])</f>
        <v>70.932075471698113</v>
      </c>
      <c r="AI14" s="11">
        <f>AVERAGE(Table15[Deceleration B1-3 Total Efforts (Gen 2)])</f>
        <v>58.513207547169813</v>
      </c>
      <c r="AJ14" s="11">
        <f>AVERAGE(Table15[High Intensity Distance (m)_&gt;15])</f>
        <v>834.31266088679206</v>
      </c>
      <c r="AK14" s="11">
        <f>AVERAGE(Table15[Velocity Zone 5 (20-25 Km/h) (m)])</f>
        <v>193.57165996226419</v>
      </c>
      <c r="AL14" s="11">
        <f>AVERAGE(Table15[Total Player Load])</f>
        <v>612.17092028301886</v>
      </c>
      <c r="AM14" s="11">
        <f>AVERAGE(Table15[ACC+DEC])</f>
        <v>129.44528301886791</v>
      </c>
      <c r="AN14" s="11" t="str">
        <f>TEXT(Table15[[#This Row],[Date]],"mmmm")</f>
        <v>juillet</v>
      </c>
      <c r="AO14" s="11" t="e">
        <f ca="1">_xlfn.MAXIFS(Table15[Total Distance (m)],Table15[Name],Table15[[#This Row],[Name]])</f>
        <v>#NAME?</v>
      </c>
      <c r="AP14" s="11" t="e">
        <f ca="1">_xlfn.MAXIFS(Table15[HSD Above 20 km/h],Table15[Name],Table15[[#This Row],[Name]])</f>
        <v>#NAME?</v>
      </c>
      <c r="AQ14" s="11" t="e">
        <f ca="1">_xlfn.MAXIFS(Table15[Maximum Velocity (km/h)],Table15[Name],Table15[[#This Row],[Name]])</f>
        <v>#NAME?</v>
      </c>
      <c r="AR14" s="9" t="e">
        <f ca="1">Table15[[#This Row],[Maximum Velocity (km/h)]]/Table15[[#This Row],[Max_Maximum Velocity (km/h)]]</f>
        <v>#NAME?</v>
      </c>
      <c r="AS14" s="11" t="e">
        <f ca="1">_xlfn.MAXIFS(Table15[Velocity Zone 4 (15-20 Km/h) (m)],Table15[Name],Table15[[#This Row],[Name]])</f>
        <v>#NAME?</v>
      </c>
      <c r="AT14" s="11" t="e">
        <f ca="1">_xlfn.MAXIFS(Table15[Velocity Zone 6 (25 + Km/h) (m)],Table15[Name],Table15[[#This Row],[Name]])</f>
        <v>#NAME?</v>
      </c>
      <c r="AU14" s="11" t="e">
        <f ca="1">_xlfn.MAXIFS(Table15[Acceleration B1-3 Total Efforts (Gen 2)],Table15[Name],Table15[[#This Row],[Name]])</f>
        <v>#NAME?</v>
      </c>
      <c r="AV14" s="11" t="e">
        <f ca="1">_xlfn.MAXIFS(Table15[Deceleration B1-3 Total Efforts (Gen 2)],Table15[Name],Table15[[#This Row],[Name]])</f>
        <v>#NAME?</v>
      </c>
      <c r="AW14" s="11" t="e">
        <f ca="1">_xlfn.MAXIFS(Table15[High Intensity Distance (m)_&gt;15],Table15[Name],Table15[[#This Row],[Name]])</f>
        <v>#NAME?</v>
      </c>
      <c r="AX14" s="11" t="e">
        <f ca="1">_xlfn.MAXIFS(Table15[Velocity Zone 5 (20-25 Km/h) (m)],Table15[Name],Table15[[#This Row],[Name]])</f>
        <v>#NAME?</v>
      </c>
      <c r="AY14" s="11" t="e">
        <f ca="1">_xlfn.MAXIFS(Table15[Total Player Load],Table15[Name],Table15[[#This Row],[Name]])</f>
        <v>#NAME?</v>
      </c>
      <c r="AZ14" s="11" t="e">
        <f ca="1">_xlfn.MAXIFS(Table15[ACC+DEC],Table15[Name],Table15[[#This Row],[Name]])</f>
        <v>#NAME?</v>
      </c>
      <c r="BA14" s="11">
        <f>CONVERT(Table15[[#This Row],[Total Duration]],"day","mn")</f>
        <v>57.333333333333336</v>
      </c>
      <c r="BB14" s="12">
        <f>Table15[[#This Row],[HSD Above 20 km/h]]/Table15[[#This Row],[Duration(min)]]</f>
        <v>1.845</v>
      </c>
      <c r="BC14" s="11">
        <f>Table15[[#This Row],[Velocity Zone 4 (15-20 Km/h) (m)]]/Table15[[#This Row],[Duration(min)]]</f>
        <v>6.7690116279069761</v>
      </c>
      <c r="BD14" s="11">
        <f>Table15[[#This Row],[Velocity Zone 6 (25 + Km/h) (m)]]/Table15[[#This Row],[Duration(min)]]</f>
        <v>0</v>
      </c>
      <c r="BE14" s="11">
        <f>Table15[[#This Row],[Acceleration B1-3 Total Efforts (Gen 2)]]/Table15[[#This Row],[Duration(min)]]</f>
        <v>0.81976744186046513</v>
      </c>
      <c r="BF14" s="11">
        <f>Table15[[#This Row],[Deceleration B1-3 Total Efforts (Gen 2)]]/Table15[[#This Row],[Duration(min)]]</f>
        <v>0.54069767441860461</v>
      </c>
      <c r="BG14" s="11">
        <f>Table15[[#This Row],[High Intensity Distance (m)_&gt;15]]/Table15[[#This Row],[Duration(min)]]</f>
        <v>8.6140116279069758</v>
      </c>
      <c r="BH14" s="11">
        <f>Table15[[#This Row],[Velocity Zone 5 (20-25 Km/h) (m)]]/Table15[[#This Row],[Duration(min)]]</f>
        <v>1.845</v>
      </c>
      <c r="BI14" s="11">
        <f>Table15[[#This Row],[Total Player Load]]/Table15[[#This Row],[Duration(min)]]</f>
        <v>8.274514883720931</v>
      </c>
      <c r="BJ14" s="11">
        <f>Table15[[#This Row],[ACC+DEC]]/Table15[[#This Row],[Duration(min)]]</f>
        <v>1.3604651162790697</v>
      </c>
      <c r="BK14" s="11"/>
      <c r="BL14" s="11"/>
    </row>
    <row r="15" spans="1:64" x14ac:dyDescent="0.3">
      <c r="A15" s="13" t="s">
        <v>32</v>
      </c>
      <c r="B15" s="13" t="s">
        <v>73</v>
      </c>
      <c r="C15" s="14">
        <v>45117</v>
      </c>
      <c r="D15" s="13" t="s">
        <v>33</v>
      </c>
      <c r="E15" s="15">
        <v>3.9814814814814817E-2</v>
      </c>
      <c r="F15" s="7">
        <v>3667.19409</v>
      </c>
      <c r="G15" s="7">
        <v>13.97</v>
      </c>
      <c r="H15" s="7">
        <v>20.767810000000001</v>
      </c>
      <c r="I15" s="7">
        <v>467.17998999999998</v>
      </c>
      <c r="J15" s="7">
        <v>0</v>
      </c>
      <c r="K15" s="7">
        <v>48</v>
      </c>
      <c r="L15" s="7">
        <v>39</v>
      </c>
      <c r="M15" s="7">
        <v>481.14999</v>
      </c>
      <c r="N15" s="7">
        <v>13.97</v>
      </c>
      <c r="O15" s="7">
        <v>478.09411999999998</v>
      </c>
      <c r="P15" s="7">
        <v>63.944659999999999</v>
      </c>
      <c r="Q15" s="10">
        <f>SUM(Table15[[#This Row],[Acceleration B1-3 Total Efforts (Gen 2)]:[Deceleration B1-3 Total Efforts (Gen 2)]])</f>
        <v>87</v>
      </c>
      <c r="R15" s="11">
        <f>AVERAGEIF(Table15[Name],Table15[[#This Row],[Name]],Table15[Total Distance (m)])</f>
        <v>6055.5326909677415</v>
      </c>
      <c r="S15" s="11">
        <f>AVERAGEIF(Table15[Name],Table15[[#This Row],[Name]],Table15[HSD Above 20 km/h])</f>
        <v>274.67451548387095</v>
      </c>
      <c r="T15" s="11">
        <f>AVERAGEIF(Table15[Name],Table15[[#This Row],[Name]],Table15[Maximum Velocity (km/h)])</f>
        <v>26.296229354838712</v>
      </c>
      <c r="U15" s="11">
        <f>AVERAGEIF(Table15[Name],Table15[[#This Row],[Name]],Table15[Velocity Zone 4 (15-20 Km/h) (m)])</f>
        <v>708.64805967741938</v>
      </c>
      <c r="V15" s="11">
        <f>AVERAGEIF(Table15[Name],Table15[[#This Row],[Name]],Table15[Velocity Zone 6 (25 + Km/h) (m)])</f>
        <v>66.10161225806452</v>
      </c>
      <c r="W15" s="11">
        <f>AVERAGEIF(Table15[Name],Table15[[#This Row],[Name]],Table15[Acceleration B1-3 Total Efforts (Gen 2)])</f>
        <v>82.935483870967744</v>
      </c>
      <c r="X15" s="11">
        <f>AVERAGEIF(Table15[Name],Table15[[#This Row],[Name]],Table15[Deceleration B1-3 Total Efforts (Gen 2)])</f>
        <v>67.774193548387103</v>
      </c>
      <c r="Y15" s="11">
        <f>AVERAGEIF(Table15[Name],Table15[[#This Row],[Name]],Table15[High Intensity Distance (m)_&gt;15])</f>
        <v>983.32257516129016</v>
      </c>
      <c r="Z15" s="11">
        <f>AVERAGEIF(Table15[Name],Table15[[#This Row],[Name]],Table15[Velocity Zone 5 (20-25 Km/h) (m)])</f>
        <v>208.5729032258065</v>
      </c>
      <c r="AA15" s="11">
        <f>AVERAGEIF(Table15[Name],Table15[[#This Row],[Name]],Table15[Total Player Load])</f>
        <v>684.52521000000002</v>
      </c>
      <c r="AB15" s="11">
        <f>AVERAGEIF(Table15[Name],Table15[[#This Row],[Name]],Table15[ACC+DEC])</f>
        <v>150.70967741935485</v>
      </c>
      <c r="AC15" s="11">
        <f>AVERAGE(Table15[Total Distance (m)])</f>
        <v>5546.0900840188679</v>
      </c>
      <c r="AD15" s="11">
        <f>AVERAGE(Table15[HSD Above 20 km/h])</f>
        <v>248.67511279245289</v>
      </c>
      <c r="AE15" s="11">
        <f>AVERAGE(Table15[Maximum Velocity (km/h)])</f>
        <v>25.938714150943401</v>
      </c>
      <c r="AF15" s="11">
        <f>AVERAGE(Table15[Velocity Zone 4 (15-20 Km/h) (m)])</f>
        <v>585.63754809433908</v>
      </c>
      <c r="AG15" s="11">
        <f>AVERAGE(Table15[Velocity Zone 6 (25 + Km/h) (m)])</f>
        <v>55.103452830188672</v>
      </c>
      <c r="AH15" s="11">
        <f>AVERAGE(Table15[Acceleration B1-3 Total Efforts (Gen 2)])</f>
        <v>70.932075471698113</v>
      </c>
      <c r="AI15" s="11">
        <f>AVERAGE(Table15[Deceleration B1-3 Total Efforts (Gen 2)])</f>
        <v>58.513207547169813</v>
      </c>
      <c r="AJ15" s="11">
        <f>AVERAGE(Table15[High Intensity Distance (m)_&gt;15])</f>
        <v>834.31266088679206</v>
      </c>
      <c r="AK15" s="11">
        <f>AVERAGE(Table15[Velocity Zone 5 (20-25 Km/h) (m)])</f>
        <v>193.57165996226419</v>
      </c>
      <c r="AL15" s="11">
        <f>AVERAGE(Table15[Total Player Load])</f>
        <v>612.17092028301886</v>
      </c>
      <c r="AM15" s="11">
        <f>AVERAGE(Table15[ACC+DEC])</f>
        <v>129.44528301886791</v>
      </c>
      <c r="AN15" s="11" t="str">
        <f>TEXT(Table15[[#This Row],[Date]],"mmmm")</f>
        <v>juillet</v>
      </c>
      <c r="AO15" s="11" t="e">
        <f ca="1">_xlfn.MAXIFS(Table15[Total Distance (m)],Table15[Name],Table15[[#This Row],[Name]])</f>
        <v>#NAME?</v>
      </c>
      <c r="AP15" s="11" t="e">
        <f ca="1">_xlfn.MAXIFS(Table15[HSD Above 20 km/h],Table15[Name],Table15[[#This Row],[Name]])</f>
        <v>#NAME?</v>
      </c>
      <c r="AQ15" s="11" t="e">
        <f ca="1">_xlfn.MAXIFS(Table15[Maximum Velocity (km/h)],Table15[Name],Table15[[#This Row],[Name]])</f>
        <v>#NAME?</v>
      </c>
      <c r="AR15" s="9" t="e">
        <f ca="1">Table15[[#This Row],[Maximum Velocity (km/h)]]/Table15[[#This Row],[Max_Maximum Velocity (km/h)]]</f>
        <v>#NAME?</v>
      </c>
      <c r="AS15" s="11" t="e">
        <f ca="1">_xlfn.MAXIFS(Table15[Velocity Zone 4 (15-20 Km/h) (m)],Table15[Name],Table15[[#This Row],[Name]])</f>
        <v>#NAME?</v>
      </c>
      <c r="AT15" s="11" t="e">
        <f ca="1">_xlfn.MAXIFS(Table15[Velocity Zone 6 (25 + Km/h) (m)],Table15[Name],Table15[[#This Row],[Name]])</f>
        <v>#NAME?</v>
      </c>
      <c r="AU15" s="11" t="e">
        <f ca="1">_xlfn.MAXIFS(Table15[Acceleration B1-3 Total Efforts (Gen 2)],Table15[Name],Table15[[#This Row],[Name]])</f>
        <v>#NAME?</v>
      </c>
      <c r="AV15" s="11" t="e">
        <f ca="1">_xlfn.MAXIFS(Table15[Deceleration B1-3 Total Efforts (Gen 2)],Table15[Name],Table15[[#This Row],[Name]])</f>
        <v>#NAME?</v>
      </c>
      <c r="AW15" s="11" t="e">
        <f ca="1">_xlfn.MAXIFS(Table15[High Intensity Distance (m)_&gt;15],Table15[Name],Table15[[#This Row],[Name]])</f>
        <v>#NAME?</v>
      </c>
      <c r="AX15" s="11" t="e">
        <f ca="1">_xlfn.MAXIFS(Table15[Velocity Zone 5 (20-25 Km/h) (m)],Table15[Name],Table15[[#This Row],[Name]])</f>
        <v>#NAME?</v>
      </c>
      <c r="AY15" s="11" t="e">
        <f ca="1">_xlfn.MAXIFS(Table15[Total Player Load],Table15[Name],Table15[[#This Row],[Name]])</f>
        <v>#NAME?</v>
      </c>
      <c r="AZ15" s="11" t="e">
        <f ca="1">_xlfn.MAXIFS(Table15[ACC+DEC],Table15[Name],Table15[[#This Row],[Name]])</f>
        <v>#NAME?</v>
      </c>
      <c r="BA15" s="11">
        <f>CONVERT(Table15[[#This Row],[Total Duration]],"day","mn")</f>
        <v>57.333333333333336</v>
      </c>
      <c r="BB15" s="12">
        <f>Table15[[#This Row],[HSD Above 20 km/h]]/Table15[[#This Row],[Duration(min)]]</f>
        <v>0.24366279069767441</v>
      </c>
      <c r="BC15" s="11">
        <f>Table15[[#This Row],[Velocity Zone 4 (15-20 Km/h) (m)]]/Table15[[#This Row],[Duration(min)]]</f>
        <v>8.1484881976744177</v>
      </c>
      <c r="BD15" s="11">
        <f>Table15[[#This Row],[Velocity Zone 6 (25 + Km/h) (m)]]/Table15[[#This Row],[Duration(min)]]</f>
        <v>0</v>
      </c>
      <c r="BE15" s="11">
        <f>Table15[[#This Row],[Acceleration B1-3 Total Efforts (Gen 2)]]/Table15[[#This Row],[Duration(min)]]</f>
        <v>0.83720930232558133</v>
      </c>
      <c r="BF15" s="11">
        <f>Table15[[#This Row],[Deceleration B1-3 Total Efforts (Gen 2)]]/Table15[[#This Row],[Duration(min)]]</f>
        <v>0.68023255813953487</v>
      </c>
      <c r="BG15" s="11">
        <f>Table15[[#This Row],[High Intensity Distance (m)_&gt;15]]/Table15[[#This Row],[Duration(min)]]</f>
        <v>8.3921509883720926</v>
      </c>
      <c r="BH15" s="11">
        <f>Table15[[#This Row],[Velocity Zone 5 (20-25 Km/h) (m)]]/Table15[[#This Row],[Duration(min)]]</f>
        <v>0.24366279069767441</v>
      </c>
      <c r="BI15" s="11">
        <f>Table15[[#This Row],[Total Player Load]]/Table15[[#This Row],[Duration(min)]]</f>
        <v>8.3388509302325566</v>
      </c>
      <c r="BJ15" s="11">
        <f>Table15[[#This Row],[ACC+DEC]]/Table15[[#This Row],[Duration(min)]]</f>
        <v>1.5174418604651163</v>
      </c>
      <c r="BK15" s="11"/>
      <c r="BL15" s="11"/>
    </row>
    <row r="16" spans="1:64" x14ac:dyDescent="0.3">
      <c r="A16" s="13" t="s">
        <v>34</v>
      </c>
      <c r="B16" s="13" t="s">
        <v>73</v>
      </c>
      <c r="C16" s="14">
        <v>45117</v>
      </c>
      <c r="D16" s="13" t="s">
        <v>19</v>
      </c>
      <c r="E16" s="15">
        <v>3.9375E-2</v>
      </c>
      <c r="F16" s="7">
        <v>3379.6145000000001</v>
      </c>
      <c r="G16" s="7">
        <v>13.85</v>
      </c>
      <c r="H16" s="7">
        <v>21.817620000000002</v>
      </c>
      <c r="I16" s="7">
        <v>382.78</v>
      </c>
      <c r="J16" s="7">
        <v>0</v>
      </c>
      <c r="K16" s="7">
        <v>42</v>
      </c>
      <c r="L16" s="7">
        <v>27</v>
      </c>
      <c r="M16" s="7">
        <v>396.63</v>
      </c>
      <c r="N16" s="7">
        <v>13.85</v>
      </c>
      <c r="O16" s="7">
        <v>418.33875</v>
      </c>
      <c r="P16" s="7">
        <v>59.598010000000002</v>
      </c>
      <c r="Q16" s="10">
        <f>SUM(Table15[[#This Row],[Acceleration B1-3 Total Efforts (Gen 2)]:[Deceleration B1-3 Total Efforts (Gen 2)]])</f>
        <v>69</v>
      </c>
      <c r="R16" s="11">
        <f>AVERAGEIF(Table15[Name],Table15[[#This Row],[Name]],Table15[Total Distance (m)])</f>
        <v>5581.052372000001</v>
      </c>
      <c r="S16" s="11">
        <f>AVERAGEIF(Table15[Name],Table15[[#This Row],[Name]],Table15[HSD Above 20 km/h])</f>
        <v>222.46299999999994</v>
      </c>
      <c r="T16" s="11">
        <f>AVERAGEIF(Table15[Name],Table15[[#This Row],[Name]],Table15[Maximum Velocity (km/h)])</f>
        <v>25.694832333333334</v>
      </c>
      <c r="U16" s="11">
        <f>AVERAGEIF(Table15[Name],Table15[[#This Row],[Name]],Table15[Velocity Zone 4 (15-20 Km/h) (m)])</f>
        <v>541.62199466666652</v>
      </c>
      <c r="V16" s="11">
        <f>AVERAGEIF(Table15[Name],Table15[[#This Row],[Name]],Table15[Velocity Zone 6 (25 + Km/h) (m)])</f>
        <v>43.164333333333325</v>
      </c>
      <c r="W16" s="11">
        <f>AVERAGEIF(Table15[Name],Table15[[#This Row],[Name]],Table15[Acceleration B1-3 Total Efforts (Gen 2)])</f>
        <v>53.666666666666664</v>
      </c>
      <c r="X16" s="11">
        <f>AVERAGEIF(Table15[Name],Table15[[#This Row],[Name]],Table15[Deceleration B1-3 Total Efforts (Gen 2)])</f>
        <v>40</v>
      </c>
      <c r="Y16" s="11">
        <f>AVERAGEIF(Table15[Name],Table15[[#This Row],[Name]],Table15[High Intensity Distance (m)_&gt;15])</f>
        <v>764.0849946666666</v>
      </c>
      <c r="Z16" s="11">
        <f>AVERAGEIF(Table15[Name],Table15[[#This Row],[Name]],Table15[Velocity Zone 5 (20-25 Km/h) (m)])</f>
        <v>179.29866666666666</v>
      </c>
      <c r="AA16" s="11">
        <f>AVERAGEIF(Table15[Name],Table15[[#This Row],[Name]],Table15[Total Player Load])</f>
        <v>509.93909600000012</v>
      </c>
      <c r="AB16" s="11">
        <f>AVERAGEIF(Table15[Name],Table15[[#This Row],[Name]],Table15[ACC+DEC])</f>
        <v>93.666666666666671</v>
      </c>
      <c r="AC16" s="11">
        <f>AVERAGE(Table15[Total Distance (m)])</f>
        <v>5546.0900840188679</v>
      </c>
      <c r="AD16" s="11">
        <f>AVERAGE(Table15[HSD Above 20 km/h])</f>
        <v>248.67511279245289</v>
      </c>
      <c r="AE16" s="11">
        <f>AVERAGE(Table15[Maximum Velocity (km/h)])</f>
        <v>25.938714150943401</v>
      </c>
      <c r="AF16" s="11">
        <f>AVERAGE(Table15[Velocity Zone 4 (15-20 Km/h) (m)])</f>
        <v>585.63754809433908</v>
      </c>
      <c r="AG16" s="11">
        <f>AVERAGE(Table15[Velocity Zone 6 (25 + Km/h) (m)])</f>
        <v>55.103452830188672</v>
      </c>
      <c r="AH16" s="11">
        <f>AVERAGE(Table15[Acceleration B1-3 Total Efforts (Gen 2)])</f>
        <v>70.932075471698113</v>
      </c>
      <c r="AI16" s="11">
        <f>AVERAGE(Table15[Deceleration B1-3 Total Efforts (Gen 2)])</f>
        <v>58.513207547169813</v>
      </c>
      <c r="AJ16" s="11">
        <f>AVERAGE(Table15[High Intensity Distance (m)_&gt;15])</f>
        <v>834.31266088679206</v>
      </c>
      <c r="AK16" s="11">
        <f>AVERAGE(Table15[Velocity Zone 5 (20-25 Km/h) (m)])</f>
        <v>193.57165996226419</v>
      </c>
      <c r="AL16" s="11">
        <f>AVERAGE(Table15[Total Player Load])</f>
        <v>612.17092028301886</v>
      </c>
      <c r="AM16" s="11">
        <f>AVERAGE(Table15[ACC+DEC])</f>
        <v>129.44528301886791</v>
      </c>
      <c r="AN16" s="11" t="str">
        <f>TEXT(Table15[[#This Row],[Date]],"mmmm")</f>
        <v>juillet</v>
      </c>
      <c r="AO16" s="11" t="e">
        <f ca="1">_xlfn.MAXIFS(Table15[Total Distance (m)],Table15[Name],Table15[[#This Row],[Name]])</f>
        <v>#NAME?</v>
      </c>
      <c r="AP16" s="11" t="e">
        <f ca="1">_xlfn.MAXIFS(Table15[HSD Above 20 km/h],Table15[Name],Table15[[#This Row],[Name]])</f>
        <v>#NAME?</v>
      </c>
      <c r="AQ16" s="11" t="e">
        <f ca="1">_xlfn.MAXIFS(Table15[Maximum Velocity (km/h)],Table15[Name],Table15[[#This Row],[Name]])</f>
        <v>#NAME?</v>
      </c>
      <c r="AR16" s="9" t="e">
        <f ca="1">Table15[[#This Row],[Maximum Velocity (km/h)]]/Table15[[#This Row],[Max_Maximum Velocity (km/h)]]</f>
        <v>#NAME?</v>
      </c>
      <c r="AS16" s="11" t="e">
        <f ca="1">_xlfn.MAXIFS(Table15[Velocity Zone 4 (15-20 Km/h) (m)],Table15[Name],Table15[[#This Row],[Name]])</f>
        <v>#NAME?</v>
      </c>
      <c r="AT16" s="11" t="e">
        <f ca="1">_xlfn.MAXIFS(Table15[Velocity Zone 6 (25 + Km/h) (m)],Table15[Name],Table15[[#This Row],[Name]])</f>
        <v>#NAME?</v>
      </c>
      <c r="AU16" s="11" t="e">
        <f ca="1">_xlfn.MAXIFS(Table15[Acceleration B1-3 Total Efforts (Gen 2)],Table15[Name],Table15[[#This Row],[Name]])</f>
        <v>#NAME?</v>
      </c>
      <c r="AV16" s="11" t="e">
        <f ca="1">_xlfn.MAXIFS(Table15[Deceleration B1-3 Total Efforts (Gen 2)],Table15[Name],Table15[[#This Row],[Name]])</f>
        <v>#NAME?</v>
      </c>
      <c r="AW16" s="11" t="e">
        <f ca="1">_xlfn.MAXIFS(Table15[High Intensity Distance (m)_&gt;15],Table15[Name],Table15[[#This Row],[Name]])</f>
        <v>#NAME?</v>
      </c>
      <c r="AX16" s="11" t="e">
        <f ca="1">_xlfn.MAXIFS(Table15[Velocity Zone 5 (20-25 Km/h) (m)],Table15[Name],Table15[[#This Row],[Name]])</f>
        <v>#NAME?</v>
      </c>
      <c r="AY16" s="11" t="e">
        <f ca="1">_xlfn.MAXIFS(Table15[Total Player Load],Table15[Name],Table15[[#This Row],[Name]])</f>
        <v>#NAME?</v>
      </c>
      <c r="AZ16" s="11" t="e">
        <f ca="1">_xlfn.MAXIFS(Table15[ACC+DEC],Table15[Name],Table15[[#This Row],[Name]])</f>
        <v>#NAME?</v>
      </c>
      <c r="BA16" s="11">
        <f>CONVERT(Table15[[#This Row],[Total Duration]],"day","mn")</f>
        <v>56.7</v>
      </c>
      <c r="BB16" s="12">
        <f>Table15[[#This Row],[HSD Above 20 km/h]]/Table15[[#This Row],[Duration(min)]]</f>
        <v>0.24426807760141092</v>
      </c>
      <c r="BC16" s="11">
        <f>Table15[[#This Row],[Velocity Zone 4 (15-20 Km/h) (m)]]/Table15[[#This Row],[Duration(min)]]</f>
        <v>6.7509700176366838</v>
      </c>
      <c r="BD16" s="11">
        <f>Table15[[#This Row],[Velocity Zone 6 (25 + Km/h) (m)]]/Table15[[#This Row],[Duration(min)]]</f>
        <v>0</v>
      </c>
      <c r="BE16" s="11">
        <f>Table15[[#This Row],[Acceleration B1-3 Total Efforts (Gen 2)]]/Table15[[#This Row],[Duration(min)]]</f>
        <v>0.7407407407407407</v>
      </c>
      <c r="BF16" s="11">
        <f>Table15[[#This Row],[Deceleration B1-3 Total Efforts (Gen 2)]]/Table15[[#This Row],[Duration(min)]]</f>
        <v>0.47619047619047616</v>
      </c>
      <c r="BG16" s="11">
        <f>Table15[[#This Row],[High Intensity Distance (m)_&gt;15]]/Table15[[#This Row],[Duration(min)]]</f>
        <v>6.9952380952380944</v>
      </c>
      <c r="BH16" s="11">
        <f>Table15[[#This Row],[Velocity Zone 5 (20-25 Km/h) (m)]]/Table15[[#This Row],[Duration(min)]]</f>
        <v>0.24426807760141092</v>
      </c>
      <c r="BI16" s="11">
        <f>Table15[[#This Row],[Total Player Load]]/Table15[[#This Row],[Duration(min)]]</f>
        <v>7.3781084656084657</v>
      </c>
      <c r="BJ16" s="11">
        <f>Table15[[#This Row],[ACC+DEC]]/Table15[[#This Row],[Duration(min)]]</f>
        <v>1.216931216931217</v>
      </c>
      <c r="BK16" s="11"/>
      <c r="BL16" s="11"/>
    </row>
    <row r="17" spans="1:64" x14ac:dyDescent="0.3">
      <c r="A17" s="13" t="s">
        <v>35</v>
      </c>
      <c r="B17" s="13" t="s">
        <v>73</v>
      </c>
      <c r="C17" s="14">
        <v>45117</v>
      </c>
      <c r="D17" s="13" t="s">
        <v>36</v>
      </c>
      <c r="E17" s="15">
        <v>3.9375E-2</v>
      </c>
      <c r="F17" s="7">
        <v>3182.9272500000002</v>
      </c>
      <c r="G17" s="7">
        <v>37.869999999999997</v>
      </c>
      <c r="H17" s="7">
        <v>23.02467</v>
      </c>
      <c r="I17" s="7">
        <v>428.54998999999998</v>
      </c>
      <c r="J17" s="7">
        <v>0</v>
      </c>
      <c r="K17" s="7">
        <v>57</v>
      </c>
      <c r="L17" s="7">
        <v>43</v>
      </c>
      <c r="M17" s="7">
        <v>466.41998999999998</v>
      </c>
      <c r="N17" s="7">
        <v>37.869999999999997</v>
      </c>
      <c r="O17" s="7">
        <v>443.32010000000002</v>
      </c>
      <c r="P17" s="7">
        <v>56.129519999999999</v>
      </c>
      <c r="Q17" s="10">
        <f>SUM(Table15[[#This Row],[Acceleration B1-3 Total Efforts (Gen 2)]:[Deceleration B1-3 Total Efforts (Gen 2)]])</f>
        <v>100</v>
      </c>
      <c r="R17" s="11">
        <f>AVERAGEIF(Table15[Name],Table15[[#This Row],[Name]],Table15[Total Distance (m)])</f>
        <v>6169.8410637500001</v>
      </c>
      <c r="S17" s="11">
        <f>AVERAGEIF(Table15[Name],Table15[[#This Row],[Name]],Table15[HSD Above 20 km/h])</f>
        <v>274.84625124999997</v>
      </c>
      <c r="T17" s="11">
        <f>AVERAGEIF(Table15[Name],Table15[[#This Row],[Name]],Table15[Maximum Velocity (km/h)])</f>
        <v>26.985341250000001</v>
      </c>
      <c r="U17" s="11">
        <f>AVERAGEIF(Table15[Name],Table15[[#This Row],[Name]],Table15[Velocity Zone 4 (15-20 Km/h) (m)])</f>
        <v>792.86249250000014</v>
      </c>
      <c r="V17" s="11">
        <f>AVERAGEIF(Table15[Name],Table15[[#This Row],[Name]],Table15[Velocity Zone 6 (25 + Km/h) (m)])</f>
        <v>61.385000000000005</v>
      </c>
      <c r="W17" s="11">
        <f>AVERAGEIF(Table15[Name],Table15[[#This Row],[Name]],Table15[Acceleration B1-3 Total Efforts (Gen 2)])</f>
        <v>101.875</v>
      </c>
      <c r="X17" s="11">
        <f>AVERAGEIF(Table15[Name],Table15[[#This Row],[Name]],Table15[Deceleration B1-3 Total Efforts (Gen 2)])</f>
        <v>102.5</v>
      </c>
      <c r="Y17" s="11">
        <f>AVERAGEIF(Table15[Name],Table15[[#This Row],[Name]],Table15[High Intensity Distance (m)_&gt;15])</f>
        <v>1067.7087437499999</v>
      </c>
      <c r="Z17" s="11">
        <f>AVERAGEIF(Table15[Name],Table15[[#This Row],[Name]],Table15[Velocity Zone 5 (20-25 Km/h) (m)])</f>
        <v>213.46125124999998</v>
      </c>
      <c r="AA17" s="11">
        <f>AVERAGEIF(Table15[Name],Table15[[#This Row],[Name]],Table15[Total Player Load])</f>
        <v>712.77147687500019</v>
      </c>
      <c r="AB17" s="11">
        <f>AVERAGEIF(Table15[Name],Table15[[#This Row],[Name]],Table15[ACC+DEC])</f>
        <v>204.375</v>
      </c>
      <c r="AC17" s="11">
        <f>AVERAGE(Table15[Total Distance (m)])</f>
        <v>5546.0900840188679</v>
      </c>
      <c r="AD17" s="11">
        <f>AVERAGE(Table15[HSD Above 20 km/h])</f>
        <v>248.67511279245289</v>
      </c>
      <c r="AE17" s="11">
        <f>AVERAGE(Table15[Maximum Velocity (km/h)])</f>
        <v>25.938714150943401</v>
      </c>
      <c r="AF17" s="11">
        <f>AVERAGE(Table15[Velocity Zone 4 (15-20 Km/h) (m)])</f>
        <v>585.63754809433908</v>
      </c>
      <c r="AG17" s="11">
        <f>AVERAGE(Table15[Velocity Zone 6 (25 + Km/h) (m)])</f>
        <v>55.103452830188672</v>
      </c>
      <c r="AH17" s="11">
        <f>AVERAGE(Table15[Acceleration B1-3 Total Efforts (Gen 2)])</f>
        <v>70.932075471698113</v>
      </c>
      <c r="AI17" s="11">
        <f>AVERAGE(Table15[Deceleration B1-3 Total Efforts (Gen 2)])</f>
        <v>58.513207547169813</v>
      </c>
      <c r="AJ17" s="11">
        <f>AVERAGE(Table15[High Intensity Distance (m)_&gt;15])</f>
        <v>834.31266088679206</v>
      </c>
      <c r="AK17" s="11">
        <f>AVERAGE(Table15[Velocity Zone 5 (20-25 Km/h) (m)])</f>
        <v>193.57165996226419</v>
      </c>
      <c r="AL17" s="11">
        <f>AVERAGE(Table15[Total Player Load])</f>
        <v>612.17092028301886</v>
      </c>
      <c r="AM17" s="11">
        <f>AVERAGE(Table15[ACC+DEC])</f>
        <v>129.44528301886791</v>
      </c>
      <c r="AN17" s="11" t="str">
        <f>TEXT(Table15[[#This Row],[Date]],"mmmm")</f>
        <v>juillet</v>
      </c>
      <c r="AO17" s="11" t="e">
        <f ca="1">_xlfn.MAXIFS(Table15[Total Distance (m)],Table15[Name],Table15[[#This Row],[Name]])</f>
        <v>#NAME?</v>
      </c>
      <c r="AP17" s="11" t="e">
        <f ca="1">_xlfn.MAXIFS(Table15[HSD Above 20 km/h],Table15[Name],Table15[[#This Row],[Name]])</f>
        <v>#NAME?</v>
      </c>
      <c r="AQ17" s="11" t="e">
        <f ca="1">_xlfn.MAXIFS(Table15[Maximum Velocity (km/h)],Table15[Name],Table15[[#This Row],[Name]])</f>
        <v>#NAME?</v>
      </c>
      <c r="AR17" s="9" t="e">
        <f ca="1">Table15[[#This Row],[Maximum Velocity (km/h)]]/Table15[[#This Row],[Max_Maximum Velocity (km/h)]]</f>
        <v>#NAME?</v>
      </c>
      <c r="AS17" s="11" t="e">
        <f ca="1">_xlfn.MAXIFS(Table15[Velocity Zone 4 (15-20 Km/h) (m)],Table15[Name],Table15[[#This Row],[Name]])</f>
        <v>#NAME?</v>
      </c>
      <c r="AT17" s="11" t="e">
        <f ca="1">_xlfn.MAXIFS(Table15[Velocity Zone 6 (25 + Km/h) (m)],Table15[Name],Table15[[#This Row],[Name]])</f>
        <v>#NAME?</v>
      </c>
      <c r="AU17" s="11" t="e">
        <f ca="1">_xlfn.MAXIFS(Table15[Acceleration B1-3 Total Efforts (Gen 2)],Table15[Name],Table15[[#This Row],[Name]])</f>
        <v>#NAME?</v>
      </c>
      <c r="AV17" s="11" t="e">
        <f ca="1">_xlfn.MAXIFS(Table15[Deceleration B1-3 Total Efforts (Gen 2)],Table15[Name],Table15[[#This Row],[Name]])</f>
        <v>#NAME?</v>
      </c>
      <c r="AW17" s="11" t="e">
        <f ca="1">_xlfn.MAXIFS(Table15[High Intensity Distance (m)_&gt;15],Table15[Name],Table15[[#This Row],[Name]])</f>
        <v>#NAME?</v>
      </c>
      <c r="AX17" s="11" t="e">
        <f ca="1">_xlfn.MAXIFS(Table15[Velocity Zone 5 (20-25 Km/h) (m)],Table15[Name],Table15[[#This Row],[Name]])</f>
        <v>#NAME?</v>
      </c>
      <c r="AY17" s="11" t="e">
        <f ca="1">_xlfn.MAXIFS(Table15[Total Player Load],Table15[Name],Table15[[#This Row],[Name]])</f>
        <v>#NAME?</v>
      </c>
      <c r="AZ17" s="11" t="e">
        <f ca="1">_xlfn.MAXIFS(Table15[ACC+DEC],Table15[Name],Table15[[#This Row],[Name]])</f>
        <v>#NAME?</v>
      </c>
      <c r="BA17" s="11">
        <f>CONVERT(Table15[[#This Row],[Total Duration]],"day","mn")</f>
        <v>56.7</v>
      </c>
      <c r="BB17" s="12">
        <f>Table15[[#This Row],[HSD Above 20 km/h]]/Table15[[#This Row],[Duration(min)]]</f>
        <v>0.66790123456790118</v>
      </c>
      <c r="BC17" s="11">
        <f>Table15[[#This Row],[Velocity Zone 4 (15-20 Km/h) (m)]]/Table15[[#This Row],[Duration(min)]]</f>
        <v>7.5582008818342148</v>
      </c>
      <c r="BD17" s="11">
        <f>Table15[[#This Row],[Velocity Zone 6 (25 + Km/h) (m)]]/Table15[[#This Row],[Duration(min)]]</f>
        <v>0</v>
      </c>
      <c r="BE17" s="11">
        <f>Table15[[#This Row],[Acceleration B1-3 Total Efforts (Gen 2)]]/Table15[[#This Row],[Duration(min)]]</f>
        <v>1.0052910052910053</v>
      </c>
      <c r="BF17" s="11">
        <f>Table15[[#This Row],[Deceleration B1-3 Total Efforts (Gen 2)]]/Table15[[#This Row],[Duration(min)]]</f>
        <v>0.75837742504409167</v>
      </c>
      <c r="BG17" s="11">
        <f>Table15[[#This Row],[High Intensity Distance (m)_&gt;15]]/Table15[[#This Row],[Duration(min)]]</f>
        <v>8.2261021164021155</v>
      </c>
      <c r="BH17" s="11">
        <f>Table15[[#This Row],[Velocity Zone 5 (20-25 Km/h) (m)]]/Table15[[#This Row],[Duration(min)]]</f>
        <v>0.66790123456790118</v>
      </c>
      <c r="BI17" s="11">
        <f>Table15[[#This Row],[Total Player Load]]/Table15[[#This Row],[Duration(min)]]</f>
        <v>7.8186966490299827</v>
      </c>
      <c r="BJ17" s="11">
        <f>Table15[[#This Row],[ACC+DEC]]/Table15[[#This Row],[Duration(min)]]</f>
        <v>1.7636684303350969</v>
      </c>
      <c r="BK17" s="11"/>
      <c r="BL17" s="11"/>
    </row>
    <row r="18" spans="1:64" x14ac:dyDescent="0.3">
      <c r="A18" s="13" t="s">
        <v>12</v>
      </c>
      <c r="B18" s="13" t="s">
        <v>74</v>
      </c>
      <c r="C18" s="14">
        <v>45118</v>
      </c>
      <c r="D18" s="13" t="s">
        <v>13</v>
      </c>
      <c r="E18" s="15">
        <v>9.3402777777777779E-2</v>
      </c>
      <c r="F18" s="7">
        <v>6769.3790300000001</v>
      </c>
      <c r="G18" s="7">
        <v>266.89999999999998</v>
      </c>
      <c r="H18" s="7">
        <v>25.141839999999998</v>
      </c>
      <c r="I18" s="7">
        <v>739.74000999999998</v>
      </c>
      <c r="J18" s="7">
        <v>3.32</v>
      </c>
      <c r="K18" s="7">
        <v>89</v>
      </c>
      <c r="L18" s="7">
        <v>59</v>
      </c>
      <c r="M18" s="7">
        <v>1006.64001</v>
      </c>
      <c r="N18" s="7">
        <v>263.58</v>
      </c>
      <c r="O18" s="7">
        <v>824.61264000000006</v>
      </c>
      <c r="P18" s="7">
        <v>50.327019999999997</v>
      </c>
      <c r="Q18" s="10">
        <f>SUM(Table15[[#This Row],[Acceleration B1-3 Total Efforts (Gen 2)]:[Deceleration B1-3 Total Efforts (Gen 2)]])</f>
        <v>148</v>
      </c>
      <c r="R18" s="11">
        <f>AVERAGEIF(Table15[Name],Table15[[#This Row],[Name]],Table15[Total Distance (m)])</f>
        <v>5856.8354133333323</v>
      </c>
      <c r="S18" s="11">
        <f>AVERAGEIF(Table15[Name],Table15[[#This Row],[Name]],Table15[HSD Above 20 km/h])</f>
        <v>236.25925888888889</v>
      </c>
      <c r="T18" s="11">
        <f>AVERAGEIF(Table15[Name],Table15[[#This Row],[Name]],Table15[Maximum Velocity (km/h)])</f>
        <v>26.173386666666666</v>
      </c>
      <c r="U18" s="11">
        <f>AVERAGEIF(Table15[Name],Table15[[#This Row],[Name]],Table15[Velocity Zone 4 (15-20 Km/h) (m)])</f>
        <v>555.67370444444441</v>
      </c>
      <c r="V18" s="11">
        <f>AVERAGEIF(Table15[Name],Table15[[#This Row],[Name]],Table15[Velocity Zone 6 (25 + Km/h) (m)])</f>
        <v>40.940370740740747</v>
      </c>
      <c r="W18" s="11">
        <f>AVERAGEIF(Table15[Name],Table15[[#This Row],[Name]],Table15[Acceleration B1-3 Total Efforts (Gen 2)])</f>
        <v>70.925925925925924</v>
      </c>
      <c r="X18" s="11">
        <f>AVERAGEIF(Table15[Name],Table15[[#This Row],[Name]],Table15[Deceleration B1-3 Total Efforts (Gen 2)])</f>
        <v>56.851851851851855</v>
      </c>
      <c r="Y18" s="11">
        <f>AVERAGEIF(Table15[Name],Table15[[#This Row],[Name]],Table15[High Intensity Distance (m)_&gt;15])</f>
        <v>791.93296333333319</v>
      </c>
      <c r="Z18" s="11">
        <f>AVERAGEIF(Table15[Name],Table15[[#This Row],[Name]],Table15[Velocity Zone 5 (20-25 Km/h) (m)])</f>
        <v>195.31888814814815</v>
      </c>
      <c r="AA18" s="11">
        <f>AVERAGEIF(Table15[Name],Table15[[#This Row],[Name]],Table15[Total Player Load])</f>
        <v>644.53564962962969</v>
      </c>
      <c r="AB18" s="11">
        <f>AVERAGEIF(Table15[Name],Table15[[#This Row],[Name]],Table15[ACC+DEC])</f>
        <v>127.77777777777777</v>
      </c>
      <c r="AC18" s="11">
        <f>AVERAGE(Table15[Total Distance (m)])</f>
        <v>5546.0900840188679</v>
      </c>
      <c r="AD18" s="11">
        <f>AVERAGE(Table15[HSD Above 20 km/h])</f>
        <v>248.67511279245289</v>
      </c>
      <c r="AE18" s="11">
        <f>AVERAGE(Table15[Maximum Velocity (km/h)])</f>
        <v>25.938714150943401</v>
      </c>
      <c r="AF18" s="11">
        <f>AVERAGE(Table15[Velocity Zone 4 (15-20 Km/h) (m)])</f>
        <v>585.63754809433908</v>
      </c>
      <c r="AG18" s="11">
        <f>AVERAGE(Table15[Velocity Zone 6 (25 + Km/h) (m)])</f>
        <v>55.103452830188672</v>
      </c>
      <c r="AH18" s="11">
        <f>AVERAGE(Table15[Acceleration B1-3 Total Efforts (Gen 2)])</f>
        <v>70.932075471698113</v>
      </c>
      <c r="AI18" s="11">
        <f>AVERAGE(Table15[Deceleration B1-3 Total Efforts (Gen 2)])</f>
        <v>58.513207547169813</v>
      </c>
      <c r="AJ18" s="11">
        <f>AVERAGE(Table15[High Intensity Distance (m)_&gt;15])</f>
        <v>834.31266088679206</v>
      </c>
      <c r="AK18" s="11">
        <f>AVERAGE(Table15[Velocity Zone 5 (20-25 Km/h) (m)])</f>
        <v>193.57165996226419</v>
      </c>
      <c r="AL18" s="11">
        <f>AVERAGE(Table15[Total Player Load])</f>
        <v>612.17092028301886</v>
      </c>
      <c r="AM18" s="11">
        <f>AVERAGE(Table15[ACC+DEC])</f>
        <v>129.44528301886791</v>
      </c>
      <c r="AN18" s="11" t="str">
        <f>TEXT(Table15[[#This Row],[Date]],"mmmm")</f>
        <v>juillet</v>
      </c>
      <c r="AO18" s="11" t="e">
        <f ca="1">_xlfn.MAXIFS(Table15[Total Distance (m)],Table15[Name],Table15[[#This Row],[Name]])</f>
        <v>#NAME?</v>
      </c>
      <c r="AP18" s="11" t="e">
        <f ca="1">_xlfn.MAXIFS(Table15[HSD Above 20 km/h],Table15[Name],Table15[[#This Row],[Name]])</f>
        <v>#NAME?</v>
      </c>
      <c r="AQ18" s="11" t="e">
        <f ca="1">_xlfn.MAXIFS(Table15[Maximum Velocity (km/h)],Table15[Name],Table15[[#This Row],[Name]])</f>
        <v>#NAME?</v>
      </c>
      <c r="AR18" s="9" t="e">
        <f ca="1">Table15[[#This Row],[Maximum Velocity (km/h)]]/Table15[[#This Row],[Max_Maximum Velocity (km/h)]]</f>
        <v>#NAME?</v>
      </c>
      <c r="AS18" s="11" t="e">
        <f ca="1">_xlfn.MAXIFS(Table15[Velocity Zone 4 (15-20 Km/h) (m)],Table15[Name],Table15[[#This Row],[Name]])</f>
        <v>#NAME?</v>
      </c>
      <c r="AT18" s="11" t="e">
        <f ca="1">_xlfn.MAXIFS(Table15[Velocity Zone 6 (25 + Km/h) (m)],Table15[Name],Table15[[#This Row],[Name]])</f>
        <v>#NAME?</v>
      </c>
      <c r="AU18" s="11" t="e">
        <f ca="1">_xlfn.MAXIFS(Table15[Acceleration B1-3 Total Efforts (Gen 2)],Table15[Name],Table15[[#This Row],[Name]])</f>
        <v>#NAME?</v>
      </c>
      <c r="AV18" s="11" t="e">
        <f ca="1">_xlfn.MAXIFS(Table15[Deceleration B1-3 Total Efforts (Gen 2)],Table15[Name],Table15[[#This Row],[Name]])</f>
        <v>#NAME?</v>
      </c>
      <c r="AW18" s="11" t="e">
        <f ca="1">_xlfn.MAXIFS(Table15[High Intensity Distance (m)_&gt;15],Table15[Name],Table15[[#This Row],[Name]])</f>
        <v>#NAME?</v>
      </c>
      <c r="AX18" s="11" t="e">
        <f ca="1">_xlfn.MAXIFS(Table15[Velocity Zone 5 (20-25 Km/h) (m)],Table15[Name],Table15[[#This Row],[Name]])</f>
        <v>#NAME?</v>
      </c>
      <c r="AY18" s="11" t="e">
        <f ca="1">_xlfn.MAXIFS(Table15[Total Player Load],Table15[Name],Table15[[#This Row],[Name]])</f>
        <v>#NAME?</v>
      </c>
      <c r="AZ18" s="11" t="e">
        <f ca="1">_xlfn.MAXIFS(Table15[ACC+DEC],Table15[Name],Table15[[#This Row],[Name]])</f>
        <v>#NAME?</v>
      </c>
      <c r="BA18" s="11">
        <f>CONVERT(Table15[[#This Row],[Total Duration]],"day","mn")</f>
        <v>134.5</v>
      </c>
      <c r="BB18" s="12">
        <f>Table15[[#This Row],[HSD Above 20 km/h]]/Table15[[#This Row],[Duration(min)]]</f>
        <v>1.9843866171003717</v>
      </c>
      <c r="BC18" s="11">
        <f>Table15[[#This Row],[Velocity Zone 4 (15-20 Km/h) (m)]]/Table15[[#This Row],[Duration(min)]]</f>
        <v>5.4999257249070634</v>
      </c>
      <c r="BD18" s="11">
        <f>Table15[[#This Row],[Velocity Zone 6 (25 + Km/h) (m)]]/Table15[[#This Row],[Duration(min)]]</f>
        <v>2.4684014869888474E-2</v>
      </c>
      <c r="BE18" s="11">
        <f>Table15[[#This Row],[Acceleration B1-3 Total Efforts (Gen 2)]]/Table15[[#This Row],[Duration(min)]]</f>
        <v>0.66171003717472121</v>
      </c>
      <c r="BF18" s="11">
        <f>Table15[[#This Row],[Deceleration B1-3 Total Efforts (Gen 2)]]/Table15[[#This Row],[Duration(min)]]</f>
        <v>0.43866171003717475</v>
      </c>
      <c r="BG18" s="11">
        <f>Table15[[#This Row],[High Intensity Distance (m)_&gt;15]]/Table15[[#This Row],[Duration(min)]]</f>
        <v>7.4843123420074349</v>
      </c>
      <c r="BH18" s="11">
        <f>Table15[[#This Row],[Velocity Zone 5 (20-25 Km/h) (m)]]/Table15[[#This Row],[Duration(min)]]</f>
        <v>1.9597026022304831</v>
      </c>
      <c r="BI18" s="11">
        <f>Table15[[#This Row],[Total Player Load]]/Table15[[#This Row],[Duration(min)]]</f>
        <v>6.1309489962825285</v>
      </c>
      <c r="BJ18" s="11">
        <f>Table15[[#This Row],[ACC+DEC]]/Table15[[#This Row],[Duration(min)]]</f>
        <v>1.1003717472118959</v>
      </c>
      <c r="BK18" s="11"/>
      <c r="BL18" s="11"/>
    </row>
    <row r="19" spans="1:64" x14ac:dyDescent="0.3">
      <c r="A19" s="13" t="s">
        <v>14</v>
      </c>
      <c r="B19" s="13" t="s">
        <v>74</v>
      </c>
      <c r="C19" s="14">
        <v>45118</v>
      </c>
      <c r="D19" s="13" t="s">
        <v>15</v>
      </c>
      <c r="E19" s="15">
        <v>9.5173611111111112E-2</v>
      </c>
      <c r="F19" s="7">
        <v>7513.2300999999998</v>
      </c>
      <c r="G19" s="7">
        <v>527.24</v>
      </c>
      <c r="H19" s="7">
        <v>24.671130000000002</v>
      </c>
      <c r="I19" s="7">
        <v>919.27998000000002</v>
      </c>
      <c r="J19" s="7">
        <v>0</v>
      </c>
      <c r="K19" s="7">
        <v>96</v>
      </c>
      <c r="L19" s="7">
        <v>84</v>
      </c>
      <c r="M19" s="7">
        <v>1446.51998</v>
      </c>
      <c r="N19" s="7">
        <v>527.24</v>
      </c>
      <c r="O19" s="7">
        <v>831.29668000000004</v>
      </c>
      <c r="P19" s="7">
        <v>54.818689999999997</v>
      </c>
      <c r="Q19" s="10">
        <f>SUM(Table15[[#This Row],[Acceleration B1-3 Total Efforts (Gen 2)]:[Deceleration B1-3 Total Efforts (Gen 2)]])</f>
        <v>180</v>
      </c>
      <c r="R19" s="11">
        <f>AVERAGEIF(Table15[Name],Table15[[#This Row],[Name]],Table15[Total Distance (m)])</f>
        <v>4869.3203724000005</v>
      </c>
      <c r="S19" s="11">
        <f>AVERAGEIF(Table15[Name],Table15[[#This Row],[Name]],Table15[HSD Above 20 km/h])</f>
        <v>247.6363996</v>
      </c>
      <c r="T19" s="11">
        <f>AVERAGEIF(Table15[Name],Table15[[#This Row],[Name]],Table15[Maximum Velocity (km/h)])</f>
        <v>26.278271199999999</v>
      </c>
      <c r="U19" s="11">
        <f>AVERAGEIF(Table15[Name],Table15[[#This Row],[Name]],Table15[Velocity Zone 4 (15-20 Km/h) (m)])</f>
        <v>530.37160040000015</v>
      </c>
      <c r="V19" s="11">
        <f>AVERAGEIF(Table15[Name],Table15[[#This Row],[Name]],Table15[Velocity Zone 6 (25 + Km/h) (m)])</f>
        <v>78.678400000000011</v>
      </c>
      <c r="W19" s="11">
        <f>AVERAGEIF(Table15[Name],Table15[[#This Row],[Name]],Table15[Acceleration B1-3 Total Efforts (Gen 2)])</f>
        <v>62.76</v>
      </c>
      <c r="X19" s="11">
        <f>AVERAGEIF(Table15[Name],Table15[[#This Row],[Name]],Table15[Deceleration B1-3 Total Efforts (Gen 2)])</f>
        <v>54.96</v>
      </c>
      <c r="Y19" s="11">
        <f>AVERAGEIF(Table15[Name],Table15[[#This Row],[Name]],Table15[High Intensity Distance (m)_&gt;15])</f>
        <v>778.00800000000015</v>
      </c>
      <c r="Z19" s="11">
        <f>AVERAGEIF(Table15[Name],Table15[[#This Row],[Name]],Table15[Velocity Zone 5 (20-25 Km/h) (m)])</f>
        <v>168.95799960000005</v>
      </c>
      <c r="AA19" s="11">
        <f>AVERAGEIF(Table15[Name],Table15[[#This Row],[Name]],Table15[Total Player Load])</f>
        <v>537.5049484000001</v>
      </c>
      <c r="AB19" s="11">
        <f>AVERAGEIF(Table15[Name],Table15[[#This Row],[Name]],Table15[ACC+DEC])</f>
        <v>117.72</v>
      </c>
      <c r="AC19" s="11">
        <f>AVERAGE(Table15[Total Distance (m)])</f>
        <v>5546.0900840188679</v>
      </c>
      <c r="AD19" s="11">
        <f>AVERAGE(Table15[HSD Above 20 km/h])</f>
        <v>248.67511279245289</v>
      </c>
      <c r="AE19" s="11">
        <f>AVERAGE(Table15[Maximum Velocity (km/h)])</f>
        <v>25.938714150943401</v>
      </c>
      <c r="AF19" s="11">
        <f>AVERAGE(Table15[Velocity Zone 4 (15-20 Km/h) (m)])</f>
        <v>585.63754809433908</v>
      </c>
      <c r="AG19" s="11">
        <f>AVERAGE(Table15[Velocity Zone 6 (25 + Km/h) (m)])</f>
        <v>55.103452830188672</v>
      </c>
      <c r="AH19" s="11">
        <f>AVERAGE(Table15[Acceleration B1-3 Total Efforts (Gen 2)])</f>
        <v>70.932075471698113</v>
      </c>
      <c r="AI19" s="11">
        <f>AVERAGE(Table15[Deceleration B1-3 Total Efforts (Gen 2)])</f>
        <v>58.513207547169813</v>
      </c>
      <c r="AJ19" s="11">
        <f>AVERAGE(Table15[High Intensity Distance (m)_&gt;15])</f>
        <v>834.31266088679206</v>
      </c>
      <c r="AK19" s="11">
        <f>AVERAGE(Table15[Velocity Zone 5 (20-25 Km/h) (m)])</f>
        <v>193.57165996226419</v>
      </c>
      <c r="AL19" s="11">
        <f>AVERAGE(Table15[Total Player Load])</f>
        <v>612.17092028301886</v>
      </c>
      <c r="AM19" s="11">
        <f>AVERAGE(Table15[ACC+DEC])</f>
        <v>129.44528301886791</v>
      </c>
      <c r="AN19" s="11" t="str">
        <f>TEXT(Table15[[#This Row],[Date]],"mmmm")</f>
        <v>juillet</v>
      </c>
      <c r="AO19" s="11" t="e">
        <f ca="1">_xlfn.MAXIFS(Table15[Total Distance (m)],Table15[Name],Table15[[#This Row],[Name]])</f>
        <v>#NAME?</v>
      </c>
      <c r="AP19" s="11" t="e">
        <f ca="1">_xlfn.MAXIFS(Table15[HSD Above 20 km/h],Table15[Name],Table15[[#This Row],[Name]])</f>
        <v>#NAME?</v>
      </c>
      <c r="AQ19" s="11" t="e">
        <f ca="1">_xlfn.MAXIFS(Table15[Maximum Velocity (km/h)],Table15[Name],Table15[[#This Row],[Name]])</f>
        <v>#NAME?</v>
      </c>
      <c r="AR19" s="9" t="e">
        <f ca="1">Table15[[#This Row],[Maximum Velocity (km/h)]]/Table15[[#This Row],[Max_Maximum Velocity (km/h)]]</f>
        <v>#NAME?</v>
      </c>
      <c r="AS19" s="11" t="e">
        <f ca="1">_xlfn.MAXIFS(Table15[Velocity Zone 4 (15-20 Km/h) (m)],Table15[Name],Table15[[#This Row],[Name]])</f>
        <v>#NAME?</v>
      </c>
      <c r="AT19" s="11" t="e">
        <f ca="1">_xlfn.MAXIFS(Table15[Velocity Zone 6 (25 + Km/h) (m)],Table15[Name],Table15[[#This Row],[Name]])</f>
        <v>#NAME?</v>
      </c>
      <c r="AU19" s="11" t="e">
        <f ca="1">_xlfn.MAXIFS(Table15[Acceleration B1-3 Total Efforts (Gen 2)],Table15[Name],Table15[[#This Row],[Name]])</f>
        <v>#NAME?</v>
      </c>
      <c r="AV19" s="11" t="e">
        <f ca="1">_xlfn.MAXIFS(Table15[Deceleration B1-3 Total Efforts (Gen 2)],Table15[Name],Table15[[#This Row],[Name]])</f>
        <v>#NAME?</v>
      </c>
      <c r="AW19" s="11" t="e">
        <f ca="1">_xlfn.MAXIFS(Table15[High Intensity Distance (m)_&gt;15],Table15[Name],Table15[[#This Row],[Name]])</f>
        <v>#NAME?</v>
      </c>
      <c r="AX19" s="11" t="e">
        <f ca="1">_xlfn.MAXIFS(Table15[Velocity Zone 5 (20-25 Km/h) (m)],Table15[Name],Table15[[#This Row],[Name]])</f>
        <v>#NAME?</v>
      </c>
      <c r="AY19" s="11" t="e">
        <f ca="1">_xlfn.MAXIFS(Table15[Total Player Load],Table15[Name],Table15[[#This Row],[Name]])</f>
        <v>#NAME?</v>
      </c>
      <c r="AZ19" s="11" t="e">
        <f ca="1">_xlfn.MAXIFS(Table15[ACC+DEC],Table15[Name],Table15[[#This Row],[Name]])</f>
        <v>#NAME?</v>
      </c>
      <c r="BA19" s="11">
        <f>CONVERT(Table15[[#This Row],[Total Duration]],"day","mn")</f>
        <v>137.05000000000001</v>
      </c>
      <c r="BB19" s="12">
        <f>Table15[[#This Row],[HSD Above 20 km/h]]/Table15[[#This Row],[Duration(min)]]</f>
        <v>3.8470631156512218</v>
      </c>
      <c r="BC19" s="11">
        <f>Table15[[#This Row],[Velocity Zone 4 (15-20 Km/h) (m)]]/Table15[[#This Row],[Duration(min)]]</f>
        <v>6.7076248084640637</v>
      </c>
      <c r="BD19" s="11">
        <f>Table15[[#This Row],[Velocity Zone 6 (25 + Km/h) (m)]]/Table15[[#This Row],[Duration(min)]]</f>
        <v>0</v>
      </c>
      <c r="BE19" s="11">
        <f>Table15[[#This Row],[Acceleration B1-3 Total Efforts (Gen 2)]]/Table15[[#This Row],[Duration(min)]]</f>
        <v>0.70047427946005103</v>
      </c>
      <c r="BF19" s="11">
        <f>Table15[[#This Row],[Deceleration B1-3 Total Efforts (Gen 2)]]/Table15[[#This Row],[Duration(min)]]</f>
        <v>0.61291499452754461</v>
      </c>
      <c r="BG19" s="11">
        <f>Table15[[#This Row],[High Intensity Distance (m)_&gt;15]]/Table15[[#This Row],[Duration(min)]]</f>
        <v>10.554687924115285</v>
      </c>
      <c r="BH19" s="11">
        <f>Table15[[#This Row],[Velocity Zone 5 (20-25 Km/h) (m)]]/Table15[[#This Row],[Duration(min)]]</f>
        <v>3.8470631156512218</v>
      </c>
      <c r="BI19" s="11">
        <f>Table15[[#This Row],[Total Player Load]]/Table15[[#This Row],[Duration(min)]]</f>
        <v>6.0656452389638815</v>
      </c>
      <c r="BJ19" s="11">
        <f>Table15[[#This Row],[ACC+DEC]]/Table15[[#This Row],[Duration(min)]]</f>
        <v>1.3133892739875956</v>
      </c>
      <c r="BK19" s="11"/>
      <c r="BL19" s="11"/>
    </row>
    <row r="20" spans="1:64" x14ac:dyDescent="0.3">
      <c r="A20" s="13" t="s">
        <v>16</v>
      </c>
      <c r="B20" s="13" t="s">
        <v>74</v>
      </c>
      <c r="C20" s="14">
        <v>45118</v>
      </c>
      <c r="D20" s="13" t="s">
        <v>17</v>
      </c>
      <c r="E20" s="15">
        <v>9.4120370370370368E-2</v>
      </c>
      <c r="F20" s="7">
        <v>7474.8801899999999</v>
      </c>
      <c r="G20" s="7">
        <v>385.6</v>
      </c>
      <c r="H20" s="7">
        <v>23.45646</v>
      </c>
      <c r="I20" s="7">
        <v>624.16</v>
      </c>
      <c r="J20" s="7">
        <v>0</v>
      </c>
      <c r="K20" s="7">
        <v>79</v>
      </c>
      <c r="L20" s="7">
        <v>63</v>
      </c>
      <c r="M20" s="7">
        <v>1009.76</v>
      </c>
      <c r="N20" s="7">
        <v>385.6</v>
      </c>
      <c r="O20" s="7">
        <v>890.77427999999998</v>
      </c>
      <c r="P20" s="7">
        <v>55.146509999999999</v>
      </c>
      <c r="Q20" s="10">
        <f>SUM(Table15[[#This Row],[Acceleration B1-3 Total Efforts (Gen 2)]:[Deceleration B1-3 Total Efforts (Gen 2)]])</f>
        <v>142</v>
      </c>
      <c r="R20" s="11">
        <f>AVERAGEIF(Table15[Name],Table15[[#This Row],[Name]],Table15[Total Distance (m)])</f>
        <v>5619.8345883333332</v>
      </c>
      <c r="S20" s="11">
        <f>AVERAGEIF(Table15[Name],Table15[[#This Row],[Name]],Table15[HSD Above 20 km/h])</f>
        <v>194.1326656666667</v>
      </c>
      <c r="T20" s="11">
        <f>AVERAGEIF(Table15[Name],Table15[[#This Row],[Name]],Table15[Maximum Velocity (km/h)])</f>
        <v>25.38796266666666</v>
      </c>
      <c r="U20" s="11">
        <f>AVERAGEIF(Table15[Name],Table15[[#This Row],[Name]],Table15[Velocity Zone 4 (15-20 Km/h) (m)])</f>
        <v>452.42266433333327</v>
      </c>
      <c r="V20" s="11">
        <f>AVERAGEIF(Table15[Name],Table15[[#This Row],[Name]],Table15[Velocity Zone 6 (25 + Km/h) (m)])</f>
        <v>48.318666999999991</v>
      </c>
      <c r="W20" s="11">
        <f>AVERAGEIF(Table15[Name],Table15[[#This Row],[Name]],Table15[Acceleration B1-3 Total Efforts (Gen 2)])</f>
        <v>61.2</v>
      </c>
      <c r="X20" s="11">
        <f>AVERAGEIF(Table15[Name],Table15[[#This Row],[Name]],Table15[Deceleration B1-3 Total Efforts (Gen 2)])</f>
        <v>48.06666666666667</v>
      </c>
      <c r="Y20" s="11">
        <f>AVERAGEIF(Table15[Name],Table15[[#This Row],[Name]],Table15[High Intensity Distance (m)_&gt;15])</f>
        <v>646.55532999999991</v>
      </c>
      <c r="Z20" s="11">
        <f>AVERAGEIF(Table15[Name],Table15[[#This Row],[Name]],Table15[Velocity Zone 5 (20-25 Km/h) (m)])</f>
        <v>145.81399866666669</v>
      </c>
      <c r="AA20" s="11">
        <f>AVERAGEIF(Table15[Name],Table15[[#This Row],[Name]],Table15[Total Player Load])</f>
        <v>593.12283433333312</v>
      </c>
      <c r="AB20" s="11">
        <f>AVERAGEIF(Table15[Name],Table15[[#This Row],[Name]],Table15[ACC+DEC])</f>
        <v>109.26666666666667</v>
      </c>
      <c r="AC20" s="11">
        <f>AVERAGE(Table15[Total Distance (m)])</f>
        <v>5546.0900840188679</v>
      </c>
      <c r="AD20" s="11">
        <f>AVERAGE(Table15[HSD Above 20 km/h])</f>
        <v>248.67511279245289</v>
      </c>
      <c r="AE20" s="11">
        <f>AVERAGE(Table15[Maximum Velocity (km/h)])</f>
        <v>25.938714150943401</v>
      </c>
      <c r="AF20" s="11">
        <f>AVERAGE(Table15[Velocity Zone 4 (15-20 Km/h) (m)])</f>
        <v>585.63754809433908</v>
      </c>
      <c r="AG20" s="11">
        <f>AVERAGE(Table15[Velocity Zone 6 (25 + Km/h) (m)])</f>
        <v>55.103452830188672</v>
      </c>
      <c r="AH20" s="11">
        <f>AVERAGE(Table15[Acceleration B1-3 Total Efforts (Gen 2)])</f>
        <v>70.932075471698113</v>
      </c>
      <c r="AI20" s="11">
        <f>AVERAGE(Table15[Deceleration B1-3 Total Efforts (Gen 2)])</f>
        <v>58.513207547169813</v>
      </c>
      <c r="AJ20" s="11">
        <f>AVERAGE(Table15[High Intensity Distance (m)_&gt;15])</f>
        <v>834.31266088679206</v>
      </c>
      <c r="AK20" s="11">
        <f>AVERAGE(Table15[Velocity Zone 5 (20-25 Km/h) (m)])</f>
        <v>193.57165996226419</v>
      </c>
      <c r="AL20" s="11">
        <f>AVERAGE(Table15[Total Player Load])</f>
        <v>612.17092028301886</v>
      </c>
      <c r="AM20" s="11">
        <f>AVERAGE(Table15[ACC+DEC])</f>
        <v>129.44528301886791</v>
      </c>
      <c r="AN20" s="11" t="str">
        <f>TEXT(Table15[[#This Row],[Date]],"mmmm")</f>
        <v>juillet</v>
      </c>
      <c r="AO20" s="11" t="e">
        <f ca="1">_xlfn.MAXIFS(Table15[Total Distance (m)],Table15[Name],Table15[[#This Row],[Name]])</f>
        <v>#NAME?</v>
      </c>
      <c r="AP20" s="11" t="e">
        <f ca="1">_xlfn.MAXIFS(Table15[HSD Above 20 km/h],Table15[Name],Table15[[#This Row],[Name]])</f>
        <v>#NAME?</v>
      </c>
      <c r="AQ20" s="11" t="e">
        <f ca="1">_xlfn.MAXIFS(Table15[Maximum Velocity (km/h)],Table15[Name],Table15[[#This Row],[Name]])</f>
        <v>#NAME?</v>
      </c>
      <c r="AR20" s="9" t="e">
        <f ca="1">Table15[[#This Row],[Maximum Velocity (km/h)]]/Table15[[#This Row],[Max_Maximum Velocity (km/h)]]</f>
        <v>#NAME?</v>
      </c>
      <c r="AS20" s="11" t="e">
        <f ca="1">_xlfn.MAXIFS(Table15[Velocity Zone 4 (15-20 Km/h) (m)],Table15[Name],Table15[[#This Row],[Name]])</f>
        <v>#NAME?</v>
      </c>
      <c r="AT20" s="11" t="e">
        <f ca="1">_xlfn.MAXIFS(Table15[Velocity Zone 6 (25 + Km/h) (m)],Table15[Name],Table15[[#This Row],[Name]])</f>
        <v>#NAME?</v>
      </c>
      <c r="AU20" s="11" t="e">
        <f ca="1">_xlfn.MAXIFS(Table15[Acceleration B1-3 Total Efforts (Gen 2)],Table15[Name],Table15[[#This Row],[Name]])</f>
        <v>#NAME?</v>
      </c>
      <c r="AV20" s="11" t="e">
        <f ca="1">_xlfn.MAXIFS(Table15[Deceleration B1-3 Total Efforts (Gen 2)],Table15[Name],Table15[[#This Row],[Name]])</f>
        <v>#NAME?</v>
      </c>
      <c r="AW20" s="11" t="e">
        <f ca="1">_xlfn.MAXIFS(Table15[High Intensity Distance (m)_&gt;15],Table15[Name],Table15[[#This Row],[Name]])</f>
        <v>#NAME?</v>
      </c>
      <c r="AX20" s="11" t="e">
        <f ca="1">_xlfn.MAXIFS(Table15[Velocity Zone 5 (20-25 Km/h) (m)],Table15[Name],Table15[[#This Row],[Name]])</f>
        <v>#NAME?</v>
      </c>
      <c r="AY20" s="11" t="e">
        <f ca="1">_xlfn.MAXIFS(Table15[Total Player Load],Table15[Name],Table15[[#This Row],[Name]])</f>
        <v>#NAME?</v>
      </c>
      <c r="AZ20" s="11" t="e">
        <f ca="1">_xlfn.MAXIFS(Table15[ACC+DEC],Table15[Name],Table15[[#This Row],[Name]])</f>
        <v>#NAME?</v>
      </c>
      <c r="BA20" s="11">
        <f>CONVERT(Table15[[#This Row],[Total Duration]],"day","mn")</f>
        <v>135.53333333333333</v>
      </c>
      <c r="BB20" s="12">
        <f>Table15[[#This Row],[HSD Above 20 km/h]]/Table15[[#This Row],[Duration(min)]]</f>
        <v>2.8450565666502707</v>
      </c>
      <c r="BC20" s="11">
        <f>Table15[[#This Row],[Velocity Zone 4 (15-20 Km/h) (m)]]/Table15[[#This Row],[Duration(min)]]</f>
        <v>4.6052139695031968</v>
      </c>
      <c r="BD20" s="11">
        <f>Table15[[#This Row],[Velocity Zone 6 (25 + Km/h) (m)]]/Table15[[#This Row],[Duration(min)]]</f>
        <v>0</v>
      </c>
      <c r="BE20" s="11">
        <f>Table15[[#This Row],[Acceleration B1-3 Total Efforts (Gen 2)]]/Table15[[#This Row],[Duration(min)]]</f>
        <v>0.58288243974422038</v>
      </c>
      <c r="BF20" s="11">
        <f>Table15[[#This Row],[Deceleration B1-3 Total Efforts (Gen 2)]]/Table15[[#This Row],[Duration(min)]]</f>
        <v>0.46483030004918841</v>
      </c>
      <c r="BG20" s="11">
        <f>Table15[[#This Row],[High Intensity Distance (m)_&gt;15]]/Table15[[#This Row],[Duration(min)]]</f>
        <v>7.450270536153468</v>
      </c>
      <c r="BH20" s="11">
        <f>Table15[[#This Row],[Velocity Zone 5 (20-25 Km/h) (m)]]/Table15[[#This Row],[Duration(min)]]</f>
        <v>2.8450565666502707</v>
      </c>
      <c r="BI20" s="11">
        <f>Table15[[#This Row],[Total Player Load]]/Table15[[#This Row],[Duration(min)]]</f>
        <v>6.5723631087063454</v>
      </c>
      <c r="BJ20" s="11">
        <f>Table15[[#This Row],[ACC+DEC]]/Table15[[#This Row],[Duration(min)]]</f>
        <v>1.0477127397934087</v>
      </c>
      <c r="BK20" s="11"/>
      <c r="BL20" s="11"/>
    </row>
    <row r="21" spans="1:64" x14ac:dyDescent="0.3">
      <c r="A21" s="13" t="s">
        <v>18</v>
      </c>
      <c r="B21" s="13" t="s">
        <v>74</v>
      </c>
      <c r="C21" s="14">
        <v>45118</v>
      </c>
      <c r="D21" s="13" t="s">
        <v>19</v>
      </c>
      <c r="E21" s="15">
        <v>9.4317129629629626E-2</v>
      </c>
      <c r="F21" s="7">
        <v>6760.1440400000001</v>
      </c>
      <c r="G21" s="7">
        <v>252.72</v>
      </c>
      <c r="H21" s="7">
        <v>24.018409999999999</v>
      </c>
      <c r="I21" s="7">
        <v>618.99</v>
      </c>
      <c r="J21" s="7">
        <v>0</v>
      </c>
      <c r="K21" s="7">
        <v>72</v>
      </c>
      <c r="L21" s="7">
        <v>35</v>
      </c>
      <c r="M21" s="7">
        <v>871.71</v>
      </c>
      <c r="N21" s="7">
        <v>252.72</v>
      </c>
      <c r="O21" s="7">
        <v>777.47717</v>
      </c>
      <c r="P21" s="7">
        <v>49.77129</v>
      </c>
      <c r="Q21" s="10">
        <f>SUM(Table15[[#This Row],[Acceleration B1-3 Total Efforts (Gen 2)]:[Deceleration B1-3 Total Efforts (Gen 2)]])</f>
        <v>107</v>
      </c>
      <c r="R21" s="11">
        <f>AVERAGEIF(Table15[Name],Table15[[#This Row],[Name]],Table15[Total Distance (m)])</f>
        <v>6035.4947716666657</v>
      </c>
      <c r="S21" s="11">
        <f>AVERAGEIF(Table15[Name],Table15[[#This Row],[Name]],Table15[HSD Above 20 km/h])</f>
        <v>150.02916583333331</v>
      </c>
      <c r="T21" s="11">
        <f>AVERAGEIF(Table15[Name],Table15[[#This Row],[Name]],Table15[Maximum Velocity (km/h)])</f>
        <v>23.977441666666664</v>
      </c>
      <c r="U21" s="11">
        <f>AVERAGEIF(Table15[Name],Table15[[#This Row],[Name]],Table15[Velocity Zone 4 (15-20 Km/h) (m)])</f>
        <v>550.00250249999988</v>
      </c>
      <c r="V21" s="11">
        <f>AVERAGEIF(Table15[Name],Table15[[#This Row],[Name]],Table15[Velocity Zone 6 (25 + Km/h) (m)])</f>
        <v>20.603333333333335</v>
      </c>
      <c r="W21" s="11">
        <f>AVERAGEIF(Table15[Name],Table15[[#This Row],[Name]],Table15[Acceleration B1-3 Total Efforts (Gen 2)])</f>
        <v>68.25</v>
      </c>
      <c r="X21" s="11">
        <f>AVERAGEIF(Table15[Name],Table15[[#This Row],[Name]],Table15[Deceleration B1-3 Total Efforts (Gen 2)])</f>
        <v>43.333333333333336</v>
      </c>
      <c r="Y21" s="11">
        <f>AVERAGEIF(Table15[Name],Table15[[#This Row],[Name]],Table15[High Intensity Distance (m)_&gt;15])</f>
        <v>700.03166833333319</v>
      </c>
      <c r="Z21" s="11">
        <f>AVERAGEIF(Table15[Name],Table15[[#This Row],[Name]],Table15[Velocity Zone 5 (20-25 Km/h) (m)])</f>
        <v>129.42583249999998</v>
      </c>
      <c r="AA21" s="11">
        <f>AVERAGEIF(Table15[Name],Table15[[#This Row],[Name]],Table15[Total Player Load])</f>
        <v>666.77640583333334</v>
      </c>
      <c r="AB21" s="11">
        <f>AVERAGEIF(Table15[Name],Table15[[#This Row],[Name]],Table15[ACC+DEC])</f>
        <v>111.58333333333333</v>
      </c>
      <c r="AC21" s="11">
        <f>AVERAGE(Table15[Total Distance (m)])</f>
        <v>5546.0900840188679</v>
      </c>
      <c r="AD21" s="11">
        <f>AVERAGE(Table15[HSD Above 20 km/h])</f>
        <v>248.67511279245289</v>
      </c>
      <c r="AE21" s="11">
        <f>AVERAGE(Table15[Maximum Velocity (km/h)])</f>
        <v>25.938714150943401</v>
      </c>
      <c r="AF21" s="11">
        <f>AVERAGE(Table15[Velocity Zone 4 (15-20 Km/h) (m)])</f>
        <v>585.63754809433908</v>
      </c>
      <c r="AG21" s="11">
        <f>AVERAGE(Table15[Velocity Zone 6 (25 + Km/h) (m)])</f>
        <v>55.103452830188672</v>
      </c>
      <c r="AH21" s="11">
        <f>AVERAGE(Table15[Acceleration B1-3 Total Efforts (Gen 2)])</f>
        <v>70.932075471698113</v>
      </c>
      <c r="AI21" s="11">
        <f>AVERAGE(Table15[Deceleration B1-3 Total Efforts (Gen 2)])</f>
        <v>58.513207547169813</v>
      </c>
      <c r="AJ21" s="11">
        <f>AVERAGE(Table15[High Intensity Distance (m)_&gt;15])</f>
        <v>834.31266088679206</v>
      </c>
      <c r="AK21" s="11">
        <f>AVERAGE(Table15[Velocity Zone 5 (20-25 Km/h) (m)])</f>
        <v>193.57165996226419</v>
      </c>
      <c r="AL21" s="11">
        <f>AVERAGE(Table15[Total Player Load])</f>
        <v>612.17092028301886</v>
      </c>
      <c r="AM21" s="11">
        <f>AVERAGE(Table15[ACC+DEC])</f>
        <v>129.44528301886791</v>
      </c>
      <c r="AN21" s="11" t="str">
        <f>TEXT(Table15[[#This Row],[Date]],"mmmm")</f>
        <v>juillet</v>
      </c>
      <c r="AO21" s="11" t="e">
        <f ca="1">_xlfn.MAXIFS(Table15[Total Distance (m)],Table15[Name],Table15[[#This Row],[Name]])</f>
        <v>#NAME?</v>
      </c>
      <c r="AP21" s="11" t="e">
        <f ca="1">_xlfn.MAXIFS(Table15[HSD Above 20 km/h],Table15[Name],Table15[[#This Row],[Name]])</f>
        <v>#NAME?</v>
      </c>
      <c r="AQ21" s="11" t="e">
        <f ca="1">_xlfn.MAXIFS(Table15[Maximum Velocity (km/h)],Table15[Name],Table15[[#This Row],[Name]])</f>
        <v>#NAME?</v>
      </c>
      <c r="AR21" s="9" t="e">
        <f ca="1">Table15[[#This Row],[Maximum Velocity (km/h)]]/Table15[[#This Row],[Max_Maximum Velocity (km/h)]]</f>
        <v>#NAME?</v>
      </c>
      <c r="AS21" s="11" t="e">
        <f ca="1">_xlfn.MAXIFS(Table15[Velocity Zone 4 (15-20 Km/h) (m)],Table15[Name],Table15[[#This Row],[Name]])</f>
        <v>#NAME?</v>
      </c>
      <c r="AT21" s="11" t="e">
        <f ca="1">_xlfn.MAXIFS(Table15[Velocity Zone 6 (25 + Km/h) (m)],Table15[Name],Table15[[#This Row],[Name]])</f>
        <v>#NAME?</v>
      </c>
      <c r="AU21" s="11" t="e">
        <f ca="1">_xlfn.MAXIFS(Table15[Acceleration B1-3 Total Efforts (Gen 2)],Table15[Name],Table15[[#This Row],[Name]])</f>
        <v>#NAME?</v>
      </c>
      <c r="AV21" s="11" t="e">
        <f ca="1">_xlfn.MAXIFS(Table15[Deceleration B1-3 Total Efforts (Gen 2)],Table15[Name],Table15[[#This Row],[Name]])</f>
        <v>#NAME?</v>
      </c>
      <c r="AW21" s="11" t="e">
        <f ca="1">_xlfn.MAXIFS(Table15[High Intensity Distance (m)_&gt;15],Table15[Name],Table15[[#This Row],[Name]])</f>
        <v>#NAME?</v>
      </c>
      <c r="AX21" s="11" t="e">
        <f ca="1">_xlfn.MAXIFS(Table15[Velocity Zone 5 (20-25 Km/h) (m)],Table15[Name],Table15[[#This Row],[Name]])</f>
        <v>#NAME?</v>
      </c>
      <c r="AY21" s="11" t="e">
        <f ca="1">_xlfn.MAXIFS(Table15[Total Player Load],Table15[Name],Table15[[#This Row],[Name]])</f>
        <v>#NAME?</v>
      </c>
      <c r="AZ21" s="11" t="e">
        <f ca="1">_xlfn.MAXIFS(Table15[ACC+DEC],Table15[Name],Table15[[#This Row],[Name]])</f>
        <v>#NAME?</v>
      </c>
      <c r="BA21" s="11">
        <f>CONVERT(Table15[[#This Row],[Total Duration]],"day","mn")</f>
        <v>135.81666666666666</v>
      </c>
      <c r="BB21" s="12">
        <f>Table15[[#This Row],[HSD Above 20 km/h]]/Table15[[#This Row],[Duration(min)]]</f>
        <v>1.8607436495275493</v>
      </c>
      <c r="BC21" s="11">
        <f>Table15[[#This Row],[Velocity Zone 4 (15-20 Km/h) (m)]]/Table15[[#This Row],[Duration(min)]]</f>
        <v>4.5575408025524604</v>
      </c>
      <c r="BD21" s="11">
        <f>Table15[[#This Row],[Velocity Zone 6 (25 + Km/h) (m)]]/Table15[[#This Row],[Duration(min)]]</f>
        <v>0</v>
      </c>
      <c r="BE21" s="11">
        <f>Table15[[#This Row],[Acceleration B1-3 Total Efforts (Gen 2)]]/Table15[[#This Row],[Duration(min)]]</f>
        <v>0.53012639587679466</v>
      </c>
      <c r="BF21" s="11">
        <f>Table15[[#This Row],[Deceleration B1-3 Total Efforts (Gen 2)]]/Table15[[#This Row],[Duration(min)]]</f>
        <v>0.25770033132899745</v>
      </c>
      <c r="BG21" s="11">
        <f>Table15[[#This Row],[High Intensity Distance (m)_&gt;15]]/Table15[[#This Row],[Duration(min)]]</f>
        <v>6.4182844520800106</v>
      </c>
      <c r="BH21" s="11">
        <f>Table15[[#This Row],[Velocity Zone 5 (20-25 Km/h) (m)]]/Table15[[#This Row],[Duration(min)]]</f>
        <v>1.8607436495275493</v>
      </c>
      <c r="BI21" s="11">
        <f>Table15[[#This Row],[Total Player Load]]/Table15[[#This Row],[Duration(min)]]</f>
        <v>5.7244606945637502</v>
      </c>
      <c r="BJ21" s="11">
        <f>Table15[[#This Row],[ACC+DEC]]/Table15[[#This Row],[Duration(min)]]</f>
        <v>0.78782672720579217</v>
      </c>
      <c r="BK21" s="11"/>
      <c r="BL21" s="11"/>
    </row>
    <row r="22" spans="1:64" x14ac:dyDescent="0.3">
      <c r="A22" s="13" t="s">
        <v>20</v>
      </c>
      <c r="B22" s="13" t="s">
        <v>74</v>
      </c>
      <c r="C22" s="14">
        <v>45118</v>
      </c>
      <c r="D22" s="13" t="s">
        <v>21</v>
      </c>
      <c r="E22" s="15">
        <v>9.3935185185185177E-2</v>
      </c>
      <c r="F22" s="7">
        <v>7972.0072</v>
      </c>
      <c r="G22" s="7">
        <v>392.56999000000002</v>
      </c>
      <c r="H22" s="7">
        <v>24.55115</v>
      </c>
      <c r="I22" s="7">
        <v>991.10001</v>
      </c>
      <c r="J22" s="7">
        <v>0</v>
      </c>
      <c r="K22" s="7">
        <v>112</v>
      </c>
      <c r="L22" s="7">
        <v>99</v>
      </c>
      <c r="M22" s="7">
        <v>1383.67</v>
      </c>
      <c r="N22" s="7">
        <v>392.56999000000002</v>
      </c>
      <c r="O22" s="7">
        <v>932.75890000000004</v>
      </c>
      <c r="P22" s="7">
        <v>58.935200000000002</v>
      </c>
      <c r="Q22" s="10">
        <f>SUM(Table15[[#This Row],[Acceleration B1-3 Total Efforts (Gen 2)]:[Deceleration B1-3 Total Efforts (Gen 2)]])</f>
        <v>211</v>
      </c>
      <c r="R22" s="11">
        <f>AVERAGEIF(Table15[Name],Table15[[#This Row],[Name]],Table15[Total Distance (m)])</f>
        <v>5363.5460153333315</v>
      </c>
      <c r="S22" s="11">
        <f>AVERAGEIF(Table15[Name],Table15[[#This Row],[Name]],Table15[HSD Above 20 km/h])</f>
        <v>256.65866566666665</v>
      </c>
      <c r="T22" s="11">
        <f>AVERAGEIF(Table15[Name],Table15[[#This Row],[Name]],Table15[Maximum Velocity (km/h)])</f>
        <v>25.384765000000002</v>
      </c>
      <c r="U22" s="11">
        <f>AVERAGEIF(Table15[Name],Table15[[#This Row],[Name]],Table15[Velocity Zone 4 (15-20 Km/h) (m)])</f>
        <v>556.02699966666682</v>
      </c>
      <c r="V22" s="11">
        <f>AVERAGEIF(Table15[Name],Table15[[#This Row],[Name]],Table15[Velocity Zone 6 (25 + Km/h) (m)])</f>
        <v>51.111667666666676</v>
      </c>
      <c r="W22" s="11">
        <f>AVERAGEIF(Table15[Name],Table15[[#This Row],[Name]],Table15[Acceleration B1-3 Total Efforts (Gen 2)])</f>
        <v>73.8</v>
      </c>
      <c r="X22" s="11">
        <f>AVERAGEIF(Table15[Name],Table15[[#This Row],[Name]],Table15[Deceleration B1-3 Total Efforts (Gen 2)])</f>
        <v>70.533333333333331</v>
      </c>
      <c r="Y22" s="11">
        <f>AVERAGEIF(Table15[Name],Table15[[#This Row],[Name]],Table15[High Intensity Distance (m)_&gt;15])</f>
        <v>812.68566533333353</v>
      </c>
      <c r="Z22" s="11">
        <f>AVERAGEIF(Table15[Name],Table15[[#This Row],[Name]],Table15[Velocity Zone 5 (20-25 Km/h) (m)])</f>
        <v>205.546998</v>
      </c>
      <c r="AA22" s="11">
        <f>AVERAGEIF(Table15[Name],Table15[[#This Row],[Name]],Table15[Total Player Load])</f>
        <v>642.88242899999989</v>
      </c>
      <c r="AB22" s="11">
        <f>AVERAGEIF(Table15[Name],Table15[[#This Row],[Name]],Table15[ACC+DEC])</f>
        <v>144.33333333333334</v>
      </c>
      <c r="AC22" s="11">
        <f>AVERAGE(Table15[Total Distance (m)])</f>
        <v>5546.0900840188679</v>
      </c>
      <c r="AD22" s="11">
        <f>AVERAGE(Table15[HSD Above 20 km/h])</f>
        <v>248.67511279245289</v>
      </c>
      <c r="AE22" s="11">
        <f>AVERAGE(Table15[Maximum Velocity (km/h)])</f>
        <v>25.938714150943401</v>
      </c>
      <c r="AF22" s="11">
        <f>AVERAGE(Table15[Velocity Zone 4 (15-20 Km/h) (m)])</f>
        <v>585.63754809433908</v>
      </c>
      <c r="AG22" s="11">
        <f>AVERAGE(Table15[Velocity Zone 6 (25 + Km/h) (m)])</f>
        <v>55.103452830188672</v>
      </c>
      <c r="AH22" s="11">
        <f>AVERAGE(Table15[Acceleration B1-3 Total Efforts (Gen 2)])</f>
        <v>70.932075471698113</v>
      </c>
      <c r="AI22" s="11">
        <f>AVERAGE(Table15[Deceleration B1-3 Total Efforts (Gen 2)])</f>
        <v>58.513207547169813</v>
      </c>
      <c r="AJ22" s="11">
        <f>AVERAGE(Table15[High Intensity Distance (m)_&gt;15])</f>
        <v>834.31266088679206</v>
      </c>
      <c r="AK22" s="11">
        <f>AVERAGE(Table15[Velocity Zone 5 (20-25 Km/h) (m)])</f>
        <v>193.57165996226419</v>
      </c>
      <c r="AL22" s="11">
        <f>AVERAGE(Table15[Total Player Load])</f>
        <v>612.17092028301886</v>
      </c>
      <c r="AM22" s="11">
        <f>AVERAGE(Table15[ACC+DEC])</f>
        <v>129.44528301886791</v>
      </c>
      <c r="AN22" s="11" t="str">
        <f>TEXT(Table15[[#This Row],[Date]],"mmmm")</f>
        <v>juillet</v>
      </c>
      <c r="AO22" s="11" t="e">
        <f ca="1">_xlfn.MAXIFS(Table15[Total Distance (m)],Table15[Name],Table15[[#This Row],[Name]])</f>
        <v>#NAME?</v>
      </c>
      <c r="AP22" s="11" t="e">
        <f ca="1">_xlfn.MAXIFS(Table15[HSD Above 20 km/h],Table15[Name],Table15[[#This Row],[Name]])</f>
        <v>#NAME?</v>
      </c>
      <c r="AQ22" s="11" t="e">
        <f ca="1">_xlfn.MAXIFS(Table15[Maximum Velocity (km/h)],Table15[Name],Table15[[#This Row],[Name]])</f>
        <v>#NAME?</v>
      </c>
      <c r="AR22" s="9" t="e">
        <f ca="1">Table15[[#This Row],[Maximum Velocity (km/h)]]/Table15[[#This Row],[Max_Maximum Velocity (km/h)]]</f>
        <v>#NAME?</v>
      </c>
      <c r="AS22" s="11" t="e">
        <f ca="1">_xlfn.MAXIFS(Table15[Velocity Zone 4 (15-20 Km/h) (m)],Table15[Name],Table15[[#This Row],[Name]])</f>
        <v>#NAME?</v>
      </c>
      <c r="AT22" s="11" t="e">
        <f ca="1">_xlfn.MAXIFS(Table15[Velocity Zone 6 (25 + Km/h) (m)],Table15[Name],Table15[[#This Row],[Name]])</f>
        <v>#NAME?</v>
      </c>
      <c r="AU22" s="11" t="e">
        <f ca="1">_xlfn.MAXIFS(Table15[Acceleration B1-3 Total Efforts (Gen 2)],Table15[Name],Table15[[#This Row],[Name]])</f>
        <v>#NAME?</v>
      </c>
      <c r="AV22" s="11" t="e">
        <f ca="1">_xlfn.MAXIFS(Table15[Deceleration B1-3 Total Efforts (Gen 2)],Table15[Name],Table15[[#This Row],[Name]])</f>
        <v>#NAME?</v>
      </c>
      <c r="AW22" s="11" t="e">
        <f ca="1">_xlfn.MAXIFS(Table15[High Intensity Distance (m)_&gt;15],Table15[Name],Table15[[#This Row],[Name]])</f>
        <v>#NAME?</v>
      </c>
      <c r="AX22" s="11" t="e">
        <f ca="1">_xlfn.MAXIFS(Table15[Velocity Zone 5 (20-25 Km/h) (m)],Table15[Name],Table15[[#This Row],[Name]])</f>
        <v>#NAME?</v>
      </c>
      <c r="AY22" s="11" t="e">
        <f ca="1">_xlfn.MAXIFS(Table15[Total Player Load],Table15[Name],Table15[[#This Row],[Name]])</f>
        <v>#NAME?</v>
      </c>
      <c r="AZ22" s="11" t="e">
        <f ca="1">_xlfn.MAXIFS(Table15[ACC+DEC],Table15[Name],Table15[[#This Row],[Name]])</f>
        <v>#NAME?</v>
      </c>
      <c r="BA22" s="11">
        <f>CONVERT(Table15[[#This Row],[Total Duration]],"day","mn")</f>
        <v>135.26666666666665</v>
      </c>
      <c r="BB22" s="12">
        <f>Table15[[#This Row],[HSD Above 20 km/h]]/Table15[[#This Row],[Duration(min)]]</f>
        <v>2.902193124691967</v>
      </c>
      <c r="BC22" s="11">
        <f>Table15[[#This Row],[Velocity Zone 4 (15-20 Km/h) (m)]]/Table15[[#This Row],[Duration(min)]]</f>
        <v>7.3270084524396264</v>
      </c>
      <c r="BD22" s="11">
        <f>Table15[[#This Row],[Velocity Zone 6 (25 + Km/h) (m)]]/Table15[[#This Row],[Duration(min)]]</f>
        <v>0</v>
      </c>
      <c r="BE22" s="11">
        <f>Table15[[#This Row],[Acceleration B1-3 Total Efforts (Gen 2)]]/Table15[[#This Row],[Duration(min)]]</f>
        <v>0.82799408575653044</v>
      </c>
      <c r="BF22" s="11">
        <f>Table15[[#This Row],[Deceleration B1-3 Total Efforts (Gen 2)]]/Table15[[#This Row],[Duration(min)]]</f>
        <v>0.73188762937407603</v>
      </c>
      <c r="BG22" s="11">
        <f>Table15[[#This Row],[High Intensity Distance (m)_&gt;15]]/Table15[[#This Row],[Duration(min)]]</f>
        <v>10.229201577131594</v>
      </c>
      <c r="BH22" s="11">
        <f>Table15[[#This Row],[Velocity Zone 5 (20-25 Km/h) (m)]]/Table15[[#This Row],[Duration(min)]]</f>
        <v>2.902193124691967</v>
      </c>
      <c r="BI22" s="11">
        <f>Table15[[#This Row],[Total Player Load]]/Table15[[#This Row],[Duration(min)]]</f>
        <v>6.8957040413997053</v>
      </c>
      <c r="BJ22" s="11">
        <f>Table15[[#This Row],[ACC+DEC]]/Table15[[#This Row],[Duration(min)]]</f>
        <v>1.5598817151306064</v>
      </c>
      <c r="BK22" s="11"/>
      <c r="BL22" s="11"/>
    </row>
    <row r="23" spans="1:64" x14ac:dyDescent="0.3">
      <c r="A23" s="13" t="s">
        <v>22</v>
      </c>
      <c r="B23" s="13" t="s">
        <v>74</v>
      </c>
      <c r="C23" s="14">
        <v>45118</v>
      </c>
      <c r="D23" s="13" t="s">
        <v>19</v>
      </c>
      <c r="E23" s="15">
        <v>9.3078703703703705E-2</v>
      </c>
      <c r="F23" s="7">
        <v>7393.0577400000002</v>
      </c>
      <c r="G23" s="7">
        <v>345.21</v>
      </c>
      <c r="H23" s="7">
        <v>23.997540000000001</v>
      </c>
      <c r="I23" s="7">
        <v>995.30002999999999</v>
      </c>
      <c r="J23" s="7">
        <v>0</v>
      </c>
      <c r="K23" s="7">
        <v>112</v>
      </c>
      <c r="L23" s="7">
        <v>69</v>
      </c>
      <c r="M23" s="7">
        <v>1340.5100299999999</v>
      </c>
      <c r="N23" s="7">
        <v>345.21</v>
      </c>
      <c r="O23" s="7">
        <v>925.13651000000004</v>
      </c>
      <c r="P23" s="7">
        <v>55.152799999999999</v>
      </c>
      <c r="Q23" s="10">
        <f>SUM(Table15[[#This Row],[Acceleration B1-3 Total Efforts (Gen 2)]:[Deceleration B1-3 Total Efforts (Gen 2)]])</f>
        <v>181</v>
      </c>
      <c r="R23" s="11">
        <f>AVERAGEIF(Table15[Name],Table15[[#This Row],[Name]],Table15[Total Distance (m)])</f>
        <v>5462.7683058620696</v>
      </c>
      <c r="S23" s="11">
        <f>AVERAGEIF(Table15[Name],Table15[[#This Row],[Name]],Table15[HSD Above 20 km/h])</f>
        <v>326.42379344827589</v>
      </c>
      <c r="T23" s="11">
        <f>AVERAGEIF(Table15[Name],Table15[[#This Row],[Name]],Table15[Maximum Velocity (km/h)])</f>
        <v>27.231627931034481</v>
      </c>
      <c r="U23" s="11">
        <f>AVERAGEIF(Table15[Name],Table15[[#This Row],[Name]],Table15[Velocity Zone 4 (15-20 Km/h) (m)])</f>
        <v>608.04103965517231</v>
      </c>
      <c r="V23" s="11">
        <f>AVERAGEIF(Table15[Name],Table15[[#This Row],[Name]],Table15[Velocity Zone 6 (25 + Km/h) (m)])</f>
        <v>84.49862137931035</v>
      </c>
      <c r="W23" s="11">
        <f>AVERAGEIF(Table15[Name],Table15[[#This Row],[Name]],Table15[Acceleration B1-3 Total Efforts (Gen 2)])</f>
        <v>82.482758620689651</v>
      </c>
      <c r="X23" s="11">
        <f>AVERAGEIF(Table15[Name],Table15[[#This Row],[Name]],Table15[Deceleration B1-3 Total Efforts (Gen 2)])</f>
        <v>68.65517241379311</v>
      </c>
      <c r="Y23" s="11">
        <f>AVERAGEIF(Table15[Name],Table15[[#This Row],[Name]],Table15[High Intensity Distance (m)_&gt;15])</f>
        <v>934.4648331034482</v>
      </c>
      <c r="Z23" s="11">
        <f>AVERAGEIF(Table15[Name],Table15[[#This Row],[Name]],Table15[Velocity Zone 5 (20-25 Km/h) (m)])</f>
        <v>241.92517206896545</v>
      </c>
      <c r="AA23" s="11">
        <f>AVERAGEIF(Table15[Name],Table15[[#This Row],[Name]],Table15[Total Player Load])</f>
        <v>648.54259724137933</v>
      </c>
      <c r="AB23" s="11">
        <f>AVERAGEIF(Table15[Name],Table15[[#This Row],[Name]],Table15[ACC+DEC])</f>
        <v>151.13793103448276</v>
      </c>
      <c r="AC23" s="11">
        <f>AVERAGE(Table15[Total Distance (m)])</f>
        <v>5546.0900840188679</v>
      </c>
      <c r="AD23" s="11">
        <f>AVERAGE(Table15[HSD Above 20 km/h])</f>
        <v>248.67511279245289</v>
      </c>
      <c r="AE23" s="11">
        <f>AVERAGE(Table15[Maximum Velocity (km/h)])</f>
        <v>25.938714150943401</v>
      </c>
      <c r="AF23" s="11">
        <f>AVERAGE(Table15[Velocity Zone 4 (15-20 Km/h) (m)])</f>
        <v>585.63754809433908</v>
      </c>
      <c r="AG23" s="11">
        <f>AVERAGE(Table15[Velocity Zone 6 (25 + Km/h) (m)])</f>
        <v>55.103452830188672</v>
      </c>
      <c r="AH23" s="11">
        <f>AVERAGE(Table15[Acceleration B1-3 Total Efforts (Gen 2)])</f>
        <v>70.932075471698113</v>
      </c>
      <c r="AI23" s="11">
        <f>AVERAGE(Table15[Deceleration B1-3 Total Efforts (Gen 2)])</f>
        <v>58.513207547169813</v>
      </c>
      <c r="AJ23" s="11">
        <f>AVERAGE(Table15[High Intensity Distance (m)_&gt;15])</f>
        <v>834.31266088679206</v>
      </c>
      <c r="AK23" s="11">
        <f>AVERAGE(Table15[Velocity Zone 5 (20-25 Km/h) (m)])</f>
        <v>193.57165996226419</v>
      </c>
      <c r="AL23" s="11">
        <f>AVERAGE(Table15[Total Player Load])</f>
        <v>612.17092028301886</v>
      </c>
      <c r="AM23" s="11">
        <f>AVERAGE(Table15[ACC+DEC])</f>
        <v>129.44528301886791</v>
      </c>
      <c r="AN23" s="11" t="str">
        <f>TEXT(Table15[[#This Row],[Date]],"mmmm")</f>
        <v>juillet</v>
      </c>
      <c r="AO23" s="11" t="e">
        <f ca="1">_xlfn.MAXIFS(Table15[Total Distance (m)],Table15[Name],Table15[[#This Row],[Name]])</f>
        <v>#NAME?</v>
      </c>
      <c r="AP23" s="11" t="e">
        <f ca="1">_xlfn.MAXIFS(Table15[HSD Above 20 km/h],Table15[Name],Table15[[#This Row],[Name]])</f>
        <v>#NAME?</v>
      </c>
      <c r="AQ23" s="11" t="e">
        <f ca="1">_xlfn.MAXIFS(Table15[Maximum Velocity (km/h)],Table15[Name],Table15[[#This Row],[Name]])</f>
        <v>#NAME?</v>
      </c>
      <c r="AR23" s="9" t="e">
        <f ca="1">Table15[[#This Row],[Maximum Velocity (km/h)]]/Table15[[#This Row],[Max_Maximum Velocity (km/h)]]</f>
        <v>#NAME?</v>
      </c>
      <c r="AS23" s="11" t="e">
        <f ca="1">_xlfn.MAXIFS(Table15[Velocity Zone 4 (15-20 Km/h) (m)],Table15[Name],Table15[[#This Row],[Name]])</f>
        <v>#NAME?</v>
      </c>
      <c r="AT23" s="11" t="e">
        <f ca="1">_xlfn.MAXIFS(Table15[Velocity Zone 6 (25 + Km/h) (m)],Table15[Name],Table15[[#This Row],[Name]])</f>
        <v>#NAME?</v>
      </c>
      <c r="AU23" s="11" t="e">
        <f ca="1">_xlfn.MAXIFS(Table15[Acceleration B1-3 Total Efforts (Gen 2)],Table15[Name],Table15[[#This Row],[Name]])</f>
        <v>#NAME?</v>
      </c>
      <c r="AV23" s="11" t="e">
        <f ca="1">_xlfn.MAXIFS(Table15[Deceleration B1-3 Total Efforts (Gen 2)],Table15[Name],Table15[[#This Row],[Name]])</f>
        <v>#NAME?</v>
      </c>
      <c r="AW23" s="11" t="e">
        <f ca="1">_xlfn.MAXIFS(Table15[High Intensity Distance (m)_&gt;15],Table15[Name],Table15[[#This Row],[Name]])</f>
        <v>#NAME?</v>
      </c>
      <c r="AX23" s="11" t="e">
        <f ca="1">_xlfn.MAXIFS(Table15[Velocity Zone 5 (20-25 Km/h) (m)],Table15[Name],Table15[[#This Row],[Name]])</f>
        <v>#NAME?</v>
      </c>
      <c r="AY23" s="11" t="e">
        <f ca="1">_xlfn.MAXIFS(Table15[Total Player Load],Table15[Name],Table15[[#This Row],[Name]])</f>
        <v>#NAME?</v>
      </c>
      <c r="AZ23" s="11" t="e">
        <f ca="1">_xlfn.MAXIFS(Table15[ACC+DEC],Table15[Name],Table15[[#This Row],[Name]])</f>
        <v>#NAME?</v>
      </c>
      <c r="BA23" s="11">
        <f>CONVERT(Table15[[#This Row],[Total Duration]],"day","mn")</f>
        <v>134.03333333333333</v>
      </c>
      <c r="BB23" s="12">
        <f>Table15[[#This Row],[HSD Above 20 km/h]]/Table15[[#This Row],[Duration(min)]]</f>
        <v>2.57555334493907</v>
      </c>
      <c r="BC23" s="11">
        <f>Table15[[#This Row],[Velocity Zone 4 (15-20 Km/h) (m)]]/Table15[[#This Row],[Duration(min)]]</f>
        <v>7.4257649589654315</v>
      </c>
      <c r="BD23" s="11">
        <f>Table15[[#This Row],[Velocity Zone 6 (25 + Km/h) (m)]]/Table15[[#This Row],[Duration(min)]]</f>
        <v>0</v>
      </c>
      <c r="BE23" s="11">
        <f>Table15[[#This Row],[Acceleration B1-3 Total Efforts (Gen 2)]]/Table15[[#This Row],[Duration(min)]]</f>
        <v>0.8356130315841831</v>
      </c>
      <c r="BF23" s="11">
        <f>Table15[[#This Row],[Deceleration B1-3 Total Efforts (Gen 2)]]/Table15[[#This Row],[Duration(min)]]</f>
        <v>0.51479731410096996</v>
      </c>
      <c r="BG23" s="11">
        <f>Table15[[#This Row],[High Intensity Distance (m)_&gt;15]]/Table15[[#This Row],[Duration(min)]]</f>
        <v>10.001318303904501</v>
      </c>
      <c r="BH23" s="11">
        <f>Table15[[#This Row],[Velocity Zone 5 (20-25 Km/h) (m)]]/Table15[[#This Row],[Duration(min)]]</f>
        <v>2.57555334493907</v>
      </c>
      <c r="BI23" s="11">
        <f>Table15[[#This Row],[Total Player Load]]/Table15[[#This Row],[Duration(min)]]</f>
        <v>6.9022868191992046</v>
      </c>
      <c r="BJ23" s="11">
        <f>Table15[[#This Row],[ACC+DEC]]/Table15[[#This Row],[Duration(min)]]</f>
        <v>1.3504103456851531</v>
      </c>
      <c r="BK23" s="11"/>
      <c r="BL23" s="11"/>
    </row>
    <row r="24" spans="1:64" x14ac:dyDescent="0.3">
      <c r="A24" s="13" t="s">
        <v>37</v>
      </c>
      <c r="B24" s="13" t="s">
        <v>74</v>
      </c>
      <c r="C24" s="14">
        <v>45118</v>
      </c>
      <c r="D24" s="13" t="s">
        <v>19</v>
      </c>
      <c r="E24" s="15">
        <v>5.4733796296296294E-2</v>
      </c>
      <c r="F24" s="7">
        <v>5400.0882600000004</v>
      </c>
      <c r="G24" s="7">
        <v>28.65</v>
      </c>
      <c r="H24" s="7">
        <v>21.348089999999999</v>
      </c>
      <c r="I24" s="7">
        <v>598.90002000000004</v>
      </c>
      <c r="J24" s="7">
        <v>0</v>
      </c>
      <c r="K24" s="7">
        <v>60</v>
      </c>
      <c r="L24" s="7">
        <v>41</v>
      </c>
      <c r="M24" s="7">
        <v>627.55002000000002</v>
      </c>
      <c r="N24" s="7">
        <v>28.65</v>
      </c>
      <c r="O24" s="7">
        <v>660.77680999999995</v>
      </c>
      <c r="P24" s="7">
        <v>68.512230000000002</v>
      </c>
      <c r="Q24" s="10">
        <f>SUM(Table15[[#This Row],[Acceleration B1-3 Total Efforts (Gen 2)]:[Deceleration B1-3 Total Efforts (Gen 2)]])</f>
        <v>101</v>
      </c>
      <c r="R24" s="11">
        <f>AVERAGEIF(Table15[Name],Table15[[#This Row],[Name]],Table15[Total Distance (m)])</f>
        <v>6139.7996708333349</v>
      </c>
      <c r="S24" s="11">
        <f>AVERAGEIF(Table15[Name],Table15[[#This Row],[Name]],Table15[HSD Above 20 km/h])</f>
        <v>201.54916583333338</v>
      </c>
      <c r="T24" s="11">
        <f>AVERAGEIF(Table15[Name],Table15[[#This Row],[Name]],Table15[Maximum Velocity (km/h)])</f>
        <v>23.793131666666667</v>
      </c>
      <c r="U24" s="11">
        <f>AVERAGEIF(Table15[Name],Table15[[#This Row],[Name]],Table15[Velocity Zone 4 (15-20 Km/h) (m)])</f>
        <v>577.89167124999983</v>
      </c>
      <c r="V24" s="11">
        <f>AVERAGEIF(Table15[Name],Table15[[#This Row],[Name]],Table15[Velocity Zone 6 (25 + Km/h) (m)])</f>
        <v>45.649166250000007</v>
      </c>
      <c r="W24" s="11">
        <f>AVERAGEIF(Table15[Name],Table15[[#This Row],[Name]],Table15[Acceleration B1-3 Total Efforts (Gen 2)])</f>
        <v>68.25</v>
      </c>
      <c r="X24" s="11">
        <f>AVERAGEIF(Table15[Name],Table15[[#This Row],[Name]],Table15[Deceleration B1-3 Total Efforts (Gen 2)])</f>
        <v>52.208333333333336</v>
      </c>
      <c r="Y24" s="11">
        <f>AVERAGEIF(Table15[Name],Table15[[#This Row],[Name]],Table15[High Intensity Distance (m)_&gt;15])</f>
        <v>779.44083708333335</v>
      </c>
      <c r="Z24" s="11">
        <f>AVERAGEIF(Table15[Name],Table15[[#This Row],[Name]],Table15[Velocity Zone 5 (20-25 Km/h) (m)])</f>
        <v>155.89999958333337</v>
      </c>
      <c r="AA24" s="11">
        <f>AVERAGEIF(Table15[Name],Table15[[#This Row],[Name]],Table15[Total Player Load])</f>
        <v>674.74275333333321</v>
      </c>
      <c r="AB24" s="11">
        <f>AVERAGEIF(Table15[Name],Table15[[#This Row],[Name]],Table15[ACC+DEC])</f>
        <v>120.45833333333333</v>
      </c>
      <c r="AC24" s="11">
        <f>AVERAGE(Table15[Total Distance (m)])</f>
        <v>5546.0900840188679</v>
      </c>
      <c r="AD24" s="11">
        <f>AVERAGE(Table15[HSD Above 20 km/h])</f>
        <v>248.67511279245289</v>
      </c>
      <c r="AE24" s="11">
        <f>AVERAGE(Table15[Maximum Velocity (km/h)])</f>
        <v>25.938714150943401</v>
      </c>
      <c r="AF24" s="11">
        <f>AVERAGE(Table15[Velocity Zone 4 (15-20 Km/h) (m)])</f>
        <v>585.63754809433908</v>
      </c>
      <c r="AG24" s="11">
        <f>AVERAGE(Table15[Velocity Zone 6 (25 + Km/h) (m)])</f>
        <v>55.103452830188672</v>
      </c>
      <c r="AH24" s="11">
        <f>AVERAGE(Table15[Acceleration B1-3 Total Efforts (Gen 2)])</f>
        <v>70.932075471698113</v>
      </c>
      <c r="AI24" s="11">
        <f>AVERAGE(Table15[Deceleration B1-3 Total Efforts (Gen 2)])</f>
        <v>58.513207547169813</v>
      </c>
      <c r="AJ24" s="11">
        <f>AVERAGE(Table15[High Intensity Distance (m)_&gt;15])</f>
        <v>834.31266088679206</v>
      </c>
      <c r="AK24" s="11">
        <f>AVERAGE(Table15[Velocity Zone 5 (20-25 Km/h) (m)])</f>
        <v>193.57165996226419</v>
      </c>
      <c r="AL24" s="11">
        <f>AVERAGE(Table15[Total Player Load])</f>
        <v>612.17092028301886</v>
      </c>
      <c r="AM24" s="11">
        <f>AVERAGE(Table15[ACC+DEC])</f>
        <v>129.44528301886791</v>
      </c>
      <c r="AN24" s="11" t="str">
        <f>TEXT(Table15[[#This Row],[Date]],"mmmm")</f>
        <v>juillet</v>
      </c>
      <c r="AO24" s="11" t="e">
        <f ca="1">_xlfn.MAXIFS(Table15[Total Distance (m)],Table15[Name],Table15[[#This Row],[Name]])</f>
        <v>#NAME?</v>
      </c>
      <c r="AP24" s="11" t="e">
        <f ca="1">_xlfn.MAXIFS(Table15[HSD Above 20 km/h],Table15[Name],Table15[[#This Row],[Name]])</f>
        <v>#NAME?</v>
      </c>
      <c r="AQ24" s="11" t="e">
        <f ca="1">_xlfn.MAXIFS(Table15[Maximum Velocity (km/h)],Table15[Name],Table15[[#This Row],[Name]])</f>
        <v>#NAME?</v>
      </c>
      <c r="AR24" s="9" t="e">
        <f ca="1">Table15[[#This Row],[Maximum Velocity (km/h)]]/Table15[[#This Row],[Max_Maximum Velocity (km/h)]]</f>
        <v>#NAME?</v>
      </c>
      <c r="AS24" s="11" t="e">
        <f ca="1">_xlfn.MAXIFS(Table15[Velocity Zone 4 (15-20 Km/h) (m)],Table15[Name],Table15[[#This Row],[Name]])</f>
        <v>#NAME?</v>
      </c>
      <c r="AT24" s="11" t="e">
        <f ca="1">_xlfn.MAXIFS(Table15[Velocity Zone 6 (25 + Km/h) (m)],Table15[Name],Table15[[#This Row],[Name]])</f>
        <v>#NAME?</v>
      </c>
      <c r="AU24" s="11" t="e">
        <f ca="1">_xlfn.MAXIFS(Table15[Acceleration B1-3 Total Efforts (Gen 2)],Table15[Name],Table15[[#This Row],[Name]])</f>
        <v>#NAME?</v>
      </c>
      <c r="AV24" s="11" t="e">
        <f ca="1">_xlfn.MAXIFS(Table15[Deceleration B1-3 Total Efforts (Gen 2)],Table15[Name],Table15[[#This Row],[Name]])</f>
        <v>#NAME?</v>
      </c>
      <c r="AW24" s="11" t="e">
        <f ca="1">_xlfn.MAXIFS(Table15[High Intensity Distance (m)_&gt;15],Table15[Name],Table15[[#This Row],[Name]])</f>
        <v>#NAME?</v>
      </c>
      <c r="AX24" s="11" t="e">
        <f ca="1">_xlfn.MAXIFS(Table15[Velocity Zone 5 (20-25 Km/h) (m)],Table15[Name],Table15[[#This Row],[Name]])</f>
        <v>#NAME?</v>
      </c>
      <c r="AY24" s="11" t="e">
        <f ca="1">_xlfn.MAXIFS(Table15[Total Player Load],Table15[Name],Table15[[#This Row],[Name]])</f>
        <v>#NAME?</v>
      </c>
      <c r="AZ24" s="11" t="e">
        <f ca="1">_xlfn.MAXIFS(Table15[ACC+DEC],Table15[Name],Table15[[#This Row],[Name]])</f>
        <v>#NAME?</v>
      </c>
      <c r="BA24" s="11">
        <f>CONVERT(Table15[[#This Row],[Total Duration]],"day","mn")</f>
        <v>78.816666666666663</v>
      </c>
      <c r="BB24" s="12">
        <f>Table15[[#This Row],[HSD Above 20 km/h]]/Table15[[#This Row],[Duration(min)]]</f>
        <v>0.36350179742017341</v>
      </c>
      <c r="BC24" s="11">
        <f>Table15[[#This Row],[Velocity Zone 4 (15-20 Km/h) (m)]]/Table15[[#This Row],[Duration(min)]]</f>
        <v>7.598646902093467</v>
      </c>
      <c r="BD24" s="11">
        <f>Table15[[#This Row],[Velocity Zone 6 (25 + Km/h) (m)]]/Table15[[#This Row],[Duration(min)]]</f>
        <v>0</v>
      </c>
      <c r="BE24" s="11">
        <f>Table15[[#This Row],[Acceleration B1-3 Total Efforts (Gen 2)]]/Table15[[#This Row],[Duration(min)]]</f>
        <v>0.76126030873334749</v>
      </c>
      <c r="BF24" s="11">
        <f>Table15[[#This Row],[Deceleration B1-3 Total Efforts (Gen 2)]]/Table15[[#This Row],[Duration(min)]]</f>
        <v>0.52019454430112078</v>
      </c>
      <c r="BG24" s="11">
        <f>Table15[[#This Row],[High Intensity Distance (m)_&gt;15]]/Table15[[#This Row],[Duration(min)]]</f>
        <v>7.9621486995136399</v>
      </c>
      <c r="BH24" s="11">
        <f>Table15[[#This Row],[Velocity Zone 5 (20-25 Km/h) (m)]]/Table15[[#This Row],[Duration(min)]]</f>
        <v>0.36350179742017341</v>
      </c>
      <c r="BI24" s="11">
        <f>Table15[[#This Row],[Total Player Load]]/Table15[[#This Row],[Duration(min)]]</f>
        <v>8.3837193064072739</v>
      </c>
      <c r="BJ24" s="11">
        <f>Table15[[#This Row],[ACC+DEC]]/Table15[[#This Row],[Duration(min)]]</f>
        <v>1.2814548530344683</v>
      </c>
      <c r="BK24" s="11"/>
      <c r="BL24" s="11"/>
    </row>
    <row r="25" spans="1:64" x14ac:dyDescent="0.3">
      <c r="A25" s="13" t="s">
        <v>23</v>
      </c>
      <c r="B25" s="13" t="s">
        <v>74</v>
      </c>
      <c r="C25" s="14">
        <v>45118</v>
      </c>
      <c r="D25" s="13" t="s">
        <v>24</v>
      </c>
      <c r="E25" s="15">
        <v>9.4004629629629632E-2</v>
      </c>
      <c r="F25" s="7">
        <v>7660.6309199999996</v>
      </c>
      <c r="G25" s="7">
        <v>411.39999</v>
      </c>
      <c r="H25" s="7">
        <v>24.73357</v>
      </c>
      <c r="I25" s="7">
        <v>661.57</v>
      </c>
      <c r="J25" s="7">
        <v>0</v>
      </c>
      <c r="K25" s="7">
        <v>85</v>
      </c>
      <c r="L25" s="7">
        <v>56</v>
      </c>
      <c r="M25" s="7">
        <v>1072.9699900000001</v>
      </c>
      <c r="N25" s="7">
        <v>411.39999</v>
      </c>
      <c r="O25" s="7">
        <v>831.58808999999997</v>
      </c>
      <c r="P25" s="7">
        <v>56.588920000000002</v>
      </c>
      <c r="Q25" s="10">
        <f>SUM(Table15[[#This Row],[Acceleration B1-3 Total Efforts (Gen 2)]:[Deceleration B1-3 Total Efforts (Gen 2)]])</f>
        <v>141</v>
      </c>
      <c r="R25" s="11">
        <f>AVERAGEIF(Table15[Name],Table15[[#This Row],[Name]],Table15[Total Distance (m)])</f>
        <v>6241.2704329032267</v>
      </c>
      <c r="S25" s="11">
        <f>AVERAGEIF(Table15[Name],Table15[[#This Row],[Name]],Table15[HSD Above 20 km/h])</f>
        <v>217.21870838709677</v>
      </c>
      <c r="T25" s="11">
        <f>AVERAGEIF(Table15[Name],Table15[[#This Row],[Name]],Table15[Maximum Velocity (km/h)])</f>
        <v>26.033857419354835</v>
      </c>
      <c r="U25" s="11">
        <f>AVERAGEIF(Table15[Name],Table15[[#This Row],[Name]],Table15[Velocity Zone 4 (15-20 Km/h) (m)])</f>
        <v>570.99710096774197</v>
      </c>
      <c r="V25" s="11">
        <f>AVERAGEIF(Table15[Name],Table15[[#This Row],[Name]],Table15[Velocity Zone 6 (25 + Km/h) (m)])</f>
        <v>39.649355161290323</v>
      </c>
      <c r="W25" s="11">
        <f>AVERAGEIF(Table15[Name],Table15[[#This Row],[Name]],Table15[Acceleration B1-3 Total Efforts (Gen 2)])</f>
        <v>62.967741935483872</v>
      </c>
      <c r="X25" s="11">
        <f>AVERAGEIF(Table15[Name],Table15[[#This Row],[Name]],Table15[Deceleration B1-3 Total Efforts (Gen 2)])</f>
        <v>49.29032258064516</v>
      </c>
      <c r="Y25" s="11">
        <f>AVERAGEIF(Table15[Name],Table15[[#This Row],[Name]],Table15[High Intensity Distance (m)_&gt;15])</f>
        <v>788.2158093548386</v>
      </c>
      <c r="Z25" s="11">
        <f>AVERAGEIF(Table15[Name],Table15[[#This Row],[Name]],Table15[Velocity Zone 5 (20-25 Km/h) (m)])</f>
        <v>177.56935322580642</v>
      </c>
      <c r="AA25" s="11">
        <f>AVERAGEIF(Table15[Name],Table15[[#This Row],[Name]],Table15[Total Player Load])</f>
        <v>665.93952838709663</v>
      </c>
      <c r="AB25" s="11">
        <f>AVERAGEIF(Table15[Name],Table15[[#This Row],[Name]],Table15[ACC+DEC])</f>
        <v>112.25806451612904</v>
      </c>
      <c r="AC25" s="11">
        <f>AVERAGE(Table15[Total Distance (m)])</f>
        <v>5546.0900840188679</v>
      </c>
      <c r="AD25" s="11">
        <f>AVERAGE(Table15[HSD Above 20 km/h])</f>
        <v>248.67511279245289</v>
      </c>
      <c r="AE25" s="11">
        <f>AVERAGE(Table15[Maximum Velocity (km/h)])</f>
        <v>25.938714150943401</v>
      </c>
      <c r="AF25" s="11">
        <f>AVERAGE(Table15[Velocity Zone 4 (15-20 Km/h) (m)])</f>
        <v>585.63754809433908</v>
      </c>
      <c r="AG25" s="11">
        <f>AVERAGE(Table15[Velocity Zone 6 (25 + Km/h) (m)])</f>
        <v>55.103452830188672</v>
      </c>
      <c r="AH25" s="11">
        <f>AVERAGE(Table15[Acceleration B1-3 Total Efforts (Gen 2)])</f>
        <v>70.932075471698113</v>
      </c>
      <c r="AI25" s="11">
        <f>AVERAGE(Table15[Deceleration B1-3 Total Efforts (Gen 2)])</f>
        <v>58.513207547169813</v>
      </c>
      <c r="AJ25" s="11">
        <f>AVERAGE(Table15[High Intensity Distance (m)_&gt;15])</f>
        <v>834.31266088679206</v>
      </c>
      <c r="AK25" s="11">
        <f>AVERAGE(Table15[Velocity Zone 5 (20-25 Km/h) (m)])</f>
        <v>193.57165996226419</v>
      </c>
      <c r="AL25" s="11">
        <f>AVERAGE(Table15[Total Player Load])</f>
        <v>612.17092028301886</v>
      </c>
      <c r="AM25" s="11">
        <f>AVERAGE(Table15[ACC+DEC])</f>
        <v>129.44528301886791</v>
      </c>
      <c r="AN25" s="11" t="str">
        <f>TEXT(Table15[[#This Row],[Date]],"mmmm")</f>
        <v>juillet</v>
      </c>
      <c r="AO25" s="11" t="e">
        <f ca="1">_xlfn.MAXIFS(Table15[Total Distance (m)],Table15[Name],Table15[[#This Row],[Name]])</f>
        <v>#NAME?</v>
      </c>
      <c r="AP25" s="11" t="e">
        <f ca="1">_xlfn.MAXIFS(Table15[HSD Above 20 km/h],Table15[Name],Table15[[#This Row],[Name]])</f>
        <v>#NAME?</v>
      </c>
      <c r="AQ25" s="11" t="e">
        <f ca="1">_xlfn.MAXIFS(Table15[Maximum Velocity (km/h)],Table15[Name],Table15[[#This Row],[Name]])</f>
        <v>#NAME?</v>
      </c>
      <c r="AR25" s="9" t="e">
        <f ca="1">Table15[[#This Row],[Maximum Velocity (km/h)]]/Table15[[#This Row],[Max_Maximum Velocity (km/h)]]</f>
        <v>#NAME?</v>
      </c>
      <c r="AS25" s="11" t="e">
        <f ca="1">_xlfn.MAXIFS(Table15[Velocity Zone 4 (15-20 Km/h) (m)],Table15[Name],Table15[[#This Row],[Name]])</f>
        <v>#NAME?</v>
      </c>
      <c r="AT25" s="11" t="e">
        <f ca="1">_xlfn.MAXIFS(Table15[Velocity Zone 6 (25 + Km/h) (m)],Table15[Name],Table15[[#This Row],[Name]])</f>
        <v>#NAME?</v>
      </c>
      <c r="AU25" s="11" t="e">
        <f ca="1">_xlfn.MAXIFS(Table15[Acceleration B1-3 Total Efforts (Gen 2)],Table15[Name],Table15[[#This Row],[Name]])</f>
        <v>#NAME?</v>
      </c>
      <c r="AV25" s="11" t="e">
        <f ca="1">_xlfn.MAXIFS(Table15[Deceleration B1-3 Total Efforts (Gen 2)],Table15[Name],Table15[[#This Row],[Name]])</f>
        <v>#NAME?</v>
      </c>
      <c r="AW25" s="11" t="e">
        <f ca="1">_xlfn.MAXIFS(Table15[High Intensity Distance (m)_&gt;15],Table15[Name],Table15[[#This Row],[Name]])</f>
        <v>#NAME?</v>
      </c>
      <c r="AX25" s="11" t="e">
        <f ca="1">_xlfn.MAXIFS(Table15[Velocity Zone 5 (20-25 Km/h) (m)],Table15[Name],Table15[[#This Row],[Name]])</f>
        <v>#NAME?</v>
      </c>
      <c r="AY25" s="11" t="e">
        <f ca="1">_xlfn.MAXIFS(Table15[Total Player Load],Table15[Name],Table15[[#This Row],[Name]])</f>
        <v>#NAME?</v>
      </c>
      <c r="AZ25" s="11" t="e">
        <f ca="1">_xlfn.MAXIFS(Table15[ACC+DEC],Table15[Name],Table15[[#This Row],[Name]])</f>
        <v>#NAME?</v>
      </c>
      <c r="BA25" s="11">
        <f>CONVERT(Table15[[#This Row],[Total Duration]],"day","mn")</f>
        <v>135.36666666666667</v>
      </c>
      <c r="BB25" s="12">
        <f>Table15[[#This Row],[HSD Above 20 km/h]]/Table15[[#This Row],[Duration(min)]]</f>
        <v>3.0391528441270621</v>
      </c>
      <c r="BC25" s="11">
        <f>Table15[[#This Row],[Velocity Zone 4 (15-20 Km/h) (m)]]/Table15[[#This Row],[Duration(min)]]</f>
        <v>4.8872445210539279</v>
      </c>
      <c r="BD25" s="11">
        <f>Table15[[#This Row],[Velocity Zone 6 (25 + Km/h) (m)]]/Table15[[#This Row],[Duration(min)]]</f>
        <v>0</v>
      </c>
      <c r="BE25" s="11">
        <f>Table15[[#This Row],[Acceleration B1-3 Total Efforts (Gen 2)]]/Table15[[#This Row],[Duration(min)]]</f>
        <v>0.627924156611672</v>
      </c>
      <c r="BF25" s="11">
        <f>Table15[[#This Row],[Deceleration B1-3 Total Efforts (Gen 2)]]/Table15[[#This Row],[Duration(min)]]</f>
        <v>0.4136912090618074</v>
      </c>
      <c r="BG25" s="11">
        <f>Table15[[#This Row],[High Intensity Distance (m)_&gt;15]]/Table15[[#This Row],[Duration(min)]]</f>
        <v>7.92639736518099</v>
      </c>
      <c r="BH25" s="11">
        <f>Table15[[#This Row],[Velocity Zone 5 (20-25 Km/h) (m)]]/Table15[[#This Row],[Duration(min)]]</f>
        <v>3.0391528441270621</v>
      </c>
      <c r="BI25" s="11">
        <f>Table15[[#This Row],[Total Player Load]]/Table15[[#This Row],[Duration(min)]]</f>
        <v>6.1432264713124844</v>
      </c>
      <c r="BJ25" s="11">
        <f>Table15[[#This Row],[ACC+DEC]]/Table15[[#This Row],[Duration(min)]]</f>
        <v>1.0416153656734795</v>
      </c>
      <c r="BK25" s="11"/>
      <c r="BL25" s="11"/>
    </row>
    <row r="26" spans="1:64" x14ac:dyDescent="0.3">
      <c r="A26" s="13" t="s">
        <v>25</v>
      </c>
      <c r="B26" s="13" t="s">
        <v>74</v>
      </c>
      <c r="C26" s="14">
        <v>45118</v>
      </c>
      <c r="D26" s="13" t="s">
        <v>26</v>
      </c>
      <c r="E26" s="15">
        <v>9.2557870370370374E-2</v>
      </c>
      <c r="F26" s="7">
        <v>7161.1142600000003</v>
      </c>
      <c r="G26" s="7">
        <v>296.91998999999998</v>
      </c>
      <c r="H26" s="7">
        <v>23.806360000000002</v>
      </c>
      <c r="I26" s="7">
        <v>946.53998000000001</v>
      </c>
      <c r="J26" s="7">
        <v>0</v>
      </c>
      <c r="K26" s="7">
        <v>96</v>
      </c>
      <c r="L26" s="7">
        <v>50</v>
      </c>
      <c r="M26" s="7">
        <v>1243.4599700000001</v>
      </c>
      <c r="N26" s="7">
        <v>296.91998999999998</v>
      </c>
      <c r="O26" s="7">
        <v>815.09672999999998</v>
      </c>
      <c r="P26" s="7">
        <v>53.803049999999999</v>
      </c>
      <c r="Q26" s="10">
        <f>SUM(Table15[[#This Row],[Acceleration B1-3 Total Efforts (Gen 2)]:[Deceleration B1-3 Total Efforts (Gen 2)]])</f>
        <v>146</v>
      </c>
      <c r="R26" s="11">
        <f>AVERAGEIF(Table15[Name],Table15[[#This Row],[Name]],Table15[Total Distance (m)])</f>
        <v>3946.1642225000001</v>
      </c>
      <c r="S26" s="11">
        <f>AVERAGEIF(Table15[Name],Table15[[#This Row],[Name]],Table15[HSD Above 20 km/h])</f>
        <v>233.577495</v>
      </c>
      <c r="T26" s="11">
        <f>AVERAGEIF(Table15[Name],Table15[[#This Row],[Name]],Table15[Maximum Velocity (km/h)])</f>
        <v>19.310247499999999</v>
      </c>
      <c r="U26" s="11">
        <f>AVERAGEIF(Table15[Name],Table15[[#This Row],[Name]],Table15[Velocity Zone 4 (15-20 Km/h) (m)])</f>
        <v>402.05749500000002</v>
      </c>
      <c r="V26" s="11">
        <f>AVERAGEIF(Table15[Name],Table15[[#This Row],[Name]],Table15[Velocity Zone 6 (25 + Km/h) (m)])</f>
        <v>75.532499999999999</v>
      </c>
      <c r="W26" s="11">
        <f>AVERAGEIF(Table15[Name],Table15[[#This Row],[Name]],Table15[Acceleration B1-3 Total Efforts (Gen 2)])</f>
        <v>46.5</v>
      </c>
      <c r="X26" s="11">
        <f>AVERAGEIF(Table15[Name],Table15[[#This Row],[Name]],Table15[Deceleration B1-3 Total Efforts (Gen 2)])</f>
        <v>27.75</v>
      </c>
      <c r="Y26" s="11">
        <f>AVERAGEIF(Table15[Name],Table15[[#This Row],[Name]],Table15[High Intensity Distance (m)_&gt;15])</f>
        <v>635.63499000000002</v>
      </c>
      <c r="Z26" s="11">
        <f>AVERAGEIF(Table15[Name],Table15[[#This Row],[Name]],Table15[Velocity Zone 5 (20-25 Km/h) (m)])</f>
        <v>158.04499499999997</v>
      </c>
      <c r="AA26" s="11">
        <f>AVERAGEIF(Table15[Name],Table15[[#This Row],[Name]],Table15[Total Player Load])</f>
        <v>470.71162749999996</v>
      </c>
      <c r="AB26" s="11">
        <f>AVERAGEIF(Table15[Name],Table15[[#This Row],[Name]],Table15[ACC+DEC])</f>
        <v>74.25</v>
      </c>
      <c r="AC26" s="11">
        <f>AVERAGE(Table15[Total Distance (m)])</f>
        <v>5546.0900840188679</v>
      </c>
      <c r="AD26" s="11">
        <f>AVERAGE(Table15[HSD Above 20 km/h])</f>
        <v>248.67511279245289</v>
      </c>
      <c r="AE26" s="11">
        <f>AVERAGE(Table15[Maximum Velocity (km/h)])</f>
        <v>25.938714150943401</v>
      </c>
      <c r="AF26" s="11">
        <f>AVERAGE(Table15[Velocity Zone 4 (15-20 Km/h) (m)])</f>
        <v>585.63754809433908</v>
      </c>
      <c r="AG26" s="11">
        <f>AVERAGE(Table15[Velocity Zone 6 (25 + Km/h) (m)])</f>
        <v>55.103452830188672</v>
      </c>
      <c r="AH26" s="11">
        <f>AVERAGE(Table15[Acceleration B1-3 Total Efforts (Gen 2)])</f>
        <v>70.932075471698113</v>
      </c>
      <c r="AI26" s="11">
        <f>AVERAGE(Table15[Deceleration B1-3 Total Efforts (Gen 2)])</f>
        <v>58.513207547169813</v>
      </c>
      <c r="AJ26" s="11">
        <f>AVERAGE(Table15[High Intensity Distance (m)_&gt;15])</f>
        <v>834.31266088679206</v>
      </c>
      <c r="AK26" s="11">
        <f>AVERAGE(Table15[Velocity Zone 5 (20-25 Km/h) (m)])</f>
        <v>193.57165996226419</v>
      </c>
      <c r="AL26" s="11">
        <f>AVERAGE(Table15[Total Player Load])</f>
        <v>612.17092028301886</v>
      </c>
      <c r="AM26" s="11">
        <f>AVERAGE(Table15[ACC+DEC])</f>
        <v>129.44528301886791</v>
      </c>
      <c r="AN26" s="11" t="str">
        <f>TEXT(Table15[[#This Row],[Date]],"mmmm")</f>
        <v>juillet</v>
      </c>
      <c r="AO26" s="11" t="e">
        <f ca="1">_xlfn.MAXIFS(Table15[Total Distance (m)],Table15[Name],Table15[[#This Row],[Name]])</f>
        <v>#NAME?</v>
      </c>
      <c r="AP26" s="11" t="e">
        <f ca="1">_xlfn.MAXIFS(Table15[HSD Above 20 km/h],Table15[Name],Table15[[#This Row],[Name]])</f>
        <v>#NAME?</v>
      </c>
      <c r="AQ26" s="11" t="e">
        <f ca="1">_xlfn.MAXIFS(Table15[Maximum Velocity (km/h)],Table15[Name],Table15[[#This Row],[Name]])</f>
        <v>#NAME?</v>
      </c>
      <c r="AR26" s="9" t="e">
        <f ca="1">Table15[[#This Row],[Maximum Velocity (km/h)]]/Table15[[#This Row],[Max_Maximum Velocity (km/h)]]</f>
        <v>#NAME?</v>
      </c>
      <c r="AS26" s="11" t="e">
        <f ca="1">_xlfn.MAXIFS(Table15[Velocity Zone 4 (15-20 Km/h) (m)],Table15[Name],Table15[[#This Row],[Name]])</f>
        <v>#NAME?</v>
      </c>
      <c r="AT26" s="11" t="e">
        <f ca="1">_xlfn.MAXIFS(Table15[Velocity Zone 6 (25 + Km/h) (m)],Table15[Name],Table15[[#This Row],[Name]])</f>
        <v>#NAME?</v>
      </c>
      <c r="AU26" s="11" t="e">
        <f ca="1">_xlfn.MAXIFS(Table15[Acceleration B1-3 Total Efforts (Gen 2)],Table15[Name],Table15[[#This Row],[Name]])</f>
        <v>#NAME?</v>
      </c>
      <c r="AV26" s="11" t="e">
        <f ca="1">_xlfn.MAXIFS(Table15[Deceleration B1-3 Total Efforts (Gen 2)],Table15[Name],Table15[[#This Row],[Name]])</f>
        <v>#NAME?</v>
      </c>
      <c r="AW26" s="11" t="e">
        <f ca="1">_xlfn.MAXIFS(Table15[High Intensity Distance (m)_&gt;15],Table15[Name],Table15[[#This Row],[Name]])</f>
        <v>#NAME?</v>
      </c>
      <c r="AX26" s="11" t="e">
        <f ca="1">_xlfn.MAXIFS(Table15[Velocity Zone 5 (20-25 Km/h) (m)],Table15[Name],Table15[[#This Row],[Name]])</f>
        <v>#NAME?</v>
      </c>
      <c r="AY26" s="11" t="e">
        <f ca="1">_xlfn.MAXIFS(Table15[Total Player Load],Table15[Name],Table15[[#This Row],[Name]])</f>
        <v>#NAME?</v>
      </c>
      <c r="AZ26" s="11" t="e">
        <f ca="1">_xlfn.MAXIFS(Table15[ACC+DEC],Table15[Name],Table15[[#This Row],[Name]])</f>
        <v>#NAME?</v>
      </c>
      <c r="BA26" s="11">
        <f>CONVERT(Table15[[#This Row],[Total Duration]],"day","mn")</f>
        <v>133.28333333333333</v>
      </c>
      <c r="BB26" s="12">
        <f>Table15[[#This Row],[HSD Above 20 km/h]]/Table15[[#This Row],[Duration(min)]]</f>
        <v>2.227735325747155</v>
      </c>
      <c r="BC26" s="11">
        <f>Table15[[#This Row],[Velocity Zone 4 (15-20 Km/h) (m)]]/Table15[[#This Row],[Duration(min)]]</f>
        <v>7.10171299237214</v>
      </c>
      <c r="BD26" s="11">
        <f>Table15[[#This Row],[Velocity Zone 6 (25 + Km/h) (m)]]/Table15[[#This Row],[Duration(min)]]</f>
        <v>0</v>
      </c>
      <c r="BE26" s="11">
        <f>Table15[[#This Row],[Acceleration B1-3 Total Efforts (Gen 2)]]/Table15[[#This Row],[Duration(min)]]</f>
        <v>0.72027010128798297</v>
      </c>
      <c r="BF26" s="11">
        <f>Table15[[#This Row],[Deceleration B1-3 Total Efforts (Gen 2)]]/Table15[[#This Row],[Duration(min)]]</f>
        <v>0.37514067775415783</v>
      </c>
      <c r="BG26" s="11">
        <f>Table15[[#This Row],[High Intensity Distance (m)_&gt;15]]/Table15[[#This Row],[Duration(min)]]</f>
        <v>9.3294483181192955</v>
      </c>
      <c r="BH26" s="11">
        <f>Table15[[#This Row],[Velocity Zone 5 (20-25 Km/h) (m)]]/Table15[[#This Row],[Duration(min)]]</f>
        <v>2.227735325747155</v>
      </c>
      <c r="BI26" s="11">
        <f>Table15[[#This Row],[Total Player Load]]/Table15[[#This Row],[Duration(min)]]</f>
        <v>6.1155187945479552</v>
      </c>
      <c r="BJ26" s="11">
        <f>Table15[[#This Row],[ACC+DEC]]/Table15[[#This Row],[Duration(min)]]</f>
        <v>1.0954107790421408</v>
      </c>
      <c r="BK26" s="11"/>
      <c r="BL26" s="11"/>
    </row>
    <row r="27" spans="1:64" x14ac:dyDescent="0.3">
      <c r="A27" s="13" t="s">
        <v>27</v>
      </c>
      <c r="B27" s="13" t="s">
        <v>74</v>
      </c>
      <c r="C27" s="14">
        <v>45118</v>
      </c>
      <c r="D27" s="13" t="s">
        <v>15</v>
      </c>
      <c r="E27" s="15">
        <v>5.4664351851851846E-2</v>
      </c>
      <c r="F27" s="7">
        <v>3840.3662100000001</v>
      </c>
      <c r="G27" s="7">
        <v>132.88</v>
      </c>
      <c r="H27" s="7">
        <v>24.47354</v>
      </c>
      <c r="I27" s="7">
        <v>513.61001999999996</v>
      </c>
      <c r="J27" s="7">
        <v>0</v>
      </c>
      <c r="K27" s="7">
        <v>78</v>
      </c>
      <c r="L27" s="7">
        <v>41</v>
      </c>
      <c r="M27" s="7">
        <v>646.49001999999996</v>
      </c>
      <c r="N27" s="7">
        <v>132.88</v>
      </c>
      <c r="O27" s="7">
        <v>464.44396</v>
      </c>
      <c r="P27" s="7">
        <v>48.784930000000003</v>
      </c>
      <c r="Q27" s="10">
        <f>SUM(Table15[[#This Row],[Acceleration B1-3 Total Efforts (Gen 2)]:[Deceleration B1-3 Total Efforts (Gen 2)]])</f>
        <v>119</v>
      </c>
      <c r="R27" s="11">
        <f>AVERAGEIF(Table15[Name],Table15[[#This Row],[Name]],Table15[Total Distance (m)])</f>
        <v>5179.7768868965513</v>
      </c>
      <c r="S27" s="11">
        <f>AVERAGEIF(Table15[Name],Table15[[#This Row],[Name]],Table15[HSD Above 20 km/h])</f>
        <v>252.10896655172411</v>
      </c>
      <c r="T27" s="11">
        <f>AVERAGEIF(Table15[Name],Table15[[#This Row],[Name]],Table15[Maximum Velocity (km/h)])</f>
        <v>25.649757931034483</v>
      </c>
      <c r="U27" s="11">
        <f>AVERAGEIF(Table15[Name],Table15[[#This Row],[Name]],Table15[Velocity Zone 4 (15-20 Km/h) (m)])</f>
        <v>569.24724724137934</v>
      </c>
      <c r="V27" s="11">
        <f>AVERAGEIF(Table15[Name],Table15[[#This Row],[Name]],Table15[Velocity Zone 6 (25 + Km/h) (m)])</f>
        <v>51.631034137931039</v>
      </c>
      <c r="W27" s="11">
        <f>AVERAGEIF(Table15[Name],Table15[[#This Row],[Name]],Table15[Acceleration B1-3 Total Efforts (Gen 2)])</f>
        <v>76</v>
      </c>
      <c r="X27" s="11">
        <f>AVERAGEIF(Table15[Name],Table15[[#This Row],[Name]],Table15[Deceleration B1-3 Total Efforts (Gen 2)])</f>
        <v>64.58620689655173</v>
      </c>
      <c r="Y27" s="11">
        <f>AVERAGEIF(Table15[Name],Table15[[#This Row],[Name]],Table15[High Intensity Distance (m)_&gt;15])</f>
        <v>821.35621379310328</v>
      </c>
      <c r="Z27" s="11">
        <f>AVERAGEIF(Table15[Name],Table15[[#This Row],[Name]],Table15[Velocity Zone 5 (20-25 Km/h) (m)])</f>
        <v>200.47793241379313</v>
      </c>
      <c r="AA27" s="11">
        <f>AVERAGEIF(Table15[Name],Table15[[#This Row],[Name]],Table15[Total Player Load])</f>
        <v>529.0852103448276</v>
      </c>
      <c r="AB27" s="11">
        <f>AVERAGEIF(Table15[Name],Table15[[#This Row],[Name]],Table15[ACC+DEC])</f>
        <v>140.58620689655172</v>
      </c>
      <c r="AC27" s="11">
        <f>AVERAGE(Table15[Total Distance (m)])</f>
        <v>5546.0900840188679</v>
      </c>
      <c r="AD27" s="11">
        <f>AVERAGE(Table15[HSD Above 20 km/h])</f>
        <v>248.67511279245289</v>
      </c>
      <c r="AE27" s="11">
        <f>AVERAGE(Table15[Maximum Velocity (km/h)])</f>
        <v>25.938714150943401</v>
      </c>
      <c r="AF27" s="11">
        <f>AVERAGE(Table15[Velocity Zone 4 (15-20 Km/h) (m)])</f>
        <v>585.63754809433908</v>
      </c>
      <c r="AG27" s="11">
        <f>AVERAGE(Table15[Velocity Zone 6 (25 + Km/h) (m)])</f>
        <v>55.103452830188672</v>
      </c>
      <c r="AH27" s="11">
        <f>AVERAGE(Table15[Acceleration B1-3 Total Efforts (Gen 2)])</f>
        <v>70.932075471698113</v>
      </c>
      <c r="AI27" s="11">
        <f>AVERAGE(Table15[Deceleration B1-3 Total Efforts (Gen 2)])</f>
        <v>58.513207547169813</v>
      </c>
      <c r="AJ27" s="11">
        <f>AVERAGE(Table15[High Intensity Distance (m)_&gt;15])</f>
        <v>834.31266088679206</v>
      </c>
      <c r="AK27" s="11">
        <f>AVERAGE(Table15[Velocity Zone 5 (20-25 Km/h) (m)])</f>
        <v>193.57165996226419</v>
      </c>
      <c r="AL27" s="11">
        <f>AVERAGE(Table15[Total Player Load])</f>
        <v>612.17092028301886</v>
      </c>
      <c r="AM27" s="11">
        <f>AVERAGE(Table15[ACC+DEC])</f>
        <v>129.44528301886791</v>
      </c>
      <c r="AN27" s="11" t="str">
        <f>TEXT(Table15[[#This Row],[Date]],"mmmm")</f>
        <v>juillet</v>
      </c>
      <c r="AO27" s="11" t="e">
        <f ca="1">_xlfn.MAXIFS(Table15[Total Distance (m)],Table15[Name],Table15[[#This Row],[Name]])</f>
        <v>#NAME?</v>
      </c>
      <c r="AP27" s="11" t="e">
        <f ca="1">_xlfn.MAXIFS(Table15[HSD Above 20 km/h],Table15[Name],Table15[[#This Row],[Name]])</f>
        <v>#NAME?</v>
      </c>
      <c r="AQ27" s="11" t="e">
        <f ca="1">_xlfn.MAXIFS(Table15[Maximum Velocity (km/h)],Table15[Name],Table15[[#This Row],[Name]])</f>
        <v>#NAME?</v>
      </c>
      <c r="AR27" s="9" t="e">
        <f ca="1">Table15[[#This Row],[Maximum Velocity (km/h)]]/Table15[[#This Row],[Max_Maximum Velocity (km/h)]]</f>
        <v>#NAME?</v>
      </c>
      <c r="AS27" s="11" t="e">
        <f ca="1">_xlfn.MAXIFS(Table15[Velocity Zone 4 (15-20 Km/h) (m)],Table15[Name],Table15[[#This Row],[Name]])</f>
        <v>#NAME?</v>
      </c>
      <c r="AT27" s="11" t="e">
        <f ca="1">_xlfn.MAXIFS(Table15[Velocity Zone 6 (25 + Km/h) (m)],Table15[Name],Table15[[#This Row],[Name]])</f>
        <v>#NAME?</v>
      </c>
      <c r="AU27" s="11" t="e">
        <f ca="1">_xlfn.MAXIFS(Table15[Acceleration B1-3 Total Efforts (Gen 2)],Table15[Name],Table15[[#This Row],[Name]])</f>
        <v>#NAME?</v>
      </c>
      <c r="AV27" s="11" t="e">
        <f ca="1">_xlfn.MAXIFS(Table15[Deceleration B1-3 Total Efforts (Gen 2)],Table15[Name],Table15[[#This Row],[Name]])</f>
        <v>#NAME?</v>
      </c>
      <c r="AW27" s="11" t="e">
        <f ca="1">_xlfn.MAXIFS(Table15[High Intensity Distance (m)_&gt;15],Table15[Name],Table15[[#This Row],[Name]])</f>
        <v>#NAME?</v>
      </c>
      <c r="AX27" s="11" t="e">
        <f ca="1">_xlfn.MAXIFS(Table15[Velocity Zone 5 (20-25 Km/h) (m)],Table15[Name],Table15[[#This Row],[Name]])</f>
        <v>#NAME?</v>
      </c>
      <c r="AY27" s="11" t="e">
        <f ca="1">_xlfn.MAXIFS(Table15[Total Player Load],Table15[Name],Table15[[#This Row],[Name]])</f>
        <v>#NAME?</v>
      </c>
      <c r="AZ27" s="11" t="e">
        <f ca="1">_xlfn.MAXIFS(Table15[ACC+DEC],Table15[Name],Table15[[#This Row],[Name]])</f>
        <v>#NAME?</v>
      </c>
      <c r="BA27" s="11">
        <f>CONVERT(Table15[[#This Row],[Total Duration]],"day","mn")</f>
        <v>78.716666666666654</v>
      </c>
      <c r="BB27" s="12">
        <f>Table15[[#This Row],[HSD Above 20 km/h]]/Table15[[#This Row],[Duration(min)]]</f>
        <v>1.6880796104171081</v>
      </c>
      <c r="BC27" s="11">
        <f>Table15[[#This Row],[Velocity Zone 4 (15-20 Km/h) (m)]]/Table15[[#This Row],[Duration(min)]]</f>
        <v>6.5247938174888844</v>
      </c>
      <c r="BD27" s="11">
        <f>Table15[[#This Row],[Velocity Zone 6 (25 + Km/h) (m)]]/Table15[[#This Row],[Duration(min)]]</f>
        <v>0</v>
      </c>
      <c r="BE27" s="11">
        <f>Table15[[#This Row],[Acceleration B1-3 Total Efforts (Gen 2)]]/Table15[[#This Row],[Duration(min)]]</f>
        <v>0.99089561719246255</v>
      </c>
      <c r="BF27" s="11">
        <f>Table15[[#This Row],[Deceleration B1-3 Total Efforts (Gen 2)]]/Table15[[#This Row],[Duration(min)]]</f>
        <v>0.52085538852424318</v>
      </c>
      <c r="BG27" s="11">
        <f>Table15[[#This Row],[High Intensity Distance (m)_&gt;15]]/Table15[[#This Row],[Duration(min)]]</f>
        <v>8.2128734279059934</v>
      </c>
      <c r="BH27" s="11">
        <f>Table15[[#This Row],[Velocity Zone 5 (20-25 Km/h) (m)]]/Table15[[#This Row],[Duration(min)]]</f>
        <v>1.6880796104171081</v>
      </c>
      <c r="BI27" s="11">
        <f>Table15[[#This Row],[Total Player Load]]/Table15[[#This Row],[Duration(min)]]</f>
        <v>5.9001985178911722</v>
      </c>
      <c r="BJ27" s="11">
        <f>Table15[[#This Row],[ACC+DEC]]/Table15[[#This Row],[Duration(min)]]</f>
        <v>1.5117510057167056</v>
      </c>
      <c r="BK27" s="11"/>
      <c r="BL27" s="11"/>
    </row>
    <row r="28" spans="1:64" x14ac:dyDescent="0.3">
      <c r="A28" s="13" t="s">
        <v>28</v>
      </c>
      <c r="B28" s="13" t="s">
        <v>74</v>
      </c>
      <c r="C28" s="14">
        <v>45118</v>
      </c>
      <c r="D28" s="13" t="s">
        <v>17</v>
      </c>
      <c r="E28" s="15">
        <v>9.2905092592592595E-2</v>
      </c>
      <c r="F28" s="7">
        <v>6986.0625</v>
      </c>
      <c r="G28" s="7">
        <v>318.44000999999997</v>
      </c>
      <c r="H28" s="7">
        <v>23.282969999999999</v>
      </c>
      <c r="I28" s="7">
        <v>675.90002000000004</v>
      </c>
      <c r="J28" s="7">
        <v>0</v>
      </c>
      <c r="K28" s="7">
        <v>87</v>
      </c>
      <c r="L28" s="7">
        <v>59</v>
      </c>
      <c r="M28" s="7">
        <v>994.34002999999996</v>
      </c>
      <c r="N28" s="7">
        <v>318.44000999999997</v>
      </c>
      <c r="O28" s="7">
        <v>746.26391000000001</v>
      </c>
      <c r="P28" s="7">
        <v>52.213830000000002</v>
      </c>
      <c r="Q28" s="10">
        <f>SUM(Table15[[#This Row],[Acceleration B1-3 Total Efforts (Gen 2)]:[Deceleration B1-3 Total Efforts (Gen 2)]])</f>
        <v>146</v>
      </c>
      <c r="R28" s="11">
        <f>AVERAGEIF(Table15[Name],Table15[[#This Row],[Name]],Table15[Total Distance (m)])</f>
        <v>5226.0524104761907</v>
      </c>
      <c r="S28" s="11">
        <f>AVERAGEIF(Table15[Name],Table15[[#This Row],[Name]],Table15[HSD Above 20 km/h])</f>
        <v>191.89047666666667</v>
      </c>
      <c r="T28" s="11">
        <f>AVERAGEIF(Table15[Name],Table15[[#This Row],[Name]],Table15[Maximum Velocity (km/h)])</f>
        <v>24.023690000000002</v>
      </c>
      <c r="U28" s="11">
        <f>AVERAGEIF(Table15[Name],Table15[[#This Row],[Name]],Table15[Velocity Zone 4 (15-20 Km/h) (m)])</f>
        <v>513.75143095238082</v>
      </c>
      <c r="V28" s="11">
        <f>AVERAGEIF(Table15[Name],Table15[[#This Row],[Name]],Table15[Velocity Zone 6 (25 + Km/h) (m)])</f>
        <v>55.037619047619046</v>
      </c>
      <c r="W28" s="11">
        <f>AVERAGEIF(Table15[Name],Table15[[#This Row],[Name]],Table15[Acceleration B1-3 Total Efforts (Gen 2)])</f>
        <v>62.238095238095241</v>
      </c>
      <c r="X28" s="11">
        <f>AVERAGEIF(Table15[Name],Table15[[#This Row],[Name]],Table15[Deceleration B1-3 Total Efforts (Gen 2)])</f>
        <v>39.761904761904759</v>
      </c>
      <c r="Y28" s="11">
        <f>AVERAGEIF(Table15[Name],Table15[[#This Row],[Name]],Table15[High Intensity Distance (m)_&gt;15])</f>
        <v>705.64190761904752</v>
      </c>
      <c r="Z28" s="11">
        <f>AVERAGEIF(Table15[Name],Table15[[#This Row],[Name]],Table15[Velocity Zone 5 (20-25 Km/h) (m)])</f>
        <v>136.85285761904763</v>
      </c>
      <c r="AA28" s="11">
        <f>AVERAGEIF(Table15[Name],Table15[[#This Row],[Name]],Table15[Total Player Load])</f>
        <v>519.94061999999997</v>
      </c>
      <c r="AB28" s="11">
        <f>AVERAGEIF(Table15[Name],Table15[[#This Row],[Name]],Table15[ACC+DEC])</f>
        <v>102</v>
      </c>
      <c r="AC28" s="11">
        <f>AVERAGE(Table15[Total Distance (m)])</f>
        <v>5546.0900840188679</v>
      </c>
      <c r="AD28" s="11">
        <f>AVERAGE(Table15[HSD Above 20 km/h])</f>
        <v>248.67511279245289</v>
      </c>
      <c r="AE28" s="11">
        <f>AVERAGE(Table15[Maximum Velocity (km/h)])</f>
        <v>25.938714150943401</v>
      </c>
      <c r="AF28" s="11">
        <f>AVERAGE(Table15[Velocity Zone 4 (15-20 Km/h) (m)])</f>
        <v>585.63754809433908</v>
      </c>
      <c r="AG28" s="11">
        <f>AVERAGE(Table15[Velocity Zone 6 (25 + Km/h) (m)])</f>
        <v>55.103452830188672</v>
      </c>
      <c r="AH28" s="11">
        <f>AVERAGE(Table15[Acceleration B1-3 Total Efforts (Gen 2)])</f>
        <v>70.932075471698113</v>
      </c>
      <c r="AI28" s="11">
        <f>AVERAGE(Table15[Deceleration B1-3 Total Efforts (Gen 2)])</f>
        <v>58.513207547169813</v>
      </c>
      <c r="AJ28" s="11">
        <f>AVERAGE(Table15[High Intensity Distance (m)_&gt;15])</f>
        <v>834.31266088679206</v>
      </c>
      <c r="AK28" s="11">
        <f>AVERAGE(Table15[Velocity Zone 5 (20-25 Km/h) (m)])</f>
        <v>193.57165996226419</v>
      </c>
      <c r="AL28" s="11">
        <f>AVERAGE(Table15[Total Player Load])</f>
        <v>612.17092028301886</v>
      </c>
      <c r="AM28" s="11">
        <f>AVERAGE(Table15[ACC+DEC])</f>
        <v>129.44528301886791</v>
      </c>
      <c r="AN28" s="11" t="str">
        <f>TEXT(Table15[[#This Row],[Date]],"mmmm")</f>
        <v>juillet</v>
      </c>
      <c r="AO28" s="11" t="e">
        <f ca="1">_xlfn.MAXIFS(Table15[Total Distance (m)],Table15[Name],Table15[[#This Row],[Name]])</f>
        <v>#NAME?</v>
      </c>
      <c r="AP28" s="11" t="e">
        <f ca="1">_xlfn.MAXIFS(Table15[HSD Above 20 km/h],Table15[Name],Table15[[#This Row],[Name]])</f>
        <v>#NAME?</v>
      </c>
      <c r="AQ28" s="11" t="e">
        <f ca="1">_xlfn.MAXIFS(Table15[Maximum Velocity (km/h)],Table15[Name],Table15[[#This Row],[Name]])</f>
        <v>#NAME?</v>
      </c>
      <c r="AR28" s="9" t="e">
        <f ca="1">Table15[[#This Row],[Maximum Velocity (km/h)]]/Table15[[#This Row],[Max_Maximum Velocity (km/h)]]</f>
        <v>#NAME?</v>
      </c>
      <c r="AS28" s="11" t="e">
        <f ca="1">_xlfn.MAXIFS(Table15[Velocity Zone 4 (15-20 Km/h) (m)],Table15[Name],Table15[[#This Row],[Name]])</f>
        <v>#NAME?</v>
      </c>
      <c r="AT28" s="11" t="e">
        <f ca="1">_xlfn.MAXIFS(Table15[Velocity Zone 6 (25 + Km/h) (m)],Table15[Name],Table15[[#This Row],[Name]])</f>
        <v>#NAME?</v>
      </c>
      <c r="AU28" s="11" t="e">
        <f ca="1">_xlfn.MAXIFS(Table15[Acceleration B1-3 Total Efforts (Gen 2)],Table15[Name],Table15[[#This Row],[Name]])</f>
        <v>#NAME?</v>
      </c>
      <c r="AV28" s="11" t="e">
        <f ca="1">_xlfn.MAXIFS(Table15[Deceleration B1-3 Total Efforts (Gen 2)],Table15[Name],Table15[[#This Row],[Name]])</f>
        <v>#NAME?</v>
      </c>
      <c r="AW28" s="11" t="e">
        <f ca="1">_xlfn.MAXIFS(Table15[High Intensity Distance (m)_&gt;15],Table15[Name],Table15[[#This Row],[Name]])</f>
        <v>#NAME?</v>
      </c>
      <c r="AX28" s="11" t="e">
        <f ca="1">_xlfn.MAXIFS(Table15[Velocity Zone 5 (20-25 Km/h) (m)],Table15[Name],Table15[[#This Row],[Name]])</f>
        <v>#NAME?</v>
      </c>
      <c r="AY28" s="11" t="e">
        <f ca="1">_xlfn.MAXIFS(Table15[Total Player Load],Table15[Name],Table15[[#This Row],[Name]])</f>
        <v>#NAME?</v>
      </c>
      <c r="AZ28" s="11" t="e">
        <f ca="1">_xlfn.MAXIFS(Table15[ACC+DEC],Table15[Name],Table15[[#This Row],[Name]])</f>
        <v>#NAME?</v>
      </c>
      <c r="BA28" s="11">
        <f>CONVERT(Table15[[#This Row],[Total Duration]],"day","mn")</f>
        <v>133.78333333333333</v>
      </c>
      <c r="BB28" s="12">
        <f>Table15[[#This Row],[HSD Above 20 km/h]]/Table15[[#This Row],[Duration(min)]]</f>
        <v>2.3802666749719696</v>
      </c>
      <c r="BC28" s="11">
        <f>Table15[[#This Row],[Velocity Zone 4 (15-20 Km/h) (m)]]/Table15[[#This Row],[Duration(min)]]</f>
        <v>5.0521989784477395</v>
      </c>
      <c r="BD28" s="11">
        <f>Table15[[#This Row],[Velocity Zone 6 (25 + Km/h) (m)]]/Table15[[#This Row],[Duration(min)]]</f>
        <v>0</v>
      </c>
      <c r="BE28" s="11">
        <f>Table15[[#This Row],[Acceleration B1-3 Total Efforts (Gen 2)]]/Table15[[#This Row],[Duration(min)]]</f>
        <v>0.65030521988289525</v>
      </c>
      <c r="BF28" s="11">
        <f>Table15[[#This Row],[Deceleration B1-3 Total Efforts (Gen 2)]]/Table15[[#This Row],[Duration(min)]]</f>
        <v>0.44101158589759565</v>
      </c>
      <c r="BG28" s="11">
        <f>Table15[[#This Row],[High Intensity Distance (m)_&gt;15]]/Table15[[#This Row],[Duration(min)]]</f>
        <v>7.4324656534197082</v>
      </c>
      <c r="BH28" s="11">
        <f>Table15[[#This Row],[Velocity Zone 5 (20-25 Km/h) (m)]]/Table15[[#This Row],[Duration(min)]]</f>
        <v>2.3802666749719696</v>
      </c>
      <c r="BI28" s="11">
        <f>Table15[[#This Row],[Total Player Load]]/Table15[[#This Row],[Duration(min)]]</f>
        <v>5.5781530584278061</v>
      </c>
      <c r="BJ28" s="11">
        <f>Table15[[#This Row],[ACC+DEC]]/Table15[[#This Row],[Duration(min)]]</f>
        <v>1.091316805780491</v>
      </c>
      <c r="BK28" s="11"/>
      <c r="BL28" s="11"/>
    </row>
    <row r="29" spans="1:64" x14ac:dyDescent="0.3">
      <c r="A29" s="13" t="s">
        <v>29</v>
      </c>
      <c r="B29" s="13" t="s">
        <v>74</v>
      </c>
      <c r="C29" s="14">
        <v>45118</v>
      </c>
      <c r="D29" s="13" t="s">
        <v>19</v>
      </c>
      <c r="E29" s="15">
        <v>9.4363425925925934E-2</v>
      </c>
      <c r="F29" s="7">
        <v>6803.0003100000004</v>
      </c>
      <c r="G29" s="7">
        <v>379.90998999999999</v>
      </c>
      <c r="H29" s="7">
        <v>24.803989999999999</v>
      </c>
      <c r="I29" s="7">
        <v>750.73999000000003</v>
      </c>
      <c r="J29" s="7">
        <v>0</v>
      </c>
      <c r="K29" s="7">
        <v>106</v>
      </c>
      <c r="L29" s="7">
        <v>62</v>
      </c>
      <c r="M29" s="7">
        <v>1130.6499799999999</v>
      </c>
      <c r="N29" s="7">
        <v>379.90998999999999</v>
      </c>
      <c r="O29" s="7">
        <v>779.56960000000004</v>
      </c>
      <c r="P29" s="7">
        <v>50.062550000000002</v>
      </c>
      <c r="Q29" s="10">
        <f>SUM(Table15[[#This Row],[Acceleration B1-3 Total Efforts (Gen 2)]:[Deceleration B1-3 Total Efforts (Gen 2)]])</f>
        <v>168</v>
      </c>
      <c r="R29" s="11">
        <f>AVERAGEIF(Table15[Name],Table15[[#This Row],[Name]],Table15[Total Distance (m)])</f>
        <v>5728.9490364516105</v>
      </c>
      <c r="S29" s="11">
        <f>AVERAGEIF(Table15[Name],Table15[[#This Row],[Name]],Table15[HSD Above 20 km/h])</f>
        <v>239.85128903225805</v>
      </c>
      <c r="T29" s="11">
        <f>AVERAGEIF(Table15[Name],Table15[[#This Row],[Name]],Table15[Maximum Velocity (km/h)])</f>
        <v>25.935883548387089</v>
      </c>
      <c r="U29" s="11">
        <f>AVERAGEIF(Table15[Name],Table15[[#This Row],[Name]],Table15[Velocity Zone 4 (15-20 Km/h) (m)])</f>
        <v>718.38871516129029</v>
      </c>
      <c r="V29" s="11">
        <f>AVERAGEIF(Table15[Name],Table15[[#This Row],[Name]],Table15[Velocity Zone 6 (25 + Km/h) (m)])</f>
        <v>46.860967419354829</v>
      </c>
      <c r="W29" s="11">
        <f>AVERAGEIF(Table15[Name],Table15[[#This Row],[Name]],Table15[Acceleration B1-3 Total Efforts (Gen 2)])</f>
        <v>75.193548387096769</v>
      </c>
      <c r="X29" s="11">
        <f>AVERAGEIF(Table15[Name],Table15[[#This Row],[Name]],Table15[Deceleration B1-3 Total Efforts (Gen 2)])</f>
        <v>57.548387096774192</v>
      </c>
      <c r="Y29" s="11">
        <f>AVERAGEIF(Table15[Name],Table15[[#This Row],[Name]],Table15[High Intensity Distance (m)_&gt;15])</f>
        <v>958.24000419354843</v>
      </c>
      <c r="Z29" s="11">
        <f>AVERAGEIF(Table15[Name],Table15[[#This Row],[Name]],Table15[Velocity Zone 5 (20-25 Km/h) (m)])</f>
        <v>192.99032161290322</v>
      </c>
      <c r="AA29" s="11">
        <f>AVERAGEIF(Table15[Name],Table15[[#This Row],[Name]],Table15[Total Player Load])</f>
        <v>618.45316032258052</v>
      </c>
      <c r="AB29" s="11">
        <f>AVERAGEIF(Table15[Name],Table15[[#This Row],[Name]],Table15[ACC+DEC])</f>
        <v>132.74193548387098</v>
      </c>
      <c r="AC29" s="11">
        <f>AVERAGE(Table15[Total Distance (m)])</f>
        <v>5546.0900840188679</v>
      </c>
      <c r="AD29" s="11">
        <f>AVERAGE(Table15[HSD Above 20 km/h])</f>
        <v>248.67511279245289</v>
      </c>
      <c r="AE29" s="11">
        <f>AVERAGE(Table15[Maximum Velocity (km/h)])</f>
        <v>25.938714150943401</v>
      </c>
      <c r="AF29" s="11">
        <f>AVERAGE(Table15[Velocity Zone 4 (15-20 Km/h) (m)])</f>
        <v>585.63754809433908</v>
      </c>
      <c r="AG29" s="11">
        <f>AVERAGE(Table15[Velocity Zone 6 (25 + Km/h) (m)])</f>
        <v>55.103452830188672</v>
      </c>
      <c r="AH29" s="11">
        <f>AVERAGE(Table15[Acceleration B1-3 Total Efforts (Gen 2)])</f>
        <v>70.932075471698113</v>
      </c>
      <c r="AI29" s="11">
        <f>AVERAGE(Table15[Deceleration B1-3 Total Efforts (Gen 2)])</f>
        <v>58.513207547169813</v>
      </c>
      <c r="AJ29" s="11">
        <f>AVERAGE(Table15[High Intensity Distance (m)_&gt;15])</f>
        <v>834.31266088679206</v>
      </c>
      <c r="AK29" s="11">
        <f>AVERAGE(Table15[Velocity Zone 5 (20-25 Km/h) (m)])</f>
        <v>193.57165996226419</v>
      </c>
      <c r="AL29" s="11">
        <f>AVERAGE(Table15[Total Player Load])</f>
        <v>612.17092028301886</v>
      </c>
      <c r="AM29" s="11">
        <f>AVERAGE(Table15[ACC+DEC])</f>
        <v>129.44528301886791</v>
      </c>
      <c r="AN29" s="11" t="str">
        <f>TEXT(Table15[[#This Row],[Date]],"mmmm")</f>
        <v>juillet</v>
      </c>
      <c r="AO29" s="11" t="e">
        <f ca="1">_xlfn.MAXIFS(Table15[Total Distance (m)],Table15[Name],Table15[[#This Row],[Name]])</f>
        <v>#NAME?</v>
      </c>
      <c r="AP29" s="11" t="e">
        <f ca="1">_xlfn.MAXIFS(Table15[HSD Above 20 km/h],Table15[Name],Table15[[#This Row],[Name]])</f>
        <v>#NAME?</v>
      </c>
      <c r="AQ29" s="11" t="e">
        <f ca="1">_xlfn.MAXIFS(Table15[Maximum Velocity (km/h)],Table15[Name],Table15[[#This Row],[Name]])</f>
        <v>#NAME?</v>
      </c>
      <c r="AR29" s="9" t="e">
        <f ca="1">Table15[[#This Row],[Maximum Velocity (km/h)]]/Table15[[#This Row],[Max_Maximum Velocity (km/h)]]</f>
        <v>#NAME?</v>
      </c>
      <c r="AS29" s="11" t="e">
        <f ca="1">_xlfn.MAXIFS(Table15[Velocity Zone 4 (15-20 Km/h) (m)],Table15[Name],Table15[[#This Row],[Name]])</f>
        <v>#NAME?</v>
      </c>
      <c r="AT29" s="11" t="e">
        <f ca="1">_xlfn.MAXIFS(Table15[Velocity Zone 6 (25 + Km/h) (m)],Table15[Name],Table15[[#This Row],[Name]])</f>
        <v>#NAME?</v>
      </c>
      <c r="AU29" s="11" t="e">
        <f ca="1">_xlfn.MAXIFS(Table15[Acceleration B1-3 Total Efforts (Gen 2)],Table15[Name],Table15[[#This Row],[Name]])</f>
        <v>#NAME?</v>
      </c>
      <c r="AV29" s="11" t="e">
        <f ca="1">_xlfn.MAXIFS(Table15[Deceleration B1-3 Total Efforts (Gen 2)],Table15[Name],Table15[[#This Row],[Name]])</f>
        <v>#NAME?</v>
      </c>
      <c r="AW29" s="11" t="e">
        <f ca="1">_xlfn.MAXIFS(Table15[High Intensity Distance (m)_&gt;15],Table15[Name],Table15[[#This Row],[Name]])</f>
        <v>#NAME?</v>
      </c>
      <c r="AX29" s="11" t="e">
        <f ca="1">_xlfn.MAXIFS(Table15[Velocity Zone 5 (20-25 Km/h) (m)],Table15[Name],Table15[[#This Row],[Name]])</f>
        <v>#NAME?</v>
      </c>
      <c r="AY29" s="11" t="e">
        <f ca="1">_xlfn.MAXIFS(Table15[Total Player Load],Table15[Name],Table15[[#This Row],[Name]])</f>
        <v>#NAME?</v>
      </c>
      <c r="AZ29" s="11" t="e">
        <f ca="1">_xlfn.MAXIFS(Table15[ACC+DEC],Table15[Name],Table15[[#This Row],[Name]])</f>
        <v>#NAME?</v>
      </c>
      <c r="BA29" s="11">
        <f>CONVERT(Table15[[#This Row],[Total Duration]],"day","mn")</f>
        <v>135.88333333333335</v>
      </c>
      <c r="BB29" s="12">
        <f>Table15[[#This Row],[HSD Above 20 km/h]]/Table15[[#This Row],[Duration(min)]]</f>
        <v>2.7958542131730648</v>
      </c>
      <c r="BC29" s="11">
        <f>Table15[[#This Row],[Velocity Zone 4 (15-20 Km/h) (m)]]/Table15[[#This Row],[Duration(min)]]</f>
        <v>5.5248864712375809</v>
      </c>
      <c r="BD29" s="11">
        <f>Table15[[#This Row],[Velocity Zone 6 (25 + Km/h) (m)]]/Table15[[#This Row],[Duration(min)]]</f>
        <v>0</v>
      </c>
      <c r="BE29" s="11">
        <f>Table15[[#This Row],[Acceleration B1-3 Total Efforts (Gen 2)]]/Table15[[#This Row],[Duration(min)]]</f>
        <v>0.78008095179688441</v>
      </c>
      <c r="BF29" s="11">
        <f>Table15[[#This Row],[Deceleration B1-3 Total Efforts (Gen 2)]]/Table15[[#This Row],[Duration(min)]]</f>
        <v>0.45627376425855504</v>
      </c>
      <c r="BG29" s="11">
        <f>Table15[[#This Row],[High Intensity Distance (m)_&gt;15]]/Table15[[#This Row],[Duration(min)]]</f>
        <v>8.3207406844106444</v>
      </c>
      <c r="BH29" s="11">
        <f>Table15[[#This Row],[Velocity Zone 5 (20-25 Km/h) (m)]]/Table15[[#This Row],[Duration(min)]]</f>
        <v>2.7958542131730648</v>
      </c>
      <c r="BI29" s="11">
        <f>Table15[[#This Row],[Total Player Load]]/Table15[[#This Row],[Duration(min)]]</f>
        <v>5.7370509015086464</v>
      </c>
      <c r="BJ29" s="11">
        <f>Table15[[#This Row],[ACC+DEC]]/Table15[[#This Row],[Duration(min)]]</f>
        <v>1.2363547160554396</v>
      </c>
      <c r="BK29" s="11"/>
      <c r="BL29" s="11"/>
    </row>
    <row r="30" spans="1:64" x14ac:dyDescent="0.3">
      <c r="A30" s="13" t="s">
        <v>30</v>
      </c>
      <c r="B30" s="13" t="s">
        <v>74</v>
      </c>
      <c r="C30" s="14">
        <v>45118</v>
      </c>
      <c r="D30" s="13" t="s">
        <v>21</v>
      </c>
      <c r="E30" s="15">
        <v>9.4155092592592596E-2</v>
      </c>
      <c r="F30" s="7">
        <v>8001.28784</v>
      </c>
      <c r="G30" s="7">
        <v>310.29000000000002</v>
      </c>
      <c r="H30" s="7">
        <v>23.517980000000001</v>
      </c>
      <c r="I30" s="7">
        <v>701.73999000000003</v>
      </c>
      <c r="J30" s="7">
        <v>0</v>
      </c>
      <c r="K30" s="7">
        <v>86</v>
      </c>
      <c r="L30" s="7">
        <v>64</v>
      </c>
      <c r="M30" s="7">
        <v>1012.02999</v>
      </c>
      <c r="N30" s="7">
        <v>310.29000000000002</v>
      </c>
      <c r="O30" s="7">
        <v>992.46911999999998</v>
      </c>
      <c r="P30" s="7">
        <v>59.008069999999996</v>
      </c>
      <c r="Q30" s="10">
        <f>SUM(Table15[[#This Row],[Acceleration B1-3 Total Efforts (Gen 2)]:[Deceleration B1-3 Total Efforts (Gen 2)]])</f>
        <v>150</v>
      </c>
      <c r="R30" s="11">
        <f>AVERAGEIF(Table15[Name],Table15[[#This Row],[Name]],Table15[Total Distance (m)])</f>
        <v>6327.7802760000004</v>
      </c>
      <c r="S30" s="11">
        <f>AVERAGEIF(Table15[Name],Table15[[#This Row],[Name]],Table15[HSD Above 20 km/h])</f>
        <v>269.76999760000001</v>
      </c>
      <c r="T30" s="11">
        <f>AVERAGEIF(Table15[Name],Table15[[#This Row],[Name]],Table15[Maximum Velocity (km/h)])</f>
        <v>26.616227999999992</v>
      </c>
      <c r="U30" s="11">
        <f>AVERAGEIF(Table15[Name],Table15[[#This Row],[Name]],Table15[Velocity Zone 4 (15-20 Km/h) (m)])</f>
        <v>618.62719760000004</v>
      </c>
      <c r="V30" s="11">
        <f>AVERAGEIF(Table15[Name],Table15[[#This Row],[Name]],Table15[Velocity Zone 6 (25 + Km/h) (m)])</f>
        <v>55.423999599999988</v>
      </c>
      <c r="W30" s="11">
        <f>AVERAGEIF(Table15[Name],Table15[[#This Row],[Name]],Table15[Acceleration B1-3 Total Efforts (Gen 2)])</f>
        <v>72.12</v>
      </c>
      <c r="X30" s="11">
        <f>AVERAGEIF(Table15[Name],Table15[[#This Row],[Name]],Table15[Deceleration B1-3 Total Efforts (Gen 2)])</f>
        <v>69.84</v>
      </c>
      <c r="Y30" s="11">
        <f>AVERAGEIF(Table15[Name],Table15[[#This Row],[Name]],Table15[High Intensity Distance (m)_&gt;15])</f>
        <v>888.39719520000017</v>
      </c>
      <c r="Z30" s="11">
        <f>AVERAGEIF(Table15[Name],Table15[[#This Row],[Name]],Table15[Velocity Zone 5 (20-25 Km/h) (m)])</f>
        <v>214.34599800000004</v>
      </c>
      <c r="AA30" s="11">
        <f>AVERAGEIF(Table15[Name],Table15[[#This Row],[Name]],Table15[Total Player Load])</f>
        <v>767.42658760000006</v>
      </c>
      <c r="AB30" s="11">
        <f>AVERAGEIF(Table15[Name],Table15[[#This Row],[Name]],Table15[ACC+DEC])</f>
        <v>141.96</v>
      </c>
      <c r="AC30" s="11">
        <f>AVERAGE(Table15[Total Distance (m)])</f>
        <v>5546.0900840188679</v>
      </c>
      <c r="AD30" s="11">
        <f>AVERAGE(Table15[HSD Above 20 km/h])</f>
        <v>248.67511279245289</v>
      </c>
      <c r="AE30" s="11">
        <f>AVERAGE(Table15[Maximum Velocity (km/h)])</f>
        <v>25.938714150943401</v>
      </c>
      <c r="AF30" s="11">
        <f>AVERAGE(Table15[Velocity Zone 4 (15-20 Km/h) (m)])</f>
        <v>585.63754809433908</v>
      </c>
      <c r="AG30" s="11">
        <f>AVERAGE(Table15[Velocity Zone 6 (25 + Km/h) (m)])</f>
        <v>55.103452830188672</v>
      </c>
      <c r="AH30" s="11">
        <f>AVERAGE(Table15[Acceleration B1-3 Total Efforts (Gen 2)])</f>
        <v>70.932075471698113</v>
      </c>
      <c r="AI30" s="11">
        <f>AVERAGE(Table15[Deceleration B1-3 Total Efforts (Gen 2)])</f>
        <v>58.513207547169813</v>
      </c>
      <c r="AJ30" s="11">
        <f>AVERAGE(Table15[High Intensity Distance (m)_&gt;15])</f>
        <v>834.31266088679206</v>
      </c>
      <c r="AK30" s="11">
        <f>AVERAGE(Table15[Velocity Zone 5 (20-25 Km/h) (m)])</f>
        <v>193.57165996226419</v>
      </c>
      <c r="AL30" s="11">
        <f>AVERAGE(Table15[Total Player Load])</f>
        <v>612.17092028301886</v>
      </c>
      <c r="AM30" s="11">
        <f>AVERAGE(Table15[ACC+DEC])</f>
        <v>129.44528301886791</v>
      </c>
      <c r="AN30" s="11" t="str">
        <f>TEXT(Table15[[#This Row],[Date]],"mmmm")</f>
        <v>juillet</v>
      </c>
      <c r="AO30" s="11" t="e">
        <f ca="1">_xlfn.MAXIFS(Table15[Total Distance (m)],Table15[Name],Table15[[#This Row],[Name]])</f>
        <v>#NAME?</v>
      </c>
      <c r="AP30" s="11" t="e">
        <f ca="1">_xlfn.MAXIFS(Table15[HSD Above 20 km/h],Table15[Name],Table15[[#This Row],[Name]])</f>
        <v>#NAME?</v>
      </c>
      <c r="AQ30" s="11" t="e">
        <f ca="1">_xlfn.MAXIFS(Table15[Maximum Velocity (km/h)],Table15[Name],Table15[[#This Row],[Name]])</f>
        <v>#NAME?</v>
      </c>
      <c r="AR30" s="9" t="e">
        <f ca="1">Table15[[#This Row],[Maximum Velocity (km/h)]]/Table15[[#This Row],[Max_Maximum Velocity (km/h)]]</f>
        <v>#NAME?</v>
      </c>
      <c r="AS30" s="11" t="e">
        <f ca="1">_xlfn.MAXIFS(Table15[Velocity Zone 4 (15-20 Km/h) (m)],Table15[Name],Table15[[#This Row],[Name]])</f>
        <v>#NAME?</v>
      </c>
      <c r="AT30" s="11" t="e">
        <f ca="1">_xlfn.MAXIFS(Table15[Velocity Zone 6 (25 + Km/h) (m)],Table15[Name],Table15[[#This Row],[Name]])</f>
        <v>#NAME?</v>
      </c>
      <c r="AU30" s="11" t="e">
        <f ca="1">_xlfn.MAXIFS(Table15[Acceleration B1-3 Total Efforts (Gen 2)],Table15[Name],Table15[[#This Row],[Name]])</f>
        <v>#NAME?</v>
      </c>
      <c r="AV30" s="11" t="e">
        <f ca="1">_xlfn.MAXIFS(Table15[Deceleration B1-3 Total Efforts (Gen 2)],Table15[Name],Table15[[#This Row],[Name]])</f>
        <v>#NAME?</v>
      </c>
      <c r="AW30" s="11" t="e">
        <f ca="1">_xlfn.MAXIFS(Table15[High Intensity Distance (m)_&gt;15],Table15[Name],Table15[[#This Row],[Name]])</f>
        <v>#NAME?</v>
      </c>
      <c r="AX30" s="11" t="e">
        <f ca="1">_xlfn.MAXIFS(Table15[Velocity Zone 5 (20-25 Km/h) (m)],Table15[Name],Table15[[#This Row],[Name]])</f>
        <v>#NAME?</v>
      </c>
      <c r="AY30" s="11" t="e">
        <f ca="1">_xlfn.MAXIFS(Table15[Total Player Load],Table15[Name],Table15[[#This Row],[Name]])</f>
        <v>#NAME?</v>
      </c>
      <c r="AZ30" s="11" t="e">
        <f ca="1">_xlfn.MAXIFS(Table15[ACC+DEC],Table15[Name],Table15[[#This Row],[Name]])</f>
        <v>#NAME?</v>
      </c>
      <c r="BA30" s="11">
        <f>CONVERT(Table15[[#This Row],[Total Duration]],"day","mn")</f>
        <v>135.58333333333334</v>
      </c>
      <c r="BB30" s="12">
        <f>Table15[[#This Row],[HSD Above 20 km/h]]/Table15[[#This Row],[Duration(min)]]</f>
        <v>2.2885556238475724</v>
      </c>
      <c r="BC30" s="11">
        <f>Table15[[#This Row],[Velocity Zone 4 (15-20 Km/h) (m)]]/Table15[[#This Row],[Duration(min)]]</f>
        <v>5.1757098217578363</v>
      </c>
      <c r="BD30" s="11">
        <f>Table15[[#This Row],[Velocity Zone 6 (25 + Km/h) (m)]]/Table15[[#This Row],[Duration(min)]]</f>
        <v>0</v>
      </c>
      <c r="BE30" s="11">
        <f>Table15[[#This Row],[Acceleration B1-3 Total Efforts (Gen 2)]]/Table15[[#This Row],[Duration(min)]]</f>
        <v>0.63429625076828511</v>
      </c>
      <c r="BF30" s="11">
        <f>Table15[[#This Row],[Deceleration B1-3 Total Efforts (Gen 2)]]/Table15[[#This Row],[Duration(min)]]</f>
        <v>0.47203441917639827</v>
      </c>
      <c r="BG30" s="11">
        <f>Table15[[#This Row],[High Intensity Distance (m)_&gt;15]]/Table15[[#This Row],[Duration(min)]]</f>
        <v>7.4642654456054078</v>
      </c>
      <c r="BH30" s="11">
        <f>Table15[[#This Row],[Velocity Zone 5 (20-25 Km/h) (m)]]/Table15[[#This Row],[Duration(min)]]</f>
        <v>2.2885556238475724</v>
      </c>
      <c r="BI30" s="11">
        <f>Table15[[#This Row],[Total Player Load]]/Table15[[#This Row],[Duration(min)]]</f>
        <v>7.3199935095267357</v>
      </c>
      <c r="BJ30" s="11">
        <f>Table15[[#This Row],[ACC+DEC]]/Table15[[#This Row],[Duration(min)]]</f>
        <v>1.1063306699446833</v>
      </c>
      <c r="BK30" s="11"/>
      <c r="BL30" s="11"/>
    </row>
    <row r="31" spans="1:64" x14ac:dyDescent="0.3">
      <c r="A31" s="13" t="s">
        <v>31</v>
      </c>
      <c r="B31" s="13" t="s">
        <v>74</v>
      </c>
      <c r="C31" s="14">
        <v>45118</v>
      </c>
      <c r="D31" s="13" t="s">
        <v>13</v>
      </c>
      <c r="E31" s="15">
        <v>9.4155092592592596E-2</v>
      </c>
      <c r="F31" s="7">
        <v>7598.8846400000002</v>
      </c>
      <c r="G31" s="7">
        <v>438.98000999999999</v>
      </c>
      <c r="H31" s="7">
        <v>25.616569999999999</v>
      </c>
      <c r="I31" s="7">
        <v>882.80001000000004</v>
      </c>
      <c r="J31" s="7">
        <v>12.85</v>
      </c>
      <c r="K31" s="7">
        <v>84</v>
      </c>
      <c r="L31" s="7">
        <v>54</v>
      </c>
      <c r="M31" s="7">
        <v>1321.7800199999999</v>
      </c>
      <c r="N31" s="7">
        <v>426.13001000000003</v>
      </c>
      <c r="O31" s="7">
        <v>927.75225999999998</v>
      </c>
      <c r="P31" s="7">
        <v>56.041930000000001</v>
      </c>
      <c r="Q31" s="10">
        <f>SUM(Table15[[#This Row],[Acceleration B1-3 Total Efforts (Gen 2)]:[Deceleration B1-3 Total Efforts (Gen 2)]])</f>
        <v>138</v>
      </c>
      <c r="R31" s="11">
        <f>AVERAGEIF(Table15[Name],Table15[[#This Row],[Name]],Table15[Total Distance (m)])</f>
        <v>5736.3535444827576</v>
      </c>
      <c r="S31" s="11">
        <f>AVERAGEIF(Table15[Name],Table15[[#This Row],[Name]],Table15[HSD Above 20 km/h])</f>
        <v>310.48689620689652</v>
      </c>
      <c r="T31" s="11">
        <f>AVERAGEIF(Table15[Name],Table15[[#This Row],[Name]],Table15[Maximum Velocity (km/h)])</f>
        <v>28.726263448275855</v>
      </c>
      <c r="U31" s="11">
        <f>AVERAGEIF(Table15[Name],Table15[[#This Row],[Name]],Table15[Velocity Zone 4 (15-20 Km/h) (m)])</f>
        <v>532.37862275862074</v>
      </c>
      <c r="V31" s="11">
        <f>AVERAGEIF(Table15[Name],Table15[[#This Row],[Name]],Table15[Velocity Zone 6 (25 + Km/h) (m)])</f>
        <v>94.211723793103417</v>
      </c>
      <c r="W31" s="11">
        <f>AVERAGEIF(Table15[Name],Table15[[#This Row],[Name]],Table15[Acceleration B1-3 Total Efforts (Gen 2)])</f>
        <v>72.41379310344827</v>
      </c>
      <c r="X31" s="11">
        <f>AVERAGEIF(Table15[Name],Table15[[#This Row],[Name]],Table15[Deceleration B1-3 Total Efforts (Gen 2)])</f>
        <v>61.517241379310342</v>
      </c>
      <c r="Y31" s="11">
        <f>AVERAGEIF(Table15[Name],Table15[[#This Row],[Name]],Table15[High Intensity Distance (m)_&gt;15])</f>
        <v>842.86551896551737</v>
      </c>
      <c r="Z31" s="11">
        <f>AVERAGEIF(Table15[Name],Table15[[#This Row],[Name]],Table15[Velocity Zone 5 (20-25 Km/h) (m)])</f>
        <v>216.27517241379309</v>
      </c>
      <c r="AA31" s="11">
        <f>AVERAGEIF(Table15[Name],Table15[[#This Row],[Name]],Table15[Total Player Load])</f>
        <v>644.87674827586204</v>
      </c>
      <c r="AB31" s="11">
        <f>AVERAGEIF(Table15[Name],Table15[[#This Row],[Name]],Table15[ACC+DEC])</f>
        <v>133.93103448275863</v>
      </c>
      <c r="AC31" s="11">
        <f>AVERAGE(Table15[Total Distance (m)])</f>
        <v>5546.0900840188679</v>
      </c>
      <c r="AD31" s="11">
        <f>AVERAGE(Table15[HSD Above 20 km/h])</f>
        <v>248.67511279245289</v>
      </c>
      <c r="AE31" s="11">
        <f>AVERAGE(Table15[Maximum Velocity (km/h)])</f>
        <v>25.938714150943401</v>
      </c>
      <c r="AF31" s="11">
        <f>AVERAGE(Table15[Velocity Zone 4 (15-20 Km/h) (m)])</f>
        <v>585.63754809433908</v>
      </c>
      <c r="AG31" s="11">
        <f>AVERAGE(Table15[Velocity Zone 6 (25 + Km/h) (m)])</f>
        <v>55.103452830188672</v>
      </c>
      <c r="AH31" s="11">
        <f>AVERAGE(Table15[Acceleration B1-3 Total Efforts (Gen 2)])</f>
        <v>70.932075471698113</v>
      </c>
      <c r="AI31" s="11">
        <f>AVERAGE(Table15[Deceleration B1-3 Total Efforts (Gen 2)])</f>
        <v>58.513207547169813</v>
      </c>
      <c r="AJ31" s="11">
        <f>AVERAGE(Table15[High Intensity Distance (m)_&gt;15])</f>
        <v>834.31266088679206</v>
      </c>
      <c r="AK31" s="11">
        <f>AVERAGE(Table15[Velocity Zone 5 (20-25 Km/h) (m)])</f>
        <v>193.57165996226419</v>
      </c>
      <c r="AL31" s="11">
        <f>AVERAGE(Table15[Total Player Load])</f>
        <v>612.17092028301886</v>
      </c>
      <c r="AM31" s="11">
        <f>AVERAGE(Table15[ACC+DEC])</f>
        <v>129.44528301886791</v>
      </c>
      <c r="AN31" s="11" t="str">
        <f>TEXT(Table15[[#This Row],[Date]],"mmmm")</f>
        <v>juillet</v>
      </c>
      <c r="AO31" s="11" t="e">
        <f ca="1">_xlfn.MAXIFS(Table15[Total Distance (m)],Table15[Name],Table15[[#This Row],[Name]])</f>
        <v>#NAME?</v>
      </c>
      <c r="AP31" s="11" t="e">
        <f ca="1">_xlfn.MAXIFS(Table15[HSD Above 20 km/h],Table15[Name],Table15[[#This Row],[Name]])</f>
        <v>#NAME?</v>
      </c>
      <c r="AQ31" s="11" t="e">
        <f ca="1">_xlfn.MAXIFS(Table15[Maximum Velocity (km/h)],Table15[Name],Table15[[#This Row],[Name]])</f>
        <v>#NAME?</v>
      </c>
      <c r="AR31" s="9" t="e">
        <f ca="1">Table15[[#This Row],[Maximum Velocity (km/h)]]/Table15[[#This Row],[Max_Maximum Velocity (km/h)]]</f>
        <v>#NAME?</v>
      </c>
      <c r="AS31" s="11" t="e">
        <f ca="1">_xlfn.MAXIFS(Table15[Velocity Zone 4 (15-20 Km/h) (m)],Table15[Name],Table15[[#This Row],[Name]])</f>
        <v>#NAME?</v>
      </c>
      <c r="AT31" s="11" t="e">
        <f ca="1">_xlfn.MAXIFS(Table15[Velocity Zone 6 (25 + Km/h) (m)],Table15[Name],Table15[[#This Row],[Name]])</f>
        <v>#NAME?</v>
      </c>
      <c r="AU31" s="11" t="e">
        <f ca="1">_xlfn.MAXIFS(Table15[Acceleration B1-3 Total Efforts (Gen 2)],Table15[Name],Table15[[#This Row],[Name]])</f>
        <v>#NAME?</v>
      </c>
      <c r="AV31" s="11" t="e">
        <f ca="1">_xlfn.MAXIFS(Table15[Deceleration B1-3 Total Efforts (Gen 2)],Table15[Name],Table15[[#This Row],[Name]])</f>
        <v>#NAME?</v>
      </c>
      <c r="AW31" s="11" t="e">
        <f ca="1">_xlfn.MAXIFS(Table15[High Intensity Distance (m)_&gt;15],Table15[Name],Table15[[#This Row],[Name]])</f>
        <v>#NAME?</v>
      </c>
      <c r="AX31" s="11" t="e">
        <f ca="1">_xlfn.MAXIFS(Table15[Velocity Zone 5 (20-25 Km/h) (m)],Table15[Name],Table15[[#This Row],[Name]])</f>
        <v>#NAME?</v>
      </c>
      <c r="AY31" s="11" t="e">
        <f ca="1">_xlfn.MAXIFS(Table15[Total Player Load],Table15[Name],Table15[[#This Row],[Name]])</f>
        <v>#NAME?</v>
      </c>
      <c r="AZ31" s="11" t="e">
        <f ca="1">_xlfn.MAXIFS(Table15[ACC+DEC],Table15[Name],Table15[[#This Row],[Name]])</f>
        <v>#NAME?</v>
      </c>
      <c r="BA31" s="11">
        <f>CONVERT(Table15[[#This Row],[Total Duration]],"day","mn")</f>
        <v>135.58333333333334</v>
      </c>
      <c r="BB31" s="12">
        <f>Table15[[#This Row],[HSD Above 20 km/h]]/Table15[[#This Row],[Duration(min)]]</f>
        <v>3.2377136570374923</v>
      </c>
      <c r="BC31" s="11">
        <f>Table15[[#This Row],[Velocity Zone 4 (15-20 Km/h) (m)]]/Table15[[#This Row],[Duration(min)]]</f>
        <v>6.5111248432698217</v>
      </c>
      <c r="BD31" s="11">
        <f>Table15[[#This Row],[Velocity Zone 6 (25 + Km/h) (m)]]/Table15[[#This Row],[Duration(min)]]</f>
        <v>9.477566072526121E-2</v>
      </c>
      <c r="BE31" s="11">
        <f>Table15[[#This Row],[Acceleration B1-3 Total Efforts (Gen 2)]]/Table15[[#This Row],[Duration(min)]]</f>
        <v>0.61954517516902274</v>
      </c>
      <c r="BF31" s="11">
        <f>Table15[[#This Row],[Deceleration B1-3 Total Efforts (Gen 2)]]/Table15[[#This Row],[Duration(min)]]</f>
        <v>0.398279041180086</v>
      </c>
      <c r="BG31" s="11">
        <f>Table15[[#This Row],[High Intensity Distance (m)_&gt;15]]/Table15[[#This Row],[Duration(min)]]</f>
        <v>9.748838500307313</v>
      </c>
      <c r="BH31" s="11">
        <f>Table15[[#This Row],[Velocity Zone 5 (20-25 Km/h) (m)]]/Table15[[#This Row],[Duration(min)]]</f>
        <v>3.1429379963122313</v>
      </c>
      <c r="BI31" s="11">
        <f>Table15[[#This Row],[Total Player Load]]/Table15[[#This Row],[Duration(min)]]</f>
        <v>6.8426718623232938</v>
      </c>
      <c r="BJ31" s="11">
        <f>Table15[[#This Row],[ACC+DEC]]/Table15[[#This Row],[Duration(min)]]</f>
        <v>1.0178242163491087</v>
      </c>
      <c r="BK31" s="11"/>
      <c r="BL31" s="11"/>
    </row>
    <row r="32" spans="1:64" x14ac:dyDescent="0.3">
      <c r="A32" s="13" t="s">
        <v>32</v>
      </c>
      <c r="B32" s="13" t="s">
        <v>74</v>
      </c>
      <c r="C32" s="14">
        <v>45118</v>
      </c>
      <c r="D32" s="13" t="s">
        <v>33</v>
      </c>
      <c r="E32" s="15">
        <v>9.3379629629629632E-2</v>
      </c>
      <c r="F32" s="7">
        <v>8214.5017700000008</v>
      </c>
      <c r="G32" s="7">
        <v>500.47998999999999</v>
      </c>
      <c r="H32" s="7">
        <v>25.249880000000001</v>
      </c>
      <c r="I32" s="16">
        <v>799.66002000000003</v>
      </c>
      <c r="J32" s="16">
        <v>7.97</v>
      </c>
      <c r="K32" s="7">
        <v>110</v>
      </c>
      <c r="L32" s="7">
        <v>73</v>
      </c>
      <c r="M32" s="7">
        <v>1300.1400100000001</v>
      </c>
      <c r="N32" s="16">
        <v>492.50999000000002</v>
      </c>
      <c r="O32" s="7">
        <v>936.52450999999996</v>
      </c>
      <c r="P32" s="7">
        <v>61.08625</v>
      </c>
      <c r="Q32" s="10">
        <f>SUM(Table15[[#This Row],[Acceleration B1-3 Total Efforts (Gen 2)]:[Deceleration B1-3 Total Efforts (Gen 2)]])</f>
        <v>183</v>
      </c>
      <c r="R32" s="11">
        <f>AVERAGEIF(Table15[Name],Table15[[#This Row],[Name]],Table15[Total Distance (m)])</f>
        <v>6055.5326909677415</v>
      </c>
      <c r="S32" s="11">
        <f>AVERAGEIF(Table15[Name],Table15[[#This Row],[Name]],Table15[HSD Above 20 km/h])</f>
        <v>274.67451548387095</v>
      </c>
      <c r="T32" s="11">
        <f>AVERAGEIF(Table15[Name],Table15[[#This Row],[Name]],Table15[Maximum Velocity (km/h)])</f>
        <v>26.296229354838712</v>
      </c>
      <c r="U32" s="11">
        <f>AVERAGEIF(Table15[Name],Table15[[#This Row],[Name]],Table15[Velocity Zone 4 (15-20 Km/h) (m)])</f>
        <v>708.64805967741938</v>
      </c>
      <c r="V32" s="11">
        <f>AVERAGEIF(Table15[Name],Table15[[#This Row],[Name]],Table15[Velocity Zone 6 (25 + Km/h) (m)])</f>
        <v>66.10161225806452</v>
      </c>
      <c r="W32" s="11">
        <f>AVERAGEIF(Table15[Name],Table15[[#This Row],[Name]],Table15[Acceleration B1-3 Total Efforts (Gen 2)])</f>
        <v>82.935483870967744</v>
      </c>
      <c r="X32" s="11">
        <f>AVERAGEIF(Table15[Name],Table15[[#This Row],[Name]],Table15[Deceleration B1-3 Total Efforts (Gen 2)])</f>
        <v>67.774193548387103</v>
      </c>
      <c r="Y32" s="11">
        <f>AVERAGEIF(Table15[Name],Table15[[#This Row],[Name]],Table15[High Intensity Distance (m)_&gt;15])</f>
        <v>983.32257516129016</v>
      </c>
      <c r="Z32" s="11">
        <f>AVERAGEIF(Table15[Name],Table15[[#This Row],[Name]],Table15[Velocity Zone 5 (20-25 Km/h) (m)])</f>
        <v>208.5729032258065</v>
      </c>
      <c r="AA32" s="11">
        <f>AVERAGEIF(Table15[Name],Table15[[#This Row],[Name]],Table15[Total Player Load])</f>
        <v>684.52521000000002</v>
      </c>
      <c r="AB32" s="11">
        <f>AVERAGEIF(Table15[Name],Table15[[#This Row],[Name]],Table15[ACC+DEC])</f>
        <v>150.70967741935485</v>
      </c>
      <c r="AC32" s="11">
        <f>AVERAGE(Table15[Total Distance (m)])</f>
        <v>5546.0900840188679</v>
      </c>
      <c r="AD32" s="11">
        <f>AVERAGE(Table15[HSD Above 20 km/h])</f>
        <v>248.67511279245289</v>
      </c>
      <c r="AE32" s="11">
        <f>AVERAGE(Table15[Maximum Velocity (km/h)])</f>
        <v>25.938714150943401</v>
      </c>
      <c r="AF32" s="11">
        <f>AVERAGE(Table15[Velocity Zone 4 (15-20 Km/h) (m)])</f>
        <v>585.63754809433908</v>
      </c>
      <c r="AG32" s="11">
        <f>AVERAGE(Table15[Velocity Zone 6 (25 + Km/h) (m)])</f>
        <v>55.103452830188672</v>
      </c>
      <c r="AH32" s="11">
        <f>AVERAGE(Table15[Acceleration B1-3 Total Efforts (Gen 2)])</f>
        <v>70.932075471698113</v>
      </c>
      <c r="AI32" s="11">
        <f>AVERAGE(Table15[Deceleration B1-3 Total Efforts (Gen 2)])</f>
        <v>58.513207547169813</v>
      </c>
      <c r="AJ32" s="11">
        <f>AVERAGE(Table15[High Intensity Distance (m)_&gt;15])</f>
        <v>834.31266088679206</v>
      </c>
      <c r="AK32" s="11">
        <f>AVERAGE(Table15[Velocity Zone 5 (20-25 Km/h) (m)])</f>
        <v>193.57165996226419</v>
      </c>
      <c r="AL32" s="11">
        <f>AVERAGE(Table15[Total Player Load])</f>
        <v>612.17092028301886</v>
      </c>
      <c r="AM32" s="11">
        <f>AVERAGE(Table15[ACC+DEC])</f>
        <v>129.44528301886791</v>
      </c>
      <c r="AN32" s="11" t="str">
        <f>TEXT(Table15[[#This Row],[Date]],"mmmm")</f>
        <v>juillet</v>
      </c>
      <c r="AO32" s="11" t="e">
        <f ca="1">_xlfn.MAXIFS(Table15[Total Distance (m)],Table15[Name],Table15[[#This Row],[Name]])</f>
        <v>#NAME?</v>
      </c>
      <c r="AP32" s="11" t="e">
        <f ca="1">_xlfn.MAXIFS(Table15[HSD Above 20 km/h],Table15[Name],Table15[[#This Row],[Name]])</f>
        <v>#NAME?</v>
      </c>
      <c r="AQ32" s="11" t="e">
        <f ca="1">_xlfn.MAXIFS(Table15[Maximum Velocity (km/h)],Table15[Name],Table15[[#This Row],[Name]])</f>
        <v>#NAME?</v>
      </c>
      <c r="AR32" s="9" t="e">
        <f ca="1">Table15[[#This Row],[Maximum Velocity (km/h)]]/Table15[[#This Row],[Max_Maximum Velocity (km/h)]]</f>
        <v>#NAME?</v>
      </c>
      <c r="AS32" s="11" t="e">
        <f ca="1">_xlfn.MAXIFS(Table15[Velocity Zone 4 (15-20 Km/h) (m)],Table15[Name],Table15[[#This Row],[Name]])</f>
        <v>#NAME?</v>
      </c>
      <c r="AT32" s="11" t="e">
        <f ca="1">_xlfn.MAXIFS(Table15[Velocity Zone 6 (25 + Km/h) (m)],Table15[Name],Table15[[#This Row],[Name]])</f>
        <v>#NAME?</v>
      </c>
      <c r="AU32" s="11" t="e">
        <f ca="1">_xlfn.MAXIFS(Table15[Acceleration B1-3 Total Efforts (Gen 2)],Table15[Name],Table15[[#This Row],[Name]])</f>
        <v>#NAME?</v>
      </c>
      <c r="AV32" s="11" t="e">
        <f ca="1">_xlfn.MAXIFS(Table15[Deceleration B1-3 Total Efforts (Gen 2)],Table15[Name],Table15[[#This Row],[Name]])</f>
        <v>#NAME?</v>
      </c>
      <c r="AW32" s="11" t="e">
        <f ca="1">_xlfn.MAXIFS(Table15[High Intensity Distance (m)_&gt;15],Table15[Name],Table15[[#This Row],[Name]])</f>
        <v>#NAME?</v>
      </c>
      <c r="AX32" s="11" t="e">
        <f ca="1">_xlfn.MAXIFS(Table15[Velocity Zone 5 (20-25 Km/h) (m)],Table15[Name],Table15[[#This Row],[Name]])</f>
        <v>#NAME?</v>
      </c>
      <c r="AY32" s="11" t="e">
        <f ca="1">_xlfn.MAXIFS(Table15[Total Player Load],Table15[Name],Table15[[#This Row],[Name]])</f>
        <v>#NAME?</v>
      </c>
      <c r="AZ32" s="11" t="e">
        <f ca="1">_xlfn.MAXIFS(Table15[ACC+DEC],Table15[Name],Table15[[#This Row],[Name]])</f>
        <v>#NAME?</v>
      </c>
      <c r="BA32" s="11">
        <f>CONVERT(Table15[[#This Row],[Total Duration]],"day","mn")</f>
        <v>134.46666666666667</v>
      </c>
      <c r="BB32" s="12">
        <f>Table15[[#This Row],[HSD Above 20 km/h]]/Table15[[#This Row],[Duration(min)]]</f>
        <v>3.721963237481408</v>
      </c>
      <c r="BC32" s="11">
        <f>Table15[[#This Row],[Velocity Zone 4 (15-20 Km/h) (m)]]/Table15[[#This Row],[Duration(min)]]</f>
        <v>5.9469014873574615</v>
      </c>
      <c r="BD32" s="11">
        <f>Table15[[#This Row],[Velocity Zone 6 (25 + Km/h) (m)]]/Table15[[#This Row],[Duration(min)]]</f>
        <v>5.9271194843827466E-2</v>
      </c>
      <c r="BE32" s="11">
        <f>Table15[[#This Row],[Acceleration B1-3 Total Efforts (Gen 2)]]/Table15[[#This Row],[Duration(min)]]</f>
        <v>0.81804660386712935</v>
      </c>
      <c r="BF32" s="11">
        <f>Table15[[#This Row],[Deceleration B1-3 Total Efforts (Gen 2)]]/Table15[[#This Row],[Duration(min)]]</f>
        <v>0.54288547347545857</v>
      </c>
      <c r="BG32" s="11">
        <f>Table15[[#This Row],[High Intensity Distance (m)_&gt;15]]/Table15[[#This Row],[Duration(min)]]</f>
        <v>9.6688647248388708</v>
      </c>
      <c r="BH32" s="11">
        <f>Table15[[#This Row],[Velocity Zone 5 (20-25 Km/h) (m)]]/Table15[[#This Row],[Duration(min)]]</f>
        <v>3.6626920426375804</v>
      </c>
      <c r="BI32" s="11">
        <f>Table15[[#This Row],[Total Player Load]]/Table15[[#This Row],[Duration(min)]]</f>
        <v>6.9647335894893398</v>
      </c>
      <c r="BJ32" s="11">
        <f>Table15[[#This Row],[ACC+DEC]]/Table15[[#This Row],[Duration(min)]]</f>
        <v>1.3609320773425879</v>
      </c>
      <c r="BK32" s="11"/>
      <c r="BL32" s="11"/>
    </row>
    <row r="33" spans="1:64" x14ac:dyDescent="0.3">
      <c r="A33" s="13" t="s">
        <v>34</v>
      </c>
      <c r="B33" s="13" t="s">
        <v>74</v>
      </c>
      <c r="C33" s="14">
        <v>45118</v>
      </c>
      <c r="D33" s="13" t="s">
        <v>19</v>
      </c>
      <c r="E33" s="15">
        <v>9.5034722222222215E-2</v>
      </c>
      <c r="F33" s="7">
        <v>7440.6599699999997</v>
      </c>
      <c r="G33" s="7">
        <v>375.65</v>
      </c>
      <c r="H33" s="7">
        <v>23.273060000000001</v>
      </c>
      <c r="I33" s="7">
        <v>708.93997999999999</v>
      </c>
      <c r="J33" s="7">
        <v>0</v>
      </c>
      <c r="K33" s="7">
        <v>74</v>
      </c>
      <c r="L33" s="7">
        <v>45</v>
      </c>
      <c r="M33" s="7">
        <v>1084.58998</v>
      </c>
      <c r="N33" s="7">
        <v>375.65</v>
      </c>
      <c r="O33" s="7">
        <v>748.55170999999996</v>
      </c>
      <c r="P33" s="7">
        <v>54.367469999999997</v>
      </c>
      <c r="Q33" s="10">
        <f>SUM(Table15[[#This Row],[Acceleration B1-3 Total Efforts (Gen 2)]:[Deceleration B1-3 Total Efforts (Gen 2)]])</f>
        <v>119</v>
      </c>
      <c r="R33" s="11">
        <f>AVERAGEIF(Table15[Name],Table15[[#This Row],[Name]],Table15[Total Distance (m)])</f>
        <v>5581.052372000001</v>
      </c>
      <c r="S33" s="11">
        <f>AVERAGEIF(Table15[Name],Table15[[#This Row],[Name]],Table15[HSD Above 20 km/h])</f>
        <v>222.46299999999994</v>
      </c>
      <c r="T33" s="11">
        <f>AVERAGEIF(Table15[Name],Table15[[#This Row],[Name]],Table15[Maximum Velocity (km/h)])</f>
        <v>25.694832333333334</v>
      </c>
      <c r="U33" s="11">
        <f>AVERAGEIF(Table15[Name],Table15[[#This Row],[Name]],Table15[Velocity Zone 4 (15-20 Km/h) (m)])</f>
        <v>541.62199466666652</v>
      </c>
      <c r="V33" s="11">
        <f>AVERAGEIF(Table15[Name],Table15[[#This Row],[Name]],Table15[Velocity Zone 6 (25 + Km/h) (m)])</f>
        <v>43.164333333333325</v>
      </c>
      <c r="W33" s="11">
        <f>AVERAGEIF(Table15[Name],Table15[[#This Row],[Name]],Table15[Acceleration B1-3 Total Efforts (Gen 2)])</f>
        <v>53.666666666666664</v>
      </c>
      <c r="X33" s="11">
        <f>AVERAGEIF(Table15[Name],Table15[[#This Row],[Name]],Table15[Deceleration B1-3 Total Efforts (Gen 2)])</f>
        <v>40</v>
      </c>
      <c r="Y33" s="11">
        <f>AVERAGEIF(Table15[Name],Table15[[#This Row],[Name]],Table15[High Intensity Distance (m)_&gt;15])</f>
        <v>764.0849946666666</v>
      </c>
      <c r="Z33" s="11">
        <f>AVERAGEIF(Table15[Name],Table15[[#This Row],[Name]],Table15[Velocity Zone 5 (20-25 Km/h) (m)])</f>
        <v>179.29866666666666</v>
      </c>
      <c r="AA33" s="11">
        <f>AVERAGEIF(Table15[Name],Table15[[#This Row],[Name]],Table15[Total Player Load])</f>
        <v>509.93909600000012</v>
      </c>
      <c r="AB33" s="11">
        <f>AVERAGEIF(Table15[Name],Table15[[#This Row],[Name]],Table15[ACC+DEC])</f>
        <v>93.666666666666671</v>
      </c>
      <c r="AC33" s="11">
        <f>AVERAGE(Table15[Total Distance (m)])</f>
        <v>5546.0900840188679</v>
      </c>
      <c r="AD33" s="11">
        <f>AVERAGE(Table15[HSD Above 20 km/h])</f>
        <v>248.67511279245289</v>
      </c>
      <c r="AE33" s="11">
        <f>AVERAGE(Table15[Maximum Velocity (km/h)])</f>
        <v>25.938714150943401</v>
      </c>
      <c r="AF33" s="11">
        <f>AVERAGE(Table15[Velocity Zone 4 (15-20 Km/h) (m)])</f>
        <v>585.63754809433908</v>
      </c>
      <c r="AG33" s="11">
        <f>AVERAGE(Table15[Velocity Zone 6 (25 + Km/h) (m)])</f>
        <v>55.103452830188672</v>
      </c>
      <c r="AH33" s="11">
        <f>AVERAGE(Table15[Acceleration B1-3 Total Efforts (Gen 2)])</f>
        <v>70.932075471698113</v>
      </c>
      <c r="AI33" s="11">
        <f>AVERAGE(Table15[Deceleration B1-3 Total Efforts (Gen 2)])</f>
        <v>58.513207547169813</v>
      </c>
      <c r="AJ33" s="11">
        <f>AVERAGE(Table15[High Intensity Distance (m)_&gt;15])</f>
        <v>834.31266088679206</v>
      </c>
      <c r="AK33" s="11">
        <f>AVERAGE(Table15[Velocity Zone 5 (20-25 Km/h) (m)])</f>
        <v>193.57165996226419</v>
      </c>
      <c r="AL33" s="11">
        <f>AVERAGE(Table15[Total Player Load])</f>
        <v>612.17092028301886</v>
      </c>
      <c r="AM33" s="11">
        <f>AVERAGE(Table15[ACC+DEC])</f>
        <v>129.44528301886791</v>
      </c>
      <c r="AN33" s="11" t="str">
        <f>TEXT(Table15[[#This Row],[Date]],"mmmm")</f>
        <v>juillet</v>
      </c>
      <c r="AO33" s="11" t="e">
        <f ca="1">_xlfn.MAXIFS(Table15[Total Distance (m)],Table15[Name],Table15[[#This Row],[Name]])</f>
        <v>#NAME?</v>
      </c>
      <c r="AP33" s="11" t="e">
        <f ca="1">_xlfn.MAXIFS(Table15[HSD Above 20 km/h],Table15[Name],Table15[[#This Row],[Name]])</f>
        <v>#NAME?</v>
      </c>
      <c r="AQ33" s="11" t="e">
        <f ca="1">_xlfn.MAXIFS(Table15[Maximum Velocity (km/h)],Table15[Name],Table15[[#This Row],[Name]])</f>
        <v>#NAME?</v>
      </c>
      <c r="AR33" s="9" t="e">
        <f ca="1">Table15[[#This Row],[Maximum Velocity (km/h)]]/Table15[[#This Row],[Max_Maximum Velocity (km/h)]]</f>
        <v>#NAME?</v>
      </c>
      <c r="AS33" s="11" t="e">
        <f ca="1">_xlfn.MAXIFS(Table15[Velocity Zone 4 (15-20 Km/h) (m)],Table15[Name],Table15[[#This Row],[Name]])</f>
        <v>#NAME?</v>
      </c>
      <c r="AT33" s="11" t="e">
        <f ca="1">_xlfn.MAXIFS(Table15[Velocity Zone 6 (25 + Km/h) (m)],Table15[Name],Table15[[#This Row],[Name]])</f>
        <v>#NAME?</v>
      </c>
      <c r="AU33" s="11" t="e">
        <f ca="1">_xlfn.MAXIFS(Table15[Acceleration B1-3 Total Efforts (Gen 2)],Table15[Name],Table15[[#This Row],[Name]])</f>
        <v>#NAME?</v>
      </c>
      <c r="AV33" s="11" t="e">
        <f ca="1">_xlfn.MAXIFS(Table15[Deceleration B1-3 Total Efforts (Gen 2)],Table15[Name],Table15[[#This Row],[Name]])</f>
        <v>#NAME?</v>
      </c>
      <c r="AW33" s="11" t="e">
        <f ca="1">_xlfn.MAXIFS(Table15[High Intensity Distance (m)_&gt;15],Table15[Name],Table15[[#This Row],[Name]])</f>
        <v>#NAME?</v>
      </c>
      <c r="AX33" s="11" t="e">
        <f ca="1">_xlfn.MAXIFS(Table15[Velocity Zone 5 (20-25 Km/h) (m)],Table15[Name],Table15[[#This Row],[Name]])</f>
        <v>#NAME?</v>
      </c>
      <c r="AY33" s="11" t="e">
        <f ca="1">_xlfn.MAXIFS(Table15[Total Player Load],Table15[Name],Table15[[#This Row],[Name]])</f>
        <v>#NAME?</v>
      </c>
      <c r="AZ33" s="11" t="e">
        <f ca="1">_xlfn.MAXIFS(Table15[ACC+DEC],Table15[Name],Table15[[#This Row],[Name]])</f>
        <v>#NAME?</v>
      </c>
      <c r="BA33" s="11">
        <f>CONVERT(Table15[[#This Row],[Total Duration]],"day","mn")</f>
        <v>136.85</v>
      </c>
      <c r="BB33" s="12">
        <f>Table15[[#This Row],[HSD Above 20 km/h]]/Table15[[#This Row],[Duration(min)]]</f>
        <v>2.744976251370113</v>
      </c>
      <c r="BC33" s="11">
        <f>Table15[[#This Row],[Velocity Zone 4 (15-20 Km/h) (m)]]/Table15[[#This Row],[Duration(min)]]</f>
        <v>5.180416368286445</v>
      </c>
      <c r="BD33" s="11">
        <f>Table15[[#This Row],[Velocity Zone 6 (25 + Km/h) (m)]]/Table15[[#This Row],[Duration(min)]]</f>
        <v>0</v>
      </c>
      <c r="BE33" s="11">
        <f>Table15[[#This Row],[Acceleration B1-3 Total Efforts (Gen 2)]]/Table15[[#This Row],[Duration(min)]]</f>
        <v>0.54073803434417245</v>
      </c>
      <c r="BF33" s="11">
        <f>Table15[[#This Row],[Deceleration B1-3 Total Efforts (Gen 2)]]/Table15[[#This Row],[Duration(min)]]</f>
        <v>0.32882718304713193</v>
      </c>
      <c r="BG33" s="11">
        <f>Table15[[#This Row],[High Intensity Distance (m)_&gt;15]]/Table15[[#This Row],[Duration(min)]]</f>
        <v>7.9253926196565585</v>
      </c>
      <c r="BH33" s="11">
        <f>Table15[[#This Row],[Velocity Zone 5 (20-25 Km/h) (m)]]/Table15[[#This Row],[Duration(min)]]</f>
        <v>2.744976251370113</v>
      </c>
      <c r="BI33" s="11">
        <f>Table15[[#This Row],[Total Player Load]]/Table15[[#This Row],[Duration(min)]]</f>
        <v>5.469870003653635</v>
      </c>
      <c r="BJ33" s="11">
        <f>Table15[[#This Row],[ACC+DEC]]/Table15[[#This Row],[Duration(min)]]</f>
        <v>0.86956521739130443</v>
      </c>
      <c r="BK33" s="11"/>
      <c r="BL33" s="11"/>
    </row>
    <row r="34" spans="1:64" x14ac:dyDescent="0.3">
      <c r="A34" s="13" t="s">
        <v>35</v>
      </c>
      <c r="B34" s="13" t="s">
        <v>74</v>
      </c>
      <c r="C34" s="14">
        <v>45118</v>
      </c>
      <c r="D34" s="13" t="s">
        <v>36</v>
      </c>
      <c r="E34" s="15">
        <v>4.0810185185185185E-2</v>
      </c>
      <c r="F34" s="7">
        <v>2629.85815</v>
      </c>
      <c r="G34" s="7">
        <v>365.66998999999998</v>
      </c>
      <c r="H34" s="7">
        <v>25.879449999999999</v>
      </c>
      <c r="I34" s="7">
        <v>220.28998999999999</v>
      </c>
      <c r="J34" s="7">
        <v>16.46</v>
      </c>
      <c r="K34" s="7">
        <v>32</v>
      </c>
      <c r="L34" s="7">
        <v>31</v>
      </c>
      <c r="M34" s="7">
        <v>585.95997999999997</v>
      </c>
      <c r="N34" s="7">
        <v>349.20999</v>
      </c>
      <c r="O34" s="7">
        <v>276.38965000000002</v>
      </c>
      <c r="P34" s="7">
        <v>44.739049999999999</v>
      </c>
      <c r="Q34" s="10">
        <f>SUM(Table15[[#This Row],[Acceleration B1-3 Total Efforts (Gen 2)]:[Deceleration B1-3 Total Efforts (Gen 2)]])</f>
        <v>63</v>
      </c>
      <c r="R34" s="11">
        <f>AVERAGEIF(Table15[Name],Table15[[#This Row],[Name]],Table15[Total Distance (m)])</f>
        <v>6169.8410637500001</v>
      </c>
      <c r="S34" s="11">
        <f>AVERAGEIF(Table15[Name],Table15[[#This Row],[Name]],Table15[HSD Above 20 km/h])</f>
        <v>274.84625124999997</v>
      </c>
      <c r="T34" s="11">
        <f>AVERAGEIF(Table15[Name],Table15[[#This Row],[Name]],Table15[Maximum Velocity (km/h)])</f>
        <v>26.985341250000001</v>
      </c>
      <c r="U34" s="11">
        <f>AVERAGEIF(Table15[Name],Table15[[#This Row],[Name]],Table15[Velocity Zone 4 (15-20 Km/h) (m)])</f>
        <v>792.86249250000014</v>
      </c>
      <c r="V34" s="11">
        <f>AVERAGEIF(Table15[Name],Table15[[#This Row],[Name]],Table15[Velocity Zone 6 (25 + Km/h) (m)])</f>
        <v>61.385000000000005</v>
      </c>
      <c r="W34" s="11">
        <f>AVERAGEIF(Table15[Name],Table15[[#This Row],[Name]],Table15[Acceleration B1-3 Total Efforts (Gen 2)])</f>
        <v>101.875</v>
      </c>
      <c r="X34" s="11">
        <f>AVERAGEIF(Table15[Name],Table15[[#This Row],[Name]],Table15[Deceleration B1-3 Total Efforts (Gen 2)])</f>
        <v>102.5</v>
      </c>
      <c r="Y34" s="11">
        <f>AVERAGEIF(Table15[Name],Table15[[#This Row],[Name]],Table15[High Intensity Distance (m)_&gt;15])</f>
        <v>1067.7087437499999</v>
      </c>
      <c r="Z34" s="11">
        <f>AVERAGEIF(Table15[Name],Table15[[#This Row],[Name]],Table15[Velocity Zone 5 (20-25 Km/h) (m)])</f>
        <v>213.46125124999998</v>
      </c>
      <c r="AA34" s="11">
        <f>AVERAGEIF(Table15[Name],Table15[[#This Row],[Name]],Table15[Total Player Load])</f>
        <v>712.77147687500019</v>
      </c>
      <c r="AB34" s="11">
        <f>AVERAGEIF(Table15[Name],Table15[[#This Row],[Name]],Table15[ACC+DEC])</f>
        <v>204.375</v>
      </c>
      <c r="AC34" s="11">
        <f>AVERAGE(Table15[Total Distance (m)])</f>
        <v>5546.0900840188679</v>
      </c>
      <c r="AD34" s="11">
        <f>AVERAGE(Table15[HSD Above 20 km/h])</f>
        <v>248.67511279245289</v>
      </c>
      <c r="AE34" s="11">
        <f>AVERAGE(Table15[Maximum Velocity (km/h)])</f>
        <v>25.938714150943401</v>
      </c>
      <c r="AF34" s="11">
        <f>AVERAGE(Table15[Velocity Zone 4 (15-20 Km/h) (m)])</f>
        <v>585.63754809433908</v>
      </c>
      <c r="AG34" s="11">
        <f>AVERAGE(Table15[Velocity Zone 6 (25 + Km/h) (m)])</f>
        <v>55.103452830188672</v>
      </c>
      <c r="AH34" s="11">
        <f>AVERAGE(Table15[Acceleration B1-3 Total Efforts (Gen 2)])</f>
        <v>70.932075471698113</v>
      </c>
      <c r="AI34" s="11">
        <f>AVERAGE(Table15[Deceleration B1-3 Total Efforts (Gen 2)])</f>
        <v>58.513207547169813</v>
      </c>
      <c r="AJ34" s="11">
        <f>AVERAGE(Table15[High Intensity Distance (m)_&gt;15])</f>
        <v>834.31266088679206</v>
      </c>
      <c r="AK34" s="11">
        <f>AVERAGE(Table15[Velocity Zone 5 (20-25 Km/h) (m)])</f>
        <v>193.57165996226419</v>
      </c>
      <c r="AL34" s="11">
        <f>AVERAGE(Table15[Total Player Load])</f>
        <v>612.17092028301886</v>
      </c>
      <c r="AM34" s="11">
        <f>AVERAGE(Table15[ACC+DEC])</f>
        <v>129.44528301886791</v>
      </c>
      <c r="AN34" s="11" t="str">
        <f>TEXT(Table15[[#This Row],[Date]],"mmmm")</f>
        <v>juillet</v>
      </c>
      <c r="AO34" s="11" t="e">
        <f ca="1">_xlfn.MAXIFS(Table15[Total Distance (m)],Table15[Name],Table15[[#This Row],[Name]])</f>
        <v>#NAME?</v>
      </c>
      <c r="AP34" s="11" t="e">
        <f ca="1">_xlfn.MAXIFS(Table15[HSD Above 20 km/h],Table15[Name],Table15[[#This Row],[Name]])</f>
        <v>#NAME?</v>
      </c>
      <c r="AQ34" s="11" t="e">
        <f ca="1">_xlfn.MAXIFS(Table15[Maximum Velocity (km/h)],Table15[Name],Table15[[#This Row],[Name]])</f>
        <v>#NAME?</v>
      </c>
      <c r="AR34" s="9" t="e">
        <f ca="1">Table15[[#This Row],[Maximum Velocity (km/h)]]/Table15[[#This Row],[Max_Maximum Velocity (km/h)]]</f>
        <v>#NAME?</v>
      </c>
      <c r="AS34" s="11" t="e">
        <f ca="1">_xlfn.MAXIFS(Table15[Velocity Zone 4 (15-20 Km/h) (m)],Table15[Name],Table15[[#This Row],[Name]])</f>
        <v>#NAME?</v>
      </c>
      <c r="AT34" s="11" t="e">
        <f ca="1">_xlfn.MAXIFS(Table15[Velocity Zone 6 (25 + Km/h) (m)],Table15[Name],Table15[[#This Row],[Name]])</f>
        <v>#NAME?</v>
      </c>
      <c r="AU34" s="11" t="e">
        <f ca="1">_xlfn.MAXIFS(Table15[Acceleration B1-3 Total Efforts (Gen 2)],Table15[Name],Table15[[#This Row],[Name]])</f>
        <v>#NAME?</v>
      </c>
      <c r="AV34" s="11" t="e">
        <f ca="1">_xlfn.MAXIFS(Table15[Deceleration B1-3 Total Efforts (Gen 2)],Table15[Name],Table15[[#This Row],[Name]])</f>
        <v>#NAME?</v>
      </c>
      <c r="AW34" s="11" t="e">
        <f ca="1">_xlfn.MAXIFS(Table15[High Intensity Distance (m)_&gt;15],Table15[Name],Table15[[#This Row],[Name]])</f>
        <v>#NAME?</v>
      </c>
      <c r="AX34" s="11" t="e">
        <f ca="1">_xlfn.MAXIFS(Table15[Velocity Zone 5 (20-25 Km/h) (m)],Table15[Name],Table15[[#This Row],[Name]])</f>
        <v>#NAME?</v>
      </c>
      <c r="AY34" s="11" t="e">
        <f ca="1">_xlfn.MAXIFS(Table15[Total Player Load],Table15[Name],Table15[[#This Row],[Name]])</f>
        <v>#NAME?</v>
      </c>
      <c r="AZ34" s="11" t="e">
        <f ca="1">_xlfn.MAXIFS(Table15[ACC+DEC],Table15[Name],Table15[[#This Row],[Name]])</f>
        <v>#NAME?</v>
      </c>
      <c r="BA34" s="11">
        <f>CONVERT(Table15[[#This Row],[Total Duration]],"day","mn")</f>
        <v>58.766666666666666</v>
      </c>
      <c r="BB34" s="12">
        <f>Table15[[#This Row],[HSD Above 20 km/h]]/Table15[[#This Row],[Duration(min)]]</f>
        <v>6.2224048213272827</v>
      </c>
      <c r="BC34" s="11">
        <f>Table15[[#This Row],[Velocity Zone 4 (15-20 Km/h) (m)]]/Table15[[#This Row],[Duration(min)]]</f>
        <v>3.7485534316505955</v>
      </c>
      <c r="BD34" s="11">
        <f>Table15[[#This Row],[Velocity Zone 6 (25 + Km/h) (m)]]/Table15[[#This Row],[Duration(min)]]</f>
        <v>0.28009075439591608</v>
      </c>
      <c r="BE34" s="11">
        <f>Table15[[#This Row],[Acceleration B1-3 Total Efforts (Gen 2)]]/Table15[[#This Row],[Duration(min)]]</f>
        <v>0.54452637549631311</v>
      </c>
      <c r="BF34" s="11">
        <f>Table15[[#This Row],[Deceleration B1-3 Total Efforts (Gen 2)]]/Table15[[#This Row],[Duration(min)]]</f>
        <v>0.52750992626205329</v>
      </c>
      <c r="BG34" s="11">
        <f>Table15[[#This Row],[High Intensity Distance (m)_&gt;15]]/Table15[[#This Row],[Duration(min)]]</f>
        <v>9.9709582529778782</v>
      </c>
      <c r="BH34" s="11">
        <f>Table15[[#This Row],[Velocity Zone 5 (20-25 Km/h) (m)]]/Table15[[#This Row],[Duration(min)]]</f>
        <v>5.9423140669313668</v>
      </c>
      <c r="BI34" s="11">
        <f>Table15[[#This Row],[Total Player Load]]/Table15[[#This Row],[Duration(min)]]</f>
        <v>4.7031704480998302</v>
      </c>
      <c r="BJ34" s="11">
        <f>Table15[[#This Row],[ACC+DEC]]/Table15[[#This Row],[Duration(min)]]</f>
        <v>1.0720363017583665</v>
      </c>
      <c r="BK34" s="11"/>
      <c r="BL34" s="11"/>
    </row>
    <row r="35" spans="1:64" x14ac:dyDescent="0.3">
      <c r="A35" s="13" t="s">
        <v>12</v>
      </c>
      <c r="B35" s="13" t="s">
        <v>75</v>
      </c>
      <c r="C35" s="14">
        <v>45119</v>
      </c>
      <c r="D35" s="13" t="s">
        <v>13</v>
      </c>
      <c r="E35" s="15">
        <v>0.12914351851851852</v>
      </c>
      <c r="F35" s="7">
        <v>7060.9904800000004</v>
      </c>
      <c r="G35" s="7">
        <v>445.59001999999998</v>
      </c>
      <c r="H35" s="7">
        <v>28.237739999999999</v>
      </c>
      <c r="I35" s="7">
        <v>354.59</v>
      </c>
      <c r="J35" s="7">
        <v>130.96001000000001</v>
      </c>
      <c r="K35" s="7">
        <v>76</v>
      </c>
      <c r="L35" s="7">
        <v>59</v>
      </c>
      <c r="M35" s="7">
        <v>800.18002000000001</v>
      </c>
      <c r="N35" s="7">
        <v>314.63001000000003</v>
      </c>
      <c r="O35" s="7">
        <v>815.85626000000002</v>
      </c>
      <c r="P35" s="7">
        <v>37.967419999999997</v>
      </c>
      <c r="Q35" s="10">
        <f>SUM(Table15[[#This Row],[Acceleration B1-3 Total Efforts (Gen 2)]:[Deceleration B1-3 Total Efforts (Gen 2)]])</f>
        <v>135</v>
      </c>
      <c r="R35" s="11">
        <f>AVERAGEIF(Table15[Name],Table15[[#This Row],[Name]],Table15[Total Distance (m)])</f>
        <v>5856.8354133333323</v>
      </c>
      <c r="S35" s="11">
        <f>AVERAGEIF(Table15[Name],Table15[[#This Row],[Name]],Table15[HSD Above 20 km/h])</f>
        <v>236.25925888888889</v>
      </c>
      <c r="T35" s="11">
        <f>AVERAGEIF(Table15[Name],Table15[[#This Row],[Name]],Table15[Maximum Velocity (km/h)])</f>
        <v>26.173386666666666</v>
      </c>
      <c r="U35" s="11">
        <f>AVERAGEIF(Table15[Name],Table15[[#This Row],[Name]],Table15[Velocity Zone 4 (15-20 Km/h) (m)])</f>
        <v>555.67370444444441</v>
      </c>
      <c r="V35" s="11">
        <f>AVERAGEIF(Table15[Name],Table15[[#This Row],[Name]],Table15[Velocity Zone 6 (25 + Km/h) (m)])</f>
        <v>40.940370740740747</v>
      </c>
      <c r="W35" s="11">
        <f>AVERAGEIF(Table15[Name],Table15[[#This Row],[Name]],Table15[Acceleration B1-3 Total Efforts (Gen 2)])</f>
        <v>70.925925925925924</v>
      </c>
      <c r="X35" s="11">
        <f>AVERAGEIF(Table15[Name],Table15[[#This Row],[Name]],Table15[Deceleration B1-3 Total Efforts (Gen 2)])</f>
        <v>56.851851851851855</v>
      </c>
      <c r="Y35" s="11">
        <f>AVERAGEIF(Table15[Name],Table15[[#This Row],[Name]],Table15[High Intensity Distance (m)_&gt;15])</f>
        <v>791.93296333333319</v>
      </c>
      <c r="Z35" s="11">
        <f>AVERAGEIF(Table15[Name],Table15[[#This Row],[Name]],Table15[Velocity Zone 5 (20-25 Km/h) (m)])</f>
        <v>195.31888814814815</v>
      </c>
      <c r="AA35" s="11">
        <f>AVERAGEIF(Table15[Name],Table15[[#This Row],[Name]],Table15[Total Player Load])</f>
        <v>644.53564962962969</v>
      </c>
      <c r="AB35" s="11">
        <f>AVERAGEIF(Table15[Name],Table15[[#This Row],[Name]],Table15[ACC+DEC])</f>
        <v>127.77777777777777</v>
      </c>
      <c r="AC35" s="11">
        <f>AVERAGE(Table15[Total Distance (m)])</f>
        <v>5546.0900840188679</v>
      </c>
      <c r="AD35" s="11">
        <f>AVERAGE(Table15[HSD Above 20 km/h])</f>
        <v>248.67511279245289</v>
      </c>
      <c r="AE35" s="11">
        <f>AVERAGE(Table15[Maximum Velocity (km/h)])</f>
        <v>25.938714150943401</v>
      </c>
      <c r="AF35" s="11">
        <f>AVERAGE(Table15[Velocity Zone 4 (15-20 Km/h) (m)])</f>
        <v>585.63754809433908</v>
      </c>
      <c r="AG35" s="11">
        <f>AVERAGE(Table15[Velocity Zone 6 (25 + Km/h) (m)])</f>
        <v>55.103452830188672</v>
      </c>
      <c r="AH35" s="11">
        <f>AVERAGE(Table15[Acceleration B1-3 Total Efforts (Gen 2)])</f>
        <v>70.932075471698113</v>
      </c>
      <c r="AI35" s="11">
        <f>AVERAGE(Table15[Deceleration B1-3 Total Efforts (Gen 2)])</f>
        <v>58.513207547169813</v>
      </c>
      <c r="AJ35" s="11">
        <f>AVERAGE(Table15[High Intensity Distance (m)_&gt;15])</f>
        <v>834.31266088679206</v>
      </c>
      <c r="AK35" s="11">
        <f>AVERAGE(Table15[Velocity Zone 5 (20-25 Km/h) (m)])</f>
        <v>193.57165996226419</v>
      </c>
      <c r="AL35" s="11">
        <f>AVERAGE(Table15[Total Player Load])</f>
        <v>612.17092028301886</v>
      </c>
      <c r="AM35" s="11">
        <f>AVERAGE(Table15[ACC+DEC])</f>
        <v>129.44528301886791</v>
      </c>
      <c r="AN35" s="11" t="str">
        <f>TEXT(Table15[[#This Row],[Date]],"mmmm")</f>
        <v>juillet</v>
      </c>
      <c r="AO35" s="11" t="e">
        <f ca="1">_xlfn.MAXIFS(Table15[Total Distance (m)],Table15[Name],Table15[[#This Row],[Name]])</f>
        <v>#NAME?</v>
      </c>
      <c r="AP35" s="11" t="e">
        <f ca="1">_xlfn.MAXIFS(Table15[HSD Above 20 km/h],Table15[Name],Table15[[#This Row],[Name]])</f>
        <v>#NAME?</v>
      </c>
      <c r="AQ35" s="11" t="e">
        <f ca="1">_xlfn.MAXIFS(Table15[Maximum Velocity (km/h)],Table15[Name],Table15[[#This Row],[Name]])</f>
        <v>#NAME?</v>
      </c>
      <c r="AR35" s="9" t="e">
        <f ca="1">Table15[[#This Row],[Maximum Velocity (km/h)]]/Table15[[#This Row],[Max_Maximum Velocity (km/h)]]</f>
        <v>#NAME?</v>
      </c>
      <c r="AS35" s="11" t="e">
        <f ca="1">_xlfn.MAXIFS(Table15[Velocity Zone 4 (15-20 Km/h) (m)],Table15[Name],Table15[[#This Row],[Name]])</f>
        <v>#NAME?</v>
      </c>
      <c r="AT35" s="11" t="e">
        <f ca="1">_xlfn.MAXIFS(Table15[Velocity Zone 6 (25 + Km/h) (m)],Table15[Name],Table15[[#This Row],[Name]])</f>
        <v>#NAME?</v>
      </c>
      <c r="AU35" s="11" t="e">
        <f ca="1">_xlfn.MAXIFS(Table15[Acceleration B1-3 Total Efforts (Gen 2)],Table15[Name],Table15[[#This Row],[Name]])</f>
        <v>#NAME?</v>
      </c>
      <c r="AV35" s="11" t="e">
        <f ca="1">_xlfn.MAXIFS(Table15[Deceleration B1-3 Total Efforts (Gen 2)],Table15[Name],Table15[[#This Row],[Name]])</f>
        <v>#NAME?</v>
      </c>
      <c r="AW35" s="11" t="e">
        <f ca="1">_xlfn.MAXIFS(Table15[High Intensity Distance (m)_&gt;15],Table15[Name],Table15[[#This Row],[Name]])</f>
        <v>#NAME?</v>
      </c>
      <c r="AX35" s="11" t="e">
        <f ca="1">_xlfn.MAXIFS(Table15[Velocity Zone 5 (20-25 Km/h) (m)],Table15[Name],Table15[[#This Row],[Name]])</f>
        <v>#NAME?</v>
      </c>
      <c r="AY35" s="11" t="e">
        <f ca="1">_xlfn.MAXIFS(Table15[Total Player Load],Table15[Name],Table15[[#This Row],[Name]])</f>
        <v>#NAME?</v>
      </c>
      <c r="AZ35" s="11" t="e">
        <f ca="1">_xlfn.MAXIFS(Table15[ACC+DEC],Table15[Name],Table15[[#This Row],[Name]])</f>
        <v>#NAME?</v>
      </c>
      <c r="BA35" s="11">
        <f>CONVERT(Table15[[#This Row],[Total Duration]],"day","mn")</f>
        <v>185.96666666666667</v>
      </c>
      <c r="BB35" s="12">
        <f>Table15[[#This Row],[HSD Above 20 km/h]]/Table15[[#This Row],[Duration(min)]]</f>
        <v>2.3960746728804443</v>
      </c>
      <c r="BC35" s="11">
        <f>Table15[[#This Row],[Velocity Zone 4 (15-20 Km/h) (m)]]/Table15[[#This Row],[Duration(min)]]</f>
        <v>1.9067395590607634</v>
      </c>
      <c r="BD35" s="11">
        <f>Table15[[#This Row],[Velocity Zone 6 (25 + Km/h) (m)]]/Table15[[#This Row],[Duration(min)]]</f>
        <v>0.70421227818605492</v>
      </c>
      <c r="BE35" s="11">
        <f>Table15[[#This Row],[Acceleration B1-3 Total Efforts (Gen 2)]]/Table15[[#This Row],[Duration(min)]]</f>
        <v>0.40867538985481267</v>
      </c>
      <c r="BF35" s="11">
        <f>Table15[[#This Row],[Deceleration B1-3 Total Efforts (Gen 2)]]/Table15[[#This Row],[Duration(min)]]</f>
        <v>0.3172611579136046</v>
      </c>
      <c r="BG35" s="11">
        <f>Table15[[#This Row],[High Intensity Distance (m)_&gt;15]]/Table15[[#This Row],[Duration(min)]]</f>
        <v>4.3028142319412082</v>
      </c>
      <c r="BH35" s="11">
        <f>Table15[[#This Row],[Velocity Zone 5 (20-25 Km/h) (m)]]/Table15[[#This Row],[Duration(min)]]</f>
        <v>1.6918623946943898</v>
      </c>
      <c r="BI35" s="11">
        <f>Table15[[#This Row],[Total Player Load]]/Table15[[#This Row],[Duration(min)]]</f>
        <v>4.3871101989603876</v>
      </c>
      <c r="BJ35" s="11">
        <f>Table15[[#This Row],[ACC+DEC]]/Table15[[#This Row],[Duration(min)]]</f>
        <v>0.72593654776841732</v>
      </c>
      <c r="BK35" s="11"/>
      <c r="BL35" s="11"/>
    </row>
    <row r="36" spans="1:64" x14ac:dyDescent="0.3">
      <c r="A36" s="13" t="s">
        <v>14</v>
      </c>
      <c r="B36" s="13" t="s">
        <v>75</v>
      </c>
      <c r="C36" s="14">
        <v>45119</v>
      </c>
      <c r="D36" s="13" t="s">
        <v>15</v>
      </c>
      <c r="E36" s="15">
        <v>0.12971064814814814</v>
      </c>
      <c r="F36" s="7">
        <v>7427.4763199999998</v>
      </c>
      <c r="G36" s="7">
        <v>655.19000000000005</v>
      </c>
      <c r="H36" s="7">
        <v>30.156330000000001</v>
      </c>
      <c r="I36" s="7">
        <v>484.14001000000002</v>
      </c>
      <c r="J36" s="7">
        <v>322.67000999999999</v>
      </c>
      <c r="K36" s="7">
        <v>104</v>
      </c>
      <c r="L36" s="7">
        <v>106</v>
      </c>
      <c r="M36" s="7">
        <v>1139.3300099999999</v>
      </c>
      <c r="N36" s="7">
        <v>332.51999000000001</v>
      </c>
      <c r="O36" s="7">
        <v>885.88616999999999</v>
      </c>
      <c r="P36" s="7">
        <v>39.763420000000004</v>
      </c>
      <c r="Q36" s="10">
        <f>SUM(Table15[[#This Row],[Acceleration B1-3 Total Efforts (Gen 2)]:[Deceleration B1-3 Total Efforts (Gen 2)]])</f>
        <v>210</v>
      </c>
      <c r="R36" s="11">
        <f>AVERAGEIF(Table15[Name],Table15[[#This Row],[Name]],Table15[Total Distance (m)])</f>
        <v>4869.3203724000005</v>
      </c>
      <c r="S36" s="11">
        <f>AVERAGEIF(Table15[Name],Table15[[#This Row],[Name]],Table15[HSD Above 20 km/h])</f>
        <v>247.6363996</v>
      </c>
      <c r="T36" s="11">
        <f>AVERAGEIF(Table15[Name],Table15[[#This Row],[Name]],Table15[Maximum Velocity (km/h)])</f>
        <v>26.278271199999999</v>
      </c>
      <c r="U36" s="11">
        <f>AVERAGEIF(Table15[Name],Table15[[#This Row],[Name]],Table15[Velocity Zone 4 (15-20 Km/h) (m)])</f>
        <v>530.37160040000015</v>
      </c>
      <c r="V36" s="11">
        <f>AVERAGEIF(Table15[Name],Table15[[#This Row],[Name]],Table15[Velocity Zone 6 (25 + Km/h) (m)])</f>
        <v>78.678400000000011</v>
      </c>
      <c r="W36" s="11">
        <f>AVERAGEIF(Table15[Name],Table15[[#This Row],[Name]],Table15[Acceleration B1-3 Total Efforts (Gen 2)])</f>
        <v>62.76</v>
      </c>
      <c r="X36" s="11">
        <f>AVERAGEIF(Table15[Name],Table15[[#This Row],[Name]],Table15[Deceleration B1-3 Total Efforts (Gen 2)])</f>
        <v>54.96</v>
      </c>
      <c r="Y36" s="11">
        <f>AVERAGEIF(Table15[Name],Table15[[#This Row],[Name]],Table15[High Intensity Distance (m)_&gt;15])</f>
        <v>778.00800000000015</v>
      </c>
      <c r="Z36" s="11">
        <f>AVERAGEIF(Table15[Name],Table15[[#This Row],[Name]],Table15[Velocity Zone 5 (20-25 Km/h) (m)])</f>
        <v>168.95799960000005</v>
      </c>
      <c r="AA36" s="11">
        <f>AVERAGEIF(Table15[Name],Table15[[#This Row],[Name]],Table15[Total Player Load])</f>
        <v>537.5049484000001</v>
      </c>
      <c r="AB36" s="11">
        <f>AVERAGEIF(Table15[Name],Table15[[#This Row],[Name]],Table15[ACC+DEC])</f>
        <v>117.72</v>
      </c>
      <c r="AC36" s="11">
        <f>AVERAGE(Table15[Total Distance (m)])</f>
        <v>5546.0900840188679</v>
      </c>
      <c r="AD36" s="11">
        <f>AVERAGE(Table15[HSD Above 20 km/h])</f>
        <v>248.67511279245289</v>
      </c>
      <c r="AE36" s="11">
        <f>AVERAGE(Table15[Maximum Velocity (km/h)])</f>
        <v>25.938714150943401</v>
      </c>
      <c r="AF36" s="11">
        <f>AVERAGE(Table15[Velocity Zone 4 (15-20 Km/h) (m)])</f>
        <v>585.63754809433908</v>
      </c>
      <c r="AG36" s="11">
        <f>AVERAGE(Table15[Velocity Zone 6 (25 + Km/h) (m)])</f>
        <v>55.103452830188672</v>
      </c>
      <c r="AH36" s="11">
        <f>AVERAGE(Table15[Acceleration B1-3 Total Efforts (Gen 2)])</f>
        <v>70.932075471698113</v>
      </c>
      <c r="AI36" s="11">
        <f>AVERAGE(Table15[Deceleration B1-3 Total Efforts (Gen 2)])</f>
        <v>58.513207547169813</v>
      </c>
      <c r="AJ36" s="11">
        <f>AVERAGE(Table15[High Intensity Distance (m)_&gt;15])</f>
        <v>834.31266088679206</v>
      </c>
      <c r="AK36" s="11">
        <f>AVERAGE(Table15[Velocity Zone 5 (20-25 Km/h) (m)])</f>
        <v>193.57165996226419</v>
      </c>
      <c r="AL36" s="11">
        <f>AVERAGE(Table15[Total Player Load])</f>
        <v>612.17092028301886</v>
      </c>
      <c r="AM36" s="11">
        <f>AVERAGE(Table15[ACC+DEC])</f>
        <v>129.44528301886791</v>
      </c>
      <c r="AN36" s="11" t="str">
        <f>TEXT(Table15[[#This Row],[Date]],"mmmm")</f>
        <v>juillet</v>
      </c>
      <c r="AO36" s="11" t="e">
        <f ca="1">_xlfn.MAXIFS(Table15[Total Distance (m)],Table15[Name],Table15[[#This Row],[Name]])</f>
        <v>#NAME?</v>
      </c>
      <c r="AP36" s="11" t="e">
        <f ca="1">_xlfn.MAXIFS(Table15[HSD Above 20 km/h],Table15[Name],Table15[[#This Row],[Name]])</f>
        <v>#NAME?</v>
      </c>
      <c r="AQ36" s="11" t="e">
        <f ca="1">_xlfn.MAXIFS(Table15[Maximum Velocity (km/h)],Table15[Name],Table15[[#This Row],[Name]])</f>
        <v>#NAME?</v>
      </c>
      <c r="AR36" s="9" t="e">
        <f ca="1">Table15[[#This Row],[Maximum Velocity (km/h)]]/Table15[[#This Row],[Max_Maximum Velocity (km/h)]]</f>
        <v>#NAME?</v>
      </c>
      <c r="AS36" s="11" t="e">
        <f ca="1">_xlfn.MAXIFS(Table15[Velocity Zone 4 (15-20 Km/h) (m)],Table15[Name],Table15[[#This Row],[Name]])</f>
        <v>#NAME?</v>
      </c>
      <c r="AT36" s="11" t="e">
        <f ca="1">_xlfn.MAXIFS(Table15[Velocity Zone 6 (25 + Km/h) (m)],Table15[Name],Table15[[#This Row],[Name]])</f>
        <v>#NAME?</v>
      </c>
      <c r="AU36" s="11" t="e">
        <f ca="1">_xlfn.MAXIFS(Table15[Acceleration B1-3 Total Efforts (Gen 2)],Table15[Name],Table15[[#This Row],[Name]])</f>
        <v>#NAME?</v>
      </c>
      <c r="AV36" s="11" t="e">
        <f ca="1">_xlfn.MAXIFS(Table15[Deceleration B1-3 Total Efforts (Gen 2)],Table15[Name],Table15[[#This Row],[Name]])</f>
        <v>#NAME?</v>
      </c>
      <c r="AW36" s="11" t="e">
        <f ca="1">_xlfn.MAXIFS(Table15[High Intensity Distance (m)_&gt;15],Table15[Name],Table15[[#This Row],[Name]])</f>
        <v>#NAME?</v>
      </c>
      <c r="AX36" s="11" t="e">
        <f ca="1">_xlfn.MAXIFS(Table15[Velocity Zone 5 (20-25 Km/h) (m)],Table15[Name],Table15[[#This Row],[Name]])</f>
        <v>#NAME?</v>
      </c>
      <c r="AY36" s="11" t="e">
        <f ca="1">_xlfn.MAXIFS(Table15[Total Player Load],Table15[Name],Table15[[#This Row],[Name]])</f>
        <v>#NAME?</v>
      </c>
      <c r="AZ36" s="11" t="e">
        <f ca="1">_xlfn.MAXIFS(Table15[ACC+DEC],Table15[Name],Table15[[#This Row],[Name]])</f>
        <v>#NAME?</v>
      </c>
      <c r="BA36" s="11">
        <f>CONVERT(Table15[[#This Row],[Total Duration]],"day","mn")</f>
        <v>186.78333333333333</v>
      </c>
      <c r="BB36" s="12">
        <f>Table15[[#This Row],[HSD Above 20 km/h]]/Table15[[#This Row],[Duration(min)]]</f>
        <v>3.5077540822700102</v>
      </c>
      <c r="BC36" s="11">
        <f>Table15[[#This Row],[Velocity Zone 4 (15-20 Km/h) (m)]]/Table15[[#This Row],[Duration(min)]]</f>
        <v>2.5919872044258052</v>
      </c>
      <c r="BD36" s="11">
        <f>Table15[[#This Row],[Velocity Zone 6 (25 + Km/h) (m)]]/Table15[[#This Row],[Duration(min)]]</f>
        <v>1.727509645757116</v>
      </c>
      <c r="BE36" s="11">
        <f>Table15[[#This Row],[Acceleration B1-3 Total Efforts (Gen 2)]]/Table15[[#This Row],[Duration(min)]]</f>
        <v>0.55679486035513515</v>
      </c>
      <c r="BF36" s="11">
        <f>Table15[[#This Row],[Deceleration B1-3 Total Efforts (Gen 2)]]/Table15[[#This Row],[Duration(min)]]</f>
        <v>0.56750245382350317</v>
      </c>
      <c r="BG36" s="11">
        <f>Table15[[#This Row],[High Intensity Distance (m)_&gt;15]]/Table15[[#This Row],[Duration(min)]]</f>
        <v>6.0997412866958145</v>
      </c>
      <c r="BH36" s="11">
        <f>Table15[[#This Row],[Velocity Zone 5 (20-25 Km/h) (m)]]/Table15[[#This Row],[Duration(min)]]</f>
        <v>1.7802444365128938</v>
      </c>
      <c r="BI36" s="11">
        <f>Table15[[#This Row],[Total Player Load]]/Table15[[#This Row],[Duration(min)]]</f>
        <v>4.7428544838047646</v>
      </c>
      <c r="BJ36" s="11">
        <f>Table15[[#This Row],[ACC+DEC]]/Table15[[#This Row],[Duration(min)]]</f>
        <v>1.1242973141786383</v>
      </c>
      <c r="BK36" s="11"/>
      <c r="BL36" s="11"/>
    </row>
    <row r="37" spans="1:64" x14ac:dyDescent="0.3">
      <c r="A37" s="13" t="s">
        <v>16</v>
      </c>
      <c r="B37" s="13" t="s">
        <v>75</v>
      </c>
      <c r="C37" s="14">
        <v>45119</v>
      </c>
      <c r="D37" s="13" t="s">
        <v>17</v>
      </c>
      <c r="E37" s="15">
        <v>0.12971064814814814</v>
      </c>
      <c r="F37" s="7">
        <v>7526.2372999999998</v>
      </c>
      <c r="G37" s="7">
        <v>486.67</v>
      </c>
      <c r="H37" s="7">
        <v>27.665569999999999</v>
      </c>
      <c r="I37" s="7">
        <v>390.44999000000001</v>
      </c>
      <c r="J37" s="7">
        <v>260.51001000000002</v>
      </c>
      <c r="K37" s="7">
        <v>76</v>
      </c>
      <c r="L37" s="7">
        <v>69</v>
      </c>
      <c r="M37" s="7">
        <v>877.11999000000003</v>
      </c>
      <c r="N37" s="7">
        <v>226.15998999999999</v>
      </c>
      <c r="O37" s="7">
        <v>849.16431999999998</v>
      </c>
      <c r="P37" s="7">
        <v>40.292149999999999</v>
      </c>
      <c r="Q37" s="10">
        <f>SUM(Table15[[#This Row],[Acceleration B1-3 Total Efforts (Gen 2)]:[Deceleration B1-3 Total Efforts (Gen 2)]])</f>
        <v>145</v>
      </c>
      <c r="R37" s="11">
        <f>AVERAGEIF(Table15[Name],Table15[[#This Row],[Name]],Table15[Total Distance (m)])</f>
        <v>5619.8345883333332</v>
      </c>
      <c r="S37" s="11">
        <f>AVERAGEIF(Table15[Name],Table15[[#This Row],[Name]],Table15[HSD Above 20 km/h])</f>
        <v>194.1326656666667</v>
      </c>
      <c r="T37" s="11">
        <f>AVERAGEIF(Table15[Name],Table15[[#This Row],[Name]],Table15[Maximum Velocity (km/h)])</f>
        <v>25.38796266666666</v>
      </c>
      <c r="U37" s="11">
        <f>AVERAGEIF(Table15[Name],Table15[[#This Row],[Name]],Table15[Velocity Zone 4 (15-20 Km/h) (m)])</f>
        <v>452.42266433333327</v>
      </c>
      <c r="V37" s="11">
        <f>AVERAGEIF(Table15[Name],Table15[[#This Row],[Name]],Table15[Velocity Zone 6 (25 + Km/h) (m)])</f>
        <v>48.318666999999991</v>
      </c>
      <c r="W37" s="11">
        <f>AVERAGEIF(Table15[Name],Table15[[#This Row],[Name]],Table15[Acceleration B1-3 Total Efforts (Gen 2)])</f>
        <v>61.2</v>
      </c>
      <c r="X37" s="11">
        <f>AVERAGEIF(Table15[Name],Table15[[#This Row],[Name]],Table15[Deceleration B1-3 Total Efforts (Gen 2)])</f>
        <v>48.06666666666667</v>
      </c>
      <c r="Y37" s="11">
        <f>AVERAGEIF(Table15[Name],Table15[[#This Row],[Name]],Table15[High Intensity Distance (m)_&gt;15])</f>
        <v>646.55532999999991</v>
      </c>
      <c r="Z37" s="11">
        <f>AVERAGEIF(Table15[Name],Table15[[#This Row],[Name]],Table15[Velocity Zone 5 (20-25 Km/h) (m)])</f>
        <v>145.81399866666669</v>
      </c>
      <c r="AA37" s="11">
        <f>AVERAGEIF(Table15[Name],Table15[[#This Row],[Name]],Table15[Total Player Load])</f>
        <v>593.12283433333312</v>
      </c>
      <c r="AB37" s="11">
        <f>AVERAGEIF(Table15[Name],Table15[[#This Row],[Name]],Table15[ACC+DEC])</f>
        <v>109.26666666666667</v>
      </c>
      <c r="AC37" s="11">
        <f>AVERAGE(Table15[Total Distance (m)])</f>
        <v>5546.0900840188679</v>
      </c>
      <c r="AD37" s="11">
        <f>AVERAGE(Table15[HSD Above 20 km/h])</f>
        <v>248.67511279245289</v>
      </c>
      <c r="AE37" s="11">
        <f>AVERAGE(Table15[Maximum Velocity (km/h)])</f>
        <v>25.938714150943401</v>
      </c>
      <c r="AF37" s="11">
        <f>AVERAGE(Table15[Velocity Zone 4 (15-20 Km/h) (m)])</f>
        <v>585.63754809433908</v>
      </c>
      <c r="AG37" s="11">
        <f>AVERAGE(Table15[Velocity Zone 6 (25 + Km/h) (m)])</f>
        <v>55.103452830188672</v>
      </c>
      <c r="AH37" s="11">
        <f>AVERAGE(Table15[Acceleration B1-3 Total Efforts (Gen 2)])</f>
        <v>70.932075471698113</v>
      </c>
      <c r="AI37" s="11">
        <f>AVERAGE(Table15[Deceleration B1-3 Total Efforts (Gen 2)])</f>
        <v>58.513207547169813</v>
      </c>
      <c r="AJ37" s="11">
        <f>AVERAGE(Table15[High Intensity Distance (m)_&gt;15])</f>
        <v>834.31266088679206</v>
      </c>
      <c r="AK37" s="11">
        <f>AVERAGE(Table15[Velocity Zone 5 (20-25 Km/h) (m)])</f>
        <v>193.57165996226419</v>
      </c>
      <c r="AL37" s="11">
        <f>AVERAGE(Table15[Total Player Load])</f>
        <v>612.17092028301886</v>
      </c>
      <c r="AM37" s="11">
        <f>AVERAGE(Table15[ACC+DEC])</f>
        <v>129.44528301886791</v>
      </c>
      <c r="AN37" s="11" t="str">
        <f>TEXT(Table15[[#This Row],[Date]],"mmmm")</f>
        <v>juillet</v>
      </c>
      <c r="AO37" s="11" t="e">
        <f ca="1">_xlfn.MAXIFS(Table15[Total Distance (m)],Table15[Name],Table15[[#This Row],[Name]])</f>
        <v>#NAME?</v>
      </c>
      <c r="AP37" s="11" t="e">
        <f ca="1">_xlfn.MAXIFS(Table15[HSD Above 20 km/h],Table15[Name],Table15[[#This Row],[Name]])</f>
        <v>#NAME?</v>
      </c>
      <c r="AQ37" s="11" t="e">
        <f ca="1">_xlfn.MAXIFS(Table15[Maximum Velocity (km/h)],Table15[Name],Table15[[#This Row],[Name]])</f>
        <v>#NAME?</v>
      </c>
      <c r="AR37" s="9" t="e">
        <f ca="1">Table15[[#This Row],[Maximum Velocity (km/h)]]/Table15[[#This Row],[Max_Maximum Velocity (km/h)]]</f>
        <v>#NAME?</v>
      </c>
      <c r="AS37" s="11" t="e">
        <f ca="1">_xlfn.MAXIFS(Table15[Velocity Zone 4 (15-20 Km/h) (m)],Table15[Name],Table15[[#This Row],[Name]])</f>
        <v>#NAME?</v>
      </c>
      <c r="AT37" s="11" t="e">
        <f ca="1">_xlfn.MAXIFS(Table15[Velocity Zone 6 (25 + Km/h) (m)],Table15[Name],Table15[[#This Row],[Name]])</f>
        <v>#NAME?</v>
      </c>
      <c r="AU37" s="11" t="e">
        <f ca="1">_xlfn.MAXIFS(Table15[Acceleration B1-3 Total Efforts (Gen 2)],Table15[Name],Table15[[#This Row],[Name]])</f>
        <v>#NAME?</v>
      </c>
      <c r="AV37" s="11" t="e">
        <f ca="1">_xlfn.MAXIFS(Table15[Deceleration B1-3 Total Efforts (Gen 2)],Table15[Name],Table15[[#This Row],[Name]])</f>
        <v>#NAME?</v>
      </c>
      <c r="AW37" s="11" t="e">
        <f ca="1">_xlfn.MAXIFS(Table15[High Intensity Distance (m)_&gt;15],Table15[Name],Table15[[#This Row],[Name]])</f>
        <v>#NAME?</v>
      </c>
      <c r="AX37" s="11" t="e">
        <f ca="1">_xlfn.MAXIFS(Table15[Velocity Zone 5 (20-25 Km/h) (m)],Table15[Name],Table15[[#This Row],[Name]])</f>
        <v>#NAME?</v>
      </c>
      <c r="AY37" s="11" t="e">
        <f ca="1">_xlfn.MAXIFS(Table15[Total Player Load],Table15[Name],Table15[[#This Row],[Name]])</f>
        <v>#NAME?</v>
      </c>
      <c r="AZ37" s="11" t="e">
        <f ca="1">_xlfn.MAXIFS(Table15[ACC+DEC],Table15[Name],Table15[[#This Row],[Name]])</f>
        <v>#NAME?</v>
      </c>
      <c r="BA37" s="11">
        <f>CONVERT(Table15[[#This Row],[Total Duration]],"day","mn")</f>
        <v>186.78333333333333</v>
      </c>
      <c r="BB37" s="12">
        <f>Table15[[#This Row],[HSD Above 20 km/h]]/Table15[[#This Row],[Duration(min)]]</f>
        <v>2.6055322566253234</v>
      </c>
      <c r="BC37" s="11">
        <f>Table15[[#This Row],[Velocity Zone 4 (15-20 Km/h) (m)]]/Table15[[#This Row],[Duration(min)]]</f>
        <v>2.0903898813241724</v>
      </c>
      <c r="BD37" s="11">
        <f>Table15[[#This Row],[Velocity Zone 6 (25 + Km/h) (m)]]/Table15[[#This Row],[Duration(min)]]</f>
        <v>1.3947176407602393</v>
      </c>
      <c r="BE37" s="11">
        <f>Table15[[#This Row],[Acceleration B1-3 Total Efforts (Gen 2)]]/Table15[[#This Row],[Duration(min)]]</f>
        <v>0.40688855179798339</v>
      </c>
      <c r="BF37" s="11">
        <f>Table15[[#This Row],[Deceleration B1-3 Total Efforts (Gen 2)]]/Table15[[#This Row],[Duration(min)]]</f>
        <v>0.36941197465869546</v>
      </c>
      <c r="BG37" s="11">
        <f>Table15[[#This Row],[High Intensity Distance (m)_&gt;15]]/Table15[[#This Row],[Duration(min)]]</f>
        <v>4.6959221379494958</v>
      </c>
      <c r="BH37" s="11">
        <f>Table15[[#This Row],[Velocity Zone 5 (20-25 Km/h) (m)]]/Table15[[#This Row],[Duration(min)]]</f>
        <v>1.2108146158650843</v>
      </c>
      <c r="BI37" s="11">
        <f>Table15[[#This Row],[Total Player Load]]/Table15[[#This Row],[Duration(min)]]</f>
        <v>4.5462531632015706</v>
      </c>
      <c r="BJ37" s="11">
        <f>Table15[[#This Row],[ACC+DEC]]/Table15[[#This Row],[Duration(min)]]</f>
        <v>0.77630052645667891</v>
      </c>
      <c r="BK37" s="11"/>
      <c r="BL37" s="11"/>
    </row>
    <row r="38" spans="1:64" x14ac:dyDescent="0.3">
      <c r="A38" s="13" t="s">
        <v>18</v>
      </c>
      <c r="B38" s="13" t="s">
        <v>75</v>
      </c>
      <c r="C38" s="14">
        <v>45119</v>
      </c>
      <c r="D38" s="13" t="s">
        <v>19</v>
      </c>
      <c r="E38" s="15">
        <v>0.12914351851851852</v>
      </c>
      <c r="F38" s="7">
        <v>6973.3244599999998</v>
      </c>
      <c r="G38" s="7">
        <v>393.68000999999998</v>
      </c>
      <c r="H38" s="7">
        <v>26.936489999999999</v>
      </c>
      <c r="I38" s="7">
        <v>326.87000999999998</v>
      </c>
      <c r="J38" s="7">
        <v>57.23</v>
      </c>
      <c r="K38" s="7">
        <v>56</v>
      </c>
      <c r="L38" s="7">
        <v>43</v>
      </c>
      <c r="M38" s="7">
        <v>720.55002000000002</v>
      </c>
      <c r="N38" s="7">
        <v>336.45001000000002</v>
      </c>
      <c r="O38" s="7">
        <v>752.12438999999995</v>
      </c>
      <c r="P38" s="7">
        <v>37.496029999999998</v>
      </c>
      <c r="Q38" s="10">
        <f>SUM(Table15[[#This Row],[Acceleration B1-3 Total Efforts (Gen 2)]:[Deceleration B1-3 Total Efforts (Gen 2)]])</f>
        <v>99</v>
      </c>
      <c r="R38" s="11">
        <f>AVERAGEIF(Table15[Name],Table15[[#This Row],[Name]],Table15[Total Distance (m)])</f>
        <v>6035.4947716666657</v>
      </c>
      <c r="S38" s="11">
        <f>AVERAGEIF(Table15[Name],Table15[[#This Row],[Name]],Table15[HSD Above 20 km/h])</f>
        <v>150.02916583333331</v>
      </c>
      <c r="T38" s="11">
        <f>AVERAGEIF(Table15[Name],Table15[[#This Row],[Name]],Table15[Maximum Velocity (km/h)])</f>
        <v>23.977441666666664</v>
      </c>
      <c r="U38" s="11">
        <f>AVERAGEIF(Table15[Name],Table15[[#This Row],[Name]],Table15[Velocity Zone 4 (15-20 Km/h) (m)])</f>
        <v>550.00250249999988</v>
      </c>
      <c r="V38" s="11">
        <f>AVERAGEIF(Table15[Name],Table15[[#This Row],[Name]],Table15[Velocity Zone 6 (25 + Km/h) (m)])</f>
        <v>20.603333333333335</v>
      </c>
      <c r="W38" s="11">
        <f>AVERAGEIF(Table15[Name],Table15[[#This Row],[Name]],Table15[Acceleration B1-3 Total Efforts (Gen 2)])</f>
        <v>68.25</v>
      </c>
      <c r="X38" s="11">
        <f>AVERAGEIF(Table15[Name],Table15[[#This Row],[Name]],Table15[Deceleration B1-3 Total Efforts (Gen 2)])</f>
        <v>43.333333333333336</v>
      </c>
      <c r="Y38" s="11">
        <f>AVERAGEIF(Table15[Name],Table15[[#This Row],[Name]],Table15[High Intensity Distance (m)_&gt;15])</f>
        <v>700.03166833333319</v>
      </c>
      <c r="Z38" s="11">
        <f>AVERAGEIF(Table15[Name],Table15[[#This Row],[Name]],Table15[Velocity Zone 5 (20-25 Km/h) (m)])</f>
        <v>129.42583249999998</v>
      </c>
      <c r="AA38" s="11">
        <f>AVERAGEIF(Table15[Name],Table15[[#This Row],[Name]],Table15[Total Player Load])</f>
        <v>666.77640583333334</v>
      </c>
      <c r="AB38" s="11">
        <f>AVERAGEIF(Table15[Name],Table15[[#This Row],[Name]],Table15[ACC+DEC])</f>
        <v>111.58333333333333</v>
      </c>
      <c r="AC38" s="11">
        <f>AVERAGE(Table15[Total Distance (m)])</f>
        <v>5546.0900840188679</v>
      </c>
      <c r="AD38" s="11">
        <f>AVERAGE(Table15[HSD Above 20 km/h])</f>
        <v>248.67511279245289</v>
      </c>
      <c r="AE38" s="11">
        <f>AVERAGE(Table15[Maximum Velocity (km/h)])</f>
        <v>25.938714150943401</v>
      </c>
      <c r="AF38" s="11">
        <f>AVERAGE(Table15[Velocity Zone 4 (15-20 Km/h) (m)])</f>
        <v>585.63754809433908</v>
      </c>
      <c r="AG38" s="11">
        <f>AVERAGE(Table15[Velocity Zone 6 (25 + Km/h) (m)])</f>
        <v>55.103452830188672</v>
      </c>
      <c r="AH38" s="11">
        <f>AVERAGE(Table15[Acceleration B1-3 Total Efforts (Gen 2)])</f>
        <v>70.932075471698113</v>
      </c>
      <c r="AI38" s="11">
        <f>AVERAGE(Table15[Deceleration B1-3 Total Efforts (Gen 2)])</f>
        <v>58.513207547169813</v>
      </c>
      <c r="AJ38" s="11">
        <f>AVERAGE(Table15[High Intensity Distance (m)_&gt;15])</f>
        <v>834.31266088679206</v>
      </c>
      <c r="AK38" s="11">
        <f>AVERAGE(Table15[Velocity Zone 5 (20-25 Km/h) (m)])</f>
        <v>193.57165996226419</v>
      </c>
      <c r="AL38" s="11">
        <f>AVERAGE(Table15[Total Player Load])</f>
        <v>612.17092028301886</v>
      </c>
      <c r="AM38" s="11">
        <f>AVERAGE(Table15[ACC+DEC])</f>
        <v>129.44528301886791</v>
      </c>
      <c r="AN38" s="11" t="str">
        <f>TEXT(Table15[[#This Row],[Date]],"mmmm")</f>
        <v>juillet</v>
      </c>
      <c r="AO38" s="11" t="e">
        <f ca="1">_xlfn.MAXIFS(Table15[Total Distance (m)],Table15[Name],Table15[[#This Row],[Name]])</f>
        <v>#NAME?</v>
      </c>
      <c r="AP38" s="11" t="e">
        <f ca="1">_xlfn.MAXIFS(Table15[HSD Above 20 km/h],Table15[Name],Table15[[#This Row],[Name]])</f>
        <v>#NAME?</v>
      </c>
      <c r="AQ38" s="11" t="e">
        <f ca="1">_xlfn.MAXIFS(Table15[Maximum Velocity (km/h)],Table15[Name],Table15[[#This Row],[Name]])</f>
        <v>#NAME?</v>
      </c>
      <c r="AR38" s="9" t="e">
        <f ca="1">Table15[[#This Row],[Maximum Velocity (km/h)]]/Table15[[#This Row],[Max_Maximum Velocity (km/h)]]</f>
        <v>#NAME?</v>
      </c>
      <c r="AS38" s="11" t="e">
        <f ca="1">_xlfn.MAXIFS(Table15[Velocity Zone 4 (15-20 Km/h) (m)],Table15[Name],Table15[[#This Row],[Name]])</f>
        <v>#NAME?</v>
      </c>
      <c r="AT38" s="11" t="e">
        <f ca="1">_xlfn.MAXIFS(Table15[Velocity Zone 6 (25 + Km/h) (m)],Table15[Name],Table15[[#This Row],[Name]])</f>
        <v>#NAME?</v>
      </c>
      <c r="AU38" s="11" t="e">
        <f ca="1">_xlfn.MAXIFS(Table15[Acceleration B1-3 Total Efforts (Gen 2)],Table15[Name],Table15[[#This Row],[Name]])</f>
        <v>#NAME?</v>
      </c>
      <c r="AV38" s="11" t="e">
        <f ca="1">_xlfn.MAXIFS(Table15[Deceleration B1-3 Total Efforts (Gen 2)],Table15[Name],Table15[[#This Row],[Name]])</f>
        <v>#NAME?</v>
      </c>
      <c r="AW38" s="11" t="e">
        <f ca="1">_xlfn.MAXIFS(Table15[High Intensity Distance (m)_&gt;15],Table15[Name],Table15[[#This Row],[Name]])</f>
        <v>#NAME?</v>
      </c>
      <c r="AX38" s="11" t="e">
        <f ca="1">_xlfn.MAXIFS(Table15[Velocity Zone 5 (20-25 Km/h) (m)],Table15[Name],Table15[[#This Row],[Name]])</f>
        <v>#NAME?</v>
      </c>
      <c r="AY38" s="11" t="e">
        <f ca="1">_xlfn.MAXIFS(Table15[Total Player Load],Table15[Name],Table15[[#This Row],[Name]])</f>
        <v>#NAME?</v>
      </c>
      <c r="AZ38" s="11" t="e">
        <f ca="1">_xlfn.MAXIFS(Table15[ACC+DEC],Table15[Name],Table15[[#This Row],[Name]])</f>
        <v>#NAME?</v>
      </c>
      <c r="BA38" s="11">
        <f>CONVERT(Table15[[#This Row],[Total Duration]],"day","mn")</f>
        <v>185.96666666666667</v>
      </c>
      <c r="BB38" s="12">
        <f>Table15[[#This Row],[HSD Above 20 km/h]]/Table15[[#This Row],[Duration(min)]]</f>
        <v>2.1169385732210073</v>
      </c>
      <c r="BC38" s="11">
        <f>Table15[[#This Row],[Velocity Zone 4 (15-20 Km/h) (m)]]/Table15[[#This Row],[Duration(min)]]</f>
        <v>1.7576806416920594</v>
      </c>
      <c r="BD38" s="11">
        <f>Table15[[#This Row],[Velocity Zone 6 (25 + Km/h) (m)]]/Table15[[#This Row],[Duration(min)]]</f>
        <v>0.3077433231761964</v>
      </c>
      <c r="BE38" s="11">
        <f>Table15[[#This Row],[Acceleration B1-3 Total Efforts (Gen 2)]]/Table15[[#This Row],[Duration(min)]]</f>
        <v>0.30112923462986196</v>
      </c>
      <c r="BF38" s="11">
        <f>Table15[[#This Row],[Deceleration B1-3 Total Efforts (Gen 2)]]/Table15[[#This Row],[Duration(min)]]</f>
        <v>0.23122423373364401</v>
      </c>
      <c r="BG38" s="11">
        <f>Table15[[#This Row],[High Intensity Distance (m)_&gt;15]]/Table15[[#This Row],[Duration(min)]]</f>
        <v>3.8746192149130669</v>
      </c>
      <c r="BH38" s="11">
        <f>Table15[[#This Row],[Velocity Zone 5 (20-25 Km/h) (m)]]/Table15[[#This Row],[Duration(min)]]</f>
        <v>1.809195250044811</v>
      </c>
      <c r="BI38" s="11">
        <f>Table15[[#This Row],[Total Player Load]]/Table15[[#This Row],[Duration(min)]]</f>
        <v>4.0444043197705675</v>
      </c>
      <c r="BJ38" s="11">
        <f>Table15[[#This Row],[ACC+DEC]]/Table15[[#This Row],[Duration(min)]]</f>
        <v>0.53235346836350594</v>
      </c>
      <c r="BK38" s="11"/>
      <c r="BL38" s="11"/>
    </row>
    <row r="39" spans="1:64" x14ac:dyDescent="0.3">
      <c r="A39" s="13" t="s">
        <v>20</v>
      </c>
      <c r="B39" s="13" t="s">
        <v>75</v>
      </c>
      <c r="C39" s="14">
        <v>45119</v>
      </c>
      <c r="D39" s="13" t="s">
        <v>21</v>
      </c>
      <c r="E39" s="15">
        <v>0.12938657407407408</v>
      </c>
      <c r="F39" s="7">
        <v>7922.9597199999998</v>
      </c>
      <c r="G39" s="7">
        <v>492.05</v>
      </c>
      <c r="H39" s="7">
        <v>29.549520000000001</v>
      </c>
      <c r="I39" s="7">
        <v>461.45001000000002</v>
      </c>
      <c r="J39" s="7">
        <v>279.26001000000002</v>
      </c>
      <c r="K39" s="7">
        <v>119</v>
      </c>
      <c r="L39" s="7">
        <v>111</v>
      </c>
      <c r="M39" s="7">
        <v>953.50000999999997</v>
      </c>
      <c r="N39" s="7">
        <v>212.78998999999999</v>
      </c>
      <c r="O39" s="7">
        <v>999.95254999999997</v>
      </c>
      <c r="P39" s="7">
        <v>42.522370000000002</v>
      </c>
      <c r="Q39" s="10">
        <f>SUM(Table15[[#This Row],[Acceleration B1-3 Total Efforts (Gen 2)]:[Deceleration B1-3 Total Efforts (Gen 2)]])</f>
        <v>230</v>
      </c>
      <c r="R39" s="11">
        <f>AVERAGEIF(Table15[Name],Table15[[#This Row],[Name]],Table15[Total Distance (m)])</f>
        <v>5363.5460153333315</v>
      </c>
      <c r="S39" s="11">
        <f>AVERAGEIF(Table15[Name],Table15[[#This Row],[Name]],Table15[HSD Above 20 km/h])</f>
        <v>256.65866566666665</v>
      </c>
      <c r="T39" s="11">
        <f>AVERAGEIF(Table15[Name],Table15[[#This Row],[Name]],Table15[Maximum Velocity (km/h)])</f>
        <v>25.384765000000002</v>
      </c>
      <c r="U39" s="11">
        <f>AVERAGEIF(Table15[Name],Table15[[#This Row],[Name]],Table15[Velocity Zone 4 (15-20 Km/h) (m)])</f>
        <v>556.02699966666682</v>
      </c>
      <c r="V39" s="11">
        <f>AVERAGEIF(Table15[Name],Table15[[#This Row],[Name]],Table15[Velocity Zone 6 (25 + Km/h) (m)])</f>
        <v>51.111667666666676</v>
      </c>
      <c r="W39" s="11">
        <f>AVERAGEIF(Table15[Name],Table15[[#This Row],[Name]],Table15[Acceleration B1-3 Total Efforts (Gen 2)])</f>
        <v>73.8</v>
      </c>
      <c r="X39" s="11">
        <f>AVERAGEIF(Table15[Name],Table15[[#This Row],[Name]],Table15[Deceleration B1-3 Total Efforts (Gen 2)])</f>
        <v>70.533333333333331</v>
      </c>
      <c r="Y39" s="11">
        <f>AVERAGEIF(Table15[Name],Table15[[#This Row],[Name]],Table15[High Intensity Distance (m)_&gt;15])</f>
        <v>812.68566533333353</v>
      </c>
      <c r="Z39" s="11">
        <f>AVERAGEIF(Table15[Name],Table15[[#This Row],[Name]],Table15[Velocity Zone 5 (20-25 Km/h) (m)])</f>
        <v>205.546998</v>
      </c>
      <c r="AA39" s="11">
        <f>AVERAGEIF(Table15[Name],Table15[[#This Row],[Name]],Table15[Total Player Load])</f>
        <v>642.88242899999989</v>
      </c>
      <c r="AB39" s="11">
        <f>AVERAGEIF(Table15[Name],Table15[[#This Row],[Name]],Table15[ACC+DEC])</f>
        <v>144.33333333333334</v>
      </c>
      <c r="AC39" s="11">
        <f>AVERAGE(Table15[Total Distance (m)])</f>
        <v>5546.0900840188679</v>
      </c>
      <c r="AD39" s="11">
        <f>AVERAGE(Table15[HSD Above 20 km/h])</f>
        <v>248.67511279245289</v>
      </c>
      <c r="AE39" s="11">
        <f>AVERAGE(Table15[Maximum Velocity (km/h)])</f>
        <v>25.938714150943401</v>
      </c>
      <c r="AF39" s="11">
        <f>AVERAGE(Table15[Velocity Zone 4 (15-20 Km/h) (m)])</f>
        <v>585.63754809433908</v>
      </c>
      <c r="AG39" s="11">
        <f>AVERAGE(Table15[Velocity Zone 6 (25 + Km/h) (m)])</f>
        <v>55.103452830188672</v>
      </c>
      <c r="AH39" s="11">
        <f>AVERAGE(Table15[Acceleration B1-3 Total Efforts (Gen 2)])</f>
        <v>70.932075471698113</v>
      </c>
      <c r="AI39" s="11">
        <f>AVERAGE(Table15[Deceleration B1-3 Total Efforts (Gen 2)])</f>
        <v>58.513207547169813</v>
      </c>
      <c r="AJ39" s="11">
        <f>AVERAGE(Table15[High Intensity Distance (m)_&gt;15])</f>
        <v>834.31266088679206</v>
      </c>
      <c r="AK39" s="11">
        <f>AVERAGE(Table15[Velocity Zone 5 (20-25 Km/h) (m)])</f>
        <v>193.57165996226419</v>
      </c>
      <c r="AL39" s="11">
        <f>AVERAGE(Table15[Total Player Load])</f>
        <v>612.17092028301886</v>
      </c>
      <c r="AM39" s="11">
        <f>AVERAGE(Table15[ACC+DEC])</f>
        <v>129.44528301886791</v>
      </c>
      <c r="AN39" s="11" t="str">
        <f>TEXT(Table15[[#This Row],[Date]],"mmmm")</f>
        <v>juillet</v>
      </c>
      <c r="AO39" s="11" t="e">
        <f ca="1">_xlfn.MAXIFS(Table15[Total Distance (m)],Table15[Name],Table15[[#This Row],[Name]])</f>
        <v>#NAME?</v>
      </c>
      <c r="AP39" s="11" t="e">
        <f ca="1">_xlfn.MAXIFS(Table15[HSD Above 20 km/h],Table15[Name],Table15[[#This Row],[Name]])</f>
        <v>#NAME?</v>
      </c>
      <c r="AQ39" s="11" t="e">
        <f ca="1">_xlfn.MAXIFS(Table15[Maximum Velocity (km/h)],Table15[Name],Table15[[#This Row],[Name]])</f>
        <v>#NAME?</v>
      </c>
      <c r="AR39" s="9" t="e">
        <f ca="1">Table15[[#This Row],[Maximum Velocity (km/h)]]/Table15[[#This Row],[Max_Maximum Velocity (km/h)]]</f>
        <v>#NAME?</v>
      </c>
      <c r="AS39" s="11" t="e">
        <f ca="1">_xlfn.MAXIFS(Table15[Velocity Zone 4 (15-20 Km/h) (m)],Table15[Name],Table15[[#This Row],[Name]])</f>
        <v>#NAME?</v>
      </c>
      <c r="AT39" s="11" t="e">
        <f ca="1">_xlfn.MAXIFS(Table15[Velocity Zone 6 (25 + Km/h) (m)],Table15[Name],Table15[[#This Row],[Name]])</f>
        <v>#NAME?</v>
      </c>
      <c r="AU39" s="11" t="e">
        <f ca="1">_xlfn.MAXIFS(Table15[Acceleration B1-3 Total Efforts (Gen 2)],Table15[Name],Table15[[#This Row],[Name]])</f>
        <v>#NAME?</v>
      </c>
      <c r="AV39" s="11" t="e">
        <f ca="1">_xlfn.MAXIFS(Table15[Deceleration B1-3 Total Efforts (Gen 2)],Table15[Name],Table15[[#This Row],[Name]])</f>
        <v>#NAME?</v>
      </c>
      <c r="AW39" s="11" t="e">
        <f ca="1">_xlfn.MAXIFS(Table15[High Intensity Distance (m)_&gt;15],Table15[Name],Table15[[#This Row],[Name]])</f>
        <v>#NAME?</v>
      </c>
      <c r="AX39" s="11" t="e">
        <f ca="1">_xlfn.MAXIFS(Table15[Velocity Zone 5 (20-25 Km/h) (m)],Table15[Name],Table15[[#This Row],[Name]])</f>
        <v>#NAME?</v>
      </c>
      <c r="AY39" s="11" t="e">
        <f ca="1">_xlfn.MAXIFS(Table15[Total Player Load],Table15[Name],Table15[[#This Row],[Name]])</f>
        <v>#NAME?</v>
      </c>
      <c r="AZ39" s="11" t="e">
        <f ca="1">_xlfn.MAXIFS(Table15[ACC+DEC],Table15[Name],Table15[[#This Row],[Name]])</f>
        <v>#NAME?</v>
      </c>
      <c r="BA39" s="11">
        <f>CONVERT(Table15[[#This Row],[Total Duration]],"day","mn")</f>
        <v>186.31666666666666</v>
      </c>
      <c r="BB39" s="12">
        <f>Table15[[#This Row],[HSD Above 20 km/h]]/Table15[[#This Row],[Duration(min)]]</f>
        <v>2.6409338939082208</v>
      </c>
      <c r="BC39" s="11">
        <f>Table15[[#This Row],[Velocity Zone 4 (15-20 Km/h) (m)]]/Table15[[#This Row],[Duration(min)]]</f>
        <v>2.4766974326862869</v>
      </c>
      <c r="BD39" s="11">
        <f>Table15[[#This Row],[Velocity Zone 6 (25 + Km/h) (m)]]/Table15[[#This Row],[Duration(min)]]</f>
        <v>1.4988461043027106</v>
      </c>
      <c r="BE39" s="11">
        <f>Table15[[#This Row],[Acceleration B1-3 Total Efforts (Gen 2)]]/Table15[[#This Row],[Duration(min)]]</f>
        <v>0.63869755792110205</v>
      </c>
      <c r="BF39" s="11">
        <f>Table15[[#This Row],[Deceleration B1-3 Total Efforts (Gen 2)]]/Table15[[#This Row],[Duration(min)]]</f>
        <v>0.59575990696842296</v>
      </c>
      <c r="BG39" s="11">
        <f>Table15[[#This Row],[High Intensity Distance (m)_&gt;15]]/Table15[[#This Row],[Duration(min)]]</f>
        <v>5.1176313265945073</v>
      </c>
      <c r="BH39" s="11">
        <f>Table15[[#This Row],[Velocity Zone 5 (20-25 Km/h) (m)]]/Table15[[#This Row],[Duration(min)]]</f>
        <v>1.1420877896055104</v>
      </c>
      <c r="BI39" s="11">
        <f>Table15[[#This Row],[Total Player Load]]/Table15[[#This Row],[Duration(min)]]</f>
        <v>5.3669516951426779</v>
      </c>
      <c r="BJ39" s="11">
        <f>Table15[[#This Row],[ACC+DEC]]/Table15[[#This Row],[Duration(min)]]</f>
        <v>1.234457464889525</v>
      </c>
      <c r="BK39" s="11"/>
      <c r="BL39" s="11"/>
    </row>
    <row r="40" spans="1:64" x14ac:dyDescent="0.3">
      <c r="A40" s="13" t="s">
        <v>22</v>
      </c>
      <c r="B40" s="13" t="s">
        <v>75</v>
      </c>
      <c r="C40" s="14">
        <v>45119</v>
      </c>
      <c r="D40" s="13" t="s">
        <v>19</v>
      </c>
      <c r="E40" s="15">
        <v>0.12930555555555556</v>
      </c>
      <c r="F40" s="7">
        <v>8002.4704599999995</v>
      </c>
      <c r="G40" s="7">
        <v>613.84001000000001</v>
      </c>
      <c r="H40" s="7">
        <v>30.157209999999999</v>
      </c>
      <c r="I40" s="7">
        <v>480.55000999999999</v>
      </c>
      <c r="J40" s="7">
        <v>281.70001000000002</v>
      </c>
      <c r="K40" s="7">
        <v>108</v>
      </c>
      <c r="L40" s="7">
        <v>102</v>
      </c>
      <c r="M40" s="7">
        <v>1094.39002</v>
      </c>
      <c r="N40" s="7">
        <v>332.14</v>
      </c>
      <c r="O40" s="7">
        <v>985.39877000000001</v>
      </c>
      <c r="P40" s="7">
        <v>42.975859999999997</v>
      </c>
      <c r="Q40" s="10">
        <f>SUM(Table15[[#This Row],[Acceleration B1-3 Total Efforts (Gen 2)]:[Deceleration B1-3 Total Efforts (Gen 2)]])</f>
        <v>210</v>
      </c>
      <c r="R40" s="11">
        <f>AVERAGEIF(Table15[Name],Table15[[#This Row],[Name]],Table15[Total Distance (m)])</f>
        <v>5462.7683058620696</v>
      </c>
      <c r="S40" s="11">
        <f>AVERAGEIF(Table15[Name],Table15[[#This Row],[Name]],Table15[HSD Above 20 km/h])</f>
        <v>326.42379344827589</v>
      </c>
      <c r="T40" s="11">
        <f>AVERAGEIF(Table15[Name],Table15[[#This Row],[Name]],Table15[Maximum Velocity (km/h)])</f>
        <v>27.231627931034481</v>
      </c>
      <c r="U40" s="11">
        <f>AVERAGEIF(Table15[Name],Table15[[#This Row],[Name]],Table15[Velocity Zone 4 (15-20 Km/h) (m)])</f>
        <v>608.04103965517231</v>
      </c>
      <c r="V40" s="11">
        <f>AVERAGEIF(Table15[Name],Table15[[#This Row],[Name]],Table15[Velocity Zone 6 (25 + Km/h) (m)])</f>
        <v>84.49862137931035</v>
      </c>
      <c r="W40" s="11">
        <f>AVERAGEIF(Table15[Name],Table15[[#This Row],[Name]],Table15[Acceleration B1-3 Total Efforts (Gen 2)])</f>
        <v>82.482758620689651</v>
      </c>
      <c r="X40" s="11">
        <f>AVERAGEIF(Table15[Name],Table15[[#This Row],[Name]],Table15[Deceleration B1-3 Total Efforts (Gen 2)])</f>
        <v>68.65517241379311</v>
      </c>
      <c r="Y40" s="11">
        <f>AVERAGEIF(Table15[Name],Table15[[#This Row],[Name]],Table15[High Intensity Distance (m)_&gt;15])</f>
        <v>934.4648331034482</v>
      </c>
      <c r="Z40" s="11">
        <f>AVERAGEIF(Table15[Name],Table15[[#This Row],[Name]],Table15[Velocity Zone 5 (20-25 Km/h) (m)])</f>
        <v>241.92517206896545</v>
      </c>
      <c r="AA40" s="11">
        <f>AVERAGEIF(Table15[Name],Table15[[#This Row],[Name]],Table15[Total Player Load])</f>
        <v>648.54259724137933</v>
      </c>
      <c r="AB40" s="11">
        <f>AVERAGEIF(Table15[Name],Table15[[#This Row],[Name]],Table15[ACC+DEC])</f>
        <v>151.13793103448276</v>
      </c>
      <c r="AC40" s="11">
        <f>AVERAGE(Table15[Total Distance (m)])</f>
        <v>5546.0900840188679</v>
      </c>
      <c r="AD40" s="11">
        <f>AVERAGE(Table15[HSD Above 20 km/h])</f>
        <v>248.67511279245289</v>
      </c>
      <c r="AE40" s="11">
        <f>AVERAGE(Table15[Maximum Velocity (km/h)])</f>
        <v>25.938714150943401</v>
      </c>
      <c r="AF40" s="11">
        <f>AVERAGE(Table15[Velocity Zone 4 (15-20 Km/h) (m)])</f>
        <v>585.63754809433908</v>
      </c>
      <c r="AG40" s="11">
        <f>AVERAGE(Table15[Velocity Zone 6 (25 + Km/h) (m)])</f>
        <v>55.103452830188672</v>
      </c>
      <c r="AH40" s="11">
        <f>AVERAGE(Table15[Acceleration B1-3 Total Efforts (Gen 2)])</f>
        <v>70.932075471698113</v>
      </c>
      <c r="AI40" s="11">
        <f>AVERAGE(Table15[Deceleration B1-3 Total Efforts (Gen 2)])</f>
        <v>58.513207547169813</v>
      </c>
      <c r="AJ40" s="11">
        <f>AVERAGE(Table15[High Intensity Distance (m)_&gt;15])</f>
        <v>834.31266088679206</v>
      </c>
      <c r="AK40" s="11">
        <f>AVERAGE(Table15[Velocity Zone 5 (20-25 Km/h) (m)])</f>
        <v>193.57165996226419</v>
      </c>
      <c r="AL40" s="11">
        <f>AVERAGE(Table15[Total Player Load])</f>
        <v>612.17092028301886</v>
      </c>
      <c r="AM40" s="11">
        <f>AVERAGE(Table15[ACC+DEC])</f>
        <v>129.44528301886791</v>
      </c>
      <c r="AN40" s="11" t="str">
        <f>TEXT(Table15[[#This Row],[Date]],"mmmm")</f>
        <v>juillet</v>
      </c>
      <c r="AO40" s="11" t="e">
        <f ca="1">_xlfn.MAXIFS(Table15[Total Distance (m)],Table15[Name],Table15[[#This Row],[Name]])</f>
        <v>#NAME?</v>
      </c>
      <c r="AP40" s="11" t="e">
        <f ca="1">_xlfn.MAXIFS(Table15[HSD Above 20 km/h],Table15[Name],Table15[[#This Row],[Name]])</f>
        <v>#NAME?</v>
      </c>
      <c r="AQ40" s="11" t="e">
        <f ca="1">_xlfn.MAXIFS(Table15[Maximum Velocity (km/h)],Table15[Name],Table15[[#This Row],[Name]])</f>
        <v>#NAME?</v>
      </c>
      <c r="AR40" s="9" t="e">
        <f ca="1">Table15[[#This Row],[Maximum Velocity (km/h)]]/Table15[[#This Row],[Max_Maximum Velocity (km/h)]]</f>
        <v>#NAME?</v>
      </c>
      <c r="AS40" s="11" t="e">
        <f ca="1">_xlfn.MAXIFS(Table15[Velocity Zone 4 (15-20 Km/h) (m)],Table15[Name],Table15[[#This Row],[Name]])</f>
        <v>#NAME?</v>
      </c>
      <c r="AT40" s="11" t="e">
        <f ca="1">_xlfn.MAXIFS(Table15[Velocity Zone 6 (25 + Km/h) (m)],Table15[Name],Table15[[#This Row],[Name]])</f>
        <v>#NAME?</v>
      </c>
      <c r="AU40" s="11" t="e">
        <f ca="1">_xlfn.MAXIFS(Table15[Acceleration B1-3 Total Efforts (Gen 2)],Table15[Name],Table15[[#This Row],[Name]])</f>
        <v>#NAME?</v>
      </c>
      <c r="AV40" s="11" t="e">
        <f ca="1">_xlfn.MAXIFS(Table15[Deceleration B1-3 Total Efforts (Gen 2)],Table15[Name],Table15[[#This Row],[Name]])</f>
        <v>#NAME?</v>
      </c>
      <c r="AW40" s="11" t="e">
        <f ca="1">_xlfn.MAXIFS(Table15[High Intensity Distance (m)_&gt;15],Table15[Name],Table15[[#This Row],[Name]])</f>
        <v>#NAME?</v>
      </c>
      <c r="AX40" s="11" t="e">
        <f ca="1">_xlfn.MAXIFS(Table15[Velocity Zone 5 (20-25 Km/h) (m)],Table15[Name],Table15[[#This Row],[Name]])</f>
        <v>#NAME?</v>
      </c>
      <c r="AY40" s="11" t="e">
        <f ca="1">_xlfn.MAXIFS(Table15[Total Player Load],Table15[Name],Table15[[#This Row],[Name]])</f>
        <v>#NAME?</v>
      </c>
      <c r="AZ40" s="11" t="e">
        <f ca="1">_xlfn.MAXIFS(Table15[ACC+DEC],Table15[Name],Table15[[#This Row],[Name]])</f>
        <v>#NAME?</v>
      </c>
      <c r="BA40" s="11">
        <f>CONVERT(Table15[[#This Row],[Total Duration]],"day","mn")</f>
        <v>186.2</v>
      </c>
      <c r="BB40" s="12">
        <f>Table15[[#This Row],[HSD Above 20 km/h]]/Table15[[#This Row],[Duration(min)]]</f>
        <v>3.2966703007518801</v>
      </c>
      <c r="BC40" s="11">
        <f>Table15[[#This Row],[Velocity Zone 4 (15-20 Km/h) (m)]]/Table15[[#This Row],[Duration(min)]]</f>
        <v>2.5808271213748659</v>
      </c>
      <c r="BD40" s="11">
        <f>Table15[[#This Row],[Velocity Zone 6 (25 + Km/h) (m)]]/Table15[[#This Row],[Duration(min)]]</f>
        <v>1.5128894199785179</v>
      </c>
      <c r="BE40" s="11">
        <f>Table15[[#This Row],[Acceleration B1-3 Total Efforts (Gen 2)]]/Table15[[#This Row],[Duration(min)]]</f>
        <v>0.58002148227712136</v>
      </c>
      <c r="BF40" s="11">
        <f>Table15[[#This Row],[Deceleration B1-3 Total Efforts (Gen 2)]]/Table15[[#This Row],[Duration(min)]]</f>
        <v>0.54779806659505914</v>
      </c>
      <c r="BG40" s="11">
        <f>Table15[[#This Row],[High Intensity Distance (m)_&gt;15]]/Table15[[#This Row],[Duration(min)]]</f>
        <v>5.877497422126746</v>
      </c>
      <c r="BH40" s="11">
        <f>Table15[[#This Row],[Velocity Zone 5 (20-25 Km/h) (m)]]/Table15[[#This Row],[Duration(min)]]</f>
        <v>1.7837808807733619</v>
      </c>
      <c r="BI40" s="11">
        <f>Table15[[#This Row],[Total Player Load]]/Table15[[#This Row],[Duration(min)]]</f>
        <v>5.2921523630504836</v>
      </c>
      <c r="BJ40" s="11">
        <f>Table15[[#This Row],[ACC+DEC]]/Table15[[#This Row],[Duration(min)]]</f>
        <v>1.1278195488721805</v>
      </c>
      <c r="BK40" s="11"/>
      <c r="BL40" s="11"/>
    </row>
    <row r="41" spans="1:64" x14ac:dyDescent="0.3">
      <c r="A41" s="13" t="s">
        <v>37</v>
      </c>
      <c r="B41" s="13" t="s">
        <v>75</v>
      </c>
      <c r="C41" s="14">
        <v>45119</v>
      </c>
      <c r="D41" s="13" t="s">
        <v>19</v>
      </c>
      <c r="E41" s="15">
        <v>0.15870370370370371</v>
      </c>
      <c r="F41" s="7">
        <v>9618.9267600000003</v>
      </c>
      <c r="G41" s="7">
        <v>555.44998999999996</v>
      </c>
      <c r="H41" s="7">
        <v>29.2242</v>
      </c>
      <c r="I41" s="7">
        <v>766.01000999999997</v>
      </c>
      <c r="J41" s="7">
        <v>145.92999</v>
      </c>
      <c r="K41" s="7">
        <v>91</v>
      </c>
      <c r="L41" s="7">
        <v>71</v>
      </c>
      <c r="M41" s="7">
        <v>1321.46</v>
      </c>
      <c r="N41" s="7">
        <v>409.52</v>
      </c>
      <c r="O41" s="7">
        <v>1043.5706499999999</v>
      </c>
      <c r="P41" s="7">
        <v>42.087699999999998</v>
      </c>
      <c r="Q41" s="10">
        <f>SUM(Table15[[#This Row],[Acceleration B1-3 Total Efforts (Gen 2)]:[Deceleration B1-3 Total Efforts (Gen 2)]])</f>
        <v>162</v>
      </c>
      <c r="R41" s="11">
        <f>AVERAGEIF(Table15[Name],Table15[[#This Row],[Name]],Table15[Total Distance (m)])</f>
        <v>6139.7996708333349</v>
      </c>
      <c r="S41" s="11">
        <f>AVERAGEIF(Table15[Name],Table15[[#This Row],[Name]],Table15[HSD Above 20 km/h])</f>
        <v>201.54916583333338</v>
      </c>
      <c r="T41" s="11">
        <f>AVERAGEIF(Table15[Name],Table15[[#This Row],[Name]],Table15[Maximum Velocity (km/h)])</f>
        <v>23.793131666666667</v>
      </c>
      <c r="U41" s="11">
        <f>AVERAGEIF(Table15[Name],Table15[[#This Row],[Name]],Table15[Velocity Zone 4 (15-20 Km/h) (m)])</f>
        <v>577.89167124999983</v>
      </c>
      <c r="V41" s="11">
        <f>AVERAGEIF(Table15[Name],Table15[[#This Row],[Name]],Table15[Velocity Zone 6 (25 + Km/h) (m)])</f>
        <v>45.649166250000007</v>
      </c>
      <c r="W41" s="11">
        <f>AVERAGEIF(Table15[Name],Table15[[#This Row],[Name]],Table15[Acceleration B1-3 Total Efforts (Gen 2)])</f>
        <v>68.25</v>
      </c>
      <c r="X41" s="11">
        <f>AVERAGEIF(Table15[Name],Table15[[#This Row],[Name]],Table15[Deceleration B1-3 Total Efforts (Gen 2)])</f>
        <v>52.208333333333336</v>
      </c>
      <c r="Y41" s="11">
        <f>AVERAGEIF(Table15[Name],Table15[[#This Row],[Name]],Table15[High Intensity Distance (m)_&gt;15])</f>
        <v>779.44083708333335</v>
      </c>
      <c r="Z41" s="11">
        <f>AVERAGEIF(Table15[Name],Table15[[#This Row],[Name]],Table15[Velocity Zone 5 (20-25 Km/h) (m)])</f>
        <v>155.89999958333337</v>
      </c>
      <c r="AA41" s="11">
        <f>AVERAGEIF(Table15[Name],Table15[[#This Row],[Name]],Table15[Total Player Load])</f>
        <v>674.74275333333321</v>
      </c>
      <c r="AB41" s="11">
        <f>AVERAGEIF(Table15[Name],Table15[[#This Row],[Name]],Table15[ACC+DEC])</f>
        <v>120.45833333333333</v>
      </c>
      <c r="AC41" s="11">
        <f>AVERAGE(Table15[Total Distance (m)])</f>
        <v>5546.0900840188679</v>
      </c>
      <c r="AD41" s="11">
        <f>AVERAGE(Table15[HSD Above 20 km/h])</f>
        <v>248.67511279245289</v>
      </c>
      <c r="AE41" s="11">
        <f>AVERAGE(Table15[Maximum Velocity (km/h)])</f>
        <v>25.938714150943401</v>
      </c>
      <c r="AF41" s="11">
        <f>AVERAGE(Table15[Velocity Zone 4 (15-20 Km/h) (m)])</f>
        <v>585.63754809433908</v>
      </c>
      <c r="AG41" s="11">
        <f>AVERAGE(Table15[Velocity Zone 6 (25 + Km/h) (m)])</f>
        <v>55.103452830188672</v>
      </c>
      <c r="AH41" s="11">
        <f>AVERAGE(Table15[Acceleration B1-3 Total Efforts (Gen 2)])</f>
        <v>70.932075471698113</v>
      </c>
      <c r="AI41" s="11">
        <f>AVERAGE(Table15[Deceleration B1-3 Total Efforts (Gen 2)])</f>
        <v>58.513207547169813</v>
      </c>
      <c r="AJ41" s="11">
        <f>AVERAGE(Table15[High Intensity Distance (m)_&gt;15])</f>
        <v>834.31266088679206</v>
      </c>
      <c r="AK41" s="11">
        <f>AVERAGE(Table15[Velocity Zone 5 (20-25 Km/h) (m)])</f>
        <v>193.57165996226419</v>
      </c>
      <c r="AL41" s="11">
        <f>AVERAGE(Table15[Total Player Load])</f>
        <v>612.17092028301886</v>
      </c>
      <c r="AM41" s="11">
        <f>AVERAGE(Table15[ACC+DEC])</f>
        <v>129.44528301886791</v>
      </c>
      <c r="AN41" s="11" t="str">
        <f>TEXT(Table15[[#This Row],[Date]],"mmmm")</f>
        <v>juillet</v>
      </c>
      <c r="AO41" s="11" t="e">
        <f ca="1">_xlfn.MAXIFS(Table15[Total Distance (m)],Table15[Name],Table15[[#This Row],[Name]])</f>
        <v>#NAME?</v>
      </c>
      <c r="AP41" s="11" t="e">
        <f ca="1">_xlfn.MAXIFS(Table15[HSD Above 20 km/h],Table15[Name],Table15[[#This Row],[Name]])</f>
        <v>#NAME?</v>
      </c>
      <c r="AQ41" s="11" t="e">
        <f ca="1">_xlfn.MAXIFS(Table15[Maximum Velocity (km/h)],Table15[Name],Table15[[#This Row],[Name]])</f>
        <v>#NAME?</v>
      </c>
      <c r="AR41" s="9" t="e">
        <f ca="1">Table15[[#This Row],[Maximum Velocity (km/h)]]/Table15[[#This Row],[Max_Maximum Velocity (km/h)]]</f>
        <v>#NAME?</v>
      </c>
      <c r="AS41" s="11" t="e">
        <f ca="1">_xlfn.MAXIFS(Table15[Velocity Zone 4 (15-20 Km/h) (m)],Table15[Name],Table15[[#This Row],[Name]])</f>
        <v>#NAME?</v>
      </c>
      <c r="AT41" s="11" t="e">
        <f ca="1">_xlfn.MAXIFS(Table15[Velocity Zone 6 (25 + Km/h) (m)],Table15[Name],Table15[[#This Row],[Name]])</f>
        <v>#NAME?</v>
      </c>
      <c r="AU41" s="11" t="e">
        <f ca="1">_xlfn.MAXIFS(Table15[Acceleration B1-3 Total Efforts (Gen 2)],Table15[Name],Table15[[#This Row],[Name]])</f>
        <v>#NAME?</v>
      </c>
      <c r="AV41" s="11" t="e">
        <f ca="1">_xlfn.MAXIFS(Table15[Deceleration B1-3 Total Efforts (Gen 2)],Table15[Name],Table15[[#This Row],[Name]])</f>
        <v>#NAME?</v>
      </c>
      <c r="AW41" s="11" t="e">
        <f ca="1">_xlfn.MAXIFS(Table15[High Intensity Distance (m)_&gt;15],Table15[Name],Table15[[#This Row],[Name]])</f>
        <v>#NAME?</v>
      </c>
      <c r="AX41" s="11" t="e">
        <f ca="1">_xlfn.MAXIFS(Table15[Velocity Zone 5 (20-25 Km/h) (m)],Table15[Name],Table15[[#This Row],[Name]])</f>
        <v>#NAME?</v>
      </c>
      <c r="AY41" s="11" t="e">
        <f ca="1">_xlfn.MAXIFS(Table15[Total Player Load],Table15[Name],Table15[[#This Row],[Name]])</f>
        <v>#NAME?</v>
      </c>
      <c r="AZ41" s="11" t="e">
        <f ca="1">_xlfn.MAXIFS(Table15[ACC+DEC],Table15[Name],Table15[[#This Row],[Name]])</f>
        <v>#NAME?</v>
      </c>
      <c r="BA41" s="11">
        <f>CONVERT(Table15[[#This Row],[Total Duration]],"day","mn")</f>
        <v>228.53333333333333</v>
      </c>
      <c r="BB41" s="12">
        <f>Table15[[#This Row],[HSD Above 20 km/h]]/Table15[[#This Row],[Duration(min)]]</f>
        <v>2.4304987893815633</v>
      </c>
      <c r="BC41" s="11">
        <f>Table15[[#This Row],[Velocity Zone 4 (15-20 Km/h) (m)]]/Table15[[#This Row],[Duration(min)]]</f>
        <v>3.3518524358226371</v>
      </c>
      <c r="BD41" s="11">
        <f>Table15[[#This Row],[Velocity Zone 6 (25 + Km/h) (m)]]/Table15[[#This Row],[Duration(min)]]</f>
        <v>0.63855013127187865</v>
      </c>
      <c r="BE41" s="11">
        <f>Table15[[#This Row],[Acceleration B1-3 Total Efforts (Gen 2)]]/Table15[[#This Row],[Duration(min)]]</f>
        <v>0.39819136522753795</v>
      </c>
      <c r="BF41" s="11">
        <f>Table15[[#This Row],[Deceleration B1-3 Total Efforts (Gen 2)]]/Table15[[#This Row],[Duration(min)]]</f>
        <v>0.3106767794632439</v>
      </c>
      <c r="BG41" s="11">
        <f>Table15[[#This Row],[High Intensity Distance (m)_&gt;15]]/Table15[[#This Row],[Duration(min)]]</f>
        <v>5.7823512252042013</v>
      </c>
      <c r="BH41" s="11">
        <f>Table15[[#This Row],[Velocity Zone 5 (20-25 Km/h) (m)]]/Table15[[#This Row],[Duration(min)]]</f>
        <v>1.7919486581096848</v>
      </c>
      <c r="BI41" s="11">
        <f>Table15[[#This Row],[Total Player Load]]/Table15[[#This Row],[Duration(min)]]</f>
        <v>4.5663826575262538</v>
      </c>
      <c r="BJ41" s="11">
        <f>Table15[[#This Row],[ACC+DEC]]/Table15[[#This Row],[Duration(min)]]</f>
        <v>0.70886814469078185</v>
      </c>
      <c r="BK41" s="11"/>
      <c r="BL41" s="11"/>
    </row>
    <row r="42" spans="1:64" x14ac:dyDescent="0.3">
      <c r="A42" s="13" t="s">
        <v>23</v>
      </c>
      <c r="B42" s="13" t="s">
        <v>75</v>
      </c>
      <c r="C42" s="14">
        <v>45119</v>
      </c>
      <c r="D42" s="13" t="s">
        <v>24</v>
      </c>
      <c r="E42" s="15">
        <v>0.12971064814814814</v>
      </c>
      <c r="F42" s="7">
        <v>7308.88843</v>
      </c>
      <c r="G42" s="7">
        <v>435.58</v>
      </c>
      <c r="H42" s="7">
        <v>28.057639999999999</v>
      </c>
      <c r="I42" s="7">
        <v>321.29000000000002</v>
      </c>
      <c r="J42" s="7">
        <v>105.96</v>
      </c>
      <c r="K42" s="7">
        <v>63</v>
      </c>
      <c r="L42" s="7">
        <v>56</v>
      </c>
      <c r="M42" s="7">
        <v>756.87</v>
      </c>
      <c r="N42" s="7">
        <v>329.62</v>
      </c>
      <c r="O42" s="7">
        <v>834.13891999999998</v>
      </c>
      <c r="P42" s="7">
        <v>39.12856</v>
      </c>
      <c r="Q42" s="10">
        <f>SUM(Table15[[#This Row],[Acceleration B1-3 Total Efforts (Gen 2)]:[Deceleration B1-3 Total Efforts (Gen 2)]])</f>
        <v>119</v>
      </c>
      <c r="R42" s="11">
        <f>AVERAGEIF(Table15[Name],Table15[[#This Row],[Name]],Table15[Total Distance (m)])</f>
        <v>6241.2704329032267</v>
      </c>
      <c r="S42" s="11">
        <f>AVERAGEIF(Table15[Name],Table15[[#This Row],[Name]],Table15[HSD Above 20 km/h])</f>
        <v>217.21870838709677</v>
      </c>
      <c r="T42" s="11">
        <f>AVERAGEIF(Table15[Name],Table15[[#This Row],[Name]],Table15[Maximum Velocity (km/h)])</f>
        <v>26.033857419354835</v>
      </c>
      <c r="U42" s="11">
        <f>AVERAGEIF(Table15[Name],Table15[[#This Row],[Name]],Table15[Velocity Zone 4 (15-20 Km/h) (m)])</f>
        <v>570.99710096774197</v>
      </c>
      <c r="V42" s="11">
        <f>AVERAGEIF(Table15[Name],Table15[[#This Row],[Name]],Table15[Velocity Zone 6 (25 + Km/h) (m)])</f>
        <v>39.649355161290323</v>
      </c>
      <c r="W42" s="11">
        <f>AVERAGEIF(Table15[Name],Table15[[#This Row],[Name]],Table15[Acceleration B1-3 Total Efforts (Gen 2)])</f>
        <v>62.967741935483872</v>
      </c>
      <c r="X42" s="11">
        <f>AVERAGEIF(Table15[Name],Table15[[#This Row],[Name]],Table15[Deceleration B1-3 Total Efforts (Gen 2)])</f>
        <v>49.29032258064516</v>
      </c>
      <c r="Y42" s="11">
        <f>AVERAGEIF(Table15[Name],Table15[[#This Row],[Name]],Table15[High Intensity Distance (m)_&gt;15])</f>
        <v>788.2158093548386</v>
      </c>
      <c r="Z42" s="11">
        <f>AVERAGEIF(Table15[Name],Table15[[#This Row],[Name]],Table15[Velocity Zone 5 (20-25 Km/h) (m)])</f>
        <v>177.56935322580642</v>
      </c>
      <c r="AA42" s="11">
        <f>AVERAGEIF(Table15[Name],Table15[[#This Row],[Name]],Table15[Total Player Load])</f>
        <v>665.93952838709663</v>
      </c>
      <c r="AB42" s="11">
        <f>AVERAGEIF(Table15[Name],Table15[[#This Row],[Name]],Table15[ACC+DEC])</f>
        <v>112.25806451612904</v>
      </c>
      <c r="AC42" s="11">
        <f>AVERAGE(Table15[Total Distance (m)])</f>
        <v>5546.0900840188679</v>
      </c>
      <c r="AD42" s="11">
        <f>AVERAGE(Table15[HSD Above 20 km/h])</f>
        <v>248.67511279245289</v>
      </c>
      <c r="AE42" s="11">
        <f>AVERAGE(Table15[Maximum Velocity (km/h)])</f>
        <v>25.938714150943401</v>
      </c>
      <c r="AF42" s="11">
        <f>AVERAGE(Table15[Velocity Zone 4 (15-20 Km/h) (m)])</f>
        <v>585.63754809433908</v>
      </c>
      <c r="AG42" s="11">
        <f>AVERAGE(Table15[Velocity Zone 6 (25 + Km/h) (m)])</f>
        <v>55.103452830188672</v>
      </c>
      <c r="AH42" s="11">
        <f>AVERAGE(Table15[Acceleration B1-3 Total Efforts (Gen 2)])</f>
        <v>70.932075471698113</v>
      </c>
      <c r="AI42" s="11">
        <f>AVERAGE(Table15[Deceleration B1-3 Total Efforts (Gen 2)])</f>
        <v>58.513207547169813</v>
      </c>
      <c r="AJ42" s="11">
        <f>AVERAGE(Table15[High Intensity Distance (m)_&gt;15])</f>
        <v>834.31266088679206</v>
      </c>
      <c r="AK42" s="11">
        <f>AVERAGE(Table15[Velocity Zone 5 (20-25 Km/h) (m)])</f>
        <v>193.57165996226419</v>
      </c>
      <c r="AL42" s="11">
        <f>AVERAGE(Table15[Total Player Load])</f>
        <v>612.17092028301886</v>
      </c>
      <c r="AM42" s="11">
        <f>AVERAGE(Table15[ACC+DEC])</f>
        <v>129.44528301886791</v>
      </c>
      <c r="AN42" s="11" t="str">
        <f>TEXT(Table15[[#This Row],[Date]],"mmmm")</f>
        <v>juillet</v>
      </c>
      <c r="AO42" s="11" t="e">
        <f ca="1">_xlfn.MAXIFS(Table15[Total Distance (m)],Table15[Name],Table15[[#This Row],[Name]])</f>
        <v>#NAME?</v>
      </c>
      <c r="AP42" s="11" t="e">
        <f ca="1">_xlfn.MAXIFS(Table15[HSD Above 20 km/h],Table15[Name],Table15[[#This Row],[Name]])</f>
        <v>#NAME?</v>
      </c>
      <c r="AQ42" s="11" t="e">
        <f ca="1">_xlfn.MAXIFS(Table15[Maximum Velocity (km/h)],Table15[Name],Table15[[#This Row],[Name]])</f>
        <v>#NAME?</v>
      </c>
      <c r="AR42" s="9" t="e">
        <f ca="1">Table15[[#This Row],[Maximum Velocity (km/h)]]/Table15[[#This Row],[Max_Maximum Velocity (km/h)]]</f>
        <v>#NAME?</v>
      </c>
      <c r="AS42" s="11" t="e">
        <f ca="1">_xlfn.MAXIFS(Table15[Velocity Zone 4 (15-20 Km/h) (m)],Table15[Name],Table15[[#This Row],[Name]])</f>
        <v>#NAME?</v>
      </c>
      <c r="AT42" s="11" t="e">
        <f ca="1">_xlfn.MAXIFS(Table15[Velocity Zone 6 (25 + Km/h) (m)],Table15[Name],Table15[[#This Row],[Name]])</f>
        <v>#NAME?</v>
      </c>
      <c r="AU42" s="11" t="e">
        <f ca="1">_xlfn.MAXIFS(Table15[Acceleration B1-3 Total Efforts (Gen 2)],Table15[Name],Table15[[#This Row],[Name]])</f>
        <v>#NAME?</v>
      </c>
      <c r="AV42" s="11" t="e">
        <f ca="1">_xlfn.MAXIFS(Table15[Deceleration B1-3 Total Efforts (Gen 2)],Table15[Name],Table15[[#This Row],[Name]])</f>
        <v>#NAME?</v>
      </c>
      <c r="AW42" s="11" t="e">
        <f ca="1">_xlfn.MAXIFS(Table15[High Intensity Distance (m)_&gt;15],Table15[Name],Table15[[#This Row],[Name]])</f>
        <v>#NAME?</v>
      </c>
      <c r="AX42" s="11" t="e">
        <f ca="1">_xlfn.MAXIFS(Table15[Velocity Zone 5 (20-25 Km/h) (m)],Table15[Name],Table15[[#This Row],[Name]])</f>
        <v>#NAME?</v>
      </c>
      <c r="AY42" s="11" t="e">
        <f ca="1">_xlfn.MAXIFS(Table15[Total Player Load],Table15[Name],Table15[[#This Row],[Name]])</f>
        <v>#NAME?</v>
      </c>
      <c r="AZ42" s="11" t="e">
        <f ca="1">_xlfn.MAXIFS(Table15[ACC+DEC],Table15[Name],Table15[[#This Row],[Name]])</f>
        <v>#NAME?</v>
      </c>
      <c r="BA42" s="11">
        <f>CONVERT(Table15[[#This Row],[Total Duration]],"day","mn")</f>
        <v>186.78333333333333</v>
      </c>
      <c r="BB42" s="12">
        <f>Table15[[#This Row],[HSD Above 20 km/h]]/Table15[[#This Row],[Duration(min)]]</f>
        <v>2.3320067814758634</v>
      </c>
      <c r="BC42" s="11">
        <f>Table15[[#This Row],[Velocity Zone 4 (15-20 Km/h) (m)]]/Table15[[#This Row],[Duration(min)]]</f>
        <v>1.7201213527259749</v>
      </c>
      <c r="BD42" s="11">
        <f>Table15[[#This Row],[Velocity Zone 6 (25 + Km/h) (m)]]/Table15[[#This Row],[Duration(min)]]</f>
        <v>0.56728830195413582</v>
      </c>
      <c r="BE42" s="11">
        <f>Table15[[#This Row],[Acceleration B1-3 Total Efforts (Gen 2)]]/Table15[[#This Row],[Duration(min)]]</f>
        <v>0.3372891942535915</v>
      </c>
      <c r="BF42" s="11">
        <f>Table15[[#This Row],[Deceleration B1-3 Total Efforts (Gen 2)]]/Table15[[#This Row],[Duration(min)]]</f>
        <v>0.29981261711430357</v>
      </c>
      <c r="BG42" s="11">
        <f>Table15[[#This Row],[High Intensity Distance (m)_&gt;15]]/Table15[[#This Row],[Duration(min)]]</f>
        <v>4.0521281342018378</v>
      </c>
      <c r="BH42" s="11">
        <f>Table15[[#This Row],[Velocity Zone 5 (20-25 Km/h) (m)]]/Table15[[#This Row],[Duration(min)]]</f>
        <v>1.7647184795217274</v>
      </c>
      <c r="BI42" s="11">
        <f>Table15[[#This Row],[Total Player Load]]/Table15[[#This Row],[Duration(min)]]</f>
        <v>4.4658102257517625</v>
      </c>
      <c r="BJ42" s="11">
        <f>Table15[[#This Row],[ACC+DEC]]/Table15[[#This Row],[Duration(min)]]</f>
        <v>0.63710181136789512</v>
      </c>
      <c r="BK42" s="11"/>
      <c r="BL42" s="11"/>
    </row>
    <row r="43" spans="1:64" x14ac:dyDescent="0.3">
      <c r="A43" s="13" t="s">
        <v>25</v>
      </c>
      <c r="B43" s="13" t="s">
        <v>75</v>
      </c>
      <c r="C43" s="14">
        <v>45119</v>
      </c>
      <c r="D43" s="13" t="s">
        <v>26</v>
      </c>
      <c r="E43" s="15">
        <v>0.10295138888888888</v>
      </c>
      <c r="F43" s="7">
        <v>5221.1101099999996</v>
      </c>
      <c r="G43" s="7">
        <v>598.30998999999997</v>
      </c>
      <c r="H43" s="7">
        <v>29.987590000000001</v>
      </c>
      <c r="I43" s="7">
        <v>272.56</v>
      </c>
      <c r="J43" s="7">
        <v>302.13</v>
      </c>
      <c r="K43" s="7">
        <v>51</v>
      </c>
      <c r="L43" s="7">
        <v>38</v>
      </c>
      <c r="M43" s="7">
        <v>870.86999000000003</v>
      </c>
      <c r="N43" s="7">
        <v>296.17998999999998</v>
      </c>
      <c r="O43" s="7">
        <v>598.33867999999995</v>
      </c>
      <c r="P43" s="7">
        <v>35.217770000000002</v>
      </c>
      <c r="Q43" s="10">
        <f>SUM(Table15[[#This Row],[Acceleration B1-3 Total Efforts (Gen 2)]:[Deceleration B1-3 Total Efforts (Gen 2)]])</f>
        <v>89</v>
      </c>
      <c r="R43" s="11">
        <f>AVERAGEIF(Table15[Name],Table15[[#This Row],[Name]],Table15[Total Distance (m)])</f>
        <v>3946.1642225000001</v>
      </c>
      <c r="S43" s="11">
        <f>AVERAGEIF(Table15[Name],Table15[[#This Row],[Name]],Table15[HSD Above 20 km/h])</f>
        <v>233.577495</v>
      </c>
      <c r="T43" s="11">
        <f>AVERAGEIF(Table15[Name],Table15[[#This Row],[Name]],Table15[Maximum Velocity (km/h)])</f>
        <v>19.310247499999999</v>
      </c>
      <c r="U43" s="11">
        <f>AVERAGEIF(Table15[Name],Table15[[#This Row],[Name]],Table15[Velocity Zone 4 (15-20 Km/h) (m)])</f>
        <v>402.05749500000002</v>
      </c>
      <c r="V43" s="11">
        <f>AVERAGEIF(Table15[Name],Table15[[#This Row],[Name]],Table15[Velocity Zone 6 (25 + Km/h) (m)])</f>
        <v>75.532499999999999</v>
      </c>
      <c r="W43" s="11">
        <f>AVERAGEIF(Table15[Name],Table15[[#This Row],[Name]],Table15[Acceleration B1-3 Total Efforts (Gen 2)])</f>
        <v>46.5</v>
      </c>
      <c r="X43" s="11">
        <f>AVERAGEIF(Table15[Name],Table15[[#This Row],[Name]],Table15[Deceleration B1-3 Total Efforts (Gen 2)])</f>
        <v>27.75</v>
      </c>
      <c r="Y43" s="11">
        <f>AVERAGEIF(Table15[Name],Table15[[#This Row],[Name]],Table15[High Intensity Distance (m)_&gt;15])</f>
        <v>635.63499000000002</v>
      </c>
      <c r="Z43" s="11">
        <f>AVERAGEIF(Table15[Name],Table15[[#This Row],[Name]],Table15[Velocity Zone 5 (20-25 Km/h) (m)])</f>
        <v>158.04499499999997</v>
      </c>
      <c r="AA43" s="11">
        <f>AVERAGEIF(Table15[Name],Table15[[#This Row],[Name]],Table15[Total Player Load])</f>
        <v>470.71162749999996</v>
      </c>
      <c r="AB43" s="11">
        <f>AVERAGEIF(Table15[Name],Table15[[#This Row],[Name]],Table15[ACC+DEC])</f>
        <v>74.25</v>
      </c>
      <c r="AC43" s="11">
        <f>AVERAGE(Table15[Total Distance (m)])</f>
        <v>5546.0900840188679</v>
      </c>
      <c r="AD43" s="11">
        <f>AVERAGE(Table15[HSD Above 20 km/h])</f>
        <v>248.67511279245289</v>
      </c>
      <c r="AE43" s="11">
        <f>AVERAGE(Table15[Maximum Velocity (km/h)])</f>
        <v>25.938714150943401</v>
      </c>
      <c r="AF43" s="11">
        <f>AVERAGE(Table15[Velocity Zone 4 (15-20 Km/h) (m)])</f>
        <v>585.63754809433908</v>
      </c>
      <c r="AG43" s="11">
        <f>AVERAGE(Table15[Velocity Zone 6 (25 + Km/h) (m)])</f>
        <v>55.103452830188672</v>
      </c>
      <c r="AH43" s="11">
        <f>AVERAGE(Table15[Acceleration B1-3 Total Efforts (Gen 2)])</f>
        <v>70.932075471698113</v>
      </c>
      <c r="AI43" s="11">
        <f>AVERAGE(Table15[Deceleration B1-3 Total Efforts (Gen 2)])</f>
        <v>58.513207547169813</v>
      </c>
      <c r="AJ43" s="11">
        <f>AVERAGE(Table15[High Intensity Distance (m)_&gt;15])</f>
        <v>834.31266088679206</v>
      </c>
      <c r="AK43" s="11">
        <f>AVERAGE(Table15[Velocity Zone 5 (20-25 Km/h) (m)])</f>
        <v>193.57165996226419</v>
      </c>
      <c r="AL43" s="11">
        <f>AVERAGE(Table15[Total Player Load])</f>
        <v>612.17092028301886</v>
      </c>
      <c r="AM43" s="11">
        <f>AVERAGE(Table15[ACC+DEC])</f>
        <v>129.44528301886791</v>
      </c>
      <c r="AN43" s="11" t="str">
        <f>TEXT(Table15[[#This Row],[Date]],"mmmm")</f>
        <v>juillet</v>
      </c>
      <c r="AO43" s="11" t="e">
        <f ca="1">_xlfn.MAXIFS(Table15[Total Distance (m)],Table15[Name],Table15[[#This Row],[Name]])</f>
        <v>#NAME?</v>
      </c>
      <c r="AP43" s="11" t="e">
        <f ca="1">_xlfn.MAXIFS(Table15[HSD Above 20 km/h],Table15[Name],Table15[[#This Row],[Name]])</f>
        <v>#NAME?</v>
      </c>
      <c r="AQ43" s="11" t="e">
        <f ca="1">_xlfn.MAXIFS(Table15[Maximum Velocity (km/h)],Table15[Name],Table15[[#This Row],[Name]])</f>
        <v>#NAME?</v>
      </c>
      <c r="AR43" s="9" t="e">
        <f ca="1">Table15[[#This Row],[Maximum Velocity (km/h)]]/Table15[[#This Row],[Max_Maximum Velocity (km/h)]]</f>
        <v>#NAME?</v>
      </c>
      <c r="AS43" s="11" t="e">
        <f ca="1">_xlfn.MAXIFS(Table15[Velocity Zone 4 (15-20 Km/h) (m)],Table15[Name],Table15[[#This Row],[Name]])</f>
        <v>#NAME?</v>
      </c>
      <c r="AT43" s="11" t="e">
        <f ca="1">_xlfn.MAXIFS(Table15[Velocity Zone 6 (25 + Km/h) (m)],Table15[Name],Table15[[#This Row],[Name]])</f>
        <v>#NAME?</v>
      </c>
      <c r="AU43" s="11" t="e">
        <f ca="1">_xlfn.MAXIFS(Table15[Acceleration B1-3 Total Efforts (Gen 2)],Table15[Name],Table15[[#This Row],[Name]])</f>
        <v>#NAME?</v>
      </c>
      <c r="AV43" s="11" t="e">
        <f ca="1">_xlfn.MAXIFS(Table15[Deceleration B1-3 Total Efforts (Gen 2)],Table15[Name],Table15[[#This Row],[Name]])</f>
        <v>#NAME?</v>
      </c>
      <c r="AW43" s="11" t="e">
        <f ca="1">_xlfn.MAXIFS(Table15[High Intensity Distance (m)_&gt;15],Table15[Name],Table15[[#This Row],[Name]])</f>
        <v>#NAME?</v>
      </c>
      <c r="AX43" s="11" t="e">
        <f ca="1">_xlfn.MAXIFS(Table15[Velocity Zone 5 (20-25 Km/h) (m)],Table15[Name],Table15[[#This Row],[Name]])</f>
        <v>#NAME?</v>
      </c>
      <c r="AY43" s="11" t="e">
        <f ca="1">_xlfn.MAXIFS(Table15[Total Player Load],Table15[Name],Table15[[#This Row],[Name]])</f>
        <v>#NAME?</v>
      </c>
      <c r="AZ43" s="11" t="e">
        <f ca="1">_xlfn.MAXIFS(Table15[ACC+DEC],Table15[Name],Table15[[#This Row],[Name]])</f>
        <v>#NAME?</v>
      </c>
      <c r="BA43" s="11">
        <f>CONVERT(Table15[[#This Row],[Total Duration]],"day","mn")</f>
        <v>148.25</v>
      </c>
      <c r="BB43" s="12">
        <f>Table15[[#This Row],[HSD Above 20 km/h]]/Table15[[#This Row],[Duration(min)]]</f>
        <v>4.0358178077571667</v>
      </c>
      <c r="BC43" s="11">
        <f>Table15[[#This Row],[Velocity Zone 4 (15-20 Km/h) (m)]]/Table15[[#This Row],[Duration(min)]]</f>
        <v>1.8385160202360877</v>
      </c>
      <c r="BD43" s="11">
        <f>Table15[[#This Row],[Velocity Zone 6 (25 + Km/h) (m)]]/Table15[[#This Row],[Duration(min)]]</f>
        <v>2.0379763912310285</v>
      </c>
      <c r="BE43" s="11">
        <f>Table15[[#This Row],[Acceleration B1-3 Total Efforts (Gen 2)]]/Table15[[#This Row],[Duration(min)]]</f>
        <v>0.34401349072512649</v>
      </c>
      <c r="BF43" s="11">
        <f>Table15[[#This Row],[Deceleration B1-3 Total Efforts (Gen 2)]]/Table15[[#This Row],[Duration(min)]]</f>
        <v>0.25632377740303541</v>
      </c>
      <c r="BG43" s="11">
        <f>Table15[[#This Row],[High Intensity Distance (m)_&gt;15]]/Table15[[#This Row],[Duration(min)]]</f>
        <v>5.8743338279932544</v>
      </c>
      <c r="BH43" s="11">
        <f>Table15[[#This Row],[Velocity Zone 5 (20-25 Km/h) (m)]]/Table15[[#This Row],[Duration(min)]]</f>
        <v>1.997841416526138</v>
      </c>
      <c r="BI43" s="11">
        <f>Table15[[#This Row],[Total Player Load]]/Table15[[#This Row],[Duration(min)]]</f>
        <v>4.0360113322091058</v>
      </c>
      <c r="BJ43" s="11">
        <f>Table15[[#This Row],[ACC+DEC]]/Table15[[#This Row],[Duration(min)]]</f>
        <v>0.6003372681281619</v>
      </c>
      <c r="BK43" s="11"/>
      <c r="BL43" s="11"/>
    </row>
    <row r="44" spans="1:64" x14ac:dyDescent="0.3">
      <c r="A44" s="13" t="s">
        <v>27</v>
      </c>
      <c r="B44" s="13" t="s">
        <v>75</v>
      </c>
      <c r="C44" s="14">
        <v>45119</v>
      </c>
      <c r="D44" s="13" t="s">
        <v>15</v>
      </c>
      <c r="E44" s="15">
        <v>0.15870370370370371</v>
      </c>
      <c r="F44" s="7">
        <v>6082.6004599999997</v>
      </c>
      <c r="G44" s="7">
        <v>491.33</v>
      </c>
      <c r="H44" s="7">
        <v>27.9573</v>
      </c>
      <c r="I44" s="7">
        <v>432.26999000000001</v>
      </c>
      <c r="J44" s="7">
        <v>176.02</v>
      </c>
      <c r="K44" s="7">
        <v>80</v>
      </c>
      <c r="L44" s="7">
        <v>65</v>
      </c>
      <c r="M44" s="7">
        <v>923.59999000000005</v>
      </c>
      <c r="N44" s="7">
        <v>315.31</v>
      </c>
      <c r="O44" s="7">
        <v>688.92017999999996</v>
      </c>
      <c r="P44" s="7">
        <v>26.614139999999999</v>
      </c>
      <c r="Q44" s="10">
        <f>SUM(Table15[[#This Row],[Acceleration B1-3 Total Efforts (Gen 2)]:[Deceleration B1-3 Total Efforts (Gen 2)]])</f>
        <v>145</v>
      </c>
      <c r="R44" s="11">
        <f>AVERAGEIF(Table15[Name],Table15[[#This Row],[Name]],Table15[Total Distance (m)])</f>
        <v>5179.7768868965513</v>
      </c>
      <c r="S44" s="11">
        <f>AVERAGEIF(Table15[Name],Table15[[#This Row],[Name]],Table15[HSD Above 20 km/h])</f>
        <v>252.10896655172411</v>
      </c>
      <c r="T44" s="11">
        <f>AVERAGEIF(Table15[Name],Table15[[#This Row],[Name]],Table15[Maximum Velocity (km/h)])</f>
        <v>25.649757931034483</v>
      </c>
      <c r="U44" s="11">
        <f>AVERAGEIF(Table15[Name],Table15[[#This Row],[Name]],Table15[Velocity Zone 4 (15-20 Km/h) (m)])</f>
        <v>569.24724724137934</v>
      </c>
      <c r="V44" s="11">
        <f>AVERAGEIF(Table15[Name],Table15[[#This Row],[Name]],Table15[Velocity Zone 6 (25 + Km/h) (m)])</f>
        <v>51.631034137931039</v>
      </c>
      <c r="W44" s="11">
        <f>AVERAGEIF(Table15[Name],Table15[[#This Row],[Name]],Table15[Acceleration B1-3 Total Efforts (Gen 2)])</f>
        <v>76</v>
      </c>
      <c r="X44" s="11">
        <f>AVERAGEIF(Table15[Name],Table15[[#This Row],[Name]],Table15[Deceleration B1-3 Total Efforts (Gen 2)])</f>
        <v>64.58620689655173</v>
      </c>
      <c r="Y44" s="11">
        <f>AVERAGEIF(Table15[Name],Table15[[#This Row],[Name]],Table15[High Intensity Distance (m)_&gt;15])</f>
        <v>821.35621379310328</v>
      </c>
      <c r="Z44" s="11">
        <f>AVERAGEIF(Table15[Name],Table15[[#This Row],[Name]],Table15[Velocity Zone 5 (20-25 Km/h) (m)])</f>
        <v>200.47793241379313</v>
      </c>
      <c r="AA44" s="11">
        <f>AVERAGEIF(Table15[Name],Table15[[#This Row],[Name]],Table15[Total Player Load])</f>
        <v>529.0852103448276</v>
      </c>
      <c r="AB44" s="11">
        <f>AVERAGEIF(Table15[Name],Table15[[#This Row],[Name]],Table15[ACC+DEC])</f>
        <v>140.58620689655172</v>
      </c>
      <c r="AC44" s="11">
        <f>AVERAGE(Table15[Total Distance (m)])</f>
        <v>5546.0900840188679</v>
      </c>
      <c r="AD44" s="11">
        <f>AVERAGE(Table15[HSD Above 20 km/h])</f>
        <v>248.67511279245289</v>
      </c>
      <c r="AE44" s="11">
        <f>AVERAGE(Table15[Maximum Velocity (km/h)])</f>
        <v>25.938714150943401</v>
      </c>
      <c r="AF44" s="11">
        <f>AVERAGE(Table15[Velocity Zone 4 (15-20 Km/h) (m)])</f>
        <v>585.63754809433908</v>
      </c>
      <c r="AG44" s="11">
        <f>AVERAGE(Table15[Velocity Zone 6 (25 + Km/h) (m)])</f>
        <v>55.103452830188672</v>
      </c>
      <c r="AH44" s="11">
        <f>AVERAGE(Table15[Acceleration B1-3 Total Efforts (Gen 2)])</f>
        <v>70.932075471698113</v>
      </c>
      <c r="AI44" s="11">
        <f>AVERAGE(Table15[Deceleration B1-3 Total Efforts (Gen 2)])</f>
        <v>58.513207547169813</v>
      </c>
      <c r="AJ44" s="11">
        <f>AVERAGE(Table15[High Intensity Distance (m)_&gt;15])</f>
        <v>834.31266088679206</v>
      </c>
      <c r="AK44" s="11">
        <f>AVERAGE(Table15[Velocity Zone 5 (20-25 Km/h) (m)])</f>
        <v>193.57165996226419</v>
      </c>
      <c r="AL44" s="11">
        <f>AVERAGE(Table15[Total Player Load])</f>
        <v>612.17092028301886</v>
      </c>
      <c r="AM44" s="11">
        <f>AVERAGE(Table15[ACC+DEC])</f>
        <v>129.44528301886791</v>
      </c>
      <c r="AN44" s="11" t="str">
        <f>TEXT(Table15[[#This Row],[Date]],"mmmm")</f>
        <v>juillet</v>
      </c>
      <c r="AO44" s="11" t="e">
        <f ca="1">_xlfn.MAXIFS(Table15[Total Distance (m)],Table15[Name],Table15[[#This Row],[Name]])</f>
        <v>#NAME?</v>
      </c>
      <c r="AP44" s="11" t="e">
        <f ca="1">_xlfn.MAXIFS(Table15[HSD Above 20 km/h],Table15[Name],Table15[[#This Row],[Name]])</f>
        <v>#NAME?</v>
      </c>
      <c r="AQ44" s="11" t="e">
        <f ca="1">_xlfn.MAXIFS(Table15[Maximum Velocity (km/h)],Table15[Name],Table15[[#This Row],[Name]])</f>
        <v>#NAME?</v>
      </c>
      <c r="AR44" s="9" t="e">
        <f ca="1">Table15[[#This Row],[Maximum Velocity (km/h)]]/Table15[[#This Row],[Max_Maximum Velocity (km/h)]]</f>
        <v>#NAME?</v>
      </c>
      <c r="AS44" s="11" t="e">
        <f ca="1">_xlfn.MAXIFS(Table15[Velocity Zone 4 (15-20 Km/h) (m)],Table15[Name],Table15[[#This Row],[Name]])</f>
        <v>#NAME?</v>
      </c>
      <c r="AT44" s="11" t="e">
        <f ca="1">_xlfn.MAXIFS(Table15[Velocity Zone 6 (25 + Km/h) (m)],Table15[Name],Table15[[#This Row],[Name]])</f>
        <v>#NAME?</v>
      </c>
      <c r="AU44" s="11" t="e">
        <f ca="1">_xlfn.MAXIFS(Table15[Acceleration B1-3 Total Efforts (Gen 2)],Table15[Name],Table15[[#This Row],[Name]])</f>
        <v>#NAME?</v>
      </c>
      <c r="AV44" s="11" t="e">
        <f ca="1">_xlfn.MAXIFS(Table15[Deceleration B1-3 Total Efforts (Gen 2)],Table15[Name],Table15[[#This Row],[Name]])</f>
        <v>#NAME?</v>
      </c>
      <c r="AW44" s="11" t="e">
        <f ca="1">_xlfn.MAXIFS(Table15[High Intensity Distance (m)_&gt;15],Table15[Name],Table15[[#This Row],[Name]])</f>
        <v>#NAME?</v>
      </c>
      <c r="AX44" s="11" t="e">
        <f ca="1">_xlfn.MAXIFS(Table15[Velocity Zone 5 (20-25 Km/h) (m)],Table15[Name],Table15[[#This Row],[Name]])</f>
        <v>#NAME?</v>
      </c>
      <c r="AY44" s="11" t="e">
        <f ca="1">_xlfn.MAXIFS(Table15[Total Player Load],Table15[Name],Table15[[#This Row],[Name]])</f>
        <v>#NAME?</v>
      </c>
      <c r="AZ44" s="11" t="e">
        <f ca="1">_xlfn.MAXIFS(Table15[ACC+DEC],Table15[Name],Table15[[#This Row],[Name]])</f>
        <v>#NAME?</v>
      </c>
      <c r="BA44" s="11">
        <f>CONVERT(Table15[[#This Row],[Total Duration]],"day","mn")</f>
        <v>228.53333333333333</v>
      </c>
      <c r="BB44" s="12">
        <f>Table15[[#This Row],[HSD Above 20 km/h]]/Table15[[#This Row],[Duration(min)]]</f>
        <v>2.1499270711785297</v>
      </c>
      <c r="BC44" s="11">
        <f>Table15[[#This Row],[Velocity Zone 4 (15-20 Km/h) (m)]]/Table15[[#This Row],[Duration(min)]]</f>
        <v>1.8914964556592766</v>
      </c>
      <c r="BD44" s="11">
        <f>Table15[[#This Row],[Velocity Zone 6 (25 + Km/h) (m)]]/Table15[[#This Row],[Duration(min)]]</f>
        <v>0.77021586931155195</v>
      </c>
      <c r="BE44" s="11">
        <f>Table15[[#This Row],[Acceleration B1-3 Total Efforts (Gen 2)]]/Table15[[#This Row],[Duration(min)]]</f>
        <v>0.3500583430571762</v>
      </c>
      <c r="BF44" s="11">
        <f>Table15[[#This Row],[Deceleration B1-3 Total Efforts (Gen 2)]]/Table15[[#This Row],[Duration(min)]]</f>
        <v>0.28442240373395566</v>
      </c>
      <c r="BG44" s="11">
        <f>Table15[[#This Row],[High Intensity Distance (m)_&gt;15]]/Table15[[#This Row],[Duration(min)]]</f>
        <v>4.0414235268378063</v>
      </c>
      <c r="BH44" s="11">
        <f>Table15[[#This Row],[Velocity Zone 5 (20-25 Km/h) (m)]]/Table15[[#This Row],[Duration(min)]]</f>
        <v>1.3797112018669779</v>
      </c>
      <c r="BI44" s="11">
        <f>Table15[[#This Row],[Total Player Load]]/Table15[[#This Row],[Duration(min)]]</f>
        <v>3.0145282088681444</v>
      </c>
      <c r="BJ44" s="11">
        <f>Table15[[#This Row],[ACC+DEC]]/Table15[[#This Row],[Duration(min)]]</f>
        <v>0.63448074679113187</v>
      </c>
      <c r="BK44" s="11"/>
      <c r="BL44" s="11"/>
    </row>
    <row r="45" spans="1:64" x14ac:dyDescent="0.3">
      <c r="A45" s="13" t="s">
        <v>28</v>
      </c>
      <c r="B45" s="13" t="s">
        <v>75</v>
      </c>
      <c r="C45" s="14">
        <v>45119</v>
      </c>
      <c r="D45" s="13" t="s">
        <v>17</v>
      </c>
      <c r="E45" s="15">
        <v>0.12971064814814814</v>
      </c>
      <c r="F45" s="7">
        <v>6712.5954599999995</v>
      </c>
      <c r="G45" s="7">
        <v>532.87000999999998</v>
      </c>
      <c r="H45" s="7">
        <v>30.116099999999999</v>
      </c>
      <c r="I45" s="7">
        <v>315.01999000000001</v>
      </c>
      <c r="J45" s="7">
        <v>315.20001000000002</v>
      </c>
      <c r="K45" s="7">
        <v>84</v>
      </c>
      <c r="L45" s="7">
        <v>59</v>
      </c>
      <c r="M45" s="7">
        <v>847.89</v>
      </c>
      <c r="N45" s="7">
        <v>217.67</v>
      </c>
      <c r="O45" s="7">
        <v>720.55044999999996</v>
      </c>
      <c r="P45" s="7">
        <v>35.93627</v>
      </c>
      <c r="Q45" s="10">
        <f>SUM(Table15[[#This Row],[Acceleration B1-3 Total Efforts (Gen 2)]:[Deceleration B1-3 Total Efforts (Gen 2)]])</f>
        <v>143</v>
      </c>
      <c r="R45" s="11">
        <f>AVERAGEIF(Table15[Name],Table15[[#This Row],[Name]],Table15[Total Distance (m)])</f>
        <v>5226.0524104761907</v>
      </c>
      <c r="S45" s="11">
        <f>AVERAGEIF(Table15[Name],Table15[[#This Row],[Name]],Table15[HSD Above 20 km/h])</f>
        <v>191.89047666666667</v>
      </c>
      <c r="T45" s="11">
        <f>AVERAGEIF(Table15[Name],Table15[[#This Row],[Name]],Table15[Maximum Velocity (km/h)])</f>
        <v>24.023690000000002</v>
      </c>
      <c r="U45" s="11">
        <f>AVERAGEIF(Table15[Name],Table15[[#This Row],[Name]],Table15[Velocity Zone 4 (15-20 Km/h) (m)])</f>
        <v>513.75143095238082</v>
      </c>
      <c r="V45" s="11">
        <f>AVERAGEIF(Table15[Name],Table15[[#This Row],[Name]],Table15[Velocity Zone 6 (25 + Km/h) (m)])</f>
        <v>55.037619047619046</v>
      </c>
      <c r="W45" s="11">
        <f>AVERAGEIF(Table15[Name],Table15[[#This Row],[Name]],Table15[Acceleration B1-3 Total Efforts (Gen 2)])</f>
        <v>62.238095238095241</v>
      </c>
      <c r="X45" s="11">
        <f>AVERAGEIF(Table15[Name],Table15[[#This Row],[Name]],Table15[Deceleration B1-3 Total Efforts (Gen 2)])</f>
        <v>39.761904761904759</v>
      </c>
      <c r="Y45" s="11">
        <f>AVERAGEIF(Table15[Name],Table15[[#This Row],[Name]],Table15[High Intensity Distance (m)_&gt;15])</f>
        <v>705.64190761904752</v>
      </c>
      <c r="Z45" s="11">
        <f>AVERAGEIF(Table15[Name],Table15[[#This Row],[Name]],Table15[Velocity Zone 5 (20-25 Km/h) (m)])</f>
        <v>136.85285761904763</v>
      </c>
      <c r="AA45" s="11">
        <f>AVERAGEIF(Table15[Name],Table15[[#This Row],[Name]],Table15[Total Player Load])</f>
        <v>519.94061999999997</v>
      </c>
      <c r="AB45" s="11">
        <f>AVERAGEIF(Table15[Name],Table15[[#This Row],[Name]],Table15[ACC+DEC])</f>
        <v>102</v>
      </c>
      <c r="AC45" s="11">
        <f>AVERAGE(Table15[Total Distance (m)])</f>
        <v>5546.0900840188679</v>
      </c>
      <c r="AD45" s="11">
        <f>AVERAGE(Table15[HSD Above 20 km/h])</f>
        <v>248.67511279245289</v>
      </c>
      <c r="AE45" s="11">
        <f>AVERAGE(Table15[Maximum Velocity (km/h)])</f>
        <v>25.938714150943401</v>
      </c>
      <c r="AF45" s="11">
        <f>AVERAGE(Table15[Velocity Zone 4 (15-20 Km/h) (m)])</f>
        <v>585.63754809433908</v>
      </c>
      <c r="AG45" s="11">
        <f>AVERAGE(Table15[Velocity Zone 6 (25 + Km/h) (m)])</f>
        <v>55.103452830188672</v>
      </c>
      <c r="AH45" s="11">
        <f>AVERAGE(Table15[Acceleration B1-3 Total Efforts (Gen 2)])</f>
        <v>70.932075471698113</v>
      </c>
      <c r="AI45" s="11">
        <f>AVERAGE(Table15[Deceleration B1-3 Total Efforts (Gen 2)])</f>
        <v>58.513207547169813</v>
      </c>
      <c r="AJ45" s="11">
        <f>AVERAGE(Table15[High Intensity Distance (m)_&gt;15])</f>
        <v>834.31266088679206</v>
      </c>
      <c r="AK45" s="11">
        <f>AVERAGE(Table15[Velocity Zone 5 (20-25 Km/h) (m)])</f>
        <v>193.57165996226419</v>
      </c>
      <c r="AL45" s="11">
        <f>AVERAGE(Table15[Total Player Load])</f>
        <v>612.17092028301886</v>
      </c>
      <c r="AM45" s="11">
        <f>AVERAGE(Table15[ACC+DEC])</f>
        <v>129.44528301886791</v>
      </c>
      <c r="AN45" s="11" t="str">
        <f>TEXT(Table15[[#This Row],[Date]],"mmmm")</f>
        <v>juillet</v>
      </c>
      <c r="AO45" s="11" t="e">
        <f ca="1">_xlfn.MAXIFS(Table15[Total Distance (m)],Table15[Name],Table15[[#This Row],[Name]])</f>
        <v>#NAME?</v>
      </c>
      <c r="AP45" s="11" t="e">
        <f ca="1">_xlfn.MAXIFS(Table15[HSD Above 20 km/h],Table15[Name],Table15[[#This Row],[Name]])</f>
        <v>#NAME?</v>
      </c>
      <c r="AQ45" s="11" t="e">
        <f ca="1">_xlfn.MAXIFS(Table15[Maximum Velocity (km/h)],Table15[Name],Table15[[#This Row],[Name]])</f>
        <v>#NAME?</v>
      </c>
      <c r="AR45" s="9" t="e">
        <f ca="1">Table15[[#This Row],[Maximum Velocity (km/h)]]/Table15[[#This Row],[Max_Maximum Velocity (km/h)]]</f>
        <v>#NAME?</v>
      </c>
      <c r="AS45" s="11" t="e">
        <f ca="1">_xlfn.MAXIFS(Table15[Velocity Zone 4 (15-20 Km/h) (m)],Table15[Name],Table15[[#This Row],[Name]])</f>
        <v>#NAME?</v>
      </c>
      <c r="AT45" s="11" t="e">
        <f ca="1">_xlfn.MAXIFS(Table15[Velocity Zone 6 (25 + Km/h) (m)],Table15[Name],Table15[[#This Row],[Name]])</f>
        <v>#NAME?</v>
      </c>
      <c r="AU45" s="11" t="e">
        <f ca="1">_xlfn.MAXIFS(Table15[Acceleration B1-3 Total Efforts (Gen 2)],Table15[Name],Table15[[#This Row],[Name]])</f>
        <v>#NAME?</v>
      </c>
      <c r="AV45" s="11" t="e">
        <f ca="1">_xlfn.MAXIFS(Table15[Deceleration B1-3 Total Efforts (Gen 2)],Table15[Name],Table15[[#This Row],[Name]])</f>
        <v>#NAME?</v>
      </c>
      <c r="AW45" s="11" t="e">
        <f ca="1">_xlfn.MAXIFS(Table15[High Intensity Distance (m)_&gt;15],Table15[Name],Table15[[#This Row],[Name]])</f>
        <v>#NAME?</v>
      </c>
      <c r="AX45" s="11" t="e">
        <f ca="1">_xlfn.MAXIFS(Table15[Velocity Zone 5 (20-25 Km/h) (m)],Table15[Name],Table15[[#This Row],[Name]])</f>
        <v>#NAME?</v>
      </c>
      <c r="AY45" s="11" t="e">
        <f ca="1">_xlfn.MAXIFS(Table15[Total Player Load],Table15[Name],Table15[[#This Row],[Name]])</f>
        <v>#NAME?</v>
      </c>
      <c r="AZ45" s="11" t="e">
        <f ca="1">_xlfn.MAXIFS(Table15[ACC+DEC],Table15[Name],Table15[[#This Row],[Name]])</f>
        <v>#NAME?</v>
      </c>
      <c r="BA45" s="11">
        <f>CONVERT(Table15[[#This Row],[Total Duration]],"day","mn")</f>
        <v>186.78333333333333</v>
      </c>
      <c r="BB45" s="12">
        <f>Table15[[#This Row],[HSD Above 20 km/h]]/Table15[[#This Row],[Duration(min)]]</f>
        <v>2.8528777192825912</v>
      </c>
      <c r="BC45" s="11">
        <f>Table15[[#This Row],[Velocity Zone 4 (15-20 Km/h) (m)]]/Table15[[#This Row],[Duration(min)]]</f>
        <v>1.6865529936646739</v>
      </c>
      <c r="BD45" s="11">
        <f>Table15[[#This Row],[Velocity Zone 6 (25 + Km/h) (m)]]/Table15[[#This Row],[Duration(min)]]</f>
        <v>1.6875167841527619</v>
      </c>
      <c r="BE45" s="11">
        <f>Table15[[#This Row],[Acceleration B1-3 Total Efforts (Gen 2)]]/Table15[[#This Row],[Duration(min)]]</f>
        <v>0.44971892567145533</v>
      </c>
      <c r="BF45" s="11">
        <f>Table15[[#This Row],[Deceleration B1-3 Total Efforts (Gen 2)]]/Table15[[#This Row],[Duration(min)]]</f>
        <v>0.31587400731685555</v>
      </c>
      <c r="BG45" s="11">
        <f>Table15[[#This Row],[High Intensity Distance (m)_&gt;15]]/Table15[[#This Row],[Duration(min)]]</f>
        <v>4.5394307129472651</v>
      </c>
      <c r="BH45" s="11">
        <f>Table15[[#This Row],[Velocity Zone 5 (20-25 Km/h) (m)]]/Table15[[#This Row],[Duration(min)]]</f>
        <v>1.1653609351298295</v>
      </c>
      <c r="BI45" s="11">
        <f>Table15[[#This Row],[Total Player Load]]/Table15[[#This Row],[Duration(min)]]</f>
        <v>3.8576806460248059</v>
      </c>
      <c r="BJ45" s="11">
        <f>Table15[[#This Row],[ACC+DEC]]/Table15[[#This Row],[Duration(min)]]</f>
        <v>0.76559293298831088</v>
      </c>
      <c r="BK45" s="11"/>
      <c r="BL45" s="11"/>
    </row>
    <row r="46" spans="1:64" x14ac:dyDescent="0.3">
      <c r="A46" s="13" t="s">
        <v>29</v>
      </c>
      <c r="B46" s="13" t="s">
        <v>75</v>
      </c>
      <c r="C46" s="14">
        <v>45119</v>
      </c>
      <c r="D46" s="13" t="s">
        <v>19</v>
      </c>
      <c r="E46" s="15">
        <v>0.12940972222222222</v>
      </c>
      <c r="F46" s="7">
        <v>7644.8911099999996</v>
      </c>
      <c r="G46" s="7">
        <v>492.33001000000002</v>
      </c>
      <c r="H46" s="7">
        <v>27.94013</v>
      </c>
      <c r="I46" s="7">
        <v>450.55999000000003</v>
      </c>
      <c r="J46" s="7">
        <v>104.1</v>
      </c>
      <c r="K46" s="7">
        <v>112</v>
      </c>
      <c r="L46" s="7">
        <v>94</v>
      </c>
      <c r="M46" s="7">
        <v>942.89</v>
      </c>
      <c r="N46" s="7">
        <v>388.23000999999999</v>
      </c>
      <c r="O46" s="7">
        <v>876.22457999999995</v>
      </c>
      <c r="P46" s="7">
        <v>41.021250000000002</v>
      </c>
      <c r="Q46" s="10">
        <f>SUM(Table15[[#This Row],[Acceleration B1-3 Total Efforts (Gen 2)]:[Deceleration B1-3 Total Efforts (Gen 2)]])</f>
        <v>206</v>
      </c>
      <c r="R46" s="11">
        <f>AVERAGEIF(Table15[Name],Table15[[#This Row],[Name]],Table15[Total Distance (m)])</f>
        <v>5728.9490364516105</v>
      </c>
      <c r="S46" s="11">
        <f>AVERAGEIF(Table15[Name],Table15[[#This Row],[Name]],Table15[HSD Above 20 km/h])</f>
        <v>239.85128903225805</v>
      </c>
      <c r="T46" s="11">
        <f>AVERAGEIF(Table15[Name],Table15[[#This Row],[Name]],Table15[Maximum Velocity (km/h)])</f>
        <v>25.935883548387089</v>
      </c>
      <c r="U46" s="11">
        <f>AVERAGEIF(Table15[Name],Table15[[#This Row],[Name]],Table15[Velocity Zone 4 (15-20 Km/h) (m)])</f>
        <v>718.38871516129029</v>
      </c>
      <c r="V46" s="11">
        <f>AVERAGEIF(Table15[Name],Table15[[#This Row],[Name]],Table15[Velocity Zone 6 (25 + Km/h) (m)])</f>
        <v>46.860967419354829</v>
      </c>
      <c r="W46" s="11">
        <f>AVERAGEIF(Table15[Name],Table15[[#This Row],[Name]],Table15[Acceleration B1-3 Total Efforts (Gen 2)])</f>
        <v>75.193548387096769</v>
      </c>
      <c r="X46" s="11">
        <f>AVERAGEIF(Table15[Name],Table15[[#This Row],[Name]],Table15[Deceleration B1-3 Total Efforts (Gen 2)])</f>
        <v>57.548387096774192</v>
      </c>
      <c r="Y46" s="11">
        <f>AVERAGEIF(Table15[Name],Table15[[#This Row],[Name]],Table15[High Intensity Distance (m)_&gt;15])</f>
        <v>958.24000419354843</v>
      </c>
      <c r="Z46" s="11">
        <f>AVERAGEIF(Table15[Name],Table15[[#This Row],[Name]],Table15[Velocity Zone 5 (20-25 Km/h) (m)])</f>
        <v>192.99032161290322</v>
      </c>
      <c r="AA46" s="11">
        <f>AVERAGEIF(Table15[Name],Table15[[#This Row],[Name]],Table15[Total Player Load])</f>
        <v>618.45316032258052</v>
      </c>
      <c r="AB46" s="11">
        <f>AVERAGEIF(Table15[Name],Table15[[#This Row],[Name]],Table15[ACC+DEC])</f>
        <v>132.74193548387098</v>
      </c>
      <c r="AC46" s="11">
        <f>AVERAGE(Table15[Total Distance (m)])</f>
        <v>5546.0900840188679</v>
      </c>
      <c r="AD46" s="11">
        <f>AVERAGE(Table15[HSD Above 20 km/h])</f>
        <v>248.67511279245289</v>
      </c>
      <c r="AE46" s="11">
        <f>AVERAGE(Table15[Maximum Velocity (km/h)])</f>
        <v>25.938714150943401</v>
      </c>
      <c r="AF46" s="11">
        <f>AVERAGE(Table15[Velocity Zone 4 (15-20 Km/h) (m)])</f>
        <v>585.63754809433908</v>
      </c>
      <c r="AG46" s="11">
        <f>AVERAGE(Table15[Velocity Zone 6 (25 + Km/h) (m)])</f>
        <v>55.103452830188672</v>
      </c>
      <c r="AH46" s="11">
        <f>AVERAGE(Table15[Acceleration B1-3 Total Efforts (Gen 2)])</f>
        <v>70.932075471698113</v>
      </c>
      <c r="AI46" s="11">
        <f>AVERAGE(Table15[Deceleration B1-3 Total Efforts (Gen 2)])</f>
        <v>58.513207547169813</v>
      </c>
      <c r="AJ46" s="11">
        <f>AVERAGE(Table15[High Intensity Distance (m)_&gt;15])</f>
        <v>834.31266088679206</v>
      </c>
      <c r="AK46" s="11">
        <f>AVERAGE(Table15[Velocity Zone 5 (20-25 Km/h) (m)])</f>
        <v>193.57165996226419</v>
      </c>
      <c r="AL46" s="11">
        <f>AVERAGE(Table15[Total Player Load])</f>
        <v>612.17092028301886</v>
      </c>
      <c r="AM46" s="11">
        <f>AVERAGE(Table15[ACC+DEC])</f>
        <v>129.44528301886791</v>
      </c>
      <c r="AN46" s="11" t="str">
        <f>TEXT(Table15[[#This Row],[Date]],"mmmm")</f>
        <v>juillet</v>
      </c>
      <c r="AO46" s="11" t="e">
        <f ca="1">_xlfn.MAXIFS(Table15[Total Distance (m)],Table15[Name],Table15[[#This Row],[Name]])</f>
        <v>#NAME?</v>
      </c>
      <c r="AP46" s="11" t="e">
        <f ca="1">_xlfn.MAXIFS(Table15[HSD Above 20 km/h],Table15[Name],Table15[[#This Row],[Name]])</f>
        <v>#NAME?</v>
      </c>
      <c r="AQ46" s="11" t="e">
        <f ca="1">_xlfn.MAXIFS(Table15[Maximum Velocity (km/h)],Table15[Name],Table15[[#This Row],[Name]])</f>
        <v>#NAME?</v>
      </c>
      <c r="AR46" s="9" t="e">
        <f ca="1">Table15[[#This Row],[Maximum Velocity (km/h)]]/Table15[[#This Row],[Max_Maximum Velocity (km/h)]]</f>
        <v>#NAME?</v>
      </c>
      <c r="AS46" s="11" t="e">
        <f ca="1">_xlfn.MAXIFS(Table15[Velocity Zone 4 (15-20 Km/h) (m)],Table15[Name],Table15[[#This Row],[Name]])</f>
        <v>#NAME?</v>
      </c>
      <c r="AT46" s="11" t="e">
        <f ca="1">_xlfn.MAXIFS(Table15[Velocity Zone 6 (25 + Km/h) (m)],Table15[Name],Table15[[#This Row],[Name]])</f>
        <v>#NAME?</v>
      </c>
      <c r="AU46" s="11" t="e">
        <f ca="1">_xlfn.MAXIFS(Table15[Acceleration B1-3 Total Efforts (Gen 2)],Table15[Name],Table15[[#This Row],[Name]])</f>
        <v>#NAME?</v>
      </c>
      <c r="AV46" s="11" t="e">
        <f ca="1">_xlfn.MAXIFS(Table15[Deceleration B1-3 Total Efforts (Gen 2)],Table15[Name],Table15[[#This Row],[Name]])</f>
        <v>#NAME?</v>
      </c>
      <c r="AW46" s="11" t="e">
        <f ca="1">_xlfn.MAXIFS(Table15[High Intensity Distance (m)_&gt;15],Table15[Name],Table15[[#This Row],[Name]])</f>
        <v>#NAME?</v>
      </c>
      <c r="AX46" s="11" t="e">
        <f ca="1">_xlfn.MAXIFS(Table15[Velocity Zone 5 (20-25 Km/h) (m)],Table15[Name],Table15[[#This Row],[Name]])</f>
        <v>#NAME?</v>
      </c>
      <c r="AY46" s="11" t="e">
        <f ca="1">_xlfn.MAXIFS(Table15[Total Player Load],Table15[Name],Table15[[#This Row],[Name]])</f>
        <v>#NAME?</v>
      </c>
      <c r="AZ46" s="11" t="e">
        <f ca="1">_xlfn.MAXIFS(Table15[ACC+DEC],Table15[Name],Table15[[#This Row],[Name]])</f>
        <v>#NAME?</v>
      </c>
      <c r="BA46" s="11">
        <f>CONVERT(Table15[[#This Row],[Total Duration]],"day","mn")</f>
        <v>186.35</v>
      </c>
      <c r="BB46" s="12">
        <f>Table15[[#This Row],[HSD Above 20 km/h]]/Table15[[#This Row],[Duration(min)]]</f>
        <v>2.6419640998121814</v>
      </c>
      <c r="BC46" s="11">
        <f>Table15[[#This Row],[Velocity Zone 4 (15-20 Km/h) (m)]]/Table15[[#This Row],[Duration(min)]]</f>
        <v>2.4178158840890798</v>
      </c>
      <c r="BD46" s="11">
        <f>Table15[[#This Row],[Velocity Zone 6 (25 + Km/h) (m)]]/Table15[[#This Row],[Duration(min)]]</f>
        <v>0.55862624094445934</v>
      </c>
      <c r="BE46" s="11">
        <f>Table15[[#This Row],[Acceleration B1-3 Total Efforts (Gen 2)]]/Table15[[#This Row],[Duration(min)]]</f>
        <v>0.60101958679903411</v>
      </c>
      <c r="BF46" s="11">
        <f>Table15[[#This Row],[Deceleration B1-3 Total Efforts (Gen 2)]]/Table15[[#This Row],[Duration(min)]]</f>
        <v>0.50442715320633214</v>
      </c>
      <c r="BG46" s="11">
        <f>Table15[[#This Row],[High Intensity Distance (m)_&gt;15]]/Table15[[#This Row],[Duration(min)]]</f>
        <v>5.0597799839012607</v>
      </c>
      <c r="BH46" s="11">
        <f>Table15[[#This Row],[Velocity Zone 5 (20-25 Km/h) (m)]]/Table15[[#This Row],[Duration(min)]]</f>
        <v>2.083337858867722</v>
      </c>
      <c r="BI46" s="11">
        <f>Table15[[#This Row],[Total Player Load]]/Table15[[#This Row],[Duration(min)]]</f>
        <v>4.7020369197746179</v>
      </c>
      <c r="BJ46" s="11">
        <f>Table15[[#This Row],[ACC+DEC]]/Table15[[#This Row],[Duration(min)]]</f>
        <v>1.1054467400053662</v>
      </c>
      <c r="BK46" s="11"/>
      <c r="BL46" s="11"/>
    </row>
    <row r="47" spans="1:64" x14ac:dyDescent="0.3">
      <c r="A47" s="13" t="s">
        <v>30</v>
      </c>
      <c r="B47" s="13" t="s">
        <v>75</v>
      </c>
      <c r="C47" s="14">
        <v>45119</v>
      </c>
      <c r="D47" s="13" t="s">
        <v>21</v>
      </c>
      <c r="E47" s="15">
        <v>0.12916666666666668</v>
      </c>
      <c r="F47" s="7">
        <v>7463.9069799999997</v>
      </c>
      <c r="G47" s="7">
        <v>482.28998999999999</v>
      </c>
      <c r="H47" s="7">
        <v>29.134879999999999</v>
      </c>
      <c r="I47" s="7">
        <v>336.02001000000001</v>
      </c>
      <c r="J47" s="7">
        <v>164.02</v>
      </c>
      <c r="K47" s="7">
        <v>75</v>
      </c>
      <c r="L47" s="7">
        <v>77</v>
      </c>
      <c r="M47" s="7">
        <v>818.31</v>
      </c>
      <c r="N47" s="7">
        <v>318.26999000000001</v>
      </c>
      <c r="O47" s="7">
        <v>991.17449999999997</v>
      </c>
      <c r="P47" s="7">
        <v>40.125689999999999</v>
      </c>
      <c r="Q47" s="10">
        <f>SUM(Table15[[#This Row],[Acceleration B1-3 Total Efforts (Gen 2)]:[Deceleration B1-3 Total Efforts (Gen 2)]])</f>
        <v>152</v>
      </c>
      <c r="R47" s="11">
        <f>AVERAGEIF(Table15[Name],Table15[[#This Row],[Name]],Table15[Total Distance (m)])</f>
        <v>6327.7802760000004</v>
      </c>
      <c r="S47" s="11">
        <f>AVERAGEIF(Table15[Name],Table15[[#This Row],[Name]],Table15[HSD Above 20 km/h])</f>
        <v>269.76999760000001</v>
      </c>
      <c r="T47" s="11">
        <f>AVERAGEIF(Table15[Name],Table15[[#This Row],[Name]],Table15[Maximum Velocity (km/h)])</f>
        <v>26.616227999999992</v>
      </c>
      <c r="U47" s="11">
        <f>AVERAGEIF(Table15[Name],Table15[[#This Row],[Name]],Table15[Velocity Zone 4 (15-20 Km/h) (m)])</f>
        <v>618.62719760000004</v>
      </c>
      <c r="V47" s="11">
        <f>AVERAGEIF(Table15[Name],Table15[[#This Row],[Name]],Table15[Velocity Zone 6 (25 + Km/h) (m)])</f>
        <v>55.423999599999988</v>
      </c>
      <c r="W47" s="11">
        <f>AVERAGEIF(Table15[Name],Table15[[#This Row],[Name]],Table15[Acceleration B1-3 Total Efforts (Gen 2)])</f>
        <v>72.12</v>
      </c>
      <c r="X47" s="11">
        <f>AVERAGEIF(Table15[Name],Table15[[#This Row],[Name]],Table15[Deceleration B1-3 Total Efforts (Gen 2)])</f>
        <v>69.84</v>
      </c>
      <c r="Y47" s="11">
        <f>AVERAGEIF(Table15[Name],Table15[[#This Row],[Name]],Table15[High Intensity Distance (m)_&gt;15])</f>
        <v>888.39719520000017</v>
      </c>
      <c r="Z47" s="11">
        <f>AVERAGEIF(Table15[Name],Table15[[#This Row],[Name]],Table15[Velocity Zone 5 (20-25 Km/h) (m)])</f>
        <v>214.34599800000004</v>
      </c>
      <c r="AA47" s="11">
        <f>AVERAGEIF(Table15[Name],Table15[[#This Row],[Name]],Table15[Total Player Load])</f>
        <v>767.42658760000006</v>
      </c>
      <c r="AB47" s="11">
        <f>AVERAGEIF(Table15[Name],Table15[[#This Row],[Name]],Table15[ACC+DEC])</f>
        <v>141.96</v>
      </c>
      <c r="AC47" s="11">
        <f>AVERAGE(Table15[Total Distance (m)])</f>
        <v>5546.0900840188679</v>
      </c>
      <c r="AD47" s="11">
        <f>AVERAGE(Table15[HSD Above 20 km/h])</f>
        <v>248.67511279245289</v>
      </c>
      <c r="AE47" s="11">
        <f>AVERAGE(Table15[Maximum Velocity (km/h)])</f>
        <v>25.938714150943401</v>
      </c>
      <c r="AF47" s="11">
        <f>AVERAGE(Table15[Velocity Zone 4 (15-20 Km/h) (m)])</f>
        <v>585.63754809433908</v>
      </c>
      <c r="AG47" s="11">
        <f>AVERAGE(Table15[Velocity Zone 6 (25 + Km/h) (m)])</f>
        <v>55.103452830188672</v>
      </c>
      <c r="AH47" s="11">
        <f>AVERAGE(Table15[Acceleration B1-3 Total Efforts (Gen 2)])</f>
        <v>70.932075471698113</v>
      </c>
      <c r="AI47" s="11">
        <f>AVERAGE(Table15[Deceleration B1-3 Total Efforts (Gen 2)])</f>
        <v>58.513207547169813</v>
      </c>
      <c r="AJ47" s="11">
        <f>AVERAGE(Table15[High Intensity Distance (m)_&gt;15])</f>
        <v>834.31266088679206</v>
      </c>
      <c r="AK47" s="11">
        <f>AVERAGE(Table15[Velocity Zone 5 (20-25 Km/h) (m)])</f>
        <v>193.57165996226419</v>
      </c>
      <c r="AL47" s="11">
        <f>AVERAGE(Table15[Total Player Load])</f>
        <v>612.17092028301886</v>
      </c>
      <c r="AM47" s="11">
        <f>AVERAGE(Table15[ACC+DEC])</f>
        <v>129.44528301886791</v>
      </c>
      <c r="AN47" s="11" t="str">
        <f>TEXT(Table15[[#This Row],[Date]],"mmmm")</f>
        <v>juillet</v>
      </c>
      <c r="AO47" s="11" t="e">
        <f ca="1">_xlfn.MAXIFS(Table15[Total Distance (m)],Table15[Name],Table15[[#This Row],[Name]])</f>
        <v>#NAME?</v>
      </c>
      <c r="AP47" s="11" t="e">
        <f ca="1">_xlfn.MAXIFS(Table15[HSD Above 20 km/h],Table15[Name],Table15[[#This Row],[Name]])</f>
        <v>#NAME?</v>
      </c>
      <c r="AQ47" s="11" t="e">
        <f ca="1">_xlfn.MAXIFS(Table15[Maximum Velocity (km/h)],Table15[Name],Table15[[#This Row],[Name]])</f>
        <v>#NAME?</v>
      </c>
      <c r="AR47" s="9" t="e">
        <f ca="1">Table15[[#This Row],[Maximum Velocity (km/h)]]/Table15[[#This Row],[Max_Maximum Velocity (km/h)]]</f>
        <v>#NAME?</v>
      </c>
      <c r="AS47" s="11" t="e">
        <f ca="1">_xlfn.MAXIFS(Table15[Velocity Zone 4 (15-20 Km/h) (m)],Table15[Name],Table15[[#This Row],[Name]])</f>
        <v>#NAME?</v>
      </c>
      <c r="AT47" s="11" t="e">
        <f ca="1">_xlfn.MAXIFS(Table15[Velocity Zone 6 (25 + Km/h) (m)],Table15[Name],Table15[[#This Row],[Name]])</f>
        <v>#NAME?</v>
      </c>
      <c r="AU47" s="11" t="e">
        <f ca="1">_xlfn.MAXIFS(Table15[Acceleration B1-3 Total Efforts (Gen 2)],Table15[Name],Table15[[#This Row],[Name]])</f>
        <v>#NAME?</v>
      </c>
      <c r="AV47" s="11" t="e">
        <f ca="1">_xlfn.MAXIFS(Table15[Deceleration B1-3 Total Efforts (Gen 2)],Table15[Name],Table15[[#This Row],[Name]])</f>
        <v>#NAME?</v>
      </c>
      <c r="AW47" s="11" t="e">
        <f ca="1">_xlfn.MAXIFS(Table15[High Intensity Distance (m)_&gt;15],Table15[Name],Table15[[#This Row],[Name]])</f>
        <v>#NAME?</v>
      </c>
      <c r="AX47" s="11" t="e">
        <f ca="1">_xlfn.MAXIFS(Table15[Velocity Zone 5 (20-25 Km/h) (m)],Table15[Name],Table15[[#This Row],[Name]])</f>
        <v>#NAME?</v>
      </c>
      <c r="AY47" s="11" t="e">
        <f ca="1">_xlfn.MAXIFS(Table15[Total Player Load],Table15[Name],Table15[[#This Row],[Name]])</f>
        <v>#NAME?</v>
      </c>
      <c r="AZ47" s="11" t="e">
        <f ca="1">_xlfn.MAXIFS(Table15[ACC+DEC],Table15[Name],Table15[[#This Row],[Name]])</f>
        <v>#NAME?</v>
      </c>
      <c r="BA47" s="11">
        <f>CONVERT(Table15[[#This Row],[Total Duration]],"day","mn")</f>
        <v>186.00000000000003</v>
      </c>
      <c r="BB47" s="12">
        <f>Table15[[#This Row],[HSD Above 20 km/h]]/Table15[[#This Row],[Duration(min)]]</f>
        <v>2.5929569354838704</v>
      </c>
      <c r="BC47" s="11">
        <f>Table15[[#This Row],[Velocity Zone 4 (15-20 Km/h) (m)]]/Table15[[#This Row],[Duration(min)]]</f>
        <v>1.8065591935483869</v>
      </c>
      <c r="BD47" s="11">
        <f>Table15[[#This Row],[Velocity Zone 6 (25 + Km/h) (m)]]/Table15[[#This Row],[Duration(min)]]</f>
        <v>0.88182795698924721</v>
      </c>
      <c r="BE47" s="11">
        <f>Table15[[#This Row],[Acceleration B1-3 Total Efforts (Gen 2)]]/Table15[[#This Row],[Duration(min)]]</f>
        <v>0.40322580645161282</v>
      </c>
      <c r="BF47" s="11">
        <f>Table15[[#This Row],[Deceleration B1-3 Total Efforts (Gen 2)]]/Table15[[#This Row],[Duration(min)]]</f>
        <v>0.41397849462365582</v>
      </c>
      <c r="BG47" s="11">
        <f>Table15[[#This Row],[High Intensity Distance (m)_&gt;15]]/Table15[[#This Row],[Duration(min)]]</f>
        <v>4.3995161290322571</v>
      </c>
      <c r="BH47" s="11">
        <f>Table15[[#This Row],[Velocity Zone 5 (20-25 Km/h) (m)]]/Table15[[#This Row],[Duration(min)]]</f>
        <v>1.7111289784946235</v>
      </c>
      <c r="BI47" s="11">
        <f>Table15[[#This Row],[Total Player Load]]/Table15[[#This Row],[Duration(min)]]</f>
        <v>5.3288951612903217</v>
      </c>
      <c r="BJ47" s="11">
        <f>Table15[[#This Row],[ACC+DEC]]/Table15[[#This Row],[Duration(min)]]</f>
        <v>0.81720430107526865</v>
      </c>
      <c r="BK47" s="11"/>
      <c r="BL47" s="11"/>
    </row>
    <row r="48" spans="1:64" x14ac:dyDescent="0.3">
      <c r="A48" s="13" t="s">
        <v>31</v>
      </c>
      <c r="B48" s="13" t="s">
        <v>75</v>
      </c>
      <c r="C48" s="14">
        <v>45119</v>
      </c>
      <c r="D48" s="13" t="s">
        <v>13</v>
      </c>
      <c r="E48" s="15">
        <v>0.12916666666666668</v>
      </c>
      <c r="F48" s="7">
        <v>7498.5650599999999</v>
      </c>
      <c r="G48" s="7">
        <v>564.9</v>
      </c>
      <c r="H48" s="7">
        <v>30.275980000000001</v>
      </c>
      <c r="I48" s="7">
        <v>362.13</v>
      </c>
      <c r="J48" s="7">
        <v>302.29998999999998</v>
      </c>
      <c r="K48" s="7">
        <v>89</v>
      </c>
      <c r="L48" s="7">
        <v>79</v>
      </c>
      <c r="M48" s="7">
        <v>927.03</v>
      </c>
      <c r="N48" s="7">
        <v>262.60001</v>
      </c>
      <c r="O48" s="7">
        <v>946.5231</v>
      </c>
      <c r="P48" s="7">
        <v>40.312010000000001</v>
      </c>
      <c r="Q48" s="10">
        <f>SUM(Table15[[#This Row],[Acceleration B1-3 Total Efforts (Gen 2)]:[Deceleration B1-3 Total Efforts (Gen 2)]])</f>
        <v>168</v>
      </c>
      <c r="R48" s="11">
        <f>AVERAGEIF(Table15[Name],Table15[[#This Row],[Name]],Table15[Total Distance (m)])</f>
        <v>5736.3535444827576</v>
      </c>
      <c r="S48" s="11">
        <f>AVERAGEIF(Table15[Name],Table15[[#This Row],[Name]],Table15[HSD Above 20 km/h])</f>
        <v>310.48689620689652</v>
      </c>
      <c r="T48" s="11">
        <f>AVERAGEIF(Table15[Name],Table15[[#This Row],[Name]],Table15[Maximum Velocity (km/h)])</f>
        <v>28.726263448275855</v>
      </c>
      <c r="U48" s="11">
        <f>AVERAGEIF(Table15[Name],Table15[[#This Row],[Name]],Table15[Velocity Zone 4 (15-20 Km/h) (m)])</f>
        <v>532.37862275862074</v>
      </c>
      <c r="V48" s="11">
        <f>AVERAGEIF(Table15[Name],Table15[[#This Row],[Name]],Table15[Velocity Zone 6 (25 + Km/h) (m)])</f>
        <v>94.211723793103417</v>
      </c>
      <c r="W48" s="11">
        <f>AVERAGEIF(Table15[Name],Table15[[#This Row],[Name]],Table15[Acceleration B1-3 Total Efforts (Gen 2)])</f>
        <v>72.41379310344827</v>
      </c>
      <c r="X48" s="11">
        <f>AVERAGEIF(Table15[Name],Table15[[#This Row],[Name]],Table15[Deceleration B1-3 Total Efforts (Gen 2)])</f>
        <v>61.517241379310342</v>
      </c>
      <c r="Y48" s="11">
        <f>AVERAGEIF(Table15[Name],Table15[[#This Row],[Name]],Table15[High Intensity Distance (m)_&gt;15])</f>
        <v>842.86551896551737</v>
      </c>
      <c r="Z48" s="11">
        <f>AVERAGEIF(Table15[Name],Table15[[#This Row],[Name]],Table15[Velocity Zone 5 (20-25 Km/h) (m)])</f>
        <v>216.27517241379309</v>
      </c>
      <c r="AA48" s="11">
        <f>AVERAGEIF(Table15[Name],Table15[[#This Row],[Name]],Table15[Total Player Load])</f>
        <v>644.87674827586204</v>
      </c>
      <c r="AB48" s="11">
        <f>AVERAGEIF(Table15[Name],Table15[[#This Row],[Name]],Table15[ACC+DEC])</f>
        <v>133.93103448275863</v>
      </c>
      <c r="AC48" s="11">
        <f>AVERAGE(Table15[Total Distance (m)])</f>
        <v>5546.0900840188679</v>
      </c>
      <c r="AD48" s="11">
        <f>AVERAGE(Table15[HSD Above 20 km/h])</f>
        <v>248.67511279245289</v>
      </c>
      <c r="AE48" s="11">
        <f>AVERAGE(Table15[Maximum Velocity (km/h)])</f>
        <v>25.938714150943401</v>
      </c>
      <c r="AF48" s="11">
        <f>AVERAGE(Table15[Velocity Zone 4 (15-20 Km/h) (m)])</f>
        <v>585.63754809433908</v>
      </c>
      <c r="AG48" s="11">
        <f>AVERAGE(Table15[Velocity Zone 6 (25 + Km/h) (m)])</f>
        <v>55.103452830188672</v>
      </c>
      <c r="AH48" s="11">
        <f>AVERAGE(Table15[Acceleration B1-3 Total Efforts (Gen 2)])</f>
        <v>70.932075471698113</v>
      </c>
      <c r="AI48" s="11">
        <f>AVERAGE(Table15[Deceleration B1-3 Total Efforts (Gen 2)])</f>
        <v>58.513207547169813</v>
      </c>
      <c r="AJ48" s="11">
        <f>AVERAGE(Table15[High Intensity Distance (m)_&gt;15])</f>
        <v>834.31266088679206</v>
      </c>
      <c r="AK48" s="11">
        <f>AVERAGE(Table15[Velocity Zone 5 (20-25 Km/h) (m)])</f>
        <v>193.57165996226419</v>
      </c>
      <c r="AL48" s="11">
        <f>AVERAGE(Table15[Total Player Load])</f>
        <v>612.17092028301886</v>
      </c>
      <c r="AM48" s="11">
        <f>AVERAGE(Table15[ACC+DEC])</f>
        <v>129.44528301886791</v>
      </c>
      <c r="AN48" s="11" t="str">
        <f>TEXT(Table15[[#This Row],[Date]],"mmmm")</f>
        <v>juillet</v>
      </c>
      <c r="AO48" s="11" t="e">
        <f ca="1">_xlfn.MAXIFS(Table15[Total Distance (m)],Table15[Name],Table15[[#This Row],[Name]])</f>
        <v>#NAME?</v>
      </c>
      <c r="AP48" s="11" t="e">
        <f ca="1">_xlfn.MAXIFS(Table15[HSD Above 20 km/h],Table15[Name],Table15[[#This Row],[Name]])</f>
        <v>#NAME?</v>
      </c>
      <c r="AQ48" s="11" t="e">
        <f ca="1">_xlfn.MAXIFS(Table15[Maximum Velocity (km/h)],Table15[Name],Table15[[#This Row],[Name]])</f>
        <v>#NAME?</v>
      </c>
      <c r="AR48" s="9" t="e">
        <f ca="1">Table15[[#This Row],[Maximum Velocity (km/h)]]/Table15[[#This Row],[Max_Maximum Velocity (km/h)]]</f>
        <v>#NAME?</v>
      </c>
      <c r="AS48" s="11" t="e">
        <f ca="1">_xlfn.MAXIFS(Table15[Velocity Zone 4 (15-20 Km/h) (m)],Table15[Name],Table15[[#This Row],[Name]])</f>
        <v>#NAME?</v>
      </c>
      <c r="AT48" s="11" t="e">
        <f ca="1">_xlfn.MAXIFS(Table15[Velocity Zone 6 (25 + Km/h) (m)],Table15[Name],Table15[[#This Row],[Name]])</f>
        <v>#NAME?</v>
      </c>
      <c r="AU48" s="11" t="e">
        <f ca="1">_xlfn.MAXIFS(Table15[Acceleration B1-3 Total Efforts (Gen 2)],Table15[Name],Table15[[#This Row],[Name]])</f>
        <v>#NAME?</v>
      </c>
      <c r="AV48" s="11" t="e">
        <f ca="1">_xlfn.MAXIFS(Table15[Deceleration B1-3 Total Efforts (Gen 2)],Table15[Name],Table15[[#This Row],[Name]])</f>
        <v>#NAME?</v>
      </c>
      <c r="AW48" s="11" t="e">
        <f ca="1">_xlfn.MAXIFS(Table15[High Intensity Distance (m)_&gt;15],Table15[Name],Table15[[#This Row],[Name]])</f>
        <v>#NAME?</v>
      </c>
      <c r="AX48" s="11" t="e">
        <f ca="1">_xlfn.MAXIFS(Table15[Velocity Zone 5 (20-25 Km/h) (m)],Table15[Name],Table15[[#This Row],[Name]])</f>
        <v>#NAME?</v>
      </c>
      <c r="AY48" s="11" t="e">
        <f ca="1">_xlfn.MAXIFS(Table15[Total Player Load],Table15[Name],Table15[[#This Row],[Name]])</f>
        <v>#NAME?</v>
      </c>
      <c r="AZ48" s="11" t="e">
        <f ca="1">_xlfn.MAXIFS(Table15[ACC+DEC],Table15[Name],Table15[[#This Row],[Name]])</f>
        <v>#NAME?</v>
      </c>
      <c r="BA48" s="11">
        <f>CONVERT(Table15[[#This Row],[Total Duration]],"day","mn")</f>
        <v>186.00000000000003</v>
      </c>
      <c r="BB48" s="12">
        <f>Table15[[#This Row],[HSD Above 20 km/h]]/Table15[[#This Row],[Duration(min)]]</f>
        <v>3.037096774193548</v>
      </c>
      <c r="BC48" s="11">
        <f>Table15[[#This Row],[Velocity Zone 4 (15-20 Km/h) (m)]]/Table15[[#This Row],[Duration(min)]]</f>
        <v>1.9469354838709674</v>
      </c>
      <c r="BD48" s="11">
        <f>Table15[[#This Row],[Velocity Zone 6 (25 + Km/h) (m)]]/Table15[[#This Row],[Duration(min)]]</f>
        <v>1.6252687634408598</v>
      </c>
      <c r="BE48" s="11">
        <f>Table15[[#This Row],[Acceleration B1-3 Total Efforts (Gen 2)]]/Table15[[#This Row],[Duration(min)]]</f>
        <v>0.47849462365591389</v>
      </c>
      <c r="BF48" s="11">
        <f>Table15[[#This Row],[Deceleration B1-3 Total Efforts (Gen 2)]]/Table15[[#This Row],[Duration(min)]]</f>
        <v>0.42473118279569888</v>
      </c>
      <c r="BG48" s="11">
        <f>Table15[[#This Row],[High Intensity Distance (m)_&gt;15]]/Table15[[#This Row],[Duration(min)]]</f>
        <v>4.9840322580645156</v>
      </c>
      <c r="BH48" s="11">
        <f>Table15[[#This Row],[Velocity Zone 5 (20-25 Km/h) (m)]]/Table15[[#This Row],[Duration(min)]]</f>
        <v>1.4118280107526879</v>
      </c>
      <c r="BI48" s="11">
        <f>Table15[[#This Row],[Total Player Load]]/Table15[[#This Row],[Duration(min)]]</f>
        <v>5.0888338709677408</v>
      </c>
      <c r="BJ48" s="11">
        <f>Table15[[#This Row],[ACC+DEC]]/Table15[[#This Row],[Duration(min)]]</f>
        <v>0.90322580645161277</v>
      </c>
      <c r="BK48" s="11"/>
      <c r="BL48" s="11"/>
    </row>
    <row r="49" spans="1:64" x14ac:dyDescent="0.3">
      <c r="A49" s="13" t="s">
        <v>32</v>
      </c>
      <c r="B49" s="13" t="s">
        <v>75</v>
      </c>
      <c r="C49" s="14">
        <v>45119</v>
      </c>
      <c r="D49" s="13" t="s">
        <v>33</v>
      </c>
      <c r="E49" s="15">
        <v>0.12916666666666668</v>
      </c>
      <c r="F49" s="7">
        <v>8459.8642600000003</v>
      </c>
      <c r="G49" s="7">
        <v>606.25000999999997</v>
      </c>
      <c r="H49" s="7">
        <v>31.1905</v>
      </c>
      <c r="I49" s="7">
        <v>530.95998999999995</v>
      </c>
      <c r="J49" s="7">
        <v>239.58</v>
      </c>
      <c r="K49" s="7">
        <v>116</v>
      </c>
      <c r="L49" s="7">
        <v>92</v>
      </c>
      <c r="M49" s="7">
        <v>1137.21</v>
      </c>
      <c r="N49" s="7">
        <v>366.67000999999999</v>
      </c>
      <c r="O49" s="7">
        <v>973.41228999999998</v>
      </c>
      <c r="P49" s="7">
        <v>45.47992</v>
      </c>
      <c r="Q49" s="10">
        <f>SUM(Table15[[#This Row],[Acceleration B1-3 Total Efforts (Gen 2)]:[Deceleration B1-3 Total Efforts (Gen 2)]])</f>
        <v>208</v>
      </c>
      <c r="R49" s="11">
        <f>AVERAGEIF(Table15[Name],Table15[[#This Row],[Name]],Table15[Total Distance (m)])</f>
        <v>6055.5326909677415</v>
      </c>
      <c r="S49" s="11">
        <f>AVERAGEIF(Table15[Name],Table15[[#This Row],[Name]],Table15[HSD Above 20 km/h])</f>
        <v>274.67451548387095</v>
      </c>
      <c r="T49" s="11">
        <f>AVERAGEIF(Table15[Name],Table15[[#This Row],[Name]],Table15[Maximum Velocity (km/h)])</f>
        <v>26.296229354838712</v>
      </c>
      <c r="U49" s="11">
        <f>AVERAGEIF(Table15[Name],Table15[[#This Row],[Name]],Table15[Velocity Zone 4 (15-20 Km/h) (m)])</f>
        <v>708.64805967741938</v>
      </c>
      <c r="V49" s="11">
        <f>AVERAGEIF(Table15[Name],Table15[[#This Row],[Name]],Table15[Velocity Zone 6 (25 + Km/h) (m)])</f>
        <v>66.10161225806452</v>
      </c>
      <c r="W49" s="11">
        <f>AVERAGEIF(Table15[Name],Table15[[#This Row],[Name]],Table15[Acceleration B1-3 Total Efforts (Gen 2)])</f>
        <v>82.935483870967744</v>
      </c>
      <c r="X49" s="11">
        <f>AVERAGEIF(Table15[Name],Table15[[#This Row],[Name]],Table15[Deceleration B1-3 Total Efforts (Gen 2)])</f>
        <v>67.774193548387103</v>
      </c>
      <c r="Y49" s="11">
        <f>AVERAGEIF(Table15[Name],Table15[[#This Row],[Name]],Table15[High Intensity Distance (m)_&gt;15])</f>
        <v>983.32257516129016</v>
      </c>
      <c r="Z49" s="11">
        <f>AVERAGEIF(Table15[Name],Table15[[#This Row],[Name]],Table15[Velocity Zone 5 (20-25 Km/h) (m)])</f>
        <v>208.5729032258065</v>
      </c>
      <c r="AA49" s="11">
        <f>AVERAGEIF(Table15[Name],Table15[[#This Row],[Name]],Table15[Total Player Load])</f>
        <v>684.52521000000002</v>
      </c>
      <c r="AB49" s="11">
        <f>AVERAGEIF(Table15[Name],Table15[[#This Row],[Name]],Table15[ACC+DEC])</f>
        <v>150.70967741935485</v>
      </c>
      <c r="AC49" s="11">
        <f>AVERAGE(Table15[Total Distance (m)])</f>
        <v>5546.0900840188679</v>
      </c>
      <c r="AD49" s="11">
        <f>AVERAGE(Table15[HSD Above 20 km/h])</f>
        <v>248.67511279245289</v>
      </c>
      <c r="AE49" s="11">
        <f>AVERAGE(Table15[Maximum Velocity (km/h)])</f>
        <v>25.938714150943401</v>
      </c>
      <c r="AF49" s="11">
        <f>AVERAGE(Table15[Velocity Zone 4 (15-20 Km/h) (m)])</f>
        <v>585.63754809433908</v>
      </c>
      <c r="AG49" s="11">
        <f>AVERAGE(Table15[Velocity Zone 6 (25 + Km/h) (m)])</f>
        <v>55.103452830188672</v>
      </c>
      <c r="AH49" s="11">
        <f>AVERAGE(Table15[Acceleration B1-3 Total Efforts (Gen 2)])</f>
        <v>70.932075471698113</v>
      </c>
      <c r="AI49" s="11">
        <f>AVERAGE(Table15[Deceleration B1-3 Total Efforts (Gen 2)])</f>
        <v>58.513207547169813</v>
      </c>
      <c r="AJ49" s="11">
        <f>AVERAGE(Table15[High Intensity Distance (m)_&gt;15])</f>
        <v>834.31266088679206</v>
      </c>
      <c r="AK49" s="11">
        <f>AVERAGE(Table15[Velocity Zone 5 (20-25 Km/h) (m)])</f>
        <v>193.57165996226419</v>
      </c>
      <c r="AL49" s="11">
        <f>AVERAGE(Table15[Total Player Load])</f>
        <v>612.17092028301886</v>
      </c>
      <c r="AM49" s="11">
        <f>AVERAGE(Table15[ACC+DEC])</f>
        <v>129.44528301886791</v>
      </c>
      <c r="AN49" s="11" t="str">
        <f>TEXT(Table15[[#This Row],[Date]],"mmmm")</f>
        <v>juillet</v>
      </c>
      <c r="AO49" s="11" t="e">
        <f ca="1">_xlfn.MAXIFS(Table15[Total Distance (m)],Table15[Name],Table15[[#This Row],[Name]])</f>
        <v>#NAME?</v>
      </c>
      <c r="AP49" s="11" t="e">
        <f ca="1">_xlfn.MAXIFS(Table15[HSD Above 20 km/h],Table15[Name],Table15[[#This Row],[Name]])</f>
        <v>#NAME?</v>
      </c>
      <c r="AQ49" s="11" t="e">
        <f ca="1">_xlfn.MAXIFS(Table15[Maximum Velocity (km/h)],Table15[Name],Table15[[#This Row],[Name]])</f>
        <v>#NAME?</v>
      </c>
      <c r="AR49" s="9" t="e">
        <f ca="1">Table15[[#This Row],[Maximum Velocity (km/h)]]/Table15[[#This Row],[Max_Maximum Velocity (km/h)]]</f>
        <v>#NAME?</v>
      </c>
      <c r="AS49" s="11" t="e">
        <f ca="1">_xlfn.MAXIFS(Table15[Velocity Zone 4 (15-20 Km/h) (m)],Table15[Name],Table15[[#This Row],[Name]])</f>
        <v>#NAME?</v>
      </c>
      <c r="AT49" s="11" t="e">
        <f ca="1">_xlfn.MAXIFS(Table15[Velocity Zone 6 (25 + Km/h) (m)],Table15[Name],Table15[[#This Row],[Name]])</f>
        <v>#NAME?</v>
      </c>
      <c r="AU49" s="11" t="e">
        <f ca="1">_xlfn.MAXIFS(Table15[Acceleration B1-3 Total Efforts (Gen 2)],Table15[Name],Table15[[#This Row],[Name]])</f>
        <v>#NAME?</v>
      </c>
      <c r="AV49" s="11" t="e">
        <f ca="1">_xlfn.MAXIFS(Table15[Deceleration B1-3 Total Efforts (Gen 2)],Table15[Name],Table15[[#This Row],[Name]])</f>
        <v>#NAME?</v>
      </c>
      <c r="AW49" s="11" t="e">
        <f ca="1">_xlfn.MAXIFS(Table15[High Intensity Distance (m)_&gt;15],Table15[Name],Table15[[#This Row],[Name]])</f>
        <v>#NAME?</v>
      </c>
      <c r="AX49" s="11" t="e">
        <f ca="1">_xlfn.MAXIFS(Table15[Velocity Zone 5 (20-25 Km/h) (m)],Table15[Name],Table15[[#This Row],[Name]])</f>
        <v>#NAME?</v>
      </c>
      <c r="AY49" s="11" t="e">
        <f ca="1">_xlfn.MAXIFS(Table15[Total Player Load],Table15[Name],Table15[[#This Row],[Name]])</f>
        <v>#NAME?</v>
      </c>
      <c r="AZ49" s="11" t="e">
        <f ca="1">_xlfn.MAXIFS(Table15[ACC+DEC],Table15[Name],Table15[[#This Row],[Name]])</f>
        <v>#NAME?</v>
      </c>
      <c r="BA49" s="11">
        <f>CONVERT(Table15[[#This Row],[Total Duration]],"day","mn")</f>
        <v>186.00000000000003</v>
      </c>
      <c r="BB49" s="12">
        <f>Table15[[#This Row],[HSD Above 20 km/h]]/Table15[[#This Row],[Duration(min)]]</f>
        <v>3.2594086559139779</v>
      </c>
      <c r="BC49" s="11">
        <f>Table15[[#This Row],[Velocity Zone 4 (15-20 Km/h) (m)]]/Table15[[#This Row],[Duration(min)]]</f>
        <v>2.8546236021505371</v>
      </c>
      <c r="BD49" s="11">
        <f>Table15[[#This Row],[Velocity Zone 6 (25 + Km/h) (m)]]/Table15[[#This Row],[Duration(min)]]</f>
        <v>1.2880645161290321</v>
      </c>
      <c r="BE49" s="11">
        <f>Table15[[#This Row],[Acceleration B1-3 Total Efforts (Gen 2)]]/Table15[[#This Row],[Duration(min)]]</f>
        <v>0.62365591397849451</v>
      </c>
      <c r="BF49" s="11">
        <f>Table15[[#This Row],[Deceleration B1-3 Total Efforts (Gen 2)]]/Table15[[#This Row],[Duration(min)]]</f>
        <v>0.49462365591397844</v>
      </c>
      <c r="BG49" s="11">
        <f>Table15[[#This Row],[High Intensity Distance (m)_&gt;15]]/Table15[[#This Row],[Duration(min)]]</f>
        <v>6.1140322580645154</v>
      </c>
      <c r="BH49" s="11">
        <f>Table15[[#This Row],[Velocity Zone 5 (20-25 Km/h) (m)]]/Table15[[#This Row],[Duration(min)]]</f>
        <v>1.9713441397849458</v>
      </c>
      <c r="BI49" s="11">
        <f>Table15[[#This Row],[Total Player Load]]/Table15[[#This Row],[Duration(min)]]</f>
        <v>5.2333994086021498</v>
      </c>
      <c r="BJ49" s="11">
        <f>Table15[[#This Row],[ACC+DEC]]/Table15[[#This Row],[Duration(min)]]</f>
        <v>1.118279569892473</v>
      </c>
      <c r="BK49" s="11"/>
      <c r="BL49" s="11"/>
    </row>
    <row r="50" spans="1:64" x14ac:dyDescent="0.3">
      <c r="A50" s="13" t="s">
        <v>34</v>
      </c>
      <c r="B50" s="13" t="s">
        <v>75</v>
      </c>
      <c r="C50" s="14">
        <v>45119</v>
      </c>
      <c r="D50" s="13" t="s">
        <v>19</v>
      </c>
      <c r="E50" s="15">
        <v>0.12971064814814814</v>
      </c>
      <c r="F50" s="7">
        <v>7654.3662100000001</v>
      </c>
      <c r="G50" s="7">
        <v>547.28998999999999</v>
      </c>
      <c r="H50" s="7">
        <v>28.966830000000002</v>
      </c>
      <c r="I50" s="7">
        <v>431.03998999999999</v>
      </c>
      <c r="J50" s="7">
        <v>246.11</v>
      </c>
      <c r="K50" s="7">
        <v>75</v>
      </c>
      <c r="L50" s="7">
        <v>57</v>
      </c>
      <c r="M50" s="7">
        <v>978.32997999999998</v>
      </c>
      <c r="N50" s="7">
        <v>301.17998999999998</v>
      </c>
      <c r="O50" s="7">
        <v>748.96744999999999</v>
      </c>
      <c r="P50" s="7">
        <v>40.978090000000002</v>
      </c>
      <c r="Q50" s="10">
        <f>SUM(Table15[[#This Row],[Acceleration B1-3 Total Efforts (Gen 2)]:[Deceleration B1-3 Total Efforts (Gen 2)]])</f>
        <v>132</v>
      </c>
      <c r="R50" s="11">
        <f>AVERAGEIF(Table15[Name],Table15[[#This Row],[Name]],Table15[Total Distance (m)])</f>
        <v>5581.052372000001</v>
      </c>
      <c r="S50" s="11">
        <f>AVERAGEIF(Table15[Name],Table15[[#This Row],[Name]],Table15[HSD Above 20 km/h])</f>
        <v>222.46299999999994</v>
      </c>
      <c r="T50" s="11">
        <f>AVERAGEIF(Table15[Name],Table15[[#This Row],[Name]],Table15[Maximum Velocity (km/h)])</f>
        <v>25.694832333333334</v>
      </c>
      <c r="U50" s="11">
        <f>AVERAGEIF(Table15[Name],Table15[[#This Row],[Name]],Table15[Velocity Zone 4 (15-20 Km/h) (m)])</f>
        <v>541.62199466666652</v>
      </c>
      <c r="V50" s="11">
        <f>AVERAGEIF(Table15[Name],Table15[[#This Row],[Name]],Table15[Velocity Zone 6 (25 + Km/h) (m)])</f>
        <v>43.164333333333325</v>
      </c>
      <c r="W50" s="11">
        <f>AVERAGEIF(Table15[Name],Table15[[#This Row],[Name]],Table15[Acceleration B1-3 Total Efforts (Gen 2)])</f>
        <v>53.666666666666664</v>
      </c>
      <c r="X50" s="11">
        <f>AVERAGEIF(Table15[Name],Table15[[#This Row],[Name]],Table15[Deceleration B1-3 Total Efforts (Gen 2)])</f>
        <v>40</v>
      </c>
      <c r="Y50" s="11">
        <f>AVERAGEIF(Table15[Name],Table15[[#This Row],[Name]],Table15[High Intensity Distance (m)_&gt;15])</f>
        <v>764.0849946666666</v>
      </c>
      <c r="Z50" s="11">
        <f>AVERAGEIF(Table15[Name],Table15[[#This Row],[Name]],Table15[Velocity Zone 5 (20-25 Km/h) (m)])</f>
        <v>179.29866666666666</v>
      </c>
      <c r="AA50" s="11">
        <f>AVERAGEIF(Table15[Name],Table15[[#This Row],[Name]],Table15[Total Player Load])</f>
        <v>509.93909600000012</v>
      </c>
      <c r="AB50" s="11">
        <f>AVERAGEIF(Table15[Name],Table15[[#This Row],[Name]],Table15[ACC+DEC])</f>
        <v>93.666666666666671</v>
      </c>
      <c r="AC50" s="11">
        <f>AVERAGE(Table15[Total Distance (m)])</f>
        <v>5546.0900840188679</v>
      </c>
      <c r="AD50" s="11">
        <f>AVERAGE(Table15[HSD Above 20 km/h])</f>
        <v>248.67511279245289</v>
      </c>
      <c r="AE50" s="11">
        <f>AVERAGE(Table15[Maximum Velocity (km/h)])</f>
        <v>25.938714150943401</v>
      </c>
      <c r="AF50" s="11">
        <f>AVERAGE(Table15[Velocity Zone 4 (15-20 Km/h) (m)])</f>
        <v>585.63754809433908</v>
      </c>
      <c r="AG50" s="11">
        <f>AVERAGE(Table15[Velocity Zone 6 (25 + Km/h) (m)])</f>
        <v>55.103452830188672</v>
      </c>
      <c r="AH50" s="11">
        <f>AVERAGE(Table15[Acceleration B1-3 Total Efforts (Gen 2)])</f>
        <v>70.932075471698113</v>
      </c>
      <c r="AI50" s="11">
        <f>AVERAGE(Table15[Deceleration B1-3 Total Efforts (Gen 2)])</f>
        <v>58.513207547169813</v>
      </c>
      <c r="AJ50" s="11">
        <f>AVERAGE(Table15[High Intensity Distance (m)_&gt;15])</f>
        <v>834.31266088679206</v>
      </c>
      <c r="AK50" s="11">
        <f>AVERAGE(Table15[Velocity Zone 5 (20-25 Km/h) (m)])</f>
        <v>193.57165996226419</v>
      </c>
      <c r="AL50" s="11">
        <f>AVERAGE(Table15[Total Player Load])</f>
        <v>612.17092028301886</v>
      </c>
      <c r="AM50" s="11">
        <f>AVERAGE(Table15[ACC+DEC])</f>
        <v>129.44528301886791</v>
      </c>
      <c r="AN50" s="11" t="str">
        <f>TEXT(Table15[[#This Row],[Date]],"mmmm")</f>
        <v>juillet</v>
      </c>
      <c r="AO50" s="11" t="e">
        <f ca="1">_xlfn.MAXIFS(Table15[Total Distance (m)],Table15[Name],Table15[[#This Row],[Name]])</f>
        <v>#NAME?</v>
      </c>
      <c r="AP50" s="11" t="e">
        <f ca="1">_xlfn.MAXIFS(Table15[HSD Above 20 km/h],Table15[Name],Table15[[#This Row],[Name]])</f>
        <v>#NAME?</v>
      </c>
      <c r="AQ50" s="11" t="e">
        <f ca="1">_xlfn.MAXIFS(Table15[Maximum Velocity (km/h)],Table15[Name],Table15[[#This Row],[Name]])</f>
        <v>#NAME?</v>
      </c>
      <c r="AR50" s="9" t="e">
        <f ca="1">Table15[[#This Row],[Maximum Velocity (km/h)]]/Table15[[#This Row],[Max_Maximum Velocity (km/h)]]</f>
        <v>#NAME?</v>
      </c>
      <c r="AS50" s="11" t="e">
        <f ca="1">_xlfn.MAXIFS(Table15[Velocity Zone 4 (15-20 Km/h) (m)],Table15[Name],Table15[[#This Row],[Name]])</f>
        <v>#NAME?</v>
      </c>
      <c r="AT50" s="11" t="e">
        <f ca="1">_xlfn.MAXIFS(Table15[Velocity Zone 6 (25 + Km/h) (m)],Table15[Name],Table15[[#This Row],[Name]])</f>
        <v>#NAME?</v>
      </c>
      <c r="AU50" s="11" t="e">
        <f ca="1">_xlfn.MAXIFS(Table15[Acceleration B1-3 Total Efforts (Gen 2)],Table15[Name],Table15[[#This Row],[Name]])</f>
        <v>#NAME?</v>
      </c>
      <c r="AV50" s="11" t="e">
        <f ca="1">_xlfn.MAXIFS(Table15[Deceleration B1-3 Total Efforts (Gen 2)],Table15[Name],Table15[[#This Row],[Name]])</f>
        <v>#NAME?</v>
      </c>
      <c r="AW50" s="11" t="e">
        <f ca="1">_xlfn.MAXIFS(Table15[High Intensity Distance (m)_&gt;15],Table15[Name],Table15[[#This Row],[Name]])</f>
        <v>#NAME?</v>
      </c>
      <c r="AX50" s="11" t="e">
        <f ca="1">_xlfn.MAXIFS(Table15[Velocity Zone 5 (20-25 Km/h) (m)],Table15[Name],Table15[[#This Row],[Name]])</f>
        <v>#NAME?</v>
      </c>
      <c r="AY50" s="11" t="e">
        <f ca="1">_xlfn.MAXIFS(Table15[Total Player Load],Table15[Name],Table15[[#This Row],[Name]])</f>
        <v>#NAME?</v>
      </c>
      <c r="AZ50" s="11" t="e">
        <f ca="1">_xlfn.MAXIFS(Table15[ACC+DEC],Table15[Name],Table15[[#This Row],[Name]])</f>
        <v>#NAME?</v>
      </c>
      <c r="BA50" s="11">
        <f>CONVERT(Table15[[#This Row],[Total Duration]],"day","mn")</f>
        <v>186.78333333333333</v>
      </c>
      <c r="BB50" s="12">
        <f>Table15[[#This Row],[HSD Above 20 km/h]]/Table15[[#This Row],[Duration(min)]]</f>
        <v>2.9300793611135898</v>
      </c>
      <c r="BC50" s="11">
        <f>Table15[[#This Row],[Velocity Zone 4 (15-20 Km/h) (m)]]/Table15[[#This Row],[Duration(min)]]</f>
        <v>2.3077004907647005</v>
      </c>
      <c r="BD50" s="11">
        <f>Table15[[#This Row],[Velocity Zone 6 (25 + Km/h) (m)]]/Table15[[#This Row],[Duration(min)]]</f>
        <v>1.3176229142500224</v>
      </c>
      <c r="BE50" s="11">
        <f>Table15[[#This Row],[Acceleration B1-3 Total Efforts (Gen 2)]]/Table15[[#This Row],[Duration(min)]]</f>
        <v>0.40153475506379943</v>
      </c>
      <c r="BF50" s="11">
        <f>Table15[[#This Row],[Deceleration B1-3 Total Efforts (Gen 2)]]/Table15[[#This Row],[Duration(min)]]</f>
        <v>0.30516641384848758</v>
      </c>
      <c r="BG50" s="11">
        <f>Table15[[#This Row],[High Intensity Distance (m)_&gt;15]]/Table15[[#This Row],[Duration(min)]]</f>
        <v>5.2377798518782903</v>
      </c>
      <c r="BH50" s="11">
        <f>Table15[[#This Row],[Velocity Zone 5 (20-25 Km/h) (m)]]/Table15[[#This Row],[Duration(min)]]</f>
        <v>1.6124564468635674</v>
      </c>
      <c r="BI50" s="11">
        <f>Table15[[#This Row],[Total Player Load]]/Table15[[#This Row],[Duration(min)]]</f>
        <v>4.0098194878201125</v>
      </c>
      <c r="BJ50" s="11">
        <f>Table15[[#This Row],[ACC+DEC]]/Table15[[#This Row],[Duration(min)]]</f>
        <v>0.70670116891228696</v>
      </c>
      <c r="BK50" s="11"/>
      <c r="BL50" s="11"/>
    </row>
    <row r="51" spans="1:64" x14ac:dyDescent="0.3">
      <c r="A51" s="13" t="s">
        <v>35</v>
      </c>
      <c r="B51" s="13" t="s">
        <v>75</v>
      </c>
      <c r="C51" s="14">
        <v>45119</v>
      </c>
      <c r="D51" s="13" t="s">
        <v>36</v>
      </c>
      <c r="E51" s="15">
        <v>0.12971064814814814</v>
      </c>
      <c r="F51" s="7">
        <v>7471.9107700000004</v>
      </c>
      <c r="G51" s="7">
        <v>639.03998000000001</v>
      </c>
      <c r="H51" s="7">
        <v>29.376259999999998</v>
      </c>
      <c r="I51" s="7">
        <v>460.29</v>
      </c>
      <c r="J51" s="7">
        <v>269.60998999999998</v>
      </c>
      <c r="K51" s="7">
        <v>113</v>
      </c>
      <c r="L51" s="7">
        <v>114</v>
      </c>
      <c r="M51" s="7">
        <v>1099.32998</v>
      </c>
      <c r="N51" s="7">
        <v>369.42998999999998</v>
      </c>
      <c r="O51" s="7">
        <v>901.75385000000006</v>
      </c>
      <c r="P51" s="7">
        <v>40.001309999999997</v>
      </c>
      <c r="Q51" s="10">
        <f>SUM(Table15[[#This Row],[Acceleration B1-3 Total Efforts (Gen 2)]:[Deceleration B1-3 Total Efforts (Gen 2)]])</f>
        <v>227</v>
      </c>
      <c r="R51" s="11">
        <f>AVERAGEIF(Table15[Name],Table15[[#This Row],[Name]],Table15[Total Distance (m)])</f>
        <v>6169.8410637500001</v>
      </c>
      <c r="S51" s="11">
        <f>AVERAGEIF(Table15[Name],Table15[[#This Row],[Name]],Table15[HSD Above 20 km/h])</f>
        <v>274.84625124999997</v>
      </c>
      <c r="T51" s="11">
        <f>AVERAGEIF(Table15[Name],Table15[[#This Row],[Name]],Table15[Maximum Velocity (km/h)])</f>
        <v>26.985341250000001</v>
      </c>
      <c r="U51" s="11">
        <f>AVERAGEIF(Table15[Name],Table15[[#This Row],[Name]],Table15[Velocity Zone 4 (15-20 Km/h) (m)])</f>
        <v>792.86249250000014</v>
      </c>
      <c r="V51" s="11">
        <f>AVERAGEIF(Table15[Name],Table15[[#This Row],[Name]],Table15[Velocity Zone 6 (25 + Km/h) (m)])</f>
        <v>61.385000000000005</v>
      </c>
      <c r="W51" s="11">
        <f>AVERAGEIF(Table15[Name],Table15[[#This Row],[Name]],Table15[Acceleration B1-3 Total Efforts (Gen 2)])</f>
        <v>101.875</v>
      </c>
      <c r="X51" s="11">
        <f>AVERAGEIF(Table15[Name],Table15[[#This Row],[Name]],Table15[Deceleration B1-3 Total Efforts (Gen 2)])</f>
        <v>102.5</v>
      </c>
      <c r="Y51" s="11">
        <f>AVERAGEIF(Table15[Name],Table15[[#This Row],[Name]],Table15[High Intensity Distance (m)_&gt;15])</f>
        <v>1067.7087437499999</v>
      </c>
      <c r="Z51" s="11">
        <f>AVERAGEIF(Table15[Name],Table15[[#This Row],[Name]],Table15[Velocity Zone 5 (20-25 Km/h) (m)])</f>
        <v>213.46125124999998</v>
      </c>
      <c r="AA51" s="11">
        <f>AVERAGEIF(Table15[Name],Table15[[#This Row],[Name]],Table15[Total Player Load])</f>
        <v>712.77147687500019</v>
      </c>
      <c r="AB51" s="11">
        <f>AVERAGEIF(Table15[Name],Table15[[#This Row],[Name]],Table15[ACC+DEC])</f>
        <v>204.375</v>
      </c>
      <c r="AC51" s="11">
        <f>AVERAGE(Table15[Total Distance (m)])</f>
        <v>5546.0900840188679</v>
      </c>
      <c r="AD51" s="11">
        <f>AVERAGE(Table15[HSD Above 20 km/h])</f>
        <v>248.67511279245289</v>
      </c>
      <c r="AE51" s="11">
        <f>AVERAGE(Table15[Maximum Velocity (km/h)])</f>
        <v>25.938714150943401</v>
      </c>
      <c r="AF51" s="11">
        <f>AVERAGE(Table15[Velocity Zone 4 (15-20 Km/h) (m)])</f>
        <v>585.63754809433908</v>
      </c>
      <c r="AG51" s="11">
        <f>AVERAGE(Table15[Velocity Zone 6 (25 + Km/h) (m)])</f>
        <v>55.103452830188672</v>
      </c>
      <c r="AH51" s="11">
        <f>AVERAGE(Table15[Acceleration B1-3 Total Efforts (Gen 2)])</f>
        <v>70.932075471698113</v>
      </c>
      <c r="AI51" s="11">
        <f>AVERAGE(Table15[Deceleration B1-3 Total Efforts (Gen 2)])</f>
        <v>58.513207547169813</v>
      </c>
      <c r="AJ51" s="11">
        <f>AVERAGE(Table15[High Intensity Distance (m)_&gt;15])</f>
        <v>834.31266088679206</v>
      </c>
      <c r="AK51" s="11">
        <f>AVERAGE(Table15[Velocity Zone 5 (20-25 Km/h) (m)])</f>
        <v>193.57165996226419</v>
      </c>
      <c r="AL51" s="11">
        <f>AVERAGE(Table15[Total Player Load])</f>
        <v>612.17092028301886</v>
      </c>
      <c r="AM51" s="11">
        <f>AVERAGE(Table15[ACC+DEC])</f>
        <v>129.44528301886791</v>
      </c>
      <c r="AN51" s="11" t="str">
        <f>TEXT(Table15[[#This Row],[Date]],"mmmm")</f>
        <v>juillet</v>
      </c>
      <c r="AO51" s="11" t="e">
        <f ca="1">_xlfn.MAXIFS(Table15[Total Distance (m)],Table15[Name],Table15[[#This Row],[Name]])</f>
        <v>#NAME?</v>
      </c>
      <c r="AP51" s="11" t="e">
        <f ca="1">_xlfn.MAXIFS(Table15[HSD Above 20 km/h],Table15[Name],Table15[[#This Row],[Name]])</f>
        <v>#NAME?</v>
      </c>
      <c r="AQ51" s="11" t="e">
        <f ca="1">_xlfn.MAXIFS(Table15[Maximum Velocity (km/h)],Table15[Name],Table15[[#This Row],[Name]])</f>
        <v>#NAME?</v>
      </c>
      <c r="AR51" s="9" t="e">
        <f ca="1">Table15[[#This Row],[Maximum Velocity (km/h)]]/Table15[[#This Row],[Max_Maximum Velocity (km/h)]]</f>
        <v>#NAME?</v>
      </c>
      <c r="AS51" s="11" t="e">
        <f ca="1">_xlfn.MAXIFS(Table15[Velocity Zone 4 (15-20 Km/h) (m)],Table15[Name],Table15[[#This Row],[Name]])</f>
        <v>#NAME?</v>
      </c>
      <c r="AT51" s="11" t="e">
        <f ca="1">_xlfn.MAXIFS(Table15[Velocity Zone 6 (25 + Km/h) (m)],Table15[Name],Table15[[#This Row],[Name]])</f>
        <v>#NAME?</v>
      </c>
      <c r="AU51" s="11" t="e">
        <f ca="1">_xlfn.MAXIFS(Table15[Acceleration B1-3 Total Efforts (Gen 2)],Table15[Name],Table15[[#This Row],[Name]])</f>
        <v>#NAME?</v>
      </c>
      <c r="AV51" s="11" t="e">
        <f ca="1">_xlfn.MAXIFS(Table15[Deceleration B1-3 Total Efforts (Gen 2)],Table15[Name],Table15[[#This Row],[Name]])</f>
        <v>#NAME?</v>
      </c>
      <c r="AW51" s="11" t="e">
        <f ca="1">_xlfn.MAXIFS(Table15[High Intensity Distance (m)_&gt;15],Table15[Name],Table15[[#This Row],[Name]])</f>
        <v>#NAME?</v>
      </c>
      <c r="AX51" s="11" t="e">
        <f ca="1">_xlfn.MAXIFS(Table15[Velocity Zone 5 (20-25 Km/h) (m)],Table15[Name],Table15[[#This Row],[Name]])</f>
        <v>#NAME?</v>
      </c>
      <c r="AY51" s="11" t="e">
        <f ca="1">_xlfn.MAXIFS(Table15[Total Player Load],Table15[Name],Table15[[#This Row],[Name]])</f>
        <v>#NAME?</v>
      </c>
      <c r="AZ51" s="11" t="e">
        <f ca="1">_xlfn.MAXIFS(Table15[ACC+DEC],Table15[Name],Table15[[#This Row],[Name]])</f>
        <v>#NAME?</v>
      </c>
      <c r="BA51" s="11">
        <f>CONVERT(Table15[[#This Row],[Total Duration]],"day","mn")</f>
        <v>186.78333333333333</v>
      </c>
      <c r="BB51" s="12">
        <f>Table15[[#This Row],[HSD Above 20 km/h]]/Table15[[#This Row],[Duration(min)]]</f>
        <v>3.4212901579370039</v>
      </c>
      <c r="BC51" s="11">
        <f>Table15[[#This Row],[Velocity Zone 4 (15-20 Km/h) (m)]]/Table15[[#This Row],[Duration(min)]]</f>
        <v>2.4642990987775497</v>
      </c>
      <c r="BD51" s="11">
        <f>Table15[[#This Row],[Velocity Zone 6 (25 + Km/h) (m)]]/Table15[[#This Row],[Duration(min)]]</f>
        <v>1.4434370839653787</v>
      </c>
      <c r="BE51" s="11">
        <f>Table15[[#This Row],[Acceleration B1-3 Total Efforts (Gen 2)]]/Table15[[#This Row],[Duration(min)]]</f>
        <v>0.60497903096279115</v>
      </c>
      <c r="BF51" s="11">
        <f>Table15[[#This Row],[Deceleration B1-3 Total Efforts (Gen 2)]]/Table15[[#This Row],[Duration(min)]]</f>
        <v>0.61033282769697517</v>
      </c>
      <c r="BG51" s="11">
        <f>Table15[[#This Row],[High Intensity Distance (m)_&gt;15]]/Table15[[#This Row],[Duration(min)]]</f>
        <v>5.8855892567145531</v>
      </c>
      <c r="BH51" s="11">
        <f>Table15[[#This Row],[Velocity Zone 5 (20-25 Km/h) (m)]]/Table15[[#This Row],[Duration(min)]]</f>
        <v>1.9778530739716247</v>
      </c>
      <c r="BI51" s="11">
        <f>Table15[[#This Row],[Total Player Load]]/Table15[[#This Row],[Duration(min)]]</f>
        <v>4.8278068171678417</v>
      </c>
      <c r="BJ51" s="11">
        <f>Table15[[#This Row],[ACC+DEC]]/Table15[[#This Row],[Duration(min)]]</f>
        <v>1.2153118586597662</v>
      </c>
      <c r="BK51" s="11"/>
      <c r="BL51" s="11"/>
    </row>
    <row r="52" spans="1:64" x14ac:dyDescent="0.3">
      <c r="A52" s="13" t="s">
        <v>38</v>
      </c>
      <c r="B52" s="13" t="s">
        <v>75</v>
      </c>
      <c r="C52" s="14">
        <v>45119</v>
      </c>
      <c r="D52" s="13" t="s">
        <v>36</v>
      </c>
      <c r="E52" s="15">
        <v>0.12938657407407408</v>
      </c>
      <c r="F52" s="7">
        <v>9080.9113799999996</v>
      </c>
      <c r="G52" s="7">
        <v>465.75</v>
      </c>
      <c r="H52" s="7">
        <v>26.014720000000001</v>
      </c>
      <c r="I52" s="7">
        <v>782.79998999999998</v>
      </c>
      <c r="J52" s="7">
        <v>15.52</v>
      </c>
      <c r="K52" s="7">
        <v>109</v>
      </c>
      <c r="L52" s="7">
        <v>95</v>
      </c>
      <c r="M52" s="7">
        <v>1248.54999</v>
      </c>
      <c r="N52" s="7">
        <v>450.23</v>
      </c>
      <c r="O52" s="7">
        <v>976.58801000000005</v>
      </c>
      <c r="P52" s="7">
        <v>48.737079999999999</v>
      </c>
      <c r="Q52" s="10">
        <f>SUM(Table15[[#This Row],[Acceleration B1-3 Total Efforts (Gen 2)]:[Deceleration B1-3 Total Efforts (Gen 2)]])</f>
        <v>204</v>
      </c>
      <c r="R52" s="11">
        <f>AVERAGEIF(Table15[Name],Table15[[#This Row],[Name]],Table15[Total Distance (m)])</f>
        <v>5862.2701721428584</v>
      </c>
      <c r="S52" s="11">
        <f>AVERAGEIF(Table15[Name],Table15[[#This Row],[Name]],Table15[HSD Above 20 km/h])</f>
        <v>234.10142785714288</v>
      </c>
      <c r="T52" s="11">
        <f>AVERAGEIF(Table15[Name],Table15[[#This Row],[Name]],Table15[Maximum Velocity (km/h)])</f>
        <v>25.695756428571428</v>
      </c>
      <c r="U52" s="11">
        <f>AVERAGEIF(Table15[Name],Table15[[#This Row],[Name]],Table15[Velocity Zone 4 (15-20 Km/h) (m)])</f>
        <v>673.12214035714283</v>
      </c>
      <c r="V52" s="11">
        <f>AVERAGEIF(Table15[Name],Table15[[#This Row],[Name]],Table15[Velocity Zone 6 (25 + Km/h) (m)])</f>
        <v>30.467142857142857</v>
      </c>
      <c r="W52" s="11">
        <f>AVERAGEIF(Table15[Name],Table15[[#This Row],[Name]],Table15[Acceleration B1-3 Total Efforts (Gen 2)])</f>
        <v>78.285714285714292</v>
      </c>
      <c r="X52" s="11">
        <f>AVERAGEIF(Table15[Name],Table15[[#This Row],[Name]],Table15[Deceleration B1-3 Total Efforts (Gen 2)])</f>
        <v>71.178571428571431</v>
      </c>
      <c r="Y52" s="11">
        <f>AVERAGEIF(Table15[Name],Table15[[#This Row],[Name]],Table15[High Intensity Distance (m)_&gt;15])</f>
        <v>907.22356821428571</v>
      </c>
      <c r="Z52" s="11">
        <f>AVERAGEIF(Table15[Name],Table15[[#This Row],[Name]],Table15[Velocity Zone 5 (20-25 Km/h) (m)])</f>
        <v>203.63428500000001</v>
      </c>
      <c r="AA52" s="11">
        <f>AVERAGEIF(Table15[Name],Table15[[#This Row],[Name]],Table15[Total Player Load])</f>
        <v>656.75099392857157</v>
      </c>
      <c r="AB52" s="11">
        <f>AVERAGEIF(Table15[Name],Table15[[#This Row],[Name]],Table15[ACC+DEC])</f>
        <v>149.46428571428572</v>
      </c>
      <c r="AC52" s="11">
        <f>AVERAGE(Table15[Total Distance (m)])</f>
        <v>5546.0900840188679</v>
      </c>
      <c r="AD52" s="11">
        <f>AVERAGE(Table15[HSD Above 20 km/h])</f>
        <v>248.67511279245289</v>
      </c>
      <c r="AE52" s="11">
        <f>AVERAGE(Table15[Maximum Velocity (km/h)])</f>
        <v>25.938714150943401</v>
      </c>
      <c r="AF52" s="11">
        <f>AVERAGE(Table15[Velocity Zone 4 (15-20 Km/h) (m)])</f>
        <v>585.63754809433908</v>
      </c>
      <c r="AG52" s="11">
        <f>AVERAGE(Table15[Velocity Zone 6 (25 + Km/h) (m)])</f>
        <v>55.103452830188672</v>
      </c>
      <c r="AH52" s="11">
        <f>AVERAGE(Table15[Acceleration B1-3 Total Efforts (Gen 2)])</f>
        <v>70.932075471698113</v>
      </c>
      <c r="AI52" s="11">
        <f>AVERAGE(Table15[Deceleration B1-3 Total Efforts (Gen 2)])</f>
        <v>58.513207547169813</v>
      </c>
      <c r="AJ52" s="11">
        <f>AVERAGE(Table15[High Intensity Distance (m)_&gt;15])</f>
        <v>834.31266088679206</v>
      </c>
      <c r="AK52" s="11">
        <f>AVERAGE(Table15[Velocity Zone 5 (20-25 Km/h) (m)])</f>
        <v>193.57165996226419</v>
      </c>
      <c r="AL52" s="11">
        <f>AVERAGE(Table15[Total Player Load])</f>
        <v>612.17092028301886</v>
      </c>
      <c r="AM52" s="11">
        <f>AVERAGE(Table15[ACC+DEC])</f>
        <v>129.44528301886791</v>
      </c>
      <c r="AN52" s="11" t="str">
        <f>TEXT(Table15[[#This Row],[Date]],"mmmm")</f>
        <v>juillet</v>
      </c>
      <c r="AO52" s="11" t="e">
        <f ca="1">_xlfn.MAXIFS(Table15[Total Distance (m)],Table15[Name],Table15[[#This Row],[Name]])</f>
        <v>#NAME?</v>
      </c>
      <c r="AP52" s="11" t="e">
        <f ca="1">_xlfn.MAXIFS(Table15[HSD Above 20 km/h],Table15[Name],Table15[[#This Row],[Name]])</f>
        <v>#NAME?</v>
      </c>
      <c r="AQ52" s="11" t="e">
        <f ca="1">_xlfn.MAXIFS(Table15[Maximum Velocity (km/h)],Table15[Name],Table15[[#This Row],[Name]])</f>
        <v>#NAME?</v>
      </c>
      <c r="AR52" s="9" t="e">
        <f ca="1">Table15[[#This Row],[Maximum Velocity (km/h)]]/Table15[[#This Row],[Max_Maximum Velocity (km/h)]]</f>
        <v>#NAME?</v>
      </c>
      <c r="AS52" s="11" t="e">
        <f ca="1">_xlfn.MAXIFS(Table15[Velocity Zone 4 (15-20 Km/h) (m)],Table15[Name],Table15[[#This Row],[Name]])</f>
        <v>#NAME?</v>
      </c>
      <c r="AT52" s="11" t="e">
        <f ca="1">_xlfn.MAXIFS(Table15[Velocity Zone 6 (25 + Km/h) (m)],Table15[Name],Table15[[#This Row],[Name]])</f>
        <v>#NAME?</v>
      </c>
      <c r="AU52" s="11" t="e">
        <f ca="1">_xlfn.MAXIFS(Table15[Acceleration B1-3 Total Efforts (Gen 2)],Table15[Name],Table15[[#This Row],[Name]])</f>
        <v>#NAME?</v>
      </c>
      <c r="AV52" s="11" t="e">
        <f ca="1">_xlfn.MAXIFS(Table15[Deceleration B1-3 Total Efforts (Gen 2)],Table15[Name],Table15[[#This Row],[Name]])</f>
        <v>#NAME?</v>
      </c>
      <c r="AW52" s="11" t="e">
        <f ca="1">_xlfn.MAXIFS(Table15[High Intensity Distance (m)_&gt;15],Table15[Name],Table15[[#This Row],[Name]])</f>
        <v>#NAME?</v>
      </c>
      <c r="AX52" s="11" t="e">
        <f ca="1">_xlfn.MAXIFS(Table15[Velocity Zone 5 (20-25 Km/h) (m)],Table15[Name],Table15[[#This Row],[Name]])</f>
        <v>#NAME?</v>
      </c>
      <c r="AY52" s="11" t="e">
        <f ca="1">_xlfn.MAXIFS(Table15[Total Player Load],Table15[Name],Table15[[#This Row],[Name]])</f>
        <v>#NAME?</v>
      </c>
      <c r="AZ52" s="11" t="e">
        <f ca="1">_xlfn.MAXIFS(Table15[ACC+DEC],Table15[Name],Table15[[#This Row],[Name]])</f>
        <v>#NAME?</v>
      </c>
      <c r="BA52" s="11">
        <f>CONVERT(Table15[[#This Row],[Total Duration]],"day","mn")</f>
        <v>186.31666666666666</v>
      </c>
      <c r="BB52" s="12">
        <f>Table15[[#This Row],[HSD Above 20 km/h]]/Table15[[#This Row],[Duration(min)]]</f>
        <v>2.4997763664012882</v>
      </c>
      <c r="BC52" s="11">
        <f>Table15[[#This Row],[Velocity Zone 4 (15-20 Km/h) (m)]]/Table15[[#This Row],[Duration(min)]]</f>
        <v>4.2014490920475893</v>
      </c>
      <c r="BD52" s="11">
        <f>Table15[[#This Row],[Velocity Zone 6 (25 + Km/h) (m)]]/Table15[[#This Row],[Duration(min)]]</f>
        <v>8.3299042848197516E-2</v>
      </c>
      <c r="BE52" s="11">
        <f>Table15[[#This Row],[Acceleration B1-3 Total Efforts (Gen 2)]]/Table15[[#This Row],[Duration(min)]]</f>
        <v>0.58502549423025318</v>
      </c>
      <c r="BF52" s="11">
        <f>Table15[[#This Row],[Deceleration B1-3 Total Efforts (Gen 2)]]/Table15[[#This Row],[Duration(min)]]</f>
        <v>0.50988460506306466</v>
      </c>
      <c r="BG52" s="11">
        <f>Table15[[#This Row],[High Intensity Distance (m)_&gt;15]]/Table15[[#This Row],[Duration(min)]]</f>
        <v>6.7012254584488771</v>
      </c>
      <c r="BH52" s="11">
        <f>Table15[[#This Row],[Velocity Zone 5 (20-25 Km/h) (m)]]/Table15[[#This Row],[Duration(min)]]</f>
        <v>2.416477323553091</v>
      </c>
      <c r="BI52" s="11">
        <f>Table15[[#This Row],[Total Player Load]]/Table15[[#This Row],[Duration(min)]]</f>
        <v>5.24154938724394</v>
      </c>
      <c r="BJ52" s="11">
        <f>Table15[[#This Row],[ACC+DEC]]/Table15[[#This Row],[Duration(min)]]</f>
        <v>1.0949100992933178</v>
      </c>
      <c r="BK52" s="11"/>
      <c r="BL52" s="11"/>
    </row>
    <row r="53" spans="1:64" x14ac:dyDescent="0.3">
      <c r="A53" s="13" t="s">
        <v>12</v>
      </c>
      <c r="B53" s="13" t="s">
        <v>76</v>
      </c>
      <c r="C53" s="14">
        <v>45120</v>
      </c>
      <c r="D53" s="13" t="s">
        <v>13</v>
      </c>
      <c r="E53" s="15">
        <v>4.4930555555555557E-2</v>
      </c>
      <c r="F53" s="7">
        <v>3995.5190400000001</v>
      </c>
      <c r="G53" s="7">
        <v>22.34</v>
      </c>
      <c r="H53" s="7">
        <v>25.142939999999999</v>
      </c>
      <c r="I53" s="7">
        <v>486.04001</v>
      </c>
      <c r="J53" s="7">
        <v>3.82</v>
      </c>
      <c r="K53" s="7">
        <v>61</v>
      </c>
      <c r="L53" s="7">
        <v>30</v>
      </c>
      <c r="M53" s="7">
        <v>508.38001000000003</v>
      </c>
      <c r="N53" s="7">
        <v>18.52</v>
      </c>
      <c r="O53" s="7">
        <v>449.38431000000003</v>
      </c>
      <c r="P53" s="7">
        <v>61.745959999999997</v>
      </c>
      <c r="Q53" s="10">
        <f>SUM(Table15[[#This Row],[Acceleration B1-3 Total Efforts (Gen 2)]:[Deceleration B1-3 Total Efforts (Gen 2)]])</f>
        <v>91</v>
      </c>
      <c r="R53" s="11">
        <f>AVERAGEIF(Table15[Name],Table15[[#This Row],[Name]],Table15[Total Distance (m)])</f>
        <v>5856.8354133333323</v>
      </c>
      <c r="S53" s="11">
        <f>AVERAGEIF(Table15[Name],Table15[[#This Row],[Name]],Table15[HSD Above 20 km/h])</f>
        <v>236.25925888888889</v>
      </c>
      <c r="T53" s="11">
        <f>AVERAGEIF(Table15[Name],Table15[[#This Row],[Name]],Table15[Maximum Velocity (km/h)])</f>
        <v>26.173386666666666</v>
      </c>
      <c r="U53" s="11">
        <f>AVERAGEIF(Table15[Name],Table15[[#This Row],[Name]],Table15[Velocity Zone 4 (15-20 Km/h) (m)])</f>
        <v>555.67370444444441</v>
      </c>
      <c r="V53" s="11">
        <f>AVERAGEIF(Table15[Name],Table15[[#This Row],[Name]],Table15[Velocity Zone 6 (25 + Km/h) (m)])</f>
        <v>40.940370740740747</v>
      </c>
      <c r="W53" s="11">
        <f>AVERAGEIF(Table15[Name],Table15[[#This Row],[Name]],Table15[Acceleration B1-3 Total Efforts (Gen 2)])</f>
        <v>70.925925925925924</v>
      </c>
      <c r="X53" s="11">
        <f>AVERAGEIF(Table15[Name],Table15[[#This Row],[Name]],Table15[Deceleration B1-3 Total Efforts (Gen 2)])</f>
        <v>56.851851851851855</v>
      </c>
      <c r="Y53" s="11">
        <f>AVERAGEIF(Table15[Name],Table15[[#This Row],[Name]],Table15[High Intensity Distance (m)_&gt;15])</f>
        <v>791.93296333333319</v>
      </c>
      <c r="Z53" s="11">
        <f>AVERAGEIF(Table15[Name],Table15[[#This Row],[Name]],Table15[Velocity Zone 5 (20-25 Km/h) (m)])</f>
        <v>195.31888814814815</v>
      </c>
      <c r="AA53" s="11">
        <f>AVERAGEIF(Table15[Name],Table15[[#This Row],[Name]],Table15[Total Player Load])</f>
        <v>644.53564962962969</v>
      </c>
      <c r="AB53" s="11">
        <f>AVERAGEIF(Table15[Name],Table15[[#This Row],[Name]],Table15[ACC+DEC])</f>
        <v>127.77777777777777</v>
      </c>
      <c r="AC53" s="11">
        <f>AVERAGE(Table15[Total Distance (m)])</f>
        <v>5546.0900840188679</v>
      </c>
      <c r="AD53" s="11">
        <f>AVERAGE(Table15[HSD Above 20 km/h])</f>
        <v>248.67511279245289</v>
      </c>
      <c r="AE53" s="11">
        <f>AVERAGE(Table15[Maximum Velocity (km/h)])</f>
        <v>25.938714150943401</v>
      </c>
      <c r="AF53" s="11">
        <f>AVERAGE(Table15[Velocity Zone 4 (15-20 Km/h) (m)])</f>
        <v>585.63754809433908</v>
      </c>
      <c r="AG53" s="11">
        <f>AVERAGE(Table15[Velocity Zone 6 (25 + Km/h) (m)])</f>
        <v>55.103452830188672</v>
      </c>
      <c r="AH53" s="11">
        <f>AVERAGE(Table15[Acceleration B1-3 Total Efforts (Gen 2)])</f>
        <v>70.932075471698113</v>
      </c>
      <c r="AI53" s="11">
        <f>AVERAGE(Table15[Deceleration B1-3 Total Efforts (Gen 2)])</f>
        <v>58.513207547169813</v>
      </c>
      <c r="AJ53" s="11">
        <f>AVERAGE(Table15[High Intensity Distance (m)_&gt;15])</f>
        <v>834.31266088679206</v>
      </c>
      <c r="AK53" s="11">
        <f>AVERAGE(Table15[Velocity Zone 5 (20-25 Km/h) (m)])</f>
        <v>193.57165996226419</v>
      </c>
      <c r="AL53" s="11">
        <f>AVERAGE(Table15[Total Player Load])</f>
        <v>612.17092028301886</v>
      </c>
      <c r="AM53" s="11">
        <f>AVERAGE(Table15[ACC+DEC])</f>
        <v>129.44528301886791</v>
      </c>
      <c r="AN53" s="11" t="str">
        <f>TEXT(Table15[[#This Row],[Date]],"mmmm")</f>
        <v>juillet</v>
      </c>
      <c r="AO53" s="11" t="e">
        <f ca="1">_xlfn.MAXIFS(Table15[Total Distance (m)],Table15[Name],Table15[[#This Row],[Name]])</f>
        <v>#NAME?</v>
      </c>
      <c r="AP53" s="11" t="e">
        <f ca="1">_xlfn.MAXIFS(Table15[HSD Above 20 km/h],Table15[Name],Table15[[#This Row],[Name]])</f>
        <v>#NAME?</v>
      </c>
      <c r="AQ53" s="11" t="e">
        <f ca="1">_xlfn.MAXIFS(Table15[Maximum Velocity (km/h)],Table15[Name],Table15[[#This Row],[Name]])</f>
        <v>#NAME?</v>
      </c>
      <c r="AR53" s="9" t="e">
        <f ca="1">Table15[[#This Row],[Maximum Velocity (km/h)]]/Table15[[#This Row],[Max_Maximum Velocity (km/h)]]</f>
        <v>#NAME?</v>
      </c>
      <c r="AS53" s="11" t="e">
        <f ca="1">_xlfn.MAXIFS(Table15[Velocity Zone 4 (15-20 Km/h) (m)],Table15[Name],Table15[[#This Row],[Name]])</f>
        <v>#NAME?</v>
      </c>
      <c r="AT53" s="11" t="e">
        <f ca="1">_xlfn.MAXIFS(Table15[Velocity Zone 6 (25 + Km/h) (m)],Table15[Name],Table15[[#This Row],[Name]])</f>
        <v>#NAME?</v>
      </c>
      <c r="AU53" s="11" t="e">
        <f ca="1">_xlfn.MAXIFS(Table15[Acceleration B1-3 Total Efforts (Gen 2)],Table15[Name],Table15[[#This Row],[Name]])</f>
        <v>#NAME?</v>
      </c>
      <c r="AV53" s="11" t="e">
        <f ca="1">_xlfn.MAXIFS(Table15[Deceleration B1-3 Total Efforts (Gen 2)],Table15[Name],Table15[[#This Row],[Name]])</f>
        <v>#NAME?</v>
      </c>
      <c r="AW53" s="11" t="e">
        <f ca="1">_xlfn.MAXIFS(Table15[High Intensity Distance (m)_&gt;15],Table15[Name],Table15[[#This Row],[Name]])</f>
        <v>#NAME?</v>
      </c>
      <c r="AX53" s="11" t="e">
        <f ca="1">_xlfn.MAXIFS(Table15[Velocity Zone 5 (20-25 Km/h) (m)],Table15[Name],Table15[[#This Row],[Name]])</f>
        <v>#NAME?</v>
      </c>
      <c r="AY53" s="11" t="e">
        <f ca="1">_xlfn.MAXIFS(Table15[Total Player Load],Table15[Name],Table15[[#This Row],[Name]])</f>
        <v>#NAME?</v>
      </c>
      <c r="AZ53" s="11" t="e">
        <f ca="1">_xlfn.MAXIFS(Table15[ACC+DEC],Table15[Name],Table15[[#This Row],[Name]])</f>
        <v>#NAME?</v>
      </c>
      <c r="BA53" s="11">
        <f>CONVERT(Table15[[#This Row],[Total Duration]],"day","mn")</f>
        <v>64.7</v>
      </c>
      <c r="BB53" s="12">
        <f>Table15[[#This Row],[HSD Above 20 km/h]]/Table15[[#This Row],[Duration(min)]]</f>
        <v>0.34528593508500771</v>
      </c>
      <c r="BC53" s="11">
        <f>Table15[[#This Row],[Velocity Zone 4 (15-20 Km/h) (m)]]/Table15[[#This Row],[Duration(min)]]</f>
        <v>7.5122103554868618</v>
      </c>
      <c r="BD53" s="11">
        <f>Table15[[#This Row],[Velocity Zone 6 (25 + Km/h) (m)]]/Table15[[#This Row],[Duration(min)]]</f>
        <v>5.904173106646058E-2</v>
      </c>
      <c r="BE53" s="11">
        <f>Table15[[#This Row],[Acceleration B1-3 Total Efforts (Gen 2)]]/Table15[[#This Row],[Duration(min)]]</f>
        <v>0.9428129829984544</v>
      </c>
      <c r="BF53" s="11">
        <f>Table15[[#This Row],[Deceleration B1-3 Total Efforts (Gen 2)]]/Table15[[#This Row],[Duration(min)]]</f>
        <v>0.46367851622874806</v>
      </c>
      <c r="BG53" s="11">
        <f>Table15[[#This Row],[High Intensity Distance (m)_&gt;15]]/Table15[[#This Row],[Duration(min)]]</f>
        <v>7.8574962905718699</v>
      </c>
      <c r="BH53" s="11">
        <f>Table15[[#This Row],[Velocity Zone 5 (20-25 Km/h) (m)]]/Table15[[#This Row],[Duration(min)]]</f>
        <v>0.28624420401854711</v>
      </c>
      <c r="BI53" s="11">
        <f>Table15[[#This Row],[Total Player Load]]/Table15[[#This Row],[Duration(min)]]</f>
        <v>6.9456616692426589</v>
      </c>
      <c r="BJ53" s="11">
        <f>Table15[[#This Row],[ACC+DEC]]/Table15[[#This Row],[Duration(min)]]</f>
        <v>1.4064914992272024</v>
      </c>
      <c r="BK53" s="11"/>
      <c r="BL53" s="11"/>
    </row>
    <row r="54" spans="1:64" x14ac:dyDescent="0.3">
      <c r="A54" s="13" t="s">
        <v>14</v>
      </c>
      <c r="B54" s="13" t="s">
        <v>76</v>
      </c>
      <c r="C54" s="14">
        <v>45120</v>
      </c>
      <c r="D54" s="13" t="s">
        <v>15</v>
      </c>
      <c r="E54" s="15">
        <v>4.4594907407407409E-2</v>
      </c>
      <c r="F54" s="7">
        <v>4255.8979499999996</v>
      </c>
      <c r="G54" s="7">
        <v>114.76</v>
      </c>
      <c r="H54" s="7">
        <v>27.806940000000001</v>
      </c>
      <c r="I54" s="7">
        <v>418.51001000000002</v>
      </c>
      <c r="J54" s="7">
        <v>25.03</v>
      </c>
      <c r="K54" s="7">
        <v>63</v>
      </c>
      <c r="L54" s="7">
        <v>42</v>
      </c>
      <c r="M54" s="7">
        <v>533.27000999999996</v>
      </c>
      <c r="N54" s="7">
        <v>89.73</v>
      </c>
      <c r="O54" s="7">
        <v>464.11649</v>
      </c>
      <c r="P54" s="7">
        <v>66.270079999999993</v>
      </c>
      <c r="Q54" s="10">
        <f>SUM(Table15[[#This Row],[Acceleration B1-3 Total Efforts (Gen 2)]:[Deceleration B1-3 Total Efforts (Gen 2)]])</f>
        <v>105</v>
      </c>
      <c r="R54" s="11">
        <f>AVERAGEIF(Table15[Name],Table15[[#This Row],[Name]],Table15[Total Distance (m)])</f>
        <v>4869.3203724000005</v>
      </c>
      <c r="S54" s="11">
        <f>AVERAGEIF(Table15[Name],Table15[[#This Row],[Name]],Table15[HSD Above 20 km/h])</f>
        <v>247.6363996</v>
      </c>
      <c r="T54" s="11">
        <f>AVERAGEIF(Table15[Name],Table15[[#This Row],[Name]],Table15[Maximum Velocity (km/h)])</f>
        <v>26.278271199999999</v>
      </c>
      <c r="U54" s="11">
        <f>AVERAGEIF(Table15[Name],Table15[[#This Row],[Name]],Table15[Velocity Zone 4 (15-20 Km/h) (m)])</f>
        <v>530.37160040000015</v>
      </c>
      <c r="V54" s="11">
        <f>AVERAGEIF(Table15[Name],Table15[[#This Row],[Name]],Table15[Velocity Zone 6 (25 + Km/h) (m)])</f>
        <v>78.678400000000011</v>
      </c>
      <c r="W54" s="11">
        <f>AVERAGEIF(Table15[Name],Table15[[#This Row],[Name]],Table15[Acceleration B1-3 Total Efforts (Gen 2)])</f>
        <v>62.76</v>
      </c>
      <c r="X54" s="11">
        <f>AVERAGEIF(Table15[Name],Table15[[#This Row],[Name]],Table15[Deceleration B1-3 Total Efforts (Gen 2)])</f>
        <v>54.96</v>
      </c>
      <c r="Y54" s="11">
        <f>AVERAGEIF(Table15[Name],Table15[[#This Row],[Name]],Table15[High Intensity Distance (m)_&gt;15])</f>
        <v>778.00800000000015</v>
      </c>
      <c r="Z54" s="11">
        <f>AVERAGEIF(Table15[Name],Table15[[#This Row],[Name]],Table15[Velocity Zone 5 (20-25 Km/h) (m)])</f>
        <v>168.95799960000005</v>
      </c>
      <c r="AA54" s="11">
        <f>AVERAGEIF(Table15[Name],Table15[[#This Row],[Name]],Table15[Total Player Load])</f>
        <v>537.5049484000001</v>
      </c>
      <c r="AB54" s="11">
        <f>AVERAGEIF(Table15[Name],Table15[[#This Row],[Name]],Table15[ACC+DEC])</f>
        <v>117.72</v>
      </c>
      <c r="AC54" s="11">
        <f>AVERAGE(Table15[Total Distance (m)])</f>
        <v>5546.0900840188679</v>
      </c>
      <c r="AD54" s="11">
        <f>AVERAGE(Table15[HSD Above 20 km/h])</f>
        <v>248.67511279245289</v>
      </c>
      <c r="AE54" s="11">
        <f>AVERAGE(Table15[Maximum Velocity (km/h)])</f>
        <v>25.938714150943401</v>
      </c>
      <c r="AF54" s="11">
        <f>AVERAGE(Table15[Velocity Zone 4 (15-20 Km/h) (m)])</f>
        <v>585.63754809433908</v>
      </c>
      <c r="AG54" s="11">
        <f>AVERAGE(Table15[Velocity Zone 6 (25 + Km/h) (m)])</f>
        <v>55.103452830188672</v>
      </c>
      <c r="AH54" s="11">
        <f>AVERAGE(Table15[Acceleration B1-3 Total Efforts (Gen 2)])</f>
        <v>70.932075471698113</v>
      </c>
      <c r="AI54" s="11">
        <f>AVERAGE(Table15[Deceleration B1-3 Total Efforts (Gen 2)])</f>
        <v>58.513207547169813</v>
      </c>
      <c r="AJ54" s="11">
        <f>AVERAGE(Table15[High Intensity Distance (m)_&gt;15])</f>
        <v>834.31266088679206</v>
      </c>
      <c r="AK54" s="11">
        <f>AVERAGE(Table15[Velocity Zone 5 (20-25 Km/h) (m)])</f>
        <v>193.57165996226419</v>
      </c>
      <c r="AL54" s="11">
        <f>AVERAGE(Table15[Total Player Load])</f>
        <v>612.17092028301886</v>
      </c>
      <c r="AM54" s="11">
        <f>AVERAGE(Table15[ACC+DEC])</f>
        <v>129.44528301886791</v>
      </c>
      <c r="AN54" s="11" t="str">
        <f>TEXT(Table15[[#This Row],[Date]],"mmmm")</f>
        <v>juillet</v>
      </c>
      <c r="AO54" s="11" t="e">
        <f ca="1">_xlfn.MAXIFS(Table15[Total Distance (m)],Table15[Name],Table15[[#This Row],[Name]])</f>
        <v>#NAME?</v>
      </c>
      <c r="AP54" s="11" t="e">
        <f ca="1">_xlfn.MAXIFS(Table15[HSD Above 20 km/h],Table15[Name],Table15[[#This Row],[Name]])</f>
        <v>#NAME?</v>
      </c>
      <c r="AQ54" s="11" t="e">
        <f ca="1">_xlfn.MAXIFS(Table15[Maximum Velocity (km/h)],Table15[Name],Table15[[#This Row],[Name]])</f>
        <v>#NAME?</v>
      </c>
      <c r="AR54" s="9" t="e">
        <f ca="1">Table15[[#This Row],[Maximum Velocity (km/h)]]/Table15[[#This Row],[Max_Maximum Velocity (km/h)]]</f>
        <v>#NAME?</v>
      </c>
      <c r="AS54" s="11" t="e">
        <f ca="1">_xlfn.MAXIFS(Table15[Velocity Zone 4 (15-20 Km/h) (m)],Table15[Name],Table15[[#This Row],[Name]])</f>
        <v>#NAME?</v>
      </c>
      <c r="AT54" s="11" t="e">
        <f ca="1">_xlfn.MAXIFS(Table15[Velocity Zone 6 (25 + Km/h) (m)],Table15[Name],Table15[[#This Row],[Name]])</f>
        <v>#NAME?</v>
      </c>
      <c r="AU54" s="11" t="e">
        <f ca="1">_xlfn.MAXIFS(Table15[Acceleration B1-3 Total Efforts (Gen 2)],Table15[Name],Table15[[#This Row],[Name]])</f>
        <v>#NAME?</v>
      </c>
      <c r="AV54" s="11" t="e">
        <f ca="1">_xlfn.MAXIFS(Table15[Deceleration B1-3 Total Efforts (Gen 2)],Table15[Name],Table15[[#This Row],[Name]])</f>
        <v>#NAME?</v>
      </c>
      <c r="AW54" s="11" t="e">
        <f ca="1">_xlfn.MAXIFS(Table15[High Intensity Distance (m)_&gt;15],Table15[Name],Table15[[#This Row],[Name]])</f>
        <v>#NAME?</v>
      </c>
      <c r="AX54" s="11" t="e">
        <f ca="1">_xlfn.MAXIFS(Table15[Velocity Zone 5 (20-25 Km/h) (m)],Table15[Name],Table15[[#This Row],[Name]])</f>
        <v>#NAME?</v>
      </c>
      <c r="AY54" s="11" t="e">
        <f ca="1">_xlfn.MAXIFS(Table15[Total Player Load],Table15[Name],Table15[[#This Row],[Name]])</f>
        <v>#NAME?</v>
      </c>
      <c r="AZ54" s="11" t="e">
        <f ca="1">_xlfn.MAXIFS(Table15[ACC+DEC],Table15[Name],Table15[[#This Row],[Name]])</f>
        <v>#NAME?</v>
      </c>
      <c r="BA54" s="11">
        <f>CONVERT(Table15[[#This Row],[Total Duration]],"day","mn")</f>
        <v>64.216666666666669</v>
      </c>
      <c r="BB54" s="12">
        <f>Table15[[#This Row],[HSD Above 20 km/h]]/Table15[[#This Row],[Duration(min)]]</f>
        <v>1.7870750064884506</v>
      </c>
      <c r="BC54" s="11">
        <f>Table15[[#This Row],[Velocity Zone 4 (15-20 Km/h) (m)]]/Table15[[#This Row],[Duration(min)]]</f>
        <v>6.5171556189981832</v>
      </c>
      <c r="BD54" s="11">
        <f>Table15[[#This Row],[Velocity Zone 6 (25 + Km/h) (m)]]/Table15[[#This Row],[Duration(min)]]</f>
        <v>0.38977420192058138</v>
      </c>
      <c r="BE54" s="11">
        <f>Table15[[#This Row],[Acceleration B1-3 Total Efforts (Gen 2)]]/Table15[[#This Row],[Duration(min)]]</f>
        <v>0.98105372437062022</v>
      </c>
      <c r="BF54" s="11">
        <f>Table15[[#This Row],[Deceleration B1-3 Total Efforts (Gen 2)]]/Table15[[#This Row],[Duration(min)]]</f>
        <v>0.65403581624708018</v>
      </c>
      <c r="BG54" s="11">
        <f>Table15[[#This Row],[High Intensity Distance (m)_&gt;15]]/Table15[[#This Row],[Duration(min)]]</f>
        <v>8.3042306254866336</v>
      </c>
      <c r="BH54" s="11">
        <f>Table15[[#This Row],[Velocity Zone 5 (20-25 Km/h) (m)]]/Table15[[#This Row],[Duration(min)]]</f>
        <v>1.3973008045678692</v>
      </c>
      <c r="BI54" s="11">
        <f>Table15[[#This Row],[Total Player Load]]/Table15[[#This Row],[Duration(min)]]</f>
        <v>7.22735255644952</v>
      </c>
      <c r="BJ54" s="11">
        <f>Table15[[#This Row],[ACC+DEC]]/Table15[[#This Row],[Duration(min)]]</f>
        <v>1.6350895406177004</v>
      </c>
      <c r="BK54" s="11"/>
      <c r="BL54" s="11"/>
    </row>
    <row r="55" spans="1:64" x14ac:dyDescent="0.3">
      <c r="A55" s="13" t="s">
        <v>16</v>
      </c>
      <c r="B55" s="13" t="s">
        <v>76</v>
      </c>
      <c r="C55" s="14">
        <v>45120</v>
      </c>
      <c r="D55" s="13" t="s">
        <v>17</v>
      </c>
      <c r="E55" s="15">
        <v>4.4594907407407409E-2</v>
      </c>
      <c r="F55" s="7">
        <v>3973.0341800000001</v>
      </c>
      <c r="G55" s="7">
        <v>21.89</v>
      </c>
      <c r="H55" s="7">
        <v>26.29336</v>
      </c>
      <c r="I55" s="7">
        <v>329.38</v>
      </c>
      <c r="J55" s="7">
        <v>7.55</v>
      </c>
      <c r="K55" s="7">
        <v>44</v>
      </c>
      <c r="L55" s="7">
        <v>26</v>
      </c>
      <c r="M55" s="7">
        <v>351.27</v>
      </c>
      <c r="N55" s="7">
        <v>14.34</v>
      </c>
      <c r="O55" s="7">
        <v>451.42703</v>
      </c>
      <c r="P55" s="7">
        <v>61.86551</v>
      </c>
      <c r="Q55" s="10">
        <f>SUM(Table15[[#This Row],[Acceleration B1-3 Total Efforts (Gen 2)]:[Deceleration B1-3 Total Efforts (Gen 2)]])</f>
        <v>70</v>
      </c>
      <c r="R55" s="11">
        <f>AVERAGEIF(Table15[Name],Table15[[#This Row],[Name]],Table15[Total Distance (m)])</f>
        <v>5619.8345883333332</v>
      </c>
      <c r="S55" s="11">
        <f>AVERAGEIF(Table15[Name],Table15[[#This Row],[Name]],Table15[HSD Above 20 km/h])</f>
        <v>194.1326656666667</v>
      </c>
      <c r="T55" s="11">
        <f>AVERAGEIF(Table15[Name],Table15[[#This Row],[Name]],Table15[Maximum Velocity (km/h)])</f>
        <v>25.38796266666666</v>
      </c>
      <c r="U55" s="11">
        <f>AVERAGEIF(Table15[Name],Table15[[#This Row],[Name]],Table15[Velocity Zone 4 (15-20 Km/h) (m)])</f>
        <v>452.42266433333327</v>
      </c>
      <c r="V55" s="11">
        <f>AVERAGEIF(Table15[Name],Table15[[#This Row],[Name]],Table15[Velocity Zone 6 (25 + Km/h) (m)])</f>
        <v>48.318666999999991</v>
      </c>
      <c r="W55" s="11">
        <f>AVERAGEIF(Table15[Name],Table15[[#This Row],[Name]],Table15[Acceleration B1-3 Total Efforts (Gen 2)])</f>
        <v>61.2</v>
      </c>
      <c r="X55" s="11">
        <f>AVERAGEIF(Table15[Name],Table15[[#This Row],[Name]],Table15[Deceleration B1-3 Total Efforts (Gen 2)])</f>
        <v>48.06666666666667</v>
      </c>
      <c r="Y55" s="11">
        <f>AVERAGEIF(Table15[Name],Table15[[#This Row],[Name]],Table15[High Intensity Distance (m)_&gt;15])</f>
        <v>646.55532999999991</v>
      </c>
      <c r="Z55" s="11">
        <f>AVERAGEIF(Table15[Name],Table15[[#This Row],[Name]],Table15[Velocity Zone 5 (20-25 Km/h) (m)])</f>
        <v>145.81399866666669</v>
      </c>
      <c r="AA55" s="11">
        <f>AVERAGEIF(Table15[Name],Table15[[#This Row],[Name]],Table15[Total Player Load])</f>
        <v>593.12283433333312</v>
      </c>
      <c r="AB55" s="11">
        <f>AVERAGEIF(Table15[Name],Table15[[#This Row],[Name]],Table15[ACC+DEC])</f>
        <v>109.26666666666667</v>
      </c>
      <c r="AC55" s="11">
        <f>AVERAGE(Table15[Total Distance (m)])</f>
        <v>5546.0900840188679</v>
      </c>
      <c r="AD55" s="11">
        <f>AVERAGE(Table15[HSD Above 20 km/h])</f>
        <v>248.67511279245289</v>
      </c>
      <c r="AE55" s="11">
        <f>AVERAGE(Table15[Maximum Velocity (km/h)])</f>
        <v>25.938714150943401</v>
      </c>
      <c r="AF55" s="11">
        <f>AVERAGE(Table15[Velocity Zone 4 (15-20 Km/h) (m)])</f>
        <v>585.63754809433908</v>
      </c>
      <c r="AG55" s="11">
        <f>AVERAGE(Table15[Velocity Zone 6 (25 + Km/h) (m)])</f>
        <v>55.103452830188672</v>
      </c>
      <c r="AH55" s="11">
        <f>AVERAGE(Table15[Acceleration B1-3 Total Efforts (Gen 2)])</f>
        <v>70.932075471698113</v>
      </c>
      <c r="AI55" s="11">
        <f>AVERAGE(Table15[Deceleration B1-3 Total Efforts (Gen 2)])</f>
        <v>58.513207547169813</v>
      </c>
      <c r="AJ55" s="11">
        <f>AVERAGE(Table15[High Intensity Distance (m)_&gt;15])</f>
        <v>834.31266088679206</v>
      </c>
      <c r="AK55" s="11">
        <f>AVERAGE(Table15[Velocity Zone 5 (20-25 Km/h) (m)])</f>
        <v>193.57165996226419</v>
      </c>
      <c r="AL55" s="11">
        <f>AVERAGE(Table15[Total Player Load])</f>
        <v>612.17092028301886</v>
      </c>
      <c r="AM55" s="11">
        <f>AVERAGE(Table15[ACC+DEC])</f>
        <v>129.44528301886791</v>
      </c>
      <c r="AN55" s="11" t="str">
        <f>TEXT(Table15[[#This Row],[Date]],"mmmm")</f>
        <v>juillet</v>
      </c>
      <c r="AO55" s="11" t="e">
        <f ca="1">_xlfn.MAXIFS(Table15[Total Distance (m)],Table15[Name],Table15[[#This Row],[Name]])</f>
        <v>#NAME?</v>
      </c>
      <c r="AP55" s="11" t="e">
        <f ca="1">_xlfn.MAXIFS(Table15[HSD Above 20 km/h],Table15[Name],Table15[[#This Row],[Name]])</f>
        <v>#NAME?</v>
      </c>
      <c r="AQ55" s="11" t="e">
        <f ca="1">_xlfn.MAXIFS(Table15[Maximum Velocity (km/h)],Table15[Name],Table15[[#This Row],[Name]])</f>
        <v>#NAME?</v>
      </c>
      <c r="AR55" s="9" t="e">
        <f ca="1">Table15[[#This Row],[Maximum Velocity (km/h)]]/Table15[[#This Row],[Max_Maximum Velocity (km/h)]]</f>
        <v>#NAME?</v>
      </c>
      <c r="AS55" s="11" t="e">
        <f ca="1">_xlfn.MAXIFS(Table15[Velocity Zone 4 (15-20 Km/h) (m)],Table15[Name],Table15[[#This Row],[Name]])</f>
        <v>#NAME?</v>
      </c>
      <c r="AT55" s="11" t="e">
        <f ca="1">_xlfn.MAXIFS(Table15[Velocity Zone 6 (25 + Km/h) (m)],Table15[Name],Table15[[#This Row],[Name]])</f>
        <v>#NAME?</v>
      </c>
      <c r="AU55" s="11" t="e">
        <f ca="1">_xlfn.MAXIFS(Table15[Acceleration B1-3 Total Efforts (Gen 2)],Table15[Name],Table15[[#This Row],[Name]])</f>
        <v>#NAME?</v>
      </c>
      <c r="AV55" s="11" t="e">
        <f ca="1">_xlfn.MAXIFS(Table15[Deceleration B1-3 Total Efforts (Gen 2)],Table15[Name],Table15[[#This Row],[Name]])</f>
        <v>#NAME?</v>
      </c>
      <c r="AW55" s="11" t="e">
        <f ca="1">_xlfn.MAXIFS(Table15[High Intensity Distance (m)_&gt;15],Table15[Name],Table15[[#This Row],[Name]])</f>
        <v>#NAME?</v>
      </c>
      <c r="AX55" s="11" t="e">
        <f ca="1">_xlfn.MAXIFS(Table15[Velocity Zone 5 (20-25 Km/h) (m)],Table15[Name],Table15[[#This Row],[Name]])</f>
        <v>#NAME?</v>
      </c>
      <c r="AY55" s="11" t="e">
        <f ca="1">_xlfn.MAXIFS(Table15[Total Player Load],Table15[Name],Table15[[#This Row],[Name]])</f>
        <v>#NAME?</v>
      </c>
      <c r="AZ55" s="11" t="e">
        <f ca="1">_xlfn.MAXIFS(Table15[ACC+DEC],Table15[Name],Table15[[#This Row],[Name]])</f>
        <v>#NAME?</v>
      </c>
      <c r="BA55" s="11">
        <f>CONVERT(Table15[[#This Row],[Total Duration]],"day","mn")</f>
        <v>64.216666666666669</v>
      </c>
      <c r="BB55" s="12">
        <f>Table15[[#This Row],[HSD Above 20 km/h]]/Table15[[#This Row],[Duration(min)]]</f>
        <v>0.34087723851544249</v>
      </c>
      <c r="BC55" s="11">
        <f>Table15[[#This Row],[Velocity Zone 4 (15-20 Km/h) (m)]]/Table15[[#This Row],[Duration(min)]]</f>
        <v>5.1291980275110305</v>
      </c>
      <c r="BD55" s="11">
        <f>Table15[[#This Row],[Velocity Zone 6 (25 + Km/h) (m)]]/Table15[[#This Row],[Duration(min)]]</f>
        <v>0.11757072411108227</v>
      </c>
      <c r="BE55" s="11">
        <f>Table15[[#This Row],[Acceleration B1-3 Total Efforts (Gen 2)]]/Table15[[#This Row],[Duration(min)]]</f>
        <v>0.68518037892551253</v>
      </c>
      <c r="BF55" s="11">
        <f>Table15[[#This Row],[Deceleration B1-3 Total Efforts (Gen 2)]]/Table15[[#This Row],[Duration(min)]]</f>
        <v>0.40487931481962108</v>
      </c>
      <c r="BG55" s="11">
        <f>Table15[[#This Row],[High Intensity Distance (m)_&gt;15]]/Table15[[#This Row],[Duration(min)]]</f>
        <v>5.4700752660264724</v>
      </c>
      <c r="BH55" s="11">
        <f>Table15[[#This Row],[Velocity Zone 5 (20-25 Km/h) (m)]]/Table15[[#This Row],[Duration(min)]]</f>
        <v>0.22330651440436022</v>
      </c>
      <c r="BI55" s="11">
        <f>Table15[[#This Row],[Total Player Load]]/Table15[[#This Row],[Duration(min)]]</f>
        <v>7.0297487152867895</v>
      </c>
      <c r="BJ55" s="11">
        <f>Table15[[#This Row],[ACC+DEC]]/Table15[[#This Row],[Duration(min)]]</f>
        <v>1.0900596937451337</v>
      </c>
      <c r="BK55" s="11"/>
      <c r="BL55" s="11"/>
    </row>
    <row r="56" spans="1:64" x14ac:dyDescent="0.3">
      <c r="A56" s="13" t="s">
        <v>18</v>
      </c>
      <c r="B56" s="13" t="s">
        <v>76</v>
      </c>
      <c r="C56" s="14">
        <v>45120</v>
      </c>
      <c r="D56" s="13" t="s">
        <v>19</v>
      </c>
      <c r="E56" s="15">
        <v>4.4930555555555557E-2</v>
      </c>
      <c r="F56" s="7">
        <v>3894.9892599999998</v>
      </c>
      <c r="G56" s="7">
        <v>12.05</v>
      </c>
      <c r="H56" s="7">
        <v>23.82676</v>
      </c>
      <c r="I56" s="7">
        <v>419.09</v>
      </c>
      <c r="J56" s="7">
        <v>0</v>
      </c>
      <c r="K56" s="7">
        <v>42</v>
      </c>
      <c r="L56" s="7">
        <v>19</v>
      </c>
      <c r="M56" s="7">
        <v>431.14</v>
      </c>
      <c r="N56" s="7">
        <v>12.05</v>
      </c>
      <c r="O56" s="7">
        <v>409.89431999999999</v>
      </c>
      <c r="P56" s="7">
        <v>60.192390000000003</v>
      </c>
      <c r="Q56" s="10">
        <f>SUM(Table15[[#This Row],[Acceleration B1-3 Total Efforts (Gen 2)]:[Deceleration B1-3 Total Efforts (Gen 2)]])</f>
        <v>61</v>
      </c>
      <c r="R56" s="11">
        <f>AVERAGEIF(Table15[Name],Table15[[#This Row],[Name]],Table15[Total Distance (m)])</f>
        <v>6035.4947716666657</v>
      </c>
      <c r="S56" s="11">
        <f>AVERAGEIF(Table15[Name],Table15[[#This Row],[Name]],Table15[HSD Above 20 km/h])</f>
        <v>150.02916583333331</v>
      </c>
      <c r="T56" s="11">
        <f>AVERAGEIF(Table15[Name],Table15[[#This Row],[Name]],Table15[Maximum Velocity (km/h)])</f>
        <v>23.977441666666664</v>
      </c>
      <c r="U56" s="11">
        <f>AVERAGEIF(Table15[Name],Table15[[#This Row],[Name]],Table15[Velocity Zone 4 (15-20 Km/h) (m)])</f>
        <v>550.00250249999988</v>
      </c>
      <c r="V56" s="11">
        <f>AVERAGEIF(Table15[Name],Table15[[#This Row],[Name]],Table15[Velocity Zone 6 (25 + Km/h) (m)])</f>
        <v>20.603333333333335</v>
      </c>
      <c r="W56" s="11">
        <f>AVERAGEIF(Table15[Name],Table15[[#This Row],[Name]],Table15[Acceleration B1-3 Total Efforts (Gen 2)])</f>
        <v>68.25</v>
      </c>
      <c r="X56" s="11">
        <f>AVERAGEIF(Table15[Name],Table15[[#This Row],[Name]],Table15[Deceleration B1-3 Total Efforts (Gen 2)])</f>
        <v>43.333333333333336</v>
      </c>
      <c r="Y56" s="11">
        <f>AVERAGEIF(Table15[Name],Table15[[#This Row],[Name]],Table15[High Intensity Distance (m)_&gt;15])</f>
        <v>700.03166833333319</v>
      </c>
      <c r="Z56" s="11">
        <f>AVERAGEIF(Table15[Name],Table15[[#This Row],[Name]],Table15[Velocity Zone 5 (20-25 Km/h) (m)])</f>
        <v>129.42583249999998</v>
      </c>
      <c r="AA56" s="11">
        <f>AVERAGEIF(Table15[Name],Table15[[#This Row],[Name]],Table15[Total Player Load])</f>
        <v>666.77640583333334</v>
      </c>
      <c r="AB56" s="11">
        <f>AVERAGEIF(Table15[Name],Table15[[#This Row],[Name]],Table15[ACC+DEC])</f>
        <v>111.58333333333333</v>
      </c>
      <c r="AC56" s="11">
        <f>AVERAGE(Table15[Total Distance (m)])</f>
        <v>5546.0900840188679</v>
      </c>
      <c r="AD56" s="11">
        <f>AVERAGE(Table15[HSD Above 20 km/h])</f>
        <v>248.67511279245289</v>
      </c>
      <c r="AE56" s="11">
        <f>AVERAGE(Table15[Maximum Velocity (km/h)])</f>
        <v>25.938714150943401</v>
      </c>
      <c r="AF56" s="11">
        <f>AVERAGE(Table15[Velocity Zone 4 (15-20 Km/h) (m)])</f>
        <v>585.63754809433908</v>
      </c>
      <c r="AG56" s="11">
        <f>AVERAGE(Table15[Velocity Zone 6 (25 + Km/h) (m)])</f>
        <v>55.103452830188672</v>
      </c>
      <c r="AH56" s="11">
        <f>AVERAGE(Table15[Acceleration B1-3 Total Efforts (Gen 2)])</f>
        <v>70.932075471698113</v>
      </c>
      <c r="AI56" s="11">
        <f>AVERAGE(Table15[Deceleration B1-3 Total Efforts (Gen 2)])</f>
        <v>58.513207547169813</v>
      </c>
      <c r="AJ56" s="11">
        <f>AVERAGE(Table15[High Intensity Distance (m)_&gt;15])</f>
        <v>834.31266088679206</v>
      </c>
      <c r="AK56" s="11">
        <f>AVERAGE(Table15[Velocity Zone 5 (20-25 Km/h) (m)])</f>
        <v>193.57165996226419</v>
      </c>
      <c r="AL56" s="11">
        <f>AVERAGE(Table15[Total Player Load])</f>
        <v>612.17092028301886</v>
      </c>
      <c r="AM56" s="11">
        <f>AVERAGE(Table15[ACC+DEC])</f>
        <v>129.44528301886791</v>
      </c>
      <c r="AN56" s="11" t="str">
        <f>TEXT(Table15[[#This Row],[Date]],"mmmm")</f>
        <v>juillet</v>
      </c>
      <c r="AO56" s="11" t="e">
        <f ca="1">_xlfn.MAXIFS(Table15[Total Distance (m)],Table15[Name],Table15[[#This Row],[Name]])</f>
        <v>#NAME?</v>
      </c>
      <c r="AP56" s="11" t="e">
        <f ca="1">_xlfn.MAXIFS(Table15[HSD Above 20 km/h],Table15[Name],Table15[[#This Row],[Name]])</f>
        <v>#NAME?</v>
      </c>
      <c r="AQ56" s="11" t="e">
        <f ca="1">_xlfn.MAXIFS(Table15[Maximum Velocity (km/h)],Table15[Name],Table15[[#This Row],[Name]])</f>
        <v>#NAME?</v>
      </c>
      <c r="AR56" s="9" t="e">
        <f ca="1">Table15[[#This Row],[Maximum Velocity (km/h)]]/Table15[[#This Row],[Max_Maximum Velocity (km/h)]]</f>
        <v>#NAME?</v>
      </c>
      <c r="AS56" s="11" t="e">
        <f ca="1">_xlfn.MAXIFS(Table15[Velocity Zone 4 (15-20 Km/h) (m)],Table15[Name],Table15[[#This Row],[Name]])</f>
        <v>#NAME?</v>
      </c>
      <c r="AT56" s="11" t="e">
        <f ca="1">_xlfn.MAXIFS(Table15[Velocity Zone 6 (25 + Km/h) (m)],Table15[Name],Table15[[#This Row],[Name]])</f>
        <v>#NAME?</v>
      </c>
      <c r="AU56" s="11" t="e">
        <f ca="1">_xlfn.MAXIFS(Table15[Acceleration B1-3 Total Efforts (Gen 2)],Table15[Name],Table15[[#This Row],[Name]])</f>
        <v>#NAME?</v>
      </c>
      <c r="AV56" s="11" t="e">
        <f ca="1">_xlfn.MAXIFS(Table15[Deceleration B1-3 Total Efforts (Gen 2)],Table15[Name],Table15[[#This Row],[Name]])</f>
        <v>#NAME?</v>
      </c>
      <c r="AW56" s="11" t="e">
        <f ca="1">_xlfn.MAXIFS(Table15[High Intensity Distance (m)_&gt;15],Table15[Name],Table15[[#This Row],[Name]])</f>
        <v>#NAME?</v>
      </c>
      <c r="AX56" s="11" t="e">
        <f ca="1">_xlfn.MAXIFS(Table15[Velocity Zone 5 (20-25 Km/h) (m)],Table15[Name],Table15[[#This Row],[Name]])</f>
        <v>#NAME?</v>
      </c>
      <c r="AY56" s="11" t="e">
        <f ca="1">_xlfn.MAXIFS(Table15[Total Player Load],Table15[Name],Table15[[#This Row],[Name]])</f>
        <v>#NAME?</v>
      </c>
      <c r="AZ56" s="11" t="e">
        <f ca="1">_xlfn.MAXIFS(Table15[ACC+DEC],Table15[Name],Table15[[#This Row],[Name]])</f>
        <v>#NAME?</v>
      </c>
      <c r="BA56" s="11">
        <f>CONVERT(Table15[[#This Row],[Total Duration]],"day","mn")</f>
        <v>64.7</v>
      </c>
      <c r="BB56" s="12">
        <f>Table15[[#This Row],[HSD Above 20 km/h]]/Table15[[#This Row],[Duration(min)]]</f>
        <v>0.18624420401854713</v>
      </c>
      <c r="BC56" s="11">
        <f>Table15[[#This Row],[Velocity Zone 4 (15-20 Km/h) (m)]]/Table15[[#This Row],[Duration(min)]]</f>
        <v>6.4774343122102005</v>
      </c>
      <c r="BD56" s="11">
        <f>Table15[[#This Row],[Velocity Zone 6 (25 + Km/h) (m)]]/Table15[[#This Row],[Duration(min)]]</f>
        <v>0</v>
      </c>
      <c r="BE56" s="11">
        <f>Table15[[#This Row],[Acceleration B1-3 Total Efforts (Gen 2)]]/Table15[[#This Row],[Duration(min)]]</f>
        <v>0.6491499227202473</v>
      </c>
      <c r="BF56" s="11">
        <f>Table15[[#This Row],[Deceleration B1-3 Total Efforts (Gen 2)]]/Table15[[#This Row],[Duration(min)]]</f>
        <v>0.2936630602782071</v>
      </c>
      <c r="BG56" s="11">
        <f>Table15[[#This Row],[High Intensity Distance (m)_&gt;15]]/Table15[[#This Row],[Duration(min)]]</f>
        <v>6.6636785162287477</v>
      </c>
      <c r="BH56" s="11">
        <f>Table15[[#This Row],[Velocity Zone 5 (20-25 Km/h) (m)]]/Table15[[#This Row],[Duration(min)]]</f>
        <v>0.18624420401854713</v>
      </c>
      <c r="BI56" s="11">
        <f>Table15[[#This Row],[Total Player Load]]/Table15[[#This Row],[Duration(min)]]</f>
        <v>6.3353063369397216</v>
      </c>
      <c r="BJ56" s="11">
        <f>Table15[[#This Row],[ACC+DEC]]/Table15[[#This Row],[Duration(min)]]</f>
        <v>0.9428129829984544</v>
      </c>
      <c r="BK56" s="11"/>
      <c r="BL56" s="11"/>
    </row>
    <row r="57" spans="1:64" x14ac:dyDescent="0.3">
      <c r="A57" s="13" t="s">
        <v>20</v>
      </c>
      <c r="B57" s="13" t="s">
        <v>76</v>
      </c>
      <c r="C57" s="14">
        <v>45120</v>
      </c>
      <c r="D57" s="13" t="s">
        <v>21</v>
      </c>
      <c r="E57" s="15">
        <v>4.5312499999999999E-2</v>
      </c>
      <c r="F57" s="7">
        <v>4249.9301800000003</v>
      </c>
      <c r="G57" s="7">
        <v>36.39</v>
      </c>
      <c r="H57" s="7">
        <v>23.507940000000001</v>
      </c>
      <c r="I57" s="7">
        <v>410.01001000000002</v>
      </c>
      <c r="J57" s="7">
        <v>0</v>
      </c>
      <c r="K57" s="7">
        <v>55</v>
      </c>
      <c r="L57" s="7">
        <v>51</v>
      </c>
      <c r="M57" s="7">
        <v>446.40001000000001</v>
      </c>
      <c r="N57" s="7">
        <v>36.39</v>
      </c>
      <c r="O57" s="7">
        <v>521.34020999999996</v>
      </c>
      <c r="P57" s="7">
        <v>65.131029999999996</v>
      </c>
      <c r="Q57" s="10">
        <f>SUM(Table15[[#This Row],[Acceleration B1-3 Total Efforts (Gen 2)]:[Deceleration B1-3 Total Efforts (Gen 2)]])</f>
        <v>106</v>
      </c>
      <c r="R57" s="11">
        <f>AVERAGEIF(Table15[Name],Table15[[#This Row],[Name]],Table15[Total Distance (m)])</f>
        <v>5363.5460153333315</v>
      </c>
      <c r="S57" s="11">
        <f>AVERAGEIF(Table15[Name],Table15[[#This Row],[Name]],Table15[HSD Above 20 km/h])</f>
        <v>256.65866566666665</v>
      </c>
      <c r="T57" s="11">
        <f>AVERAGEIF(Table15[Name],Table15[[#This Row],[Name]],Table15[Maximum Velocity (km/h)])</f>
        <v>25.384765000000002</v>
      </c>
      <c r="U57" s="11">
        <f>AVERAGEIF(Table15[Name],Table15[[#This Row],[Name]],Table15[Velocity Zone 4 (15-20 Km/h) (m)])</f>
        <v>556.02699966666682</v>
      </c>
      <c r="V57" s="11">
        <f>AVERAGEIF(Table15[Name],Table15[[#This Row],[Name]],Table15[Velocity Zone 6 (25 + Km/h) (m)])</f>
        <v>51.111667666666676</v>
      </c>
      <c r="W57" s="11">
        <f>AVERAGEIF(Table15[Name],Table15[[#This Row],[Name]],Table15[Acceleration B1-3 Total Efforts (Gen 2)])</f>
        <v>73.8</v>
      </c>
      <c r="X57" s="11">
        <f>AVERAGEIF(Table15[Name],Table15[[#This Row],[Name]],Table15[Deceleration B1-3 Total Efforts (Gen 2)])</f>
        <v>70.533333333333331</v>
      </c>
      <c r="Y57" s="11">
        <f>AVERAGEIF(Table15[Name],Table15[[#This Row],[Name]],Table15[High Intensity Distance (m)_&gt;15])</f>
        <v>812.68566533333353</v>
      </c>
      <c r="Z57" s="11">
        <f>AVERAGEIF(Table15[Name],Table15[[#This Row],[Name]],Table15[Velocity Zone 5 (20-25 Km/h) (m)])</f>
        <v>205.546998</v>
      </c>
      <c r="AA57" s="11">
        <f>AVERAGEIF(Table15[Name],Table15[[#This Row],[Name]],Table15[Total Player Load])</f>
        <v>642.88242899999989</v>
      </c>
      <c r="AB57" s="11">
        <f>AVERAGEIF(Table15[Name],Table15[[#This Row],[Name]],Table15[ACC+DEC])</f>
        <v>144.33333333333334</v>
      </c>
      <c r="AC57" s="11">
        <f>AVERAGE(Table15[Total Distance (m)])</f>
        <v>5546.0900840188679</v>
      </c>
      <c r="AD57" s="11">
        <f>AVERAGE(Table15[HSD Above 20 km/h])</f>
        <v>248.67511279245289</v>
      </c>
      <c r="AE57" s="11">
        <f>AVERAGE(Table15[Maximum Velocity (km/h)])</f>
        <v>25.938714150943401</v>
      </c>
      <c r="AF57" s="11">
        <f>AVERAGE(Table15[Velocity Zone 4 (15-20 Km/h) (m)])</f>
        <v>585.63754809433908</v>
      </c>
      <c r="AG57" s="11">
        <f>AVERAGE(Table15[Velocity Zone 6 (25 + Km/h) (m)])</f>
        <v>55.103452830188672</v>
      </c>
      <c r="AH57" s="11">
        <f>AVERAGE(Table15[Acceleration B1-3 Total Efforts (Gen 2)])</f>
        <v>70.932075471698113</v>
      </c>
      <c r="AI57" s="11">
        <f>AVERAGE(Table15[Deceleration B1-3 Total Efforts (Gen 2)])</f>
        <v>58.513207547169813</v>
      </c>
      <c r="AJ57" s="11">
        <f>AVERAGE(Table15[High Intensity Distance (m)_&gt;15])</f>
        <v>834.31266088679206</v>
      </c>
      <c r="AK57" s="11">
        <f>AVERAGE(Table15[Velocity Zone 5 (20-25 Km/h) (m)])</f>
        <v>193.57165996226419</v>
      </c>
      <c r="AL57" s="11">
        <f>AVERAGE(Table15[Total Player Load])</f>
        <v>612.17092028301886</v>
      </c>
      <c r="AM57" s="11">
        <f>AVERAGE(Table15[ACC+DEC])</f>
        <v>129.44528301886791</v>
      </c>
      <c r="AN57" s="11" t="str">
        <f>TEXT(Table15[[#This Row],[Date]],"mmmm")</f>
        <v>juillet</v>
      </c>
      <c r="AO57" s="11" t="e">
        <f ca="1">_xlfn.MAXIFS(Table15[Total Distance (m)],Table15[Name],Table15[[#This Row],[Name]])</f>
        <v>#NAME?</v>
      </c>
      <c r="AP57" s="11" t="e">
        <f ca="1">_xlfn.MAXIFS(Table15[HSD Above 20 km/h],Table15[Name],Table15[[#This Row],[Name]])</f>
        <v>#NAME?</v>
      </c>
      <c r="AQ57" s="11" t="e">
        <f ca="1">_xlfn.MAXIFS(Table15[Maximum Velocity (km/h)],Table15[Name],Table15[[#This Row],[Name]])</f>
        <v>#NAME?</v>
      </c>
      <c r="AR57" s="9" t="e">
        <f ca="1">Table15[[#This Row],[Maximum Velocity (km/h)]]/Table15[[#This Row],[Max_Maximum Velocity (km/h)]]</f>
        <v>#NAME?</v>
      </c>
      <c r="AS57" s="11" t="e">
        <f ca="1">_xlfn.MAXIFS(Table15[Velocity Zone 4 (15-20 Km/h) (m)],Table15[Name],Table15[[#This Row],[Name]])</f>
        <v>#NAME?</v>
      </c>
      <c r="AT57" s="11" t="e">
        <f ca="1">_xlfn.MAXIFS(Table15[Velocity Zone 6 (25 + Km/h) (m)],Table15[Name],Table15[[#This Row],[Name]])</f>
        <v>#NAME?</v>
      </c>
      <c r="AU57" s="11" t="e">
        <f ca="1">_xlfn.MAXIFS(Table15[Acceleration B1-3 Total Efforts (Gen 2)],Table15[Name],Table15[[#This Row],[Name]])</f>
        <v>#NAME?</v>
      </c>
      <c r="AV57" s="11" t="e">
        <f ca="1">_xlfn.MAXIFS(Table15[Deceleration B1-3 Total Efforts (Gen 2)],Table15[Name],Table15[[#This Row],[Name]])</f>
        <v>#NAME?</v>
      </c>
      <c r="AW57" s="11" t="e">
        <f ca="1">_xlfn.MAXIFS(Table15[High Intensity Distance (m)_&gt;15],Table15[Name],Table15[[#This Row],[Name]])</f>
        <v>#NAME?</v>
      </c>
      <c r="AX57" s="11" t="e">
        <f ca="1">_xlfn.MAXIFS(Table15[Velocity Zone 5 (20-25 Km/h) (m)],Table15[Name],Table15[[#This Row],[Name]])</f>
        <v>#NAME?</v>
      </c>
      <c r="AY57" s="11" t="e">
        <f ca="1">_xlfn.MAXIFS(Table15[Total Player Load],Table15[Name],Table15[[#This Row],[Name]])</f>
        <v>#NAME?</v>
      </c>
      <c r="AZ57" s="11" t="e">
        <f ca="1">_xlfn.MAXIFS(Table15[ACC+DEC],Table15[Name],Table15[[#This Row],[Name]])</f>
        <v>#NAME?</v>
      </c>
      <c r="BA57" s="11">
        <f>CONVERT(Table15[[#This Row],[Total Duration]],"day","mn")</f>
        <v>65.25</v>
      </c>
      <c r="BB57" s="12">
        <f>Table15[[#This Row],[HSD Above 20 km/h]]/Table15[[#This Row],[Duration(min)]]</f>
        <v>0.55770114942528737</v>
      </c>
      <c r="BC57" s="11">
        <f>Table15[[#This Row],[Velocity Zone 4 (15-20 Km/h) (m)]]/Table15[[#This Row],[Duration(min)]]</f>
        <v>6.2836783141762451</v>
      </c>
      <c r="BD57" s="11">
        <f>Table15[[#This Row],[Velocity Zone 6 (25 + Km/h) (m)]]/Table15[[#This Row],[Duration(min)]]</f>
        <v>0</v>
      </c>
      <c r="BE57" s="11">
        <f>Table15[[#This Row],[Acceleration B1-3 Total Efforts (Gen 2)]]/Table15[[#This Row],[Duration(min)]]</f>
        <v>0.84291187739463602</v>
      </c>
      <c r="BF57" s="11">
        <f>Table15[[#This Row],[Deceleration B1-3 Total Efforts (Gen 2)]]/Table15[[#This Row],[Duration(min)]]</f>
        <v>0.7816091954022989</v>
      </c>
      <c r="BG57" s="11">
        <f>Table15[[#This Row],[High Intensity Distance (m)_&gt;15]]/Table15[[#This Row],[Duration(min)]]</f>
        <v>6.841379463601533</v>
      </c>
      <c r="BH57" s="11">
        <f>Table15[[#This Row],[Velocity Zone 5 (20-25 Km/h) (m)]]/Table15[[#This Row],[Duration(min)]]</f>
        <v>0.55770114942528737</v>
      </c>
      <c r="BI57" s="11">
        <f>Table15[[#This Row],[Total Player Load]]/Table15[[#This Row],[Duration(min)]]</f>
        <v>7.989888275862068</v>
      </c>
      <c r="BJ57" s="11">
        <f>Table15[[#This Row],[ACC+DEC]]/Table15[[#This Row],[Duration(min)]]</f>
        <v>1.6245210727969348</v>
      </c>
      <c r="BK57" s="11"/>
      <c r="BL57" s="11"/>
    </row>
    <row r="58" spans="1:64" x14ac:dyDescent="0.3">
      <c r="A58" s="13" t="s">
        <v>22</v>
      </c>
      <c r="B58" s="13" t="s">
        <v>76</v>
      </c>
      <c r="C58" s="14">
        <v>45120</v>
      </c>
      <c r="D58" s="13" t="s">
        <v>19</v>
      </c>
      <c r="E58" s="15">
        <v>4.4965277777777778E-2</v>
      </c>
      <c r="F58" s="7">
        <v>4341.2177700000002</v>
      </c>
      <c r="G58" s="7">
        <v>88.7</v>
      </c>
      <c r="H58" s="7">
        <v>25.960519999999999</v>
      </c>
      <c r="I58" s="7">
        <v>509.57999000000001</v>
      </c>
      <c r="J58" s="7">
        <v>9.73</v>
      </c>
      <c r="K58" s="7">
        <v>76</v>
      </c>
      <c r="L58" s="7">
        <v>62</v>
      </c>
      <c r="M58" s="7">
        <v>598.27999</v>
      </c>
      <c r="N58" s="7">
        <v>78.97</v>
      </c>
      <c r="O58" s="7">
        <v>534.83771000000002</v>
      </c>
      <c r="P58" s="7">
        <v>67.032030000000006</v>
      </c>
      <c r="Q58" s="10">
        <f>SUM(Table15[[#This Row],[Acceleration B1-3 Total Efforts (Gen 2)]:[Deceleration B1-3 Total Efforts (Gen 2)]])</f>
        <v>138</v>
      </c>
      <c r="R58" s="11">
        <f>AVERAGEIF(Table15[Name],Table15[[#This Row],[Name]],Table15[Total Distance (m)])</f>
        <v>5462.7683058620696</v>
      </c>
      <c r="S58" s="11">
        <f>AVERAGEIF(Table15[Name],Table15[[#This Row],[Name]],Table15[HSD Above 20 km/h])</f>
        <v>326.42379344827589</v>
      </c>
      <c r="T58" s="11">
        <f>AVERAGEIF(Table15[Name],Table15[[#This Row],[Name]],Table15[Maximum Velocity (km/h)])</f>
        <v>27.231627931034481</v>
      </c>
      <c r="U58" s="11">
        <f>AVERAGEIF(Table15[Name],Table15[[#This Row],[Name]],Table15[Velocity Zone 4 (15-20 Km/h) (m)])</f>
        <v>608.04103965517231</v>
      </c>
      <c r="V58" s="11">
        <f>AVERAGEIF(Table15[Name],Table15[[#This Row],[Name]],Table15[Velocity Zone 6 (25 + Km/h) (m)])</f>
        <v>84.49862137931035</v>
      </c>
      <c r="W58" s="11">
        <f>AVERAGEIF(Table15[Name],Table15[[#This Row],[Name]],Table15[Acceleration B1-3 Total Efforts (Gen 2)])</f>
        <v>82.482758620689651</v>
      </c>
      <c r="X58" s="11">
        <f>AVERAGEIF(Table15[Name],Table15[[#This Row],[Name]],Table15[Deceleration B1-3 Total Efforts (Gen 2)])</f>
        <v>68.65517241379311</v>
      </c>
      <c r="Y58" s="11">
        <f>AVERAGEIF(Table15[Name],Table15[[#This Row],[Name]],Table15[High Intensity Distance (m)_&gt;15])</f>
        <v>934.4648331034482</v>
      </c>
      <c r="Z58" s="11">
        <f>AVERAGEIF(Table15[Name],Table15[[#This Row],[Name]],Table15[Velocity Zone 5 (20-25 Km/h) (m)])</f>
        <v>241.92517206896545</v>
      </c>
      <c r="AA58" s="11">
        <f>AVERAGEIF(Table15[Name],Table15[[#This Row],[Name]],Table15[Total Player Load])</f>
        <v>648.54259724137933</v>
      </c>
      <c r="AB58" s="11">
        <f>AVERAGEIF(Table15[Name],Table15[[#This Row],[Name]],Table15[ACC+DEC])</f>
        <v>151.13793103448276</v>
      </c>
      <c r="AC58" s="11">
        <f>AVERAGE(Table15[Total Distance (m)])</f>
        <v>5546.0900840188679</v>
      </c>
      <c r="AD58" s="11">
        <f>AVERAGE(Table15[HSD Above 20 km/h])</f>
        <v>248.67511279245289</v>
      </c>
      <c r="AE58" s="11">
        <f>AVERAGE(Table15[Maximum Velocity (km/h)])</f>
        <v>25.938714150943401</v>
      </c>
      <c r="AF58" s="11">
        <f>AVERAGE(Table15[Velocity Zone 4 (15-20 Km/h) (m)])</f>
        <v>585.63754809433908</v>
      </c>
      <c r="AG58" s="11">
        <f>AVERAGE(Table15[Velocity Zone 6 (25 + Km/h) (m)])</f>
        <v>55.103452830188672</v>
      </c>
      <c r="AH58" s="11">
        <f>AVERAGE(Table15[Acceleration B1-3 Total Efforts (Gen 2)])</f>
        <v>70.932075471698113</v>
      </c>
      <c r="AI58" s="11">
        <f>AVERAGE(Table15[Deceleration B1-3 Total Efforts (Gen 2)])</f>
        <v>58.513207547169813</v>
      </c>
      <c r="AJ58" s="11">
        <f>AVERAGE(Table15[High Intensity Distance (m)_&gt;15])</f>
        <v>834.31266088679206</v>
      </c>
      <c r="AK58" s="11">
        <f>AVERAGE(Table15[Velocity Zone 5 (20-25 Km/h) (m)])</f>
        <v>193.57165996226419</v>
      </c>
      <c r="AL58" s="11">
        <f>AVERAGE(Table15[Total Player Load])</f>
        <v>612.17092028301886</v>
      </c>
      <c r="AM58" s="11">
        <f>AVERAGE(Table15[ACC+DEC])</f>
        <v>129.44528301886791</v>
      </c>
      <c r="AN58" s="11" t="str">
        <f>TEXT(Table15[[#This Row],[Date]],"mmmm")</f>
        <v>juillet</v>
      </c>
      <c r="AO58" s="11" t="e">
        <f ca="1">_xlfn.MAXIFS(Table15[Total Distance (m)],Table15[Name],Table15[[#This Row],[Name]])</f>
        <v>#NAME?</v>
      </c>
      <c r="AP58" s="11" t="e">
        <f ca="1">_xlfn.MAXIFS(Table15[HSD Above 20 km/h],Table15[Name],Table15[[#This Row],[Name]])</f>
        <v>#NAME?</v>
      </c>
      <c r="AQ58" s="11" t="e">
        <f ca="1">_xlfn.MAXIFS(Table15[Maximum Velocity (km/h)],Table15[Name],Table15[[#This Row],[Name]])</f>
        <v>#NAME?</v>
      </c>
      <c r="AR58" s="9" t="e">
        <f ca="1">Table15[[#This Row],[Maximum Velocity (km/h)]]/Table15[[#This Row],[Max_Maximum Velocity (km/h)]]</f>
        <v>#NAME?</v>
      </c>
      <c r="AS58" s="11" t="e">
        <f ca="1">_xlfn.MAXIFS(Table15[Velocity Zone 4 (15-20 Km/h) (m)],Table15[Name],Table15[[#This Row],[Name]])</f>
        <v>#NAME?</v>
      </c>
      <c r="AT58" s="11" t="e">
        <f ca="1">_xlfn.MAXIFS(Table15[Velocity Zone 6 (25 + Km/h) (m)],Table15[Name],Table15[[#This Row],[Name]])</f>
        <v>#NAME?</v>
      </c>
      <c r="AU58" s="11" t="e">
        <f ca="1">_xlfn.MAXIFS(Table15[Acceleration B1-3 Total Efforts (Gen 2)],Table15[Name],Table15[[#This Row],[Name]])</f>
        <v>#NAME?</v>
      </c>
      <c r="AV58" s="11" t="e">
        <f ca="1">_xlfn.MAXIFS(Table15[Deceleration B1-3 Total Efforts (Gen 2)],Table15[Name],Table15[[#This Row],[Name]])</f>
        <v>#NAME?</v>
      </c>
      <c r="AW58" s="11" t="e">
        <f ca="1">_xlfn.MAXIFS(Table15[High Intensity Distance (m)_&gt;15],Table15[Name],Table15[[#This Row],[Name]])</f>
        <v>#NAME?</v>
      </c>
      <c r="AX58" s="11" t="e">
        <f ca="1">_xlfn.MAXIFS(Table15[Velocity Zone 5 (20-25 Km/h) (m)],Table15[Name],Table15[[#This Row],[Name]])</f>
        <v>#NAME?</v>
      </c>
      <c r="AY58" s="11" t="e">
        <f ca="1">_xlfn.MAXIFS(Table15[Total Player Load],Table15[Name],Table15[[#This Row],[Name]])</f>
        <v>#NAME?</v>
      </c>
      <c r="AZ58" s="11" t="e">
        <f ca="1">_xlfn.MAXIFS(Table15[ACC+DEC],Table15[Name],Table15[[#This Row],[Name]])</f>
        <v>#NAME?</v>
      </c>
      <c r="BA58" s="11">
        <f>CONVERT(Table15[[#This Row],[Total Duration]],"day","mn")</f>
        <v>64.75</v>
      </c>
      <c r="BB58" s="12">
        <f>Table15[[#This Row],[HSD Above 20 km/h]]/Table15[[#This Row],[Duration(min)]]</f>
        <v>1.3698841698841699</v>
      </c>
      <c r="BC58" s="11">
        <f>Table15[[#This Row],[Velocity Zone 4 (15-20 Km/h) (m)]]/Table15[[#This Row],[Duration(min)]]</f>
        <v>7.8699612355212354</v>
      </c>
      <c r="BD58" s="11">
        <f>Table15[[#This Row],[Velocity Zone 6 (25 + Km/h) (m)]]/Table15[[#This Row],[Duration(min)]]</f>
        <v>0.15027027027027029</v>
      </c>
      <c r="BE58" s="11">
        <f>Table15[[#This Row],[Acceleration B1-3 Total Efforts (Gen 2)]]/Table15[[#This Row],[Duration(min)]]</f>
        <v>1.1737451737451738</v>
      </c>
      <c r="BF58" s="11">
        <f>Table15[[#This Row],[Deceleration B1-3 Total Efforts (Gen 2)]]/Table15[[#This Row],[Duration(min)]]</f>
        <v>0.9575289575289575</v>
      </c>
      <c r="BG58" s="11">
        <f>Table15[[#This Row],[High Intensity Distance (m)_&gt;15]]/Table15[[#This Row],[Duration(min)]]</f>
        <v>9.239845405405406</v>
      </c>
      <c r="BH58" s="11">
        <f>Table15[[#This Row],[Velocity Zone 5 (20-25 Km/h) (m)]]/Table15[[#This Row],[Duration(min)]]</f>
        <v>1.2196138996138997</v>
      </c>
      <c r="BI58" s="11">
        <f>Table15[[#This Row],[Total Player Load]]/Table15[[#This Row],[Duration(min)]]</f>
        <v>8.2600418532818534</v>
      </c>
      <c r="BJ58" s="11">
        <f>Table15[[#This Row],[ACC+DEC]]/Table15[[#This Row],[Duration(min)]]</f>
        <v>2.1312741312741315</v>
      </c>
      <c r="BK58" s="11"/>
      <c r="BL58" s="11"/>
    </row>
    <row r="59" spans="1:64" x14ac:dyDescent="0.3">
      <c r="A59" s="13" t="s">
        <v>37</v>
      </c>
      <c r="B59" s="13" t="s">
        <v>76</v>
      </c>
      <c r="C59" s="14">
        <v>45120</v>
      </c>
      <c r="D59" s="13" t="s">
        <v>19</v>
      </c>
      <c r="E59" s="15">
        <v>4.4930555555555557E-2</v>
      </c>
      <c r="F59" s="7">
        <v>4256.8828100000001</v>
      </c>
      <c r="G59" s="7">
        <v>6.49</v>
      </c>
      <c r="H59" s="7">
        <v>21.094519999999999</v>
      </c>
      <c r="I59" s="7">
        <v>602.87</v>
      </c>
      <c r="J59" s="7">
        <v>0</v>
      </c>
      <c r="K59" s="7">
        <v>50</v>
      </c>
      <c r="L59" s="7">
        <v>33</v>
      </c>
      <c r="M59" s="7">
        <v>609.36</v>
      </c>
      <c r="N59" s="7">
        <v>6.49</v>
      </c>
      <c r="O59" s="7">
        <v>490.68176</v>
      </c>
      <c r="P59" s="7">
        <v>65.785020000000003</v>
      </c>
      <c r="Q59" s="10">
        <f>SUM(Table15[[#This Row],[Acceleration B1-3 Total Efforts (Gen 2)]:[Deceleration B1-3 Total Efforts (Gen 2)]])</f>
        <v>83</v>
      </c>
      <c r="R59" s="11">
        <f>AVERAGEIF(Table15[Name],Table15[[#This Row],[Name]],Table15[Total Distance (m)])</f>
        <v>6139.7996708333349</v>
      </c>
      <c r="S59" s="11">
        <f>AVERAGEIF(Table15[Name],Table15[[#This Row],[Name]],Table15[HSD Above 20 km/h])</f>
        <v>201.54916583333338</v>
      </c>
      <c r="T59" s="11">
        <f>AVERAGEIF(Table15[Name],Table15[[#This Row],[Name]],Table15[Maximum Velocity (km/h)])</f>
        <v>23.793131666666667</v>
      </c>
      <c r="U59" s="11">
        <f>AVERAGEIF(Table15[Name],Table15[[#This Row],[Name]],Table15[Velocity Zone 4 (15-20 Km/h) (m)])</f>
        <v>577.89167124999983</v>
      </c>
      <c r="V59" s="11">
        <f>AVERAGEIF(Table15[Name],Table15[[#This Row],[Name]],Table15[Velocity Zone 6 (25 + Km/h) (m)])</f>
        <v>45.649166250000007</v>
      </c>
      <c r="W59" s="11">
        <f>AVERAGEIF(Table15[Name],Table15[[#This Row],[Name]],Table15[Acceleration B1-3 Total Efforts (Gen 2)])</f>
        <v>68.25</v>
      </c>
      <c r="X59" s="11">
        <f>AVERAGEIF(Table15[Name],Table15[[#This Row],[Name]],Table15[Deceleration B1-3 Total Efforts (Gen 2)])</f>
        <v>52.208333333333336</v>
      </c>
      <c r="Y59" s="11">
        <f>AVERAGEIF(Table15[Name],Table15[[#This Row],[Name]],Table15[High Intensity Distance (m)_&gt;15])</f>
        <v>779.44083708333335</v>
      </c>
      <c r="Z59" s="11">
        <f>AVERAGEIF(Table15[Name],Table15[[#This Row],[Name]],Table15[Velocity Zone 5 (20-25 Km/h) (m)])</f>
        <v>155.89999958333337</v>
      </c>
      <c r="AA59" s="11">
        <f>AVERAGEIF(Table15[Name],Table15[[#This Row],[Name]],Table15[Total Player Load])</f>
        <v>674.74275333333321</v>
      </c>
      <c r="AB59" s="11">
        <f>AVERAGEIF(Table15[Name],Table15[[#This Row],[Name]],Table15[ACC+DEC])</f>
        <v>120.45833333333333</v>
      </c>
      <c r="AC59" s="11">
        <f>AVERAGE(Table15[Total Distance (m)])</f>
        <v>5546.0900840188679</v>
      </c>
      <c r="AD59" s="11">
        <f>AVERAGE(Table15[HSD Above 20 km/h])</f>
        <v>248.67511279245289</v>
      </c>
      <c r="AE59" s="11">
        <f>AVERAGE(Table15[Maximum Velocity (km/h)])</f>
        <v>25.938714150943401</v>
      </c>
      <c r="AF59" s="11">
        <f>AVERAGE(Table15[Velocity Zone 4 (15-20 Km/h) (m)])</f>
        <v>585.63754809433908</v>
      </c>
      <c r="AG59" s="11">
        <f>AVERAGE(Table15[Velocity Zone 6 (25 + Km/h) (m)])</f>
        <v>55.103452830188672</v>
      </c>
      <c r="AH59" s="11">
        <f>AVERAGE(Table15[Acceleration B1-3 Total Efforts (Gen 2)])</f>
        <v>70.932075471698113</v>
      </c>
      <c r="AI59" s="11">
        <f>AVERAGE(Table15[Deceleration B1-3 Total Efforts (Gen 2)])</f>
        <v>58.513207547169813</v>
      </c>
      <c r="AJ59" s="11">
        <f>AVERAGE(Table15[High Intensity Distance (m)_&gt;15])</f>
        <v>834.31266088679206</v>
      </c>
      <c r="AK59" s="11">
        <f>AVERAGE(Table15[Velocity Zone 5 (20-25 Km/h) (m)])</f>
        <v>193.57165996226419</v>
      </c>
      <c r="AL59" s="11">
        <f>AVERAGE(Table15[Total Player Load])</f>
        <v>612.17092028301886</v>
      </c>
      <c r="AM59" s="11">
        <f>AVERAGE(Table15[ACC+DEC])</f>
        <v>129.44528301886791</v>
      </c>
      <c r="AN59" s="11" t="str">
        <f>TEXT(Table15[[#This Row],[Date]],"mmmm")</f>
        <v>juillet</v>
      </c>
      <c r="AO59" s="11" t="e">
        <f ca="1">_xlfn.MAXIFS(Table15[Total Distance (m)],Table15[Name],Table15[[#This Row],[Name]])</f>
        <v>#NAME?</v>
      </c>
      <c r="AP59" s="11" t="e">
        <f ca="1">_xlfn.MAXIFS(Table15[HSD Above 20 km/h],Table15[Name],Table15[[#This Row],[Name]])</f>
        <v>#NAME?</v>
      </c>
      <c r="AQ59" s="11" t="e">
        <f ca="1">_xlfn.MAXIFS(Table15[Maximum Velocity (km/h)],Table15[Name],Table15[[#This Row],[Name]])</f>
        <v>#NAME?</v>
      </c>
      <c r="AR59" s="9" t="e">
        <f ca="1">Table15[[#This Row],[Maximum Velocity (km/h)]]/Table15[[#This Row],[Max_Maximum Velocity (km/h)]]</f>
        <v>#NAME?</v>
      </c>
      <c r="AS59" s="11" t="e">
        <f ca="1">_xlfn.MAXIFS(Table15[Velocity Zone 4 (15-20 Km/h) (m)],Table15[Name],Table15[[#This Row],[Name]])</f>
        <v>#NAME?</v>
      </c>
      <c r="AT59" s="11" t="e">
        <f ca="1">_xlfn.MAXIFS(Table15[Velocity Zone 6 (25 + Km/h) (m)],Table15[Name],Table15[[#This Row],[Name]])</f>
        <v>#NAME?</v>
      </c>
      <c r="AU59" s="11" t="e">
        <f ca="1">_xlfn.MAXIFS(Table15[Acceleration B1-3 Total Efforts (Gen 2)],Table15[Name],Table15[[#This Row],[Name]])</f>
        <v>#NAME?</v>
      </c>
      <c r="AV59" s="11" t="e">
        <f ca="1">_xlfn.MAXIFS(Table15[Deceleration B1-3 Total Efforts (Gen 2)],Table15[Name],Table15[[#This Row],[Name]])</f>
        <v>#NAME?</v>
      </c>
      <c r="AW59" s="11" t="e">
        <f ca="1">_xlfn.MAXIFS(Table15[High Intensity Distance (m)_&gt;15],Table15[Name],Table15[[#This Row],[Name]])</f>
        <v>#NAME?</v>
      </c>
      <c r="AX59" s="11" t="e">
        <f ca="1">_xlfn.MAXIFS(Table15[Velocity Zone 5 (20-25 Km/h) (m)],Table15[Name],Table15[[#This Row],[Name]])</f>
        <v>#NAME?</v>
      </c>
      <c r="AY59" s="11" t="e">
        <f ca="1">_xlfn.MAXIFS(Table15[Total Player Load],Table15[Name],Table15[[#This Row],[Name]])</f>
        <v>#NAME?</v>
      </c>
      <c r="AZ59" s="11" t="e">
        <f ca="1">_xlfn.MAXIFS(Table15[ACC+DEC],Table15[Name],Table15[[#This Row],[Name]])</f>
        <v>#NAME?</v>
      </c>
      <c r="BA59" s="11">
        <f>CONVERT(Table15[[#This Row],[Total Duration]],"day","mn")</f>
        <v>64.7</v>
      </c>
      <c r="BB59" s="12">
        <f>Table15[[#This Row],[HSD Above 20 km/h]]/Table15[[#This Row],[Duration(min)]]</f>
        <v>0.10030911901081917</v>
      </c>
      <c r="BC59" s="11">
        <f>Table15[[#This Row],[Velocity Zone 4 (15-20 Km/h) (m)]]/Table15[[#This Row],[Duration(min)]]</f>
        <v>9.3179289026275107</v>
      </c>
      <c r="BD59" s="11">
        <f>Table15[[#This Row],[Velocity Zone 6 (25 + Km/h) (m)]]/Table15[[#This Row],[Duration(min)]]</f>
        <v>0</v>
      </c>
      <c r="BE59" s="11">
        <f>Table15[[#This Row],[Acceleration B1-3 Total Efforts (Gen 2)]]/Table15[[#This Row],[Duration(min)]]</f>
        <v>0.77279752704791338</v>
      </c>
      <c r="BF59" s="11">
        <f>Table15[[#This Row],[Deceleration B1-3 Total Efforts (Gen 2)]]/Table15[[#This Row],[Duration(min)]]</f>
        <v>0.51004636785162283</v>
      </c>
      <c r="BG59" s="11">
        <f>Table15[[#This Row],[High Intensity Distance (m)_&gt;15]]/Table15[[#This Row],[Duration(min)]]</f>
        <v>9.4182380216383308</v>
      </c>
      <c r="BH59" s="11">
        <f>Table15[[#This Row],[Velocity Zone 5 (20-25 Km/h) (m)]]/Table15[[#This Row],[Duration(min)]]</f>
        <v>0.10030911901081917</v>
      </c>
      <c r="BI59" s="11">
        <f>Table15[[#This Row],[Total Player Load]]/Table15[[#This Row],[Duration(min)]]</f>
        <v>7.5839530139103548</v>
      </c>
      <c r="BJ59" s="11">
        <f>Table15[[#This Row],[ACC+DEC]]/Table15[[#This Row],[Duration(min)]]</f>
        <v>1.2828438948995362</v>
      </c>
      <c r="BK59" s="11"/>
      <c r="BL59" s="11"/>
    </row>
    <row r="60" spans="1:64" x14ac:dyDescent="0.3">
      <c r="A60" s="13" t="s">
        <v>23</v>
      </c>
      <c r="B60" s="13" t="s">
        <v>76</v>
      </c>
      <c r="C60" s="14">
        <v>45120</v>
      </c>
      <c r="D60" s="13" t="s">
        <v>24</v>
      </c>
      <c r="E60" s="15">
        <v>4.462962962962963E-2</v>
      </c>
      <c r="F60" s="7">
        <v>4461.9941399999998</v>
      </c>
      <c r="G60" s="7">
        <v>1.9</v>
      </c>
      <c r="H60" s="7">
        <v>20.46105</v>
      </c>
      <c r="I60" s="7">
        <v>504.41</v>
      </c>
      <c r="J60" s="7">
        <v>0</v>
      </c>
      <c r="K60" s="7">
        <v>59</v>
      </c>
      <c r="L60" s="7">
        <v>34</v>
      </c>
      <c r="M60" s="7">
        <v>506.31</v>
      </c>
      <c r="N60" s="7">
        <v>1.9</v>
      </c>
      <c r="O60" s="7">
        <v>468.95873999999998</v>
      </c>
      <c r="P60" s="7">
        <v>69.420550000000006</v>
      </c>
      <c r="Q60" s="10">
        <f>SUM(Table15[[#This Row],[Acceleration B1-3 Total Efforts (Gen 2)]:[Deceleration B1-3 Total Efforts (Gen 2)]])</f>
        <v>93</v>
      </c>
      <c r="R60" s="11">
        <f>AVERAGEIF(Table15[Name],Table15[[#This Row],[Name]],Table15[Total Distance (m)])</f>
        <v>6241.2704329032267</v>
      </c>
      <c r="S60" s="11">
        <f>AVERAGEIF(Table15[Name],Table15[[#This Row],[Name]],Table15[HSD Above 20 km/h])</f>
        <v>217.21870838709677</v>
      </c>
      <c r="T60" s="11">
        <f>AVERAGEIF(Table15[Name],Table15[[#This Row],[Name]],Table15[Maximum Velocity (km/h)])</f>
        <v>26.033857419354835</v>
      </c>
      <c r="U60" s="11">
        <f>AVERAGEIF(Table15[Name],Table15[[#This Row],[Name]],Table15[Velocity Zone 4 (15-20 Km/h) (m)])</f>
        <v>570.99710096774197</v>
      </c>
      <c r="V60" s="11">
        <f>AVERAGEIF(Table15[Name],Table15[[#This Row],[Name]],Table15[Velocity Zone 6 (25 + Km/h) (m)])</f>
        <v>39.649355161290323</v>
      </c>
      <c r="W60" s="11">
        <f>AVERAGEIF(Table15[Name],Table15[[#This Row],[Name]],Table15[Acceleration B1-3 Total Efforts (Gen 2)])</f>
        <v>62.967741935483872</v>
      </c>
      <c r="X60" s="11">
        <f>AVERAGEIF(Table15[Name],Table15[[#This Row],[Name]],Table15[Deceleration B1-3 Total Efforts (Gen 2)])</f>
        <v>49.29032258064516</v>
      </c>
      <c r="Y60" s="11">
        <f>AVERAGEIF(Table15[Name],Table15[[#This Row],[Name]],Table15[High Intensity Distance (m)_&gt;15])</f>
        <v>788.2158093548386</v>
      </c>
      <c r="Z60" s="11">
        <f>AVERAGEIF(Table15[Name],Table15[[#This Row],[Name]],Table15[Velocity Zone 5 (20-25 Km/h) (m)])</f>
        <v>177.56935322580642</v>
      </c>
      <c r="AA60" s="11">
        <f>AVERAGEIF(Table15[Name],Table15[[#This Row],[Name]],Table15[Total Player Load])</f>
        <v>665.93952838709663</v>
      </c>
      <c r="AB60" s="11">
        <f>AVERAGEIF(Table15[Name],Table15[[#This Row],[Name]],Table15[ACC+DEC])</f>
        <v>112.25806451612904</v>
      </c>
      <c r="AC60" s="11">
        <f>AVERAGE(Table15[Total Distance (m)])</f>
        <v>5546.0900840188679</v>
      </c>
      <c r="AD60" s="11">
        <f>AVERAGE(Table15[HSD Above 20 km/h])</f>
        <v>248.67511279245289</v>
      </c>
      <c r="AE60" s="11">
        <f>AVERAGE(Table15[Maximum Velocity (km/h)])</f>
        <v>25.938714150943401</v>
      </c>
      <c r="AF60" s="11">
        <f>AVERAGE(Table15[Velocity Zone 4 (15-20 Km/h) (m)])</f>
        <v>585.63754809433908</v>
      </c>
      <c r="AG60" s="11">
        <f>AVERAGE(Table15[Velocity Zone 6 (25 + Km/h) (m)])</f>
        <v>55.103452830188672</v>
      </c>
      <c r="AH60" s="11">
        <f>AVERAGE(Table15[Acceleration B1-3 Total Efforts (Gen 2)])</f>
        <v>70.932075471698113</v>
      </c>
      <c r="AI60" s="11">
        <f>AVERAGE(Table15[Deceleration B1-3 Total Efforts (Gen 2)])</f>
        <v>58.513207547169813</v>
      </c>
      <c r="AJ60" s="11">
        <f>AVERAGE(Table15[High Intensity Distance (m)_&gt;15])</f>
        <v>834.31266088679206</v>
      </c>
      <c r="AK60" s="11">
        <f>AVERAGE(Table15[Velocity Zone 5 (20-25 Km/h) (m)])</f>
        <v>193.57165996226419</v>
      </c>
      <c r="AL60" s="11">
        <f>AVERAGE(Table15[Total Player Load])</f>
        <v>612.17092028301886</v>
      </c>
      <c r="AM60" s="11">
        <f>AVERAGE(Table15[ACC+DEC])</f>
        <v>129.44528301886791</v>
      </c>
      <c r="AN60" s="11" t="str">
        <f>TEXT(Table15[[#This Row],[Date]],"mmmm")</f>
        <v>juillet</v>
      </c>
      <c r="AO60" s="11" t="e">
        <f ca="1">_xlfn.MAXIFS(Table15[Total Distance (m)],Table15[Name],Table15[[#This Row],[Name]])</f>
        <v>#NAME?</v>
      </c>
      <c r="AP60" s="11" t="e">
        <f ca="1">_xlfn.MAXIFS(Table15[HSD Above 20 km/h],Table15[Name],Table15[[#This Row],[Name]])</f>
        <v>#NAME?</v>
      </c>
      <c r="AQ60" s="11" t="e">
        <f ca="1">_xlfn.MAXIFS(Table15[Maximum Velocity (km/h)],Table15[Name],Table15[[#This Row],[Name]])</f>
        <v>#NAME?</v>
      </c>
      <c r="AR60" s="9" t="e">
        <f ca="1">Table15[[#This Row],[Maximum Velocity (km/h)]]/Table15[[#This Row],[Max_Maximum Velocity (km/h)]]</f>
        <v>#NAME?</v>
      </c>
      <c r="AS60" s="11" t="e">
        <f ca="1">_xlfn.MAXIFS(Table15[Velocity Zone 4 (15-20 Km/h) (m)],Table15[Name],Table15[[#This Row],[Name]])</f>
        <v>#NAME?</v>
      </c>
      <c r="AT60" s="11" t="e">
        <f ca="1">_xlfn.MAXIFS(Table15[Velocity Zone 6 (25 + Km/h) (m)],Table15[Name],Table15[[#This Row],[Name]])</f>
        <v>#NAME?</v>
      </c>
      <c r="AU60" s="11" t="e">
        <f ca="1">_xlfn.MAXIFS(Table15[Acceleration B1-3 Total Efforts (Gen 2)],Table15[Name],Table15[[#This Row],[Name]])</f>
        <v>#NAME?</v>
      </c>
      <c r="AV60" s="11" t="e">
        <f ca="1">_xlfn.MAXIFS(Table15[Deceleration B1-3 Total Efforts (Gen 2)],Table15[Name],Table15[[#This Row],[Name]])</f>
        <v>#NAME?</v>
      </c>
      <c r="AW60" s="11" t="e">
        <f ca="1">_xlfn.MAXIFS(Table15[High Intensity Distance (m)_&gt;15],Table15[Name],Table15[[#This Row],[Name]])</f>
        <v>#NAME?</v>
      </c>
      <c r="AX60" s="11" t="e">
        <f ca="1">_xlfn.MAXIFS(Table15[Velocity Zone 5 (20-25 Km/h) (m)],Table15[Name],Table15[[#This Row],[Name]])</f>
        <v>#NAME?</v>
      </c>
      <c r="AY60" s="11" t="e">
        <f ca="1">_xlfn.MAXIFS(Table15[Total Player Load],Table15[Name],Table15[[#This Row],[Name]])</f>
        <v>#NAME?</v>
      </c>
      <c r="AZ60" s="11" t="e">
        <f ca="1">_xlfn.MAXIFS(Table15[ACC+DEC],Table15[Name],Table15[[#This Row],[Name]])</f>
        <v>#NAME?</v>
      </c>
      <c r="BA60" s="11">
        <f>CONVERT(Table15[[#This Row],[Total Duration]],"day","mn")</f>
        <v>64.266666666666666</v>
      </c>
      <c r="BB60" s="12">
        <f>Table15[[#This Row],[HSD Above 20 km/h]]/Table15[[#This Row],[Duration(min)]]</f>
        <v>2.9564315352697094E-2</v>
      </c>
      <c r="BC60" s="11">
        <f>Table15[[#This Row],[Velocity Zone 4 (15-20 Km/h) (m)]]/Table15[[#This Row],[Duration(min)]]</f>
        <v>7.848703319502075</v>
      </c>
      <c r="BD60" s="11">
        <f>Table15[[#This Row],[Velocity Zone 6 (25 + Km/h) (m)]]/Table15[[#This Row],[Duration(min)]]</f>
        <v>0</v>
      </c>
      <c r="BE60" s="11">
        <f>Table15[[#This Row],[Acceleration B1-3 Total Efforts (Gen 2)]]/Table15[[#This Row],[Duration(min)]]</f>
        <v>0.91804979253112029</v>
      </c>
      <c r="BF60" s="11">
        <f>Table15[[#This Row],[Deceleration B1-3 Total Efforts (Gen 2)]]/Table15[[#This Row],[Duration(min)]]</f>
        <v>0.52904564315352698</v>
      </c>
      <c r="BG60" s="11">
        <f>Table15[[#This Row],[High Intensity Distance (m)_&gt;15]]/Table15[[#This Row],[Duration(min)]]</f>
        <v>7.8782676348547716</v>
      </c>
      <c r="BH60" s="11">
        <f>Table15[[#This Row],[Velocity Zone 5 (20-25 Km/h) (m)]]/Table15[[#This Row],[Duration(min)]]</f>
        <v>2.9564315352697094E-2</v>
      </c>
      <c r="BI60" s="11">
        <f>Table15[[#This Row],[Total Player Load]]/Table15[[#This Row],[Duration(min)]]</f>
        <v>7.2970758298755181</v>
      </c>
      <c r="BJ60" s="11">
        <f>Table15[[#This Row],[ACC+DEC]]/Table15[[#This Row],[Duration(min)]]</f>
        <v>1.4470954356846473</v>
      </c>
      <c r="BK60" s="11"/>
      <c r="BL60" s="11"/>
    </row>
    <row r="61" spans="1:64" x14ac:dyDescent="0.3">
      <c r="A61" s="13" t="s">
        <v>25</v>
      </c>
      <c r="B61" s="13" t="s">
        <v>76</v>
      </c>
      <c r="C61" s="14">
        <v>45120</v>
      </c>
      <c r="D61" s="13" t="s">
        <v>26</v>
      </c>
      <c r="E61" s="15">
        <v>6.4930555555555549E-3</v>
      </c>
      <c r="F61" s="7">
        <v>3.423</v>
      </c>
      <c r="G61" s="7">
        <v>0</v>
      </c>
      <c r="H61" s="7">
        <v>0.73746999999999996</v>
      </c>
      <c r="I61" s="7">
        <v>0</v>
      </c>
      <c r="J61" s="7">
        <v>0</v>
      </c>
      <c r="K61" s="7">
        <v>0</v>
      </c>
      <c r="L61" s="7">
        <v>0</v>
      </c>
      <c r="M61" s="7">
        <v>0</v>
      </c>
      <c r="N61" s="7">
        <v>0</v>
      </c>
      <c r="O61" s="7">
        <v>2.2415400000000001</v>
      </c>
      <c r="P61" s="7">
        <v>0.36609000000000003</v>
      </c>
      <c r="Q61" s="10">
        <f>SUM(Table15[[#This Row],[Acceleration B1-3 Total Efforts (Gen 2)]:[Deceleration B1-3 Total Efforts (Gen 2)]])</f>
        <v>0</v>
      </c>
      <c r="R61" s="11">
        <f>AVERAGEIF(Table15[Name],Table15[[#This Row],[Name]],Table15[Total Distance (m)])</f>
        <v>3946.1642225000001</v>
      </c>
      <c r="S61" s="11">
        <f>AVERAGEIF(Table15[Name],Table15[[#This Row],[Name]],Table15[HSD Above 20 km/h])</f>
        <v>233.577495</v>
      </c>
      <c r="T61" s="11">
        <f>AVERAGEIF(Table15[Name],Table15[[#This Row],[Name]],Table15[Maximum Velocity (km/h)])</f>
        <v>19.310247499999999</v>
      </c>
      <c r="U61" s="11">
        <f>AVERAGEIF(Table15[Name],Table15[[#This Row],[Name]],Table15[Velocity Zone 4 (15-20 Km/h) (m)])</f>
        <v>402.05749500000002</v>
      </c>
      <c r="V61" s="11">
        <f>AVERAGEIF(Table15[Name],Table15[[#This Row],[Name]],Table15[Velocity Zone 6 (25 + Km/h) (m)])</f>
        <v>75.532499999999999</v>
      </c>
      <c r="W61" s="11">
        <f>AVERAGEIF(Table15[Name],Table15[[#This Row],[Name]],Table15[Acceleration B1-3 Total Efforts (Gen 2)])</f>
        <v>46.5</v>
      </c>
      <c r="X61" s="11">
        <f>AVERAGEIF(Table15[Name],Table15[[#This Row],[Name]],Table15[Deceleration B1-3 Total Efforts (Gen 2)])</f>
        <v>27.75</v>
      </c>
      <c r="Y61" s="11">
        <f>AVERAGEIF(Table15[Name],Table15[[#This Row],[Name]],Table15[High Intensity Distance (m)_&gt;15])</f>
        <v>635.63499000000002</v>
      </c>
      <c r="Z61" s="11">
        <f>AVERAGEIF(Table15[Name],Table15[[#This Row],[Name]],Table15[Velocity Zone 5 (20-25 Km/h) (m)])</f>
        <v>158.04499499999997</v>
      </c>
      <c r="AA61" s="11">
        <f>AVERAGEIF(Table15[Name],Table15[[#This Row],[Name]],Table15[Total Player Load])</f>
        <v>470.71162749999996</v>
      </c>
      <c r="AB61" s="11">
        <f>AVERAGEIF(Table15[Name],Table15[[#This Row],[Name]],Table15[ACC+DEC])</f>
        <v>74.25</v>
      </c>
      <c r="AC61" s="11">
        <f>AVERAGE(Table15[Total Distance (m)])</f>
        <v>5546.0900840188679</v>
      </c>
      <c r="AD61" s="11">
        <f>AVERAGE(Table15[HSD Above 20 km/h])</f>
        <v>248.67511279245289</v>
      </c>
      <c r="AE61" s="11">
        <f>AVERAGE(Table15[Maximum Velocity (km/h)])</f>
        <v>25.938714150943401</v>
      </c>
      <c r="AF61" s="11">
        <f>AVERAGE(Table15[Velocity Zone 4 (15-20 Km/h) (m)])</f>
        <v>585.63754809433908</v>
      </c>
      <c r="AG61" s="11">
        <f>AVERAGE(Table15[Velocity Zone 6 (25 + Km/h) (m)])</f>
        <v>55.103452830188672</v>
      </c>
      <c r="AH61" s="11">
        <f>AVERAGE(Table15[Acceleration B1-3 Total Efforts (Gen 2)])</f>
        <v>70.932075471698113</v>
      </c>
      <c r="AI61" s="11">
        <f>AVERAGE(Table15[Deceleration B1-3 Total Efforts (Gen 2)])</f>
        <v>58.513207547169813</v>
      </c>
      <c r="AJ61" s="11">
        <f>AVERAGE(Table15[High Intensity Distance (m)_&gt;15])</f>
        <v>834.31266088679206</v>
      </c>
      <c r="AK61" s="11">
        <f>AVERAGE(Table15[Velocity Zone 5 (20-25 Km/h) (m)])</f>
        <v>193.57165996226419</v>
      </c>
      <c r="AL61" s="11">
        <f>AVERAGE(Table15[Total Player Load])</f>
        <v>612.17092028301886</v>
      </c>
      <c r="AM61" s="11">
        <f>AVERAGE(Table15[ACC+DEC])</f>
        <v>129.44528301886791</v>
      </c>
      <c r="AN61" s="11" t="str">
        <f>TEXT(Table15[[#This Row],[Date]],"mmmm")</f>
        <v>juillet</v>
      </c>
      <c r="AO61" s="11" t="e">
        <f ca="1">_xlfn.MAXIFS(Table15[Total Distance (m)],Table15[Name],Table15[[#This Row],[Name]])</f>
        <v>#NAME?</v>
      </c>
      <c r="AP61" s="11" t="e">
        <f ca="1">_xlfn.MAXIFS(Table15[HSD Above 20 km/h],Table15[Name],Table15[[#This Row],[Name]])</f>
        <v>#NAME?</v>
      </c>
      <c r="AQ61" s="11" t="e">
        <f ca="1">_xlfn.MAXIFS(Table15[Maximum Velocity (km/h)],Table15[Name],Table15[[#This Row],[Name]])</f>
        <v>#NAME?</v>
      </c>
      <c r="AR61" s="9" t="e">
        <f ca="1">Table15[[#This Row],[Maximum Velocity (km/h)]]/Table15[[#This Row],[Max_Maximum Velocity (km/h)]]</f>
        <v>#NAME?</v>
      </c>
      <c r="AS61" s="11" t="e">
        <f ca="1">_xlfn.MAXIFS(Table15[Velocity Zone 4 (15-20 Km/h) (m)],Table15[Name],Table15[[#This Row],[Name]])</f>
        <v>#NAME?</v>
      </c>
      <c r="AT61" s="11" t="e">
        <f ca="1">_xlfn.MAXIFS(Table15[Velocity Zone 6 (25 + Km/h) (m)],Table15[Name],Table15[[#This Row],[Name]])</f>
        <v>#NAME?</v>
      </c>
      <c r="AU61" s="11" t="e">
        <f ca="1">_xlfn.MAXIFS(Table15[Acceleration B1-3 Total Efforts (Gen 2)],Table15[Name],Table15[[#This Row],[Name]])</f>
        <v>#NAME?</v>
      </c>
      <c r="AV61" s="11" t="e">
        <f ca="1">_xlfn.MAXIFS(Table15[Deceleration B1-3 Total Efforts (Gen 2)],Table15[Name],Table15[[#This Row],[Name]])</f>
        <v>#NAME?</v>
      </c>
      <c r="AW61" s="11" t="e">
        <f ca="1">_xlfn.MAXIFS(Table15[High Intensity Distance (m)_&gt;15],Table15[Name],Table15[[#This Row],[Name]])</f>
        <v>#NAME?</v>
      </c>
      <c r="AX61" s="11" t="e">
        <f ca="1">_xlfn.MAXIFS(Table15[Velocity Zone 5 (20-25 Km/h) (m)],Table15[Name],Table15[[#This Row],[Name]])</f>
        <v>#NAME?</v>
      </c>
      <c r="AY61" s="11" t="e">
        <f ca="1">_xlfn.MAXIFS(Table15[Total Player Load],Table15[Name],Table15[[#This Row],[Name]])</f>
        <v>#NAME?</v>
      </c>
      <c r="AZ61" s="11" t="e">
        <f ca="1">_xlfn.MAXIFS(Table15[ACC+DEC],Table15[Name],Table15[[#This Row],[Name]])</f>
        <v>#NAME?</v>
      </c>
      <c r="BA61" s="11">
        <f>CONVERT(Table15[[#This Row],[Total Duration]],"day","mn")</f>
        <v>9.3499999999999979</v>
      </c>
      <c r="BB61" s="12">
        <f>Table15[[#This Row],[HSD Above 20 km/h]]/Table15[[#This Row],[Duration(min)]]</f>
        <v>0</v>
      </c>
      <c r="BC61" s="11">
        <f>Table15[[#This Row],[Velocity Zone 4 (15-20 Km/h) (m)]]/Table15[[#This Row],[Duration(min)]]</f>
        <v>0</v>
      </c>
      <c r="BD61" s="11">
        <f>Table15[[#This Row],[Velocity Zone 6 (25 + Km/h) (m)]]/Table15[[#This Row],[Duration(min)]]</f>
        <v>0</v>
      </c>
      <c r="BE61" s="11">
        <f>Table15[[#This Row],[Acceleration B1-3 Total Efforts (Gen 2)]]/Table15[[#This Row],[Duration(min)]]</f>
        <v>0</v>
      </c>
      <c r="BF61" s="11">
        <f>Table15[[#This Row],[Deceleration B1-3 Total Efforts (Gen 2)]]/Table15[[#This Row],[Duration(min)]]</f>
        <v>0</v>
      </c>
      <c r="BG61" s="11">
        <f>Table15[[#This Row],[High Intensity Distance (m)_&gt;15]]/Table15[[#This Row],[Duration(min)]]</f>
        <v>0</v>
      </c>
      <c r="BH61" s="11">
        <f>Table15[[#This Row],[Velocity Zone 5 (20-25 Km/h) (m)]]/Table15[[#This Row],[Duration(min)]]</f>
        <v>0</v>
      </c>
      <c r="BI61" s="11">
        <f>Table15[[#This Row],[Total Player Load]]/Table15[[#This Row],[Duration(min)]]</f>
        <v>0.23973689839572199</v>
      </c>
      <c r="BJ61" s="11">
        <f>Table15[[#This Row],[ACC+DEC]]/Table15[[#This Row],[Duration(min)]]</f>
        <v>0</v>
      </c>
      <c r="BK61" s="11"/>
      <c r="BL61" s="11"/>
    </row>
    <row r="62" spans="1:64" x14ac:dyDescent="0.3">
      <c r="A62" s="13" t="s">
        <v>27</v>
      </c>
      <c r="B62" s="13" t="s">
        <v>76</v>
      </c>
      <c r="C62" s="14">
        <v>45120</v>
      </c>
      <c r="D62" s="13" t="s">
        <v>15</v>
      </c>
      <c r="E62" s="15">
        <v>4.4965277777777778E-2</v>
      </c>
      <c r="F62" s="7">
        <v>4086.5095200000001</v>
      </c>
      <c r="G62" s="7">
        <v>72.819999999999993</v>
      </c>
      <c r="H62" s="7">
        <v>23.930800000000001</v>
      </c>
      <c r="I62" s="7">
        <v>670.34997999999996</v>
      </c>
      <c r="J62" s="7">
        <v>0</v>
      </c>
      <c r="K62" s="7">
        <v>63</v>
      </c>
      <c r="L62" s="7">
        <v>52</v>
      </c>
      <c r="M62" s="7">
        <v>743.16998000000001</v>
      </c>
      <c r="N62" s="7">
        <v>72.819999999999993</v>
      </c>
      <c r="O62" s="7">
        <v>429.63524999999998</v>
      </c>
      <c r="P62" s="7">
        <v>63.099119999999999</v>
      </c>
      <c r="Q62" s="10">
        <f>SUM(Table15[[#This Row],[Acceleration B1-3 Total Efforts (Gen 2)]:[Deceleration B1-3 Total Efforts (Gen 2)]])</f>
        <v>115</v>
      </c>
      <c r="R62" s="11">
        <f>AVERAGEIF(Table15[Name],Table15[[#This Row],[Name]],Table15[Total Distance (m)])</f>
        <v>5179.7768868965513</v>
      </c>
      <c r="S62" s="11">
        <f>AVERAGEIF(Table15[Name],Table15[[#This Row],[Name]],Table15[HSD Above 20 km/h])</f>
        <v>252.10896655172411</v>
      </c>
      <c r="T62" s="11">
        <f>AVERAGEIF(Table15[Name],Table15[[#This Row],[Name]],Table15[Maximum Velocity (km/h)])</f>
        <v>25.649757931034483</v>
      </c>
      <c r="U62" s="11">
        <f>AVERAGEIF(Table15[Name],Table15[[#This Row],[Name]],Table15[Velocity Zone 4 (15-20 Km/h) (m)])</f>
        <v>569.24724724137934</v>
      </c>
      <c r="V62" s="11">
        <f>AVERAGEIF(Table15[Name],Table15[[#This Row],[Name]],Table15[Velocity Zone 6 (25 + Km/h) (m)])</f>
        <v>51.631034137931039</v>
      </c>
      <c r="W62" s="11">
        <f>AVERAGEIF(Table15[Name],Table15[[#This Row],[Name]],Table15[Acceleration B1-3 Total Efforts (Gen 2)])</f>
        <v>76</v>
      </c>
      <c r="X62" s="11">
        <f>AVERAGEIF(Table15[Name],Table15[[#This Row],[Name]],Table15[Deceleration B1-3 Total Efforts (Gen 2)])</f>
        <v>64.58620689655173</v>
      </c>
      <c r="Y62" s="11">
        <f>AVERAGEIF(Table15[Name],Table15[[#This Row],[Name]],Table15[High Intensity Distance (m)_&gt;15])</f>
        <v>821.35621379310328</v>
      </c>
      <c r="Z62" s="11">
        <f>AVERAGEIF(Table15[Name],Table15[[#This Row],[Name]],Table15[Velocity Zone 5 (20-25 Km/h) (m)])</f>
        <v>200.47793241379313</v>
      </c>
      <c r="AA62" s="11">
        <f>AVERAGEIF(Table15[Name],Table15[[#This Row],[Name]],Table15[Total Player Load])</f>
        <v>529.0852103448276</v>
      </c>
      <c r="AB62" s="11">
        <f>AVERAGEIF(Table15[Name],Table15[[#This Row],[Name]],Table15[ACC+DEC])</f>
        <v>140.58620689655172</v>
      </c>
      <c r="AC62" s="11">
        <f>AVERAGE(Table15[Total Distance (m)])</f>
        <v>5546.0900840188679</v>
      </c>
      <c r="AD62" s="11">
        <f>AVERAGE(Table15[HSD Above 20 km/h])</f>
        <v>248.67511279245289</v>
      </c>
      <c r="AE62" s="11">
        <f>AVERAGE(Table15[Maximum Velocity (km/h)])</f>
        <v>25.938714150943401</v>
      </c>
      <c r="AF62" s="11">
        <f>AVERAGE(Table15[Velocity Zone 4 (15-20 Km/h) (m)])</f>
        <v>585.63754809433908</v>
      </c>
      <c r="AG62" s="11">
        <f>AVERAGE(Table15[Velocity Zone 6 (25 + Km/h) (m)])</f>
        <v>55.103452830188672</v>
      </c>
      <c r="AH62" s="11">
        <f>AVERAGE(Table15[Acceleration B1-3 Total Efforts (Gen 2)])</f>
        <v>70.932075471698113</v>
      </c>
      <c r="AI62" s="11">
        <f>AVERAGE(Table15[Deceleration B1-3 Total Efforts (Gen 2)])</f>
        <v>58.513207547169813</v>
      </c>
      <c r="AJ62" s="11">
        <f>AVERAGE(Table15[High Intensity Distance (m)_&gt;15])</f>
        <v>834.31266088679206</v>
      </c>
      <c r="AK62" s="11">
        <f>AVERAGE(Table15[Velocity Zone 5 (20-25 Km/h) (m)])</f>
        <v>193.57165996226419</v>
      </c>
      <c r="AL62" s="11">
        <f>AVERAGE(Table15[Total Player Load])</f>
        <v>612.17092028301886</v>
      </c>
      <c r="AM62" s="11">
        <f>AVERAGE(Table15[ACC+DEC])</f>
        <v>129.44528301886791</v>
      </c>
      <c r="AN62" s="11" t="str">
        <f>TEXT(Table15[[#This Row],[Date]],"mmmm")</f>
        <v>juillet</v>
      </c>
      <c r="AO62" s="11" t="e">
        <f ca="1">_xlfn.MAXIFS(Table15[Total Distance (m)],Table15[Name],Table15[[#This Row],[Name]])</f>
        <v>#NAME?</v>
      </c>
      <c r="AP62" s="11" t="e">
        <f ca="1">_xlfn.MAXIFS(Table15[HSD Above 20 km/h],Table15[Name],Table15[[#This Row],[Name]])</f>
        <v>#NAME?</v>
      </c>
      <c r="AQ62" s="11" t="e">
        <f ca="1">_xlfn.MAXIFS(Table15[Maximum Velocity (km/h)],Table15[Name],Table15[[#This Row],[Name]])</f>
        <v>#NAME?</v>
      </c>
      <c r="AR62" s="9" t="e">
        <f ca="1">Table15[[#This Row],[Maximum Velocity (km/h)]]/Table15[[#This Row],[Max_Maximum Velocity (km/h)]]</f>
        <v>#NAME?</v>
      </c>
      <c r="AS62" s="11" t="e">
        <f ca="1">_xlfn.MAXIFS(Table15[Velocity Zone 4 (15-20 Km/h) (m)],Table15[Name],Table15[[#This Row],[Name]])</f>
        <v>#NAME?</v>
      </c>
      <c r="AT62" s="11" t="e">
        <f ca="1">_xlfn.MAXIFS(Table15[Velocity Zone 6 (25 + Km/h) (m)],Table15[Name],Table15[[#This Row],[Name]])</f>
        <v>#NAME?</v>
      </c>
      <c r="AU62" s="11" t="e">
        <f ca="1">_xlfn.MAXIFS(Table15[Acceleration B1-3 Total Efforts (Gen 2)],Table15[Name],Table15[[#This Row],[Name]])</f>
        <v>#NAME?</v>
      </c>
      <c r="AV62" s="11" t="e">
        <f ca="1">_xlfn.MAXIFS(Table15[Deceleration B1-3 Total Efforts (Gen 2)],Table15[Name],Table15[[#This Row],[Name]])</f>
        <v>#NAME?</v>
      </c>
      <c r="AW62" s="11" t="e">
        <f ca="1">_xlfn.MAXIFS(Table15[High Intensity Distance (m)_&gt;15],Table15[Name],Table15[[#This Row],[Name]])</f>
        <v>#NAME?</v>
      </c>
      <c r="AX62" s="11" t="e">
        <f ca="1">_xlfn.MAXIFS(Table15[Velocity Zone 5 (20-25 Km/h) (m)],Table15[Name],Table15[[#This Row],[Name]])</f>
        <v>#NAME?</v>
      </c>
      <c r="AY62" s="11" t="e">
        <f ca="1">_xlfn.MAXIFS(Table15[Total Player Load],Table15[Name],Table15[[#This Row],[Name]])</f>
        <v>#NAME?</v>
      </c>
      <c r="AZ62" s="11" t="e">
        <f ca="1">_xlfn.MAXIFS(Table15[ACC+DEC],Table15[Name],Table15[[#This Row],[Name]])</f>
        <v>#NAME?</v>
      </c>
      <c r="BA62" s="11">
        <f>CONVERT(Table15[[#This Row],[Total Duration]],"day","mn")</f>
        <v>64.75</v>
      </c>
      <c r="BB62" s="12">
        <f>Table15[[#This Row],[HSD Above 20 km/h]]/Table15[[#This Row],[Duration(min)]]</f>
        <v>1.1246332046332046</v>
      </c>
      <c r="BC62" s="11">
        <f>Table15[[#This Row],[Velocity Zone 4 (15-20 Km/h) (m)]]/Table15[[#This Row],[Duration(min)]]</f>
        <v>10.352895444015443</v>
      </c>
      <c r="BD62" s="11">
        <f>Table15[[#This Row],[Velocity Zone 6 (25 + Km/h) (m)]]/Table15[[#This Row],[Duration(min)]]</f>
        <v>0</v>
      </c>
      <c r="BE62" s="11">
        <f>Table15[[#This Row],[Acceleration B1-3 Total Efforts (Gen 2)]]/Table15[[#This Row],[Duration(min)]]</f>
        <v>0.97297297297297303</v>
      </c>
      <c r="BF62" s="11">
        <f>Table15[[#This Row],[Deceleration B1-3 Total Efforts (Gen 2)]]/Table15[[#This Row],[Duration(min)]]</f>
        <v>0.80308880308880304</v>
      </c>
      <c r="BG62" s="11">
        <f>Table15[[#This Row],[High Intensity Distance (m)_&gt;15]]/Table15[[#This Row],[Duration(min)]]</f>
        <v>11.477528648648649</v>
      </c>
      <c r="BH62" s="11">
        <f>Table15[[#This Row],[Velocity Zone 5 (20-25 Km/h) (m)]]/Table15[[#This Row],[Duration(min)]]</f>
        <v>1.1246332046332046</v>
      </c>
      <c r="BI62" s="11">
        <f>Table15[[#This Row],[Total Player Load]]/Table15[[#This Row],[Duration(min)]]</f>
        <v>6.6352934362934359</v>
      </c>
      <c r="BJ62" s="11">
        <f>Table15[[#This Row],[ACC+DEC]]/Table15[[#This Row],[Duration(min)]]</f>
        <v>1.7760617760617761</v>
      </c>
      <c r="BK62" s="11"/>
      <c r="BL62" s="11"/>
    </row>
    <row r="63" spans="1:64" x14ac:dyDescent="0.3">
      <c r="A63" s="13" t="s">
        <v>28</v>
      </c>
      <c r="B63" s="13" t="s">
        <v>76</v>
      </c>
      <c r="C63" s="14">
        <v>45120</v>
      </c>
      <c r="D63" s="13" t="s">
        <v>17</v>
      </c>
      <c r="E63" s="15">
        <v>4.462962962962963E-2</v>
      </c>
      <c r="F63" s="7">
        <v>3945.4782700000001</v>
      </c>
      <c r="G63" s="7">
        <v>6.1</v>
      </c>
      <c r="H63" s="7">
        <v>22.25788</v>
      </c>
      <c r="I63" s="7">
        <v>489.82001000000002</v>
      </c>
      <c r="J63" s="7">
        <v>0</v>
      </c>
      <c r="K63" s="7">
        <v>64</v>
      </c>
      <c r="L63" s="7">
        <v>32</v>
      </c>
      <c r="M63" s="7">
        <v>495.92000999999999</v>
      </c>
      <c r="N63" s="7">
        <v>6.1</v>
      </c>
      <c r="O63" s="7">
        <v>387.23660000000001</v>
      </c>
      <c r="P63" s="7">
        <v>61.547280000000001</v>
      </c>
      <c r="Q63" s="10">
        <f>SUM(Table15[[#This Row],[Acceleration B1-3 Total Efforts (Gen 2)]:[Deceleration B1-3 Total Efforts (Gen 2)]])</f>
        <v>96</v>
      </c>
      <c r="R63" s="11">
        <f>AVERAGEIF(Table15[Name],Table15[[#This Row],[Name]],Table15[Total Distance (m)])</f>
        <v>5226.0524104761907</v>
      </c>
      <c r="S63" s="11">
        <f>AVERAGEIF(Table15[Name],Table15[[#This Row],[Name]],Table15[HSD Above 20 km/h])</f>
        <v>191.89047666666667</v>
      </c>
      <c r="T63" s="11">
        <f>AVERAGEIF(Table15[Name],Table15[[#This Row],[Name]],Table15[Maximum Velocity (km/h)])</f>
        <v>24.023690000000002</v>
      </c>
      <c r="U63" s="11">
        <f>AVERAGEIF(Table15[Name],Table15[[#This Row],[Name]],Table15[Velocity Zone 4 (15-20 Km/h) (m)])</f>
        <v>513.75143095238082</v>
      </c>
      <c r="V63" s="11">
        <f>AVERAGEIF(Table15[Name],Table15[[#This Row],[Name]],Table15[Velocity Zone 6 (25 + Km/h) (m)])</f>
        <v>55.037619047619046</v>
      </c>
      <c r="W63" s="11">
        <f>AVERAGEIF(Table15[Name],Table15[[#This Row],[Name]],Table15[Acceleration B1-3 Total Efforts (Gen 2)])</f>
        <v>62.238095238095241</v>
      </c>
      <c r="X63" s="11">
        <f>AVERAGEIF(Table15[Name],Table15[[#This Row],[Name]],Table15[Deceleration B1-3 Total Efforts (Gen 2)])</f>
        <v>39.761904761904759</v>
      </c>
      <c r="Y63" s="11">
        <f>AVERAGEIF(Table15[Name],Table15[[#This Row],[Name]],Table15[High Intensity Distance (m)_&gt;15])</f>
        <v>705.64190761904752</v>
      </c>
      <c r="Z63" s="11">
        <f>AVERAGEIF(Table15[Name],Table15[[#This Row],[Name]],Table15[Velocity Zone 5 (20-25 Km/h) (m)])</f>
        <v>136.85285761904763</v>
      </c>
      <c r="AA63" s="11">
        <f>AVERAGEIF(Table15[Name],Table15[[#This Row],[Name]],Table15[Total Player Load])</f>
        <v>519.94061999999997</v>
      </c>
      <c r="AB63" s="11">
        <f>AVERAGEIF(Table15[Name],Table15[[#This Row],[Name]],Table15[ACC+DEC])</f>
        <v>102</v>
      </c>
      <c r="AC63" s="11">
        <f>AVERAGE(Table15[Total Distance (m)])</f>
        <v>5546.0900840188679</v>
      </c>
      <c r="AD63" s="11">
        <f>AVERAGE(Table15[HSD Above 20 km/h])</f>
        <v>248.67511279245289</v>
      </c>
      <c r="AE63" s="11">
        <f>AVERAGE(Table15[Maximum Velocity (km/h)])</f>
        <v>25.938714150943401</v>
      </c>
      <c r="AF63" s="11">
        <f>AVERAGE(Table15[Velocity Zone 4 (15-20 Km/h) (m)])</f>
        <v>585.63754809433908</v>
      </c>
      <c r="AG63" s="11">
        <f>AVERAGE(Table15[Velocity Zone 6 (25 + Km/h) (m)])</f>
        <v>55.103452830188672</v>
      </c>
      <c r="AH63" s="11">
        <f>AVERAGE(Table15[Acceleration B1-3 Total Efforts (Gen 2)])</f>
        <v>70.932075471698113</v>
      </c>
      <c r="AI63" s="11">
        <f>AVERAGE(Table15[Deceleration B1-3 Total Efforts (Gen 2)])</f>
        <v>58.513207547169813</v>
      </c>
      <c r="AJ63" s="11">
        <f>AVERAGE(Table15[High Intensity Distance (m)_&gt;15])</f>
        <v>834.31266088679206</v>
      </c>
      <c r="AK63" s="11">
        <f>AVERAGE(Table15[Velocity Zone 5 (20-25 Km/h) (m)])</f>
        <v>193.57165996226419</v>
      </c>
      <c r="AL63" s="11">
        <f>AVERAGE(Table15[Total Player Load])</f>
        <v>612.17092028301886</v>
      </c>
      <c r="AM63" s="11">
        <f>AVERAGE(Table15[ACC+DEC])</f>
        <v>129.44528301886791</v>
      </c>
      <c r="AN63" s="11" t="str">
        <f>TEXT(Table15[[#This Row],[Date]],"mmmm")</f>
        <v>juillet</v>
      </c>
      <c r="AO63" s="11" t="e">
        <f ca="1">_xlfn.MAXIFS(Table15[Total Distance (m)],Table15[Name],Table15[[#This Row],[Name]])</f>
        <v>#NAME?</v>
      </c>
      <c r="AP63" s="11" t="e">
        <f ca="1">_xlfn.MAXIFS(Table15[HSD Above 20 km/h],Table15[Name],Table15[[#This Row],[Name]])</f>
        <v>#NAME?</v>
      </c>
      <c r="AQ63" s="11" t="e">
        <f ca="1">_xlfn.MAXIFS(Table15[Maximum Velocity (km/h)],Table15[Name],Table15[[#This Row],[Name]])</f>
        <v>#NAME?</v>
      </c>
      <c r="AR63" s="9" t="e">
        <f ca="1">Table15[[#This Row],[Maximum Velocity (km/h)]]/Table15[[#This Row],[Max_Maximum Velocity (km/h)]]</f>
        <v>#NAME?</v>
      </c>
      <c r="AS63" s="11" t="e">
        <f ca="1">_xlfn.MAXIFS(Table15[Velocity Zone 4 (15-20 Km/h) (m)],Table15[Name],Table15[[#This Row],[Name]])</f>
        <v>#NAME?</v>
      </c>
      <c r="AT63" s="11" t="e">
        <f ca="1">_xlfn.MAXIFS(Table15[Velocity Zone 6 (25 + Km/h) (m)],Table15[Name],Table15[[#This Row],[Name]])</f>
        <v>#NAME?</v>
      </c>
      <c r="AU63" s="11" t="e">
        <f ca="1">_xlfn.MAXIFS(Table15[Acceleration B1-3 Total Efforts (Gen 2)],Table15[Name],Table15[[#This Row],[Name]])</f>
        <v>#NAME?</v>
      </c>
      <c r="AV63" s="11" t="e">
        <f ca="1">_xlfn.MAXIFS(Table15[Deceleration B1-3 Total Efforts (Gen 2)],Table15[Name],Table15[[#This Row],[Name]])</f>
        <v>#NAME?</v>
      </c>
      <c r="AW63" s="11" t="e">
        <f ca="1">_xlfn.MAXIFS(Table15[High Intensity Distance (m)_&gt;15],Table15[Name],Table15[[#This Row],[Name]])</f>
        <v>#NAME?</v>
      </c>
      <c r="AX63" s="11" t="e">
        <f ca="1">_xlfn.MAXIFS(Table15[Velocity Zone 5 (20-25 Km/h) (m)],Table15[Name],Table15[[#This Row],[Name]])</f>
        <v>#NAME?</v>
      </c>
      <c r="AY63" s="11" t="e">
        <f ca="1">_xlfn.MAXIFS(Table15[Total Player Load],Table15[Name],Table15[[#This Row],[Name]])</f>
        <v>#NAME?</v>
      </c>
      <c r="AZ63" s="11" t="e">
        <f ca="1">_xlfn.MAXIFS(Table15[ACC+DEC],Table15[Name],Table15[[#This Row],[Name]])</f>
        <v>#NAME?</v>
      </c>
      <c r="BA63" s="11">
        <f>CONVERT(Table15[[#This Row],[Total Duration]],"day","mn")</f>
        <v>64.266666666666666</v>
      </c>
      <c r="BB63" s="12">
        <f>Table15[[#This Row],[HSD Above 20 km/h]]/Table15[[#This Row],[Duration(min)]]</f>
        <v>9.4917012448132776E-2</v>
      </c>
      <c r="BC63" s="11">
        <f>Table15[[#This Row],[Velocity Zone 4 (15-20 Km/h) (m)]]/Table15[[#This Row],[Duration(min)]]</f>
        <v>7.6216806535269717</v>
      </c>
      <c r="BD63" s="11">
        <f>Table15[[#This Row],[Velocity Zone 6 (25 + Km/h) (m)]]/Table15[[#This Row],[Duration(min)]]</f>
        <v>0</v>
      </c>
      <c r="BE63" s="11">
        <f>Table15[[#This Row],[Acceleration B1-3 Total Efforts (Gen 2)]]/Table15[[#This Row],[Duration(min)]]</f>
        <v>0.99585062240663902</v>
      </c>
      <c r="BF63" s="11">
        <f>Table15[[#This Row],[Deceleration B1-3 Total Efforts (Gen 2)]]/Table15[[#This Row],[Duration(min)]]</f>
        <v>0.49792531120331951</v>
      </c>
      <c r="BG63" s="11">
        <f>Table15[[#This Row],[High Intensity Distance (m)_&gt;15]]/Table15[[#This Row],[Duration(min)]]</f>
        <v>7.7165976659751037</v>
      </c>
      <c r="BH63" s="11">
        <f>Table15[[#This Row],[Velocity Zone 5 (20-25 Km/h) (m)]]/Table15[[#This Row],[Duration(min)]]</f>
        <v>9.4917012448132776E-2</v>
      </c>
      <c r="BI63" s="11">
        <f>Table15[[#This Row],[Total Player Load]]/Table15[[#This Row],[Duration(min)]]</f>
        <v>6.0254657676348549</v>
      </c>
      <c r="BJ63" s="11">
        <f>Table15[[#This Row],[ACC+DEC]]/Table15[[#This Row],[Duration(min)]]</f>
        <v>1.4937759336099585</v>
      </c>
      <c r="BK63" s="11"/>
      <c r="BL63" s="11"/>
    </row>
    <row r="64" spans="1:64" x14ac:dyDescent="0.3">
      <c r="A64" s="13" t="s">
        <v>29</v>
      </c>
      <c r="B64" s="13" t="s">
        <v>76</v>
      </c>
      <c r="C64" s="14">
        <v>45120</v>
      </c>
      <c r="D64" s="13" t="s">
        <v>19</v>
      </c>
      <c r="E64" s="15">
        <v>4.4930555555555557E-2</v>
      </c>
      <c r="F64" s="7">
        <v>4146.9150399999999</v>
      </c>
      <c r="G64" s="7">
        <v>22.78</v>
      </c>
      <c r="H64" s="7">
        <v>24.214220000000001</v>
      </c>
      <c r="I64" s="7">
        <v>439.63</v>
      </c>
      <c r="J64" s="7">
        <v>0</v>
      </c>
      <c r="K64" s="7">
        <v>61</v>
      </c>
      <c r="L64" s="7">
        <v>44</v>
      </c>
      <c r="M64" s="7">
        <v>462.41</v>
      </c>
      <c r="N64" s="7">
        <v>22.78</v>
      </c>
      <c r="O64" s="7">
        <v>467.72942999999998</v>
      </c>
      <c r="P64" s="7">
        <v>64.085599999999999</v>
      </c>
      <c r="Q64" s="10">
        <f>SUM(Table15[[#This Row],[Acceleration B1-3 Total Efforts (Gen 2)]:[Deceleration B1-3 Total Efforts (Gen 2)]])</f>
        <v>105</v>
      </c>
      <c r="R64" s="11">
        <f>AVERAGEIF(Table15[Name],Table15[[#This Row],[Name]],Table15[Total Distance (m)])</f>
        <v>5728.9490364516105</v>
      </c>
      <c r="S64" s="11">
        <f>AVERAGEIF(Table15[Name],Table15[[#This Row],[Name]],Table15[HSD Above 20 km/h])</f>
        <v>239.85128903225805</v>
      </c>
      <c r="T64" s="11">
        <f>AVERAGEIF(Table15[Name],Table15[[#This Row],[Name]],Table15[Maximum Velocity (km/h)])</f>
        <v>25.935883548387089</v>
      </c>
      <c r="U64" s="11">
        <f>AVERAGEIF(Table15[Name],Table15[[#This Row],[Name]],Table15[Velocity Zone 4 (15-20 Km/h) (m)])</f>
        <v>718.38871516129029</v>
      </c>
      <c r="V64" s="11">
        <f>AVERAGEIF(Table15[Name],Table15[[#This Row],[Name]],Table15[Velocity Zone 6 (25 + Km/h) (m)])</f>
        <v>46.860967419354829</v>
      </c>
      <c r="W64" s="11">
        <f>AVERAGEIF(Table15[Name],Table15[[#This Row],[Name]],Table15[Acceleration B1-3 Total Efforts (Gen 2)])</f>
        <v>75.193548387096769</v>
      </c>
      <c r="X64" s="11">
        <f>AVERAGEIF(Table15[Name],Table15[[#This Row],[Name]],Table15[Deceleration B1-3 Total Efforts (Gen 2)])</f>
        <v>57.548387096774192</v>
      </c>
      <c r="Y64" s="11">
        <f>AVERAGEIF(Table15[Name],Table15[[#This Row],[Name]],Table15[High Intensity Distance (m)_&gt;15])</f>
        <v>958.24000419354843</v>
      </c>
      <c r="Z64" s="11">
        <f>AVERAGEIF(Table15[Name],Table15[[#This Row],[Name]],Table15[Velocity Zone 5 (20-25 Km/h) (m)])</f>
        <v>192.99032161290322</v>
      </c>
      <c r="AA64" s="11">
        <f>AVERAGEIF(Table15[Name],Table15[[#This Row],[Name]],Table15[Total Player Load])</f>
        <v>618.45316032258052</v>
      </c>
      <c r="AB64" s="11">
        <f>AVERAGEIF(Table15[Name],Table15[[#This Row],[Name]],Table15[ACC+DEC])</f>
        <v>132.74193548387098</v>
      </c>
      <c r="AC64" s="11">
        <f>AVERAGE(Table15[Total Distance (m)])</f>
        <v>5546.0900840188679</v>
      </c>
      <c r="AD64" s="11">
        <f>AVERAGE(Table15[HSD Above 20 km/h])</f>
        <v>248.67511279245289</v>
      </c>
      <c r="AE64" s="11">
        <f>AVERAGE(Table15[Maximum Velocity (km/h)])</f>
        <v>25.938714150943401</v>
      </c>
      <c r="AF64" s="11">
        <f>AVERAGE(Table15[Velocity Zone 4 (15-20 Km/h) (m)])</f>
        <v>585.63754809433908</v>
      </c>
      <c r="AG64" s="11">
        <f>AVERAGE(Table15[Velocity Zone 6 (25 + Km/h) (m)])</f>
        <v>55.103452830188672</v>
      </c>
      <c r="AH64" s="11">
        <f>AVERAGE(Table15[Acceleration B1-3 Total Efforts (Gen 2)])</f>
        <v>70.932075471698113</v>
      </c>
      <c r="AI64" s="11">
        <f>AVERAGE(Table15[Deceleration B1-3 Total Efforts (Gen 2)])</f>
        <v>58.513207547169813</v>
      </c>
      <c r="AJ64" s="11">
        <f>AVERAGE(Table15[High Intensity Distance (m)_&gt;15])</f>
        <v>834.31266088679206</v>
      </c>
      <c r="AK64" s="11">
        <f>AVERAGE(Table15[Velocity Zone 5 (20-25 Km/h) (m)])</f>
        <v>193.57165996226419</v>
      </c>
      <c r="AL64" s="11">
        <f>AVERAGE(Table15[Total Player Load])</f>
        <v>612.17092028301886</v>
      </c>
      <c r="AM64" s="11">
        <f>AVERAGE(Table15[ACC+DEC])</f>
        <v>129.44528301886791</v>
      </c>
      <c r="AN64" s="11" t="str">
        <f>TEXT(Table15[[#This Row],[Date]],"mmmm")</f>
        <v>juillet</v>
      </c>
      <c r="AO64" s="11" t="e">
        <f ca="1">_xlfn.MAXIFS(Table15[Total Distance (m)],Table15[Name],Table15[[#This Row],[Name]])</f>
        <v>#NAME?</v>
      </c>
      <c r="AP64" s="11" t="e">
        <f ca="1">_xlfn.MAXIFS(Table15[HSD Above 20 km/h],Table15[Name],Table15[[#This Row],[Name]])</f>
        <v>#NAME?</v>
      </c>
      <c r="AQ64" s="11" t="e">
        <f ca="1">_xlfn.MAXIFS(Table15[Maximum Velocity (km/h)],Table15[Name],Table15[[#This Row],[Name]])</f>
        <v>#NAME?</v>
      </c>
      <c r="AR64" s="9" t="e">
        <f ca="1">Table15[[#This Row],[Maximum Velocity (km/h)]]/Table15[[#This Row],[Max_Maximum Velocity (km/h)]]</f>
        <v>#NAME?</v>
      </c>
      <c r="AS64" s="11" t="e">
        <f ca="1">_xlfn.MAXIFS(Table15[Velocity Zone 4 (15-20 Km/h) (m)],Table15[Name],Table15[[#This Row],[Name]])</f>
        <v>#NAME?</v>
      </c>
      <c r="AT64" s="11" t="e">
        <f ca="1">_xlfn.MAXIFS(Table15[Velocity Zone 6 (25 + Km/h) (m)],Table15[Name],Table15[[#This Row],[Name]])</f>
        <v>#NAME?</v>
      </c>
      <c r="AU64" s="11" t="e">
        <f ca="1">_xlfn.MAXIFS(Table15[Acceleration B1-3 Total Efforts (Gen 2)],Table15[Name],Table15[[#This Row],[Name]])</f>
        <v>#NAME?</v>
      </c>
      <c r="AV64" s="11" t="e">
        <f ca="1">_xlfn.MAXIFS(Table15[Deceleration B1-3 Total Efforts (Gen 2)],Table15[Name],Table15[[#This Row],[Name]])</f>
        <v>#NAME?</v>
      </c>
      <c r="AW64" s="11" t="e">
        <f ca="1">_xlfn.MAXIFS(Table15[High Intensity Distance (m)_&gt;15],Table15[Name],Table15[[#This Row],[Name]])</f>
        <v>#NAME?</v>
      </c>
      <c r="AX64" s="11" t="e">
        <f ca="1">_xlfn.MAXIFS(Table15[Velocity Zone 5 (20-25 Km/h) (m)],Table15[Name],Table15[[#This Row],[Name]])</f>
        <v>#NAME?</v>
      </c>
      <c r="AY64" s="11" t="e">
        <f ca="1">_xlfn.MAXIFS(Table15[Total Player Load],Table15[Name],Table15[[#This Row],[Name]])</f>
        <v>#NAME?</v>
      </c>
      <c r="AZ64" s="11" t="e">
        <f ca="1">_xlfn.MAXIFS(Table15[ACC+DEC],Table15[Name],Table15[[#This Row],[Name]])</f>
        <v>#NAME?</v>
      </c>
      <c r="BA64" s="11">
        <f>CONVERT(Table15[[#This Row],[Total Duration]],"day","mn")</f>
        <v>64.7</v>
      </c>
      <c r="BB64" s="12">
        <f>Table15[[#This Row],[HSD Above 20 km/h]]/Table15[[#This Row],[Duration(min)]]</f>
        <v>0.35208655332302935</v>
      </c>
      <c r="BC64" s="11">
        <f>Table15[[#This Row],[Velocity Zone 4 (15-20 Km/h) (m)]]/Table15[[#This Row],[Duration(min)]]</f>
        <v>6.7948995363214832</v>
      </c>
      <c r="BD64" s="11">
        <f>Table15[[#This Row],[Velocity Zone 6 (25 + Km/h) (m)]]/Table15[[#This Row],[Duration(min)]]</f>
        <v>0</v>
      </c>
      <c r="BE64" s="11">
        <f>Table15[[#This Row],[Acceleration B1-3 Total Efforts (Gen 2)]]/Table15[[#This Row],[Duration(min)]]</f>
        <v>0.9428129829984544</v>
      </c>
      <c r="BF64" s="11">
        <f>Table15[[#This Row],[Deceleration B1-3 Total Efforts (Gen 2)]]/Table15[[#This Row],[Duration(min)]]</f>
        <v>0.68006182380216385</v>
      </c>
      <c r="BG64" s="11">
        <f>Table15[[#This Row],[High Intensity Distance (m)_&gt;15]]/Table15[[#This Row],[Duration(min)]]</f>
        <v>7.1469860896445132</v>
      </c>
      <c r="BH64" s="11">
        <f>Table15[[#This Row],[Velocity Zone 5 (20-25 Km/h) (m)]]/Table15[[#This Row],[Duration(min)]]</f>
        <v>0.35208655332302935</v>
      </c>
      <c r="BI64" s="11">
        <f>Table15[[#This Row],[Total Player Load]]/Table15[[#This Row],[Duration(min)]]</f>
        <v>7.2292029366306023</v>
      </c>
      <c r="BJ64" s="11">
        <f>Table15[[#This Row],[ACC+DEC]]/Table15[[#This Row],[Duration(min)]]</f>
        <v>1.6228748068006182</v>
      </c>
      <c r="BK64" s="11"/>
      <c r="BL64" s="11"/>
    </row>
    <row r="65" spans="1:64" x14ac:dyDescent="0.3">
      <c r="A65" s="13" t="s">
        <v>30</v>
      </c>
      <c r="B65" s="13" t="s">
        <v>76</v>
      </c>
      <c r="C65" s="14">
        <v>45120</v>
      </c>
      <c r="D65" s="13" t="s">
        <v>21</v>
      </c>
      <c r="E65" s="15">
        <v>4.5162037037037035E-2</v>
      </c>
      <c r="F65" s="7">
        <v>4588.7724600000001</v>
      </c>
      <c r="G65" s="7">
        <v>25.41</v>
      </c>
      <c r="H65" s="7">
        <v>24.37602</v>
      </c>
      <c r="I65" s="7">
        <v>447.10001</v>
      </c>
      <c r="J65" s="7">
        <v>0</v>
      </c>
      <c r="K65" s="7">
        <v>55</v>
      </c>
      <c r="L65" s="7">
        <v>47</v>
      </c>
      <c r="M65" s="7">
        <v>472.51001000000002</v>
      </c>
      <c r="N65" s="7">
        <v>25.41</v>
      </c>
      <c r="O65" s="7">
        <v>541.47595000000001</v>
      </c>
      <c r="P65" s="7">
        <v>70.558869999999999</v>
      </c>
      <c r="Q65" s="10">
        <f>SUM(Table15[[#This Row],[Acceleration B1-3 Total Efforts (Gen 2)]:[Deceleration B1-3 Total Efforts (Gen 2)]])</f>
        <v>102</v>
      </c>
      <c r="R65" s="11">
        <f>AVERAGEIF(Table15[Name],Table15[[#This Row],[Name]],Table15[Total Distance (m)])</f>
        <v>6327.7802760000004</v>
      </c>
      <c r="S65" s="11">
        <f>AVERAGEIF(Table15[Name],Table15[[#This Row],[Name]],Table15[HSD Above 20 km/h])</f>
        <v>269.76999760000001</v>
      </c>
      <c r="T65" s="11">
        <f>AVERAGEIF(Table15[Name],Table15[[#This Row],[Name]],Table15[Maximum Velocity (km/h)])</f>
        <v>26.616227999999992</v>
      </c>
      <c r="U65" s="11">
        <f>AVERAGEIF(Table15[Name],Table15[[#This Row],[Name]],Table15[Velocity Zone 4 (15-20 Km/h) (m)])</f>
        <v>618.62719760000004</v>
      </c>
      <c r="V65" s="11">
        <f>AVERAGEIF(Table15[Name],Table15[[#This Row],[Name]],Table15[Velocity Zone 6 (25 + Km/h) (m)])</f>
        <v>55.423999599999988</v>
      </c>
      <c r="W65" s="11">
        <f>AVERAGEIF(Table15[Name],Table15[[#This Row],[Name]],Table15[Acceleration B1-3 Total Efforts (Gen 2)])</f>
        <v>72.12</v>
      </c>
      <c r="X65" s="11">
        <f>AVERAGEIF(Table15[Name],Table15[[#This Row],[Name]],Table15[Deceleration B1-3 Total Efforts (Gen 2)])</f>
        <v>69.84</v>
      </c>
      <c r="Y65" s="11">
        <f>AVERAGEIF(Table15[Name],Table15[[#This Row],[Name]],Table15[High Intensity Distance (m)_&gt;15])</f>
        <v>888.39719520000017</v>
      </c>
      <c r="Z65" s="11">
        <f>AVERAGEIF(Table15[Name],Table15[[#This Row],[Name]],Table15[Velocity Zone 5 (20-25 Km/h) (m)])</f>
        <v>214.34599800000004</v>
      </c>
      <c r="AA65" s="11">
        <f>AVERAGEIF(Table15[Name],Table15[[#This Row],[Name]],Table15[Total Player Load])</f>
        <v>767.42658760000006</v>
      </c>
      <c r="AB65" s="11">
        <f>AVERAGEIF(Table15[Name],Table15[[#This Row],[Name]],Table15[ACC+DEC])</f>
        <v>141.96</v>
      </c>
      <c r="AC65" s="11">
        <f>AVERAGE(Table15[Total Distance (m)])</f>
        <v>5546.0900840188679</v>
      </c>
      <c r="AD65" s="11">
        <f>AVERAGE(Table15[HSD Above 20 km/h])</f>
        <v>248.67511279245289</v>
      </c>
      <c r="AE65" s="11">
        <f>AVERAGE(Table15[Maximum Velocity (km/h)])</f>
        <v>25.938714150943401</v>
      </c>
      <c r="AF65" s="11">
        <f>AVERAGE(Table15[Velocity Zone 4 (15-20 Km/h) (m)])</f>
        <v>585.63754809433908</v>
      </c>
      <c r="AG65" s="11">
        <f>AVERAGE(Table15[Velocity Zone 6 (25 + Km/h) (m)])</f>
        <v>55.103452830188672</v>
      </c>
      <c r="AH65" s="11">
        <f>AVERAGE(Table15[Acceleration B1-3 Total Efforts (Gen 2)])</f>
        <v>70.932075471698113</v>
      </c>
      <c r="AI65" s="11">
        <f>AVERAGE(Table15[Deceleration B1-3 Total Efforts (Gen 2)])</f>
        <v>58.513207547169813</v>
      </c>
      <c r="AJ65" s="11">
        <f>AVERAGE(Table15[High Intensity Distance (m)_&gt;15])</f>
        <v>834.31266088679206</v>
      </c>
      <c r="AK65" s="11">
        <f>AVERAGE(Table15[Velocity Zone 5 (20-25 Km/h) (m)])</f>
        <v>193.57165996226419</v>
      </c>
      <c r="AL65" s="11">
        <f>AVERAGE(Table15[Total Player Load])</f>
        <v>612.17092028301886</v>
      </c>
      <c r="AM65" s="11">
        <f>AVERAGE(Table15[ACC+DEC])</f>
        <v>129.44528301886791</v>
      </c>
      <c r="AN65" s="11" t="str">
        <f>TEXT(Table15[[#This Row],[Date]],"mmmm")</f>
        <v>juillet</v>
      </c>
      <c r="AO65" s="11" t="e">
        <f ca="1">_xlfn.MAXIFS(Table15[Total Distance (m)],Table15[Name],Table15[[#This Row],[Name]])</f>
        <v>#NAME?</v>
      </c>
      <c r="AP65" s="11" t="e">
        <f ca="1">_xlfn.MAXIFS(Table15[HSD Above 20 km/h],Table15[Name],Table15[[#This Row],[Name]])</f>
        <v>#NAME?</v>
      </c>
      <c r="AQ65" s="11" t="e">
        <f ca="1">_xlfn.MAXIFS(Table15[Maximum Velocity (km/h)],Table15[Name],Table15[[#This Row],[Name]])</f>
        <v>#NAME?</v>
      </c>
      <c r="AR65" s="9" t="e">
        <f ca="1">Table15[[#This Row],[Maximum Velocity (km/h)]]/Table15[[#This Row],[Max_Maximum Velocity (km/h)]]</f>
        <v>#NAME?</v>
      </c>
      <c r="AS65" s="11" t="e">
        <f ca="1">_xlfn.MAXIFS(Table15[Velocity Zone 4 (15-20 Km/h) (m)],Table15[Name],Table15[[#This Row],[Name]])</f>
        <v>#NAME?</v>
      </c>
      <c r="AT65" s="11" t="e">
        <f ca="1">_xlfn.MAXIFS(Table15[Velocity Zone 6 (25 + Km/h) (m)],Table15[Name],Table15[[#This Row],[Name]])</f>
        <v>#NAME?</v>
      </c>
      <c r="AU65" s="11" t="e">
        <f ca="1">_xlfn.MAXIFS(Table15[Acceleration B1-3 Total Efforts (Gen 2)],Table15[Name],Table15[[#This Row],[Name]])</f>
        <v>#NAME?</v>
      </c>
      <c r="AV65" s="11" t="e">
        <f ca="1">_xlfn.MAXIFS(Table15[Deceleration B1-3 Total Efforts (Gen 2)],Table15[Name],Table15[[#This Row],[Name]])</f>
        <v>#NAME?</v>
      </c>
      <c r="AW65" s="11" t="e">
        <f ca="1">_xlfn.MAXIFS(Table15[High Intensity Distance (m)_&gt;15],Table15[Name],Table15[[#This Row],[Name]])</f>
        <v>#NAME?</v>
      </c>
      <c r="AX65" s="11" t="e">
        <f ca="1">_xlfn.MAXIFS(Table15[Velocity Zone 5 (20-25 Km/h) (m)],Table15[Name],Table15[[#This Row],[Name]])</f>
        <v>#NAME?</v>
      </c>
      <c r="AY65" s="11" t="e">
        <f ca="1">_xlfn.MAXIFS(Table15[Total Player Load],Table15[Name],Table15[[#This Row],[Name]])</f>
        <v>#NAME?</v>
      </c>
      <c r="AZ65" s="11" t="e">
        <f ca="1">_xlfn.MAXIFS(Table15[ACC+DEC],Table15[Name],Table15[[#This Row],[Name]])</f>
        <v>#NAME?</v>
      </c>
      <c r="BA65" s="11">
        <f>CONVERT(Table15[[#This Row],[Total Duration]],"day","mn")</f>
        <v>65.033333333333331</v>
      </c>
      <c r="BB65" s="12">
        <f>Table15[[#This Row],[HSD Above 20 km/h]]/Table15[[#This Row],[Duration(min)]]</f>
        <v>0.39072270630445927</v>
      </c>
      <c r="BC65" s="11">
        <f>Table15[[#This Row],[Velocity Zone 4 (15-20 Km/h) (m)]]/Table15[[#This Row],[Duration(min)]]</f>
        <v>6.8749360840594571</v>
      </c>
      <c r="BD65" s="11">
        <f>Table15[[#This Row],[Velocity Zone 6 (25 + Km/h) (m)]]/Table15[[#This Row],[Duration(min)]]</f>
        <v>0</v>
      </c>
      <c r="BE65" s="11">
        <f>Table15[[#This Row],[Acceleration B1-3 Total Efforts (Gen 2)]]/Table15[[#This Row],[Duration(min)]]</f>
        <v>0.84572014351614555</v>
      </c>
      <c r="BF65" s="11">
        <f>Table15[[#This Row],[Deceleration B1-3 Total Efforts (Gen 2)]]/Table15[[#This Row],[Duration(min)]]</f>
        <v>0.72270630445925166</v>
      </c>
      <c r="BG65" s="11">
        <f>Table15[[#This Row],[High Intensity Distance (m)_&gt;15]]/Table15[[#This Row],[Duration(min)]]</f>
        <v>7.2656587903639167</v>
      </c>
      <c r="BH65" s="11">
        <f>Table15[[#This Row],[Velocity Zone 5 (20-25 Km/h) (m)]]/Table15[[#This Row],[Duration(min)]]</f>
        <v>0.39072270630445927</v>
      </c>
      <c r="BI65" s="11">
        <f>Table15[[#This Row],[Total Player Load]]/Table15[[#This Row],[Duration(min)]]</f>
        <v>8.326129420809842</v>
      </c>
      <c r="BJ65" s="11">
        <f>Table15[[#This Row],[ACC+DEC]]/Table15[[#This Row],[Duration(min)]]</f>
        <v>1.5684264479753973</v>
      </c>
      <c r="BK65" s="11"/>
      <c r="BL65" s="11"/>
    </row>
    <row r="66" spans="1:64" x14ac:dyDescent="0.3">
      <c r="A66" s="13" t="s">
        <v>32</v>
      </c>
      <c r="B66" s="13" t="s">
        <v>76</v>
      </c>
      <c r="C66" s="14">
        <v>45120</v>
      </c>
      <c r="D66" s="13" t="s">
        <v>33</v>
      </c>
      <c r="E66" s="15">
        <v>4.538194444444444E-2</v>
      </c>
      <c r="F66" s="7">
        <v>4726.7299800000001</v>
      </c>
      <c r="G66" s="7">
        <v>42.82</v>
      </c>
      <c r="H66" s="7">
        <v>22.782630000000001</v>
      </c>
      <c r="I66" s="7">
        <v>792.94</v>
      </c>
      <c r="J66" s="7">
        <v>0</v>
      </c>
      <c r="K66" s="7">
        <v>82</v>
      </c>
      <c r="L66" s="7">
        <v>54</v>
      </c>
      <c r="M66" s="7">
        <v>835.76</v>
      </c>
      <c r="N66" s="7">
        <v>42.82</v>
      </c>
      <c r="O66" s="7">
        <v>519.54656999999997</v>
      </c>
      <c r="P66" s="7">
        <v>72.318020000000004</v>
      </c>
      <c r="Q66" s="10">
        <f>SUM(Table15[[#This Row],[Acceleration B1-3 Total Efforts (Gen 2)]:[Deceleration B1-3 Total Efforts (Gen 2)]])</f>
        <v>136</v>
      </c>
      <c r="R66" s="11">
        <f>AVERAGEIF(Table15[Name],Table15[[#This Row],[Name]],Table15[Total Distance (m)])</f>
        <v>6055.5326909677415</v>
      </c>
      <c r="S66" s="11">
        <f>AVERAGEIF(Table15[Name],Table15[[#This Row],[Name]],Table15[HSD Above 20 km/h])</f>
        <v>274.67451548387095</v>
      </c>
      <c r="T66" s="11">
        <f>AVERAGEIF(Table15[Name],Table15[[#This Row],[Name]],Table15[Maximum Velocity (km/h)])</f>
        <v>26.296229354838712</v>
      </c>
      <c r="U66" s="11">
        <f>AVERAGEIF(Table15[Name],Table15[[#This Row],[Name]],Table15[Velocity Zone 4 (15-20 Km/h) (m)])</f>
        <v>708.64805967741938</v>
      </c>
      <c r="V66" s="11">
        <f>AVERAGEIF(Table15[Name],Table15[[#This Row],[Name]],Table15[Velocity Zone 6 (25 + Km/h) (m)])</f>
        <v>66.10161225806452</v>
      </c>
      <c r="W66" s="11">
        <f>AVERAGEIF(Table15[Name],Table15[[#This Row],[Name]],Table15[Acceleration B1-3 Total Efforts (Gen 2)])</f>
        <v>82.935483870967744</v>
      </c>
      <c r="X66" s="11">
        <f>AVERAGEIF(Table15[Name],Table15[[#This Row],[Name]],Table15[Deceleration B1-3 Total Efforts (Gen 2)])</f>
        <v>67.774193548387103</v>
      </c>
      <c r="Y66" s="11">
        <f>AVERAGEIF(Table15[Name],Table15[[#This Row],[Name]],Table15[High Intensity Distance (m)_&gt;15])</f>
        <v>983.32257516129016</v>
      </c>
      <c r="Z66" s="11">
        <f>AVERAGEIF(Table15[Name],Table15[[#This Row],[Name]],Table15[Velocity Zone 5 (20-25 Km/h) (m)])</f>
        <v>208.5729032258065</v>
      </c>
      <c r="AA66" s="11">
        <f>AVERAGEIF(Table15[Name],Table15[[#This Row],[Name]],Table15[Total Player Load])</f>
        <v>684.52521000000002</v>
      </c>
      <c r="AB66" s="11">
        <f>AVERAGEIF(Table15[Name],Table15[[#This Row],[Name]],Table15[ACC+DEC])</f>
        <v>150.70967741935485</v>
      </c>
      <c r="AC66" s="11">
        <f>AVERAGE(Table15[Total Distance (m)])</f>
        <v>5546.0900840188679</v>
      </c>
      <c r="AD66" s="11">
        <f>AVERAGE(Table15[HSD Above 20 km/h])</f>
        <v>248.67511279245289</v>
      </c>
      <c r="AE66" s="11">
        <f>AVERAGE(Table15[Maximum Velocity (km/h)])</f>
        <v>25.938714150943401</v>
      </c>
      <c r="AF66" s="11">
        <f>AVERAGE(Table15[Velocity Zone 4 (15-20 Km/h) (m)])</f>
        <v>585.63754809433908</v>
      </c>
      <c r="AG66" s="11">
        <f>AVERAGE(Table15[Velocity Zone 6 (25 + Km/h) (m)])</f>
        <v>55.103452830188672</v>
      </c>
      <c r="AH66" s="11">
        <f>AVERAGE(Table15[Acceleration B1-3 Total Efforts (Gen 2)])</f>
        <v>70.932075471698113</v>
      </c>
      <c r="AI66" s="11">
        <f>AVERAGE(Table15[Deceleration B1-3 Total Efforts (Gen 2)])</f>
        <v>58.513207547169813</v>
      </c>
      <c r="AJ66" s="11">
        <f>AVERAGE(Table15[High Intensity Distance (m)_&gt;15])</f>
        <v>834.31266088679206</v>
      </c>
      <c r="AK66" s="11">
        <f>AVERAGE(Table15[Velocity Zone 5 (20-25 Km/h) (m)])</f>
        <v>193.57165996226419</v>
      </c>
      <c r="AL66" s="11">
        <f>AVERAGE(Table15[Total Player Load])</f>
        <v>612.17092028301886</v>
      </c>
      <c r="AM66" s="11">
        <f>AVERAGE(Table15[ACC+DEC])</f>
        <v>129.44528301886791</v>
      </c>
      <c r="AN66" s="11" t="str">
        <f>TEXT(Table15[[#This Row],[Date]],"mmmm")</f>
        <v>juillet</v>
      </c>
      <c r="AO66" s="11" t="e">
        <f ca="1">_xlfn.MAXIFS(Table15[Total Distance (m)],Table15[Name],Table15[[#This Row],[Name]])</f>
        <v>#NAME?</v>
      </c>
      <c r="AP66" s="11" t="e">
        <f ca="1">_xlfn.MAXIFS(Table15[HSD Above 20 km/h],Table15[Name],Table15[[#This Row],[Name]])</f>
        <v>#NAME?</v>
      </c>
      <c r="AQ66" s="11" t="e">
        <f ca="1">_xlfn.MAXIFS(Table15[Maximum Velocity (km/h)],Table15[Name],Table15[[#This Row],[Name]])</f>
        <v>#NAME?</v>
      </c>
      <c r="AR66" s="9" t="e">
        <f ca="1">Table15[[#This Row],[Maximum Velocity (km/h)]]/Table15[[#This Row],[Max_Maximum Velocity (km/h)]]</f>
        <v>#NAME?</v>
      </c>
      <c r="AS66" s="11" t="e">
        <f ca="1">_xlfn.MAXIFS(Table15[Velocity Zone 4 (15-20 Km/h) (m)],Table15[Name],Table15[[#This Row],[Name]])</f>
        <v>#NAME?</v>
      </c>
      <c r="AT66" s="11" t="e">
        <f ca="1">_xlfn.MAXIFS(Table15[Velocity Zone 6 (25 + Km/h) (m)],Table15[Name],Table15[[#This Row],[Name]])</f>
        <v>#NAME?</v>
      </c>
      <c r="AU66" s="11" t="e">
        <f ca="1">_xlfn.MAXIFS(Table15[Acceleration B1-3 Total Efforts (Gen 2)],Table15[Name],Table15[[#This Row],[Name]])</f>
        <v>#NAME?</v>
      </c>
      <c r="AV66" s="11" t="e">
        <f ca="1">_xlfn.MAXIFS(Table15[Deceleration B1-3 Total Efforts (Gen 2)],Table15[Name],Table15[[#This Row],[Name]])</f>
        <v>#NAME?</v>
      </c>
      <c r="AW66" s="11" t="e">
        <f ca="1">_xlfn.MAXIFS(Table15[High Intensity Distance (m)_&gt;15],Table15[Name],Table15[[#This Row],[Name]])</f>
        <v>#NAME?</v>
      </c>
      <c r="AX66" s="11" t="e">
        <f ca="1">_xlfn.MAXIFS(Table15[Velocity Zone 5 (20-25 Km/h) (m)],Table15[Name],Table15[[#This Row],[Name]])</f>
        <v>#NAME?</v>
      </c>
      <c r="AY66" s="11" t="e">
        <f ca="1">_xlfn.MAXIFS(Table15[Total Player Load],Table15[Name],Table15[[#This Row],[Name]])</f>
        <v>#NAME?</v>
      </c>
      <c r="AZ66" s="11" t="e">
        <f ca="1">_xlfn.MAXIFS(Table15[ACC+DEC],Table15[Name],Table15[[#This Row],[Name]])</f>
        <v>#NAME?</v>
      </c>
      <c r="BA66" s="11">
        <f>CONVERT(Table15[[#This Row],[Total Duration]],"day","mn")</f>
        <v>65.349999999999994</v>
      </c>
      <c r="BB66" s="12">
        <f>Table15[[#This Row],[HSD Above 20 km/h]]/Table15[[#This Row],[Duration(min)]]</f>
        <v>0.6552410099464423</v>
      </c>
      <c r="BC66" s="11">
        <f>Table15[[#This Row],[Velocity Zone 4 (15-20 Km/h) (m)]]/Table15[[#This Row],[Duration(min)]]</f>
        <v>12.133741392501914</v>
      </c>
      <c r="BD66" s="11">
        <f>Table15[[#This Row],[Velocity Zone 6 (25 + Km/h) (m)]]/Table15[[#This Row],[Duration(min)]]</f>
        <v>0</v>
      </c>
      <c r="BE66" s="11">
        <f>Table15[[#This Row],[Acceleration B1-3 Total Efforts (Gen 2)]]/Table15[[#This Row],[Duration(min)]]</f>
        <v>1.2547819433817904</v>
      </c>
      <c r="BF66" s="11">
        <f>Table15[[#This Row],[Deceleration B1-3 Total Efforts (Gen 2)]]/Table15[[#This Row],[Duration(min)]]</f>
        <v>0.82631981637337426</v>
      </c>
      <c r="BG66" s="11">
        <f>Table15[[#This Row],[High Intensity Distance (m)_&gt;15]]/Table15[[#This Row],[Duration(min)]]</f>
        <v>12.788982402448356</v>
      </c>
      <c r="BH66" s="11">
        <f>Table15[[#This Row],[Velocity Zone 5 (20-25 Km/h) (m)]]/Table15[[#This Row],[Duration(min)]]</f>
        <v>0.6552410099464423</v>
      </c>
      <c r="BI66" s="11">
        <f>Table15[[#This Row],[Total Player Load]]/Table15[[#This Row],[Duration(min)]]</f>
        <v>7.9502153022188224</v>
      </c>
      <c r="BJ66" s="11">
        <f>Table15[[#This Row],[ACC+DEC]]/Table15[[#This Row],[Duration(min)]]</f>
        <v>2.0811017597551649</v>
      </c>
      <c r="BK66" s="11"/>
      <c r="BL66" s="11"/>
    </row>
    <row r="67" spans="1:64" x14ac:dyDescent="0.3">
      <c r="A67" s="13" t="s">
        <v>34</v>
      </c>
      <c r="B67" s="13" t="s">
        <v>76</v>
      </c>
      <c r="C67" s="14">
        <v>45120</v>
      </c>
      <c r="D67" s="13" t="s">
        <v>19</v>
      </c>
      <c r="E67" s="15">
        <v>4.4594907407407409E-2</v>
      </c>
      <c r="F67" s="7">
        <v>4124.3486300000004</v>
      </c>
      <c r="G67" s="7">
        <v>35.74</v>
      </c>
      <c r="H67" s="7">
        <v>25.155139999999999</v>
      </c>
      <c r="I67" s="7">
        <v>476.03</v>
      </c>
      <c r="J67" s="7">
        <v>4.71</v>
      </c>
      <c r="K67" s="7">
        <v>50</v>
      </c>
      <c r="L67" s="7">
        <v>28</v>
      </c>
      <c r="M67" s="7">
        <v>511.77</v>
      </c>
      <c r="N67" s="7">
        <v>31.03</v>
      </c>
      <c r="O67" s="7">
        <v>391.0412</v>
      </c>
      <c r="P67" s="7">
        <v>64.221680000000006</v>
      </c>
      <c r="Q67" s="10">
        <f>SUM(Table15[[#This Row],[Acceleration B1-3 Total Efforts (Gen 2)]:[Deceleration B1-3 Total Efforts (Gen 2)]])</f>
        <v>78</v>
      </c>
      <c r="R67" s="11">
        <f>AVERAGEIF(Table15[Name],Table15[[#This Row],[Name]],Table15[Total Distance (m)])</f>
        <v>5581.052372000001</v>
      </c>
      <c r="S67" s="11">
        <f>AVERAGEIF(Table15[Name],Table15[[#This Row],[Name]],Table15[HSD Above 20 km/h])</f>
        <v>222.46299999999994</v>
      </c>
      <c r="T67" s="11">
        <f>AVERAGEIF(Table15[Name],Table15[[#This Row],[Name]],Table15[Maximum Velocity (km/h)])</f>
        <v>25.694832333333334</v>
      </c>
      <c r="U67" s="11">
        <f>AVERAGEIF(Table15[Name],Table15[[#This Row],[Name]],Table15[Velocity Zone 4 (15-20 Km/h) (m)])</f>
        <v>541.62199466666652</v>
      </c>
      <c r="V67" s="11">
        <f>AVERAGEIF(Table15[Name],Table15[[#This Row],[Name]],Table15[Velocity Zone 6 (25 + Km/h) (m)])</f>
        <v>43.164333333333325</v>
      </c>
      <c r="W67" s="11">
        <f>AVERAGEIF(Table15[Name],Table15[[#This Row],[Name]],Table15[Acceleration B1-3 Total Efforts (Gen 2)])</f>
        <v>53.666666666666664</v>
      </c>
      <c r="X67" s="11">
        <f>AVERAGEIF(Table15[Name],Table15[[#This Row],[Name]],Table15[Deceleration B1-3 Total Efforts (Gen 2)])</f>
        <v>40</v>
      </c>
      <c r="Y67" s="11">
        <f>AVERAGEIF(Table15[Name],Table15[[#This Row],[Name]],Table15[High Intensity Distance (m)_&gt;15])</f>
        <v>764.0849946666666</v>
      </c>
      <c r="Z67" s="11">
        <f>AVERAGEIF(Table15[Name],Table15[[#This Row],[Name]],Table15[Velocity Zone 5 (20-25 Km/h) (m)])</f>
        <v>179.29866666666666</v>
      </c>
      <c r="AA67" s="11">
        <f>AVERAGEIF(Table15[Name],Table15[[#This Row],[Name]],Table15[Total Player Load])</f>
        <v>509.93909600000012</v>
      </c>
      <c r="AB67" s="11">
        <f>AVERAGEIF(Table15[Name],Table15[[#This Row],[Name]],Table15[ACC+DEC])</f>
        <v>93.666666666666671</v>
      </c>
      <c r="AC67" s="11">
        <f>AVERAGE(Table15[Total Distance (m)])</f>
        <v>5546.0900840188679</v>
      </c>
      <c r="AD67" s="11">
        <f>AVERAGE(Table15[HSD Above 20 km/h])</f>
        <v>248.67511279245289</v>
      </c>
      <c r="AE67" s="11">
        <f>AVERAGE(Table15[Maximum Velocity (km/h)])</f>
        <v>25.938714150943401</v>
      </c>
      <c r="AF67" s="11">
        <f>AVERAGE(Table15[Velocity Zone 4 (15-20 Km/h) (m)])</f>
        <v>585.63754809433908</v>
      </c>
      <c r="AG67" s="11">
        <f>AVERAGE(Table15[Velocity Zone 6 (25 + Km/h) (m)])</f>
        <v>55.103452830188672</v>
      </c>
      <c r="AH67" s="11">
        <f>AVERAGE(Table15[Acceleration B1-3 Total Efforts (Gen 2)])</f>
        <v>70.932075471698113</v>
      </c>
      <c r="AI67" s="11">
        <f>AVERAGE(Table15[Deceleration B1-3 Total Efforts (Gen 2)])</f>
        <v>58.513207547169813</v>
      </c>
      <c r="AJ67" s="11">
        <f>AVERAGE(Table15[High Intensity Distance (m)_&gt;15])</f>
        <v>834.31266088679206</v>
      </c>
      <c r="AK67" s="11">
        <f>AVERAGE(Table15[Velocity Zone 5 (20-25 Km/h) (m)])</f>
        <v>193.57165996226419</v>
      </c>
      <c r="AL67" s="11">
        <f>AVERAGE(Table15[Total Player Load])</f>
        <v>612.17092028301886</v>
      </c>
      <c r="AM67" s="11">
        <f>AVERAGE(Table15[ACC+DEC])</f>
        <v>129.44528301886791</v>
      </c>
      <c r="AN67" s="11" t="str">
        <f>TEXT(Table15[[#This Row],[Date]],"mmmm")</f>
        <v>juillet</v>
      </c>
      <c r="AO67" s="11" t="e">
        <f ca="1">_xlfn.MAXIFS(Table15[Total Distance (m)],Table15[Name],Table15[[#This Row],[Name]])</f>
        <v>#NAME?</v>
      </c>
      <c r="AP67" s="11" t="e">
        <f ca="1">_xlfn.MAXIFS(Table15[HSD Above 20 km/h],Table15[Name],Table15[[#This Row],[Name]])</f>
        <v>#NAME?</v>
      </c>
      <c r="AQ67" s="11" t="e">
        <f ca="1">_xlfn.MAXIFS(Table15[Maximum Velocity (km/h)],Table15[Name],Table15[[#This Row],[Name]])</f>
        <v>#NAME?</v>
      </c>
      <c r="AR67" s="9" t="e">
        <f ca="1">Table15[[#This Row],[Maximum Velocity (km/h)]]/Table15[[#This Row],[Max_Maximum Velocity (km/h)]]</f>
        <v>#NAME?</v>
      </c>
      <c r="AS67" s="11" t="e">
        <f ca="1">_xlfn.MAXIFS(Table15[Velocity Zone 4 (15-20 Km/h) (m)],Table15[Name],Table15[[#This Row],[Name]])</f>
        <v>#NAME?</v>
      </c>
      <c r="AT67" s="11" t="e">
        <f ca="1">_xlfn.MAXIFS(Table15[Velocity Zone 6 (25 + Km/h) (m)],Table15[Name],Table15[[#This Row],[Name]])</f>
        <v>#NAME?</v>
      </c>
      <c r="AU67" s="11" t="e">
        <f ca="1">_xlfn.MAXIFS(Table15[Acceleration B1-3 Total Efforts (Gen 2)],Table15[Name],Table15[[#This Row],[Name]])</f>
        <v>#NAME?</v>
      </c>
      <c r="AV67" s="11" t="e">
        <f ca="1">_xlfn.MAXIFS(Table15[Deceleration B1-3 Total Efforts (Gen 2)],Table15[Name],Table15[[#This Row],[Name]])</f>
        <v>#NAME?</v>
      </c>
      <c r="AW67" s="11" t="e">
        <f ca="1">_xlfn.MAXIFS(Table15[High Intensity Distance (m)_&gt;15],Table15[Name],Table15[[#This Row],[Name]])</f>
        <v>#NAME?</v>
      </c>
      <c r="AX67" s="11" t="e">
        <f ca="1">_xlfn.MAXIFS(Table15[Velocity Zone 5 (20-25 Km/h) (m)],Table15[Name],Table15[[#This Row],[Name]])</f>
        <v>#NAME?</v>
      </c>
      <c r="AY67" s="11" t="e">
        <f ca="1">_xlfn.MAXIFS(Table15[Total Player Load],Table15[Name],Table15[[#This Row],[Name]])</f>
        <v>#NAME?</v>
      </c>
      <c r="AZ67" s="11" t="e">
        <f ca="1">_xlfn.MAXIFS(Table15[ACC+DEC],Table15[Name],Table15[[#This Row],[Name]])</f>
        <v>#NAME?</v>
      </c>
      <c r="BA67" s="11">
        <f>CONVERT(Table15[[#This Row],[Total Duration]],"day","mn")</f>
        <v>64.216666666666669</v>
      </c>
      <c r="BB67" s="12">
        <f>Table15[[#This Row],[HSD Above 20 km/h]]/Table15[[#This Row],[Duration(min)]]</f>
        <v>0.55655333506358684</v>
      </c>
      <c r="BC67" s="11">
        <f>Table15[[#This Row],[Velocity Zone 4 (15-20 Km/h) (m)]]/Table15[[#This Row],[Duration(min)]]</f>
        <v>7.4128730859070844</v>
      </c>
      <c r="BD67" s="11">
        <f>Table15[[#This Row],[Velocity Zone 6 (25 + Km/h) (m)]]/Table15[[#This Row],[Duration(min)]]</f>
        <v>7.3345445107708282E-2</v>
      </c>
      <c r="BE67" s="11">
        <f>Table15[[#This Row],[Acceleration B1-3 Total Efforts (Gen 2)]]/Table15[[#This Row],[Duration(min)]]</f>
        <v>0.7786140669608097</v>
      </c>
      <c r="BF67" s="11">
        <f>Table15[[#This Row],[Deceleration B1-3 Total Efforts (Gen 2)]]/Table15[[#This Row],[Duration(min)]]</f>
        <v>0.43602387749805344</v>
      </c>
      <c r="BG67" s="11">
        <f>Table15[[#This Row],[High Intensity Distance (m)_&gt;15]]/Table15[[#This Row],[Duration(min)]]</f>
        <v>7.969426420970672</v>
      </c>
      <c r="BH67" s="11">
        <f>Table15[[#This Row],[Velocity Zone 5 (20-25 Km/h) (m)]]/Table15[[#This Row],[Duration(min)]]</f>
        <v>0.48320788995587854</v>
      </c>
      <c r="BI67" s="11">
        <f>Table15[[#This Row],[Total Player Load]]/Table15[[#This Row],[Duration(min)]]</f>
        <v>6.0894035816247083</v>
      </c>
      <c r="BJ67" s="11">
        <f>Table15[[#This Row],[ACC+DEC]]/Table15[[#This Row],[Duration(min)]]</f>
        <v>1.2146379444588631</v>
      </c>
      <c r="BK67" s="11"/>
      <c r="BL67" s="11"/>
    </row>
    <row r="68" spans="1:64" x14ac:dyDescent="0.3">
      <c r="A68" s="13" t="s">
        <v>35</v>
      </c>
      <c r="B68" s="13" t="s">
        <v>76</v>
      </c>
      <c r="C68" s="14">
        <v>45120</v>
      </c>
      <c r="D68" s="13" t="s">
        <v>36</v>
      </c>
      <c r="E68" s="15">
        <v>4.462962962962963E-2</v>
      </c>
      <c r="F68" s="7">
        <v>4126.6069299999999</v>
      </c>
      <c r="G68" s="7">
        <v>13.74</v>
      </c>
      <c r="H68" s="7">
        <v>26.221219999999999</v>
      </c>
      <c r="I68" s="7">
        <v>781.48999000000003</v>
      </c>
      <c r="J68" s="7">
        <v>3.47</v>
      </c>
      <c r="K68" s="7">
        <v>83</v>
      </c>
      <c r="L68" s="7">
        <v>61</v>
      </c>
      <c r="M68" s="7">
        <v>795.22999000000004</v>
      </c>
      <c r="N68" s="7">
        <v>10.27</v>
      </c>
      <c r="O68" s="7">
        <v>487.33031999999997</v>
      </c>
      <c r="P68" s="7">
        <v>64.202529999999996</v>
      </c>
      <c r="Q68" s="10">
        <f>SUM(Table15[[#This Row],[Acceleration B1-3 Total Efforts (Gen 2)]:[Deceleration B1-3 Total Efforts (Gen 2)]])</f>
        <v>144</v>
      </c>
      <c r="R68" s="11">
        <f>AVERAGEIF(Table15[Name],Table15[[#This Row],[Name]],Table15[Total Distance (m)])</f>
        <v>6169.8410637500001</v>
      </c>
      <c r="S68" s="11">
        <f>AVERAGEIF(Table15[Name],Table15[[#This Row],[Name]],Table15[HSD Above 20 km/h])</f>
        <v>274.84625124999997</v>
      </c>
      <c r="T68" s="11">
        <f>AVERAGEIF(Table15[Name],Table15[[#This Row],[Name]],Table15[Maximum Velocity (km/h)])</f>
        <v>26.985341250000001</v>
      </c>
      <c r="U68" s="11">
        <f>AVERAGEIF(Table15[Name],Table15[[#This Row],[Name]],Table15[Velocity Zone 4 (15-20 Km/h) (m)])</f>
        <v>792.86249250000014</v>
      </c>
      <c r="V68" s="11">
        <f>AVERAGEIF(Table15[Name],Table15[[#This Row],[Name]],Table15[Velocity Zone 6 (25 + Km/h) (m)])</f>
        <v>61.385000000000005</v>
      </c>
      <c r="W68" s="11">
        <f>AVERAGEIF(Table15[Name],Table15[[#This Row],[Name]],Table15[Acceleration B1-3 Total Efforts (Gen 2)])</f>
        <v>101.875</v>
      </c>
      <c r="X68" s="11">
        <f>AVERAGEIF(Table15[Name],Table15[[#This Row],[Name]],Table15[Deceleration B1-3 Total Efforts (Gen 2)])</f>
        <v>102.5</v>
      </c>
      <c r="Y68" s="11">
        <f>AVERAGEIF(Table15[Name],Table15[[#This Row],[Name]],Table15[High Intensity Distance (m)_&gt;15])</f>
        <v>1067.7087437499999</v>
      </c>
      <c r="Z68" s="11">
        <f>AVERAGEIF(Table15[Name],Table15[[#This Row],[Name]],Table15[Velocity Zone 5 (20-25 Km/h) (m)])</f>
        <v>213.46125124999998</v>
      </c>
      <c r="AA68" s="11">
        <f>AVERAGEIF(Table15[Name],Table15[[#This Row],[Name]],Table15[Total Player Load])</f>
        <v>712.77147687500019</v>
      </c>
      <c r="AB68" s="11">
        <f>AVERAGEIF(Table15[Name],Table15[[#This Row],[Name]],Table15[ACC+DEC])</f>
        <v>204.375</v>
      </c>
      <c r="AC68" s="11">
        <f>AVERAGE(Table15[Total Distance (m)])</f>
        <v>5546.0900840188679</v>
      </c>
      <c r="AD68" s="11">
        <f>AVERAGE(Table15[HSD Above 20 km/h])</f>
        <v>248.67511279245289</v>
      </c>
      <c r="AE68" s="11">
        <f>AVERAGE(Table15[Maximum Velocity (km/h)])</f>
        <v>25.938714150943401</v>
      </c>
      <c r="AF68" s="11">
        <f>AVERAGE(Table15[Velocity Zone 4 (15-20 Km/h) (m)])</f>
        <v>585.63754809433908</v>
      </c>
      <c r="AG68" s="11">
        <f>AVERAGE(Table15[Velocity Zone 6 (25 + Km/h) (m)])</f>
        <v>55.103452830188672</v>
      </c>
      <c r="AH68" s="11">
        <f>AVERAGE(Table15[Acceleration B1-3 Total Efforts (Gen 2)])</f>
        <v>70.932075471698113</v>
      </c>
      <c r="AI68" s="11">
        <f>AVERAGE(Table15[Deceleration B1-3 Total Efforts (Gen 2)])</f>
        <v>58.513207547169813</v>
      </c>
      <c r="AJ68" s="11">
        <f>AVERAGE(Table15[High Intensity Distance (m)_&gt;15])</f>
        <v>834.31266088679206</v>
      </c>
      <c r="AK68" s="11">
        <f>AVERAGE(Table15[Velocity Zone 5 (20-25 Km/h) (m)])</f>
        <v>193.57165996226419</v>
      </c>
      <c r="AL68" s="11">
        <f>AVERAGE(Table15[Total Player Load])</f>
        <v>612.17092028301886</v>
      </c>
      <c r="AM68" s="11">
        <f>AVERAGE(Table15[ACC+DEC])</f>
        <v>129.44528301886791</v>
      </c>
      <c r="AN68" s="11" t="str">
        <f>TEXT(Table15[[#This Row],[Date]],"mmmm")</f>
        <v>juillet</v>
      </c>
      <c r="AO68" s="11" t="e">
        <f ca="1">_xlfn.MAXIFS(Table15[Total Distance (m)],Table15[Name],Table15[[#This Row],[Name]])</f>
        <v>#NAME?</v>
      </c>
      <c r="AP68" s="11" t="e">
        <f ca="1">_xlfn.MAXIFS(Table15[HSD Above 20 km/h],Table15[Name],Table15[[#This Row],[Name]])</f>
        <v>#NAME?</v>
      </c>
      <c r="AQ68" s="11" t="e">
        <f ca="1">_xlfn.MAXIFS(Table15[Maximum Velocity (km/h)],Table15[Name],Table15[[#This Row],[Name]])</f>
        <v>#NAME?</v>
      </c>
      <c r="AR68" s="9" t="e">
        <f ca="1">Table15[[#This Row],[Maximum Velocity (km/h)]]/Table15[[#This Row],[Max_Maximum Velocity (km/h)]]</f>
        <v>#NAME?</v>
      </c>
      <c r="AS68" s="11" t="e">
        <f ca="1">_xlfn.MAXIFS(Table15[Velocity Zone 4 (15-20 Km/h) (m)],Table15[Name],Table15[[#This Row],[Name]])</f>
        <v>#NAME?</v>
      </c>
      <c r="AT68" s="11" t="e">
        <f ca="1">_xlfn.MAXIFS(Table15[Velocity Zone 6 (25 + Km/h) (m)],Table15[Name],Table15[[#This Row],[Name]])</f>
        <v>#NAME?</v>
      </c>
      <c r="AU68" s="11" t="e">
        <f ca="1">_xlfn.MAXIFS(Table15[Acceleration B1-3 Total Efforts (Gen 2)],Table15[Name],Table15[[#This Row],[Name]])</f>
        <v>#NAME?</v>
      </c>
      <c r="AV68" s="11" t="e">
        <f ca="1">_xlfn.MAXIFS(Table15[Deceleration B1-3 Total Efforts (Gen 2)],Table15[Name],Table15[[#This Row],[Name]])</f>
        <v>#NAME?</v>
      </c>
      <c r="AW68" s="11" t="e">
        <f ca="1">_xlfn.MAXIFS(Table15[High Intensity Distance (m)_&gt;15],Table15[Name],Table15[[#This Row],[Name]])</f>
        <v>#NAME?</v>
      </c>
      <c r="AX68" s="11" t="e">
        <f ca="1">_xlfn.MAXIFS(Table15[Velocity Zone 5 (20-25 Km/h) (m)],Table15[Name],Table15[[#This Row],[Name]])</f>
        <v>#NAME?</v>
      </c>
      <c r="AY68" s="11" t="e">
        <f ca="1">_xlfn.MAXIFS(Table15[Total Player Load],Table15[Name],Table15[[#This Row],[Name]])</f>
        <v>#NAME?</v>
      </c>
      <c r="AZ68" s="11" t="e">
        <f ca="1">_xlfn.MAXIFS(Table15[ACC+DEC],Table15[Name],Table15[[#This Row],[Name]])</f>
        <v>#NAME?</v>
      </c>
      <c r="BA68" s="11">
        <f>CONVERT(Table15[[#This Row],[Total Duration]],"day","mn")</f>
        <v>64.266666666666666</v>
      </c>
      <c r="BB68" s="12">
        <f>Table15[[#This Row],[HSD Above 20 km/h]]/Table15[[#This Row],[Duration(min)]]</f>
        <v>0.21379668049792533</v>
      </c>
      <c r="BC68" s="11">
        <f>Table15[[#This Row],[Velocity Zone 4 (15-20 Km/h) (m)]]/Table15[[#This Row],[Duration(min)]]</f>
        <v>12.160113952282158</v>
      </c>
      <c r="BD68" s="11">
        <f>Table15[[#This Row],[Velocity Zone 6 (25 + Km/h) (m)]]/Table15[[#This Row],[Duration(min)]]</f>
        <v>5.3993775933609961E-2</v>
      </c>
      <c r="BE68" s="11">
        <f>Table15[[#This Row],[Acceleration B1-3 Total Efforts (Gen 2)]]/Table15[[#This Row],[Duration(min)]]</f>
        <v>1.29149377593361</v>
      </c>
      <c r="BF68" s="11">
        <f>Table15[[#This Row],[Deceleration B1-3 Total Efforts (Gen 2)]]/Table15[[#This Row],[Duration(min)]]</f>
        <v>0.94917012448132776</v>
      </c>
      <c r="BG68" s="11">
        <f>Table15[[#This Row],[High Intensity Distance (m)_&gt;15]]/Table15[[#This Row],[Duration(min)]]</f>
        <v>12.373910632780083</v>
      </c>
      <c r="BH68" s="11">
        <f>Table15[[#This Row],[Velocity Zone 5 (20-25 Km/h) (m)]]/Table15[[#This Row],[Duration(min)]]</f>
        <v>0.15980290456431534</v>
      </c>
      <c r="BI68" s="11">
        <f>Table15[[#This Row],[Total Player Load]]/Table15[[#This Row],[Duration(min)]]</f>
        <v>7.5829406639004144</v>
      </c>
      <c r="BJ68" s="11">
        <f>Table15[[#This Row],[ACC+DEC]]/Table15[[#This Row],[Duration(min)]]</f>
        <v>2.2406639004149378</v>
      </c>
      <c r="BK68" s="11"/>
      <c r="BL68" s="11"/>
    </row>
    <row r="69" spans="1:64" x14ac:dyDescent="0.3">
      <c r="A69" s="13" t="s">
        <v>38</v>
      </c>
      <c r="B69" s="13" t="s">
        <v>76</v>
      </c>
      <c r="C69" s="14">
        <v>45120</v>
      </c>
      <c r="D69" s="13" t="s">
        <v>36</v>
      </c>
      <c r="E69" s="15">
        <v>4.538194444444444E-2</v>
      </c>
      <c r="F69" s="7">
        <v>4360.9389600000004</v>
      </c>
      <c r="G69" s="7">
        <v>38.409999999999997</v>
      </c>
      <c r="H69" s="7">
        <v>23.733599999999999</v>
      </c>
      <c r="I69" s="7">
        <v>572.40997000000004</v>
      </c>
      <c r="J69" s="7">
        <v>0</v>
      </c>
      <c r="K69" s="7">
        <v>62</v>
      </c>
      <c r="L69" s="7">
        <v>50</v>
      </c>
      <c r="M69" s="7">
        <v>610.81997000000001</v>
      </c>
      <c r="N69" s="7">
        <v>38.409999999999997</v>
      </c>
      <c r="O69" s="7">
        <v>502.63339000000002</v>
      </c>
      <c r="P69" s="7">
        <v>66.721490000000003</v>
      </c>
      <c r="Q69" s="10">
        <f>SUM(Table15[[#This Row],[Acceleration B1-3 Total Efforts (Gen 2)]:[Deceleration B1-3 Total Efforts (Gen 2)]])</f>
        <v>112</v>
      </c>
      <c r="R69" s="11">
        <f>AVERAGEIF(Table15[Name],Table15[[#This Row],[Name]],Table15[Total Distance (m)])</f>
        <v>5862.2701721428584</v>
      </c>
      <c r="S69" s="11">
        <f>AVERAGEIF(Table15[Name],Table15[[#This Row],[Name]],Table15[HSD Above 20 km/h])</f>
        <v>234.10142785714288</v>
      </c>
      <c r="T69" s="11">
        <f>AVERAGEIF(Table15[Name],Table15[[#This Row],[Name]],Table15[Maximum Velocity (km/h)])</f>
        <v>25.695756428571428</v>
      </c>
      <c r="U69" s="11">
        <f>AVERAGEIF(Table15[Name],Table15[[#This Row],[Name]],Table15[Velocity Zone 4 (15-20 Km/h) (m)])</f>
        <v>673.12214035714283</v>
      </c>
      <c r="V69" s="11">
        <f>AVERAGEIF(Table15[Name],Table15[[#This Row],[Name]],Table15[Velocity Zone 6 (25 + Km/h) (m)])</f>
        <v>30.467142857142857</v>
      </c>
      <c r="W69" s="11">
        <f>AVERAGEIF(Table15[Name],Table15[[#This Row],[Name]],Table15[Acceleration B1-3 Total Efforts (Gen 2)])</f>
        <v>78.285714285714292</v>
      </c>
      <c r="X69" s="11">
        <f>AVERAGEIF(Table15[Name],Table15[[#This Row],[Name]],Table15[Deceleration B1-3 Total Efforts (Gen 2)])</f>
        <v>71.178571428571431</v>
      </c>
      <c r="Y69" s="11">
        <f>AVERAGEIF(Table15[Name],Table15[[#This Row],[Name]],Table15[High Intensity Distance (m)_&gt;15])</f>
        <v>907.22356821428571</v>
      </c>
      <c r="Z69" s="11">
        <f>AVERAGEIF(Table15[Name],Table15[[#This Row],[Name]],Table15[Velocity Zone 5 (20-25 Km/h) (m)])</f>
        <v>203.63428500000001</v>
      </c>
      <c r="AA69" s="11">
        <f>AVERAGEIF(Table15[Name],Table15[[#This Row],[Name]],Table15[Total Player Load])</f>
        <v>656.75099392857157</v>
      </c>
      <c r="AB69" s="11">
        <f>AVERAGEIF(Table15[Name],Table15[[#This Row],[Name]],Table15[ACC+DEC])</f>
        <v>149.46428571428572</v>
      </c>
      <c r="AC69" s="11">
        <f>AVERAGE(Table15[Total Distance (m)])</f>
        <v>5546.0900840188679</v>
      </c>
      <c r="AD69" s="11">
        <f>AVERAGE(Table15[HSD Above 20 km/h])</f>
        <v>248.67511279245289</v>
      </c>
      <c r="AE69" s="11">
        <f>AVERAGE(Table15[Maximum Velocity (km/h)])</f>
        <v>25.938714150943401</v>
      </c>
      <c r="AF69" s="11">
        <f>AVERAGE(Table15[Velocity Zone 4 (15-20 Km/h) (m)])</f>
        <v>585.63754809433908</v>
      </c>
      <c r="AG69" s="11">
        <f>AVERAGE(Table15[Velocity Zone 6 (25 + Km/h) (m)])</f>
        <v>55.103452830188672</v>
      </c>
      <c r="AH69" s="11">
        <f>AVERAGE(Table15[Acceleration B1-3 Total Efforts (Gen 2)])</f>
        <v>70.932075471698113</v>
      </c>
      <c r="AI69" s="11">
        <f>AVERAGE(Table15[Deceleration B1-3 Total Efforts (Gen 2)])</f>
        <v>58.513207547169813</v>
      </c>
      <c r="AJ69" s="11">
        <f>AVERAGE(Table15[High Intensity Distance (m)_&gt;15])</f>
        <v>834.31266088679206</v>
      </c>
      <c r="AK69" s="11">
        <f>AVERAGE(Table15[Velocity Zone 5 (20-25 Km/h) (m)])</f>
        <v>193.57165996226419</v>
      </c>
      <c r="AL69" s="11">
        <f>AVERAGE(Table15[Total Player Load])</f>
        <v>612.17092028301886</v>
      </c>
      <c r="AM69" s="11">
        <f>AVERAGE(Table15[ACC+DEC])</f>
        <v>129.44528301886791</v>
      </c>
      <c r="AN69" s="11" t="str">
        <f>TEXT(Table15[[#This Row],[Date]],"mmmm")</f>
        <v>juillet</v>
      </c>
      <c r="AO69" s="11" t="e">
        <f ca="1">_xlfn.MAXIFS(Table15[Total Distance (m)],Table15[Name],Table15[[#This Row],[Name]])</f>
        <v>#NAME?</v>
      </c>
      <c r="AP69" s="11" t="e">
        <f ca="1">_xlfn.MAXIFS(Table15[HSD Above 20 km/h],Table15[Name],Table15[[#This Row],[Name]])</f>
        <v>#NAME?</v>
      </c>
      <c r="AQ69" s="11" t="e">
        <f ca="1">_xlfn.MAXIFS(Table15[Maximum Velocity (km/h)],Table15[Name],Table15[[#This Row],[Name]])</f>
        <v>#NAME?</v>
      </c>
      <c r="AR69" s="9" t="e">
        <f ca="1">Table15[[#This Row],[Maximum Velocity (km/h)]]/Table15[[#This Row],[Max_Maximum Velocity (km/h)]]</f>
        <v>#NAME?</v>
      </c>
      <c r="AS69" s="11" t="e">
        <f ca="1">_xlfn.MAXIFS(Table15[Velocity Zone 4 (15-20 Km/h) (m)],Table15[Name],Table15[[#This Row],[Name]])</f>
        <v>#NAME?</v>
      </c>
      <c r="AT69" s="11" t="e">
        <f ca="1">_xlfn.MAXIFS(Table15[Velocity Zone 6 (25 + Km/h) (m)],Table15[Name],Table15[[#This Row],[Name]])</f>
        <v>#NAME?</v>
      </c>
      <c r="AU69" s="11" t="e">
        <f ca="1">_xlfn.MAXIFS(Table15[Acceleration B1-3 Total Efforts (Gen 2)],Table15[Name],Table15[[#This Row],[Name]])</f>
        <v>#NAME?</v>
      </c>
      <c r="AV69" s="11" t="e">
        <f ca="1">_xlfn.MAXIFS(Table15[Deceleration B1-3 Total Efforts (Gen 2)],Table15[Name],Table15[[#This Row],[Name]])</f>
        <v>#NAME?</v>
      </c>
      <c r="AW69" s="11" t="e">
        <f ca="1">_xlfn.MAXIFS(Table15[High Intensity Distance (m)_&gt;15],Table15[Name],Table15[[#This Row],[Name]])</f>
        <v>#NAME?</v>
      </c>
      <c r="AX69" s="11" t="e">
        <f ca="1">_xlfn.MAXIFS(Table15[Velocity Zone 5 (20-25 Km/h) (m)],Table15[Name],Table15[[#This Row],[Name]])</f>
        <v>#NAME?</v>
      </c>
      <c r="AY69" s="11" t="e">
        <f ca="1">_xlfn.MAXIFS(Table15[Total Player Load],Table15[Name],Table15[[#This Row],[Name]])</f>
        <v>#NAME?</v>
      </c>
      <c r="AZ69" s="11" t="e">
        <f ca="1">_xlfn.MAXIFS(Table15[ACC+DEC],Table15[Name],Table15[[#This Row],[Name]])</f>
        <v>#NAME?</v>
      </c>
      <c r="BA69" s="11">
        <f>CONVERT(Table15[[#This Row],[Total Duration]],"day","mn")</f>
        <v>65.349999999999994</v>
      </c>
      <c r="BB69" s="12">
        <f>Table15[[#This Row],[HSD Above 20 km/h]]/Table15[[#This Row],[Duration(min)]]</f>
        <v>0.58775822494261665</v>
      </c>
      <c r="BC69" s="11">
        <f>Table15[[#This Row],[Velocity Zone 4 (15-20 Km/h) (m)]]/Table15[[#This Row],[Duration(min)]]</f>
        <v>8.7591426166794193</v>
      </c>
      <c r="BD69" s="11">
        <f>Table15[[#This Row],[Velocity Zone 6 (25 + Km/h) (m)]]/Table15[[#This Row],[Duration(min)]]</f>
        <v>0</v>
      </c>
      <c r="BE69" s="11">
        <f>Table15[[#This Row],[Acceleration B1-3 Total Efforts (Gen 2)]]/Table15[[#This Row],[Duration(min)]]</f>
        <v>0.94873756694720746</v>
      </c>
      <c r="BF69" s="11">
        <f>Table15[[#This Row],[Deceleration B1-3 Total Efforts (Gen 2)]]/Table15[[#This Row],[Duration(min)]]</f>
        <v>0.76511094108645761</v>
      </c>
      <c r="BG69" s="11">
        <f>Table15[[#This Row],[High Intensity Distance (m)_&gt;15]]/Table15[[#This Row],[Duration(min)]]</f>
        <v>9.3469008416220358</v>
      </c>
      <c r="BH69" s="11">
        <f>Table15[[#This Row],[Velocity Zone 5 (20-25 Km/h) (m)]]/Table15[[#This Row],[Duration(min)]]</f>
        <v>0.58775822494261665</v>
      </c>
      <c r="BI69" s="11">
        <f>Table15[[#This Row],[Total Player Load]]/Table15[[#This Row],[Duration(min)]]</f>
        <v>7.69140612088753</v>
      </c>
      <c r="BJ69" s="11">
        <f>Table15[[#This Row],[ACC+DEC]]/Table15[[#This Row],[Duration(min)]]</f>
        <v>1.713848508033665</v>
      </c>
      <c r="BK69" s="11"/>
      <c r="BL69" s="11"/>
    </row>
    <row r="70" spans="1:64" x14ac:dyDescent="0.3">
      <c r="A70" s="13" t="s">
        <v>12</v>
      </c>
      <c r="B70" s="13" t="s">
        <v>77</v>
      </c>
      <c r="C70" s="14">
        <v>45121</v>
      </c>
      <c r="D70" s="13" t="s">
        <v>13</v>
      </c>
      <c r="E70" s="15">
        <v>0.10402777777777777</v>
      </c>
      <c r="F70" s="7">
        <v>7362.8352100000002</v>
      </c>
      <c r="G70" s="7">
        <v>297.83999999999997</v>
      </c>
      <c r="H70" s="7">
        <v>27.165700000000001</v>
      </c>
      <c r="I70" s="7">
        <v>1049.8100300000001</v>
      </c>
      <c r="J70" s="7">
        <v>18.45</v>
      </c>
      <c r="K70" s="7">
        <v>112</v>
      </c>
      <c r="L70" s="7">
        <v>78</v>
      </c>
      <c r="M70" s="7">
        <v>1347.65003</v>
      </c>
      <c r="N70" s="7">
        <v>279.39</v>
      </c>
      <c r="O70" s="7">
        <v>861.42660999999998</v>
      </c>
      <c r="P70" s="7">
        <v>49.150170000000003</v>
      </c>
      <c r="Q70" s="10">
        <f>SUM(Table15[[#This Row],[Acceleration B1-3 Total Efforts (Gen 2)]:[Deceleration B1-3 Total Efforts (Gen 2)]])</f>
        <v>190</v>
      </c>
      <c r="R70" s="11">
        <f>AVERAGEIF(Table15[Name],Table15[[#This Row],[Name]],Table15[Total Distance (m)])</f>
        <v>5856.8354133333323</v>
      </c>
      <c r="S70" s="11">
        <f>AVERAGEIF(Table15[Name],Table15[[#This Row],[Name]],Table15[HSD Above 20 km/h])</f>
        <v>236.25925888888889</v>
      </c>
      <c r="T70" s="11">
        <f>AVERAGEIF(Table15[Name],Table15[[#This Row],[Name]],Table15[Maximum Velocity (km/h)])</f>
        <v>26.173386666666666</v>
      </c>
      <c r="U70" s="11">
        <f>AVERAGEIF(Table15[Name],Table15[[#This Row],[Name]],Table15[Velocity Zone 4 (15-20 Km/h) (m)])</f>
        <v>555.67370444444441</v>
      </c>
      <c r="V70" s="11">
        <f>AVERAGEIF(Table15[Name],Table15[[#This Row],[Name]],Table15[Velocity Zone 6 (25 + Km/h) (m)])</f>
        <v>40.940370740740747</v>
      </c>
      <c r="W70" s="11">
        <f>AVERAGEIF(Table15[Name],Table15[[#This Row],[Name]],Table15[Acceleration B1-3 Total Efforts (Gen 2)])</f>
        <v>70.925925925925924</v>
      </c>
      <c r="X70" s="11">
        <f>AVERAGEIF(Table15[Name],Table15[[#This Row],[Name]],Table15[Deceleration B1-3 Total Efforts (Gen 2)])</f>
        <v>56.851851851851855</v>
      </c>
      <c r="Y70" s="11">
        <f>AVERAGEIF(Table15[Name],Table15[[#This Row],[Name]],Table15[High Intensity Distance (m)_&gt;15])</f>
        <v>791.93296333333319</v>
      </c>
      <c r="Z70" s="11">
        <f>AVERAGEIF(Table15[Name],Table15[[#This Row],[Name]],Table15[Velocity Zone 5 (20-25 Km/h) (m)])</f>
        <v>195.31888814814815</v>
      </c>
      <c r="AA70" s="11">
        <f>AVERAGEIF(Table15[Name],Table15[[#This Row],[Name]],Table15[Total Player Load])</f>
        <v>644.53564962962969</v>
      </c>
      <c r="AB70" s="11">
        <f>AVERAGEIF(Table15[Name],Table15[[#This Row],[Name]],Table15[ACC+DEC])</f>
        <v>127.77777777777777</v>
      </c>
      <c r="AC70" s="11">
        <f>AVERAGE(Table15[Total Distance (m)])</f>
        <v>5546.0900840188679</v>
      </c>
      <c r="AD70" s="11">
        <f>AVERAGE(Table15[HSD Above 20 km/h])</f>
        <v>248.67511279245289</v>
      </c>
      <c r="AE70" s="11">
        <f>AVERAGE(Table15[Maximum Velocity (km/h)])</f>
        <v>25.938714150943401</v>
      </c>
      <c r="AF70" s="11">
        <f>AVERAGE(Table15[Velocity Zone 4 (15-20 Km/h) (m)])</f>
        <v>585.63754809433908</v>
      </c>
      <c r="AG70" s="11">
        <f>AVERAGE(Table15[Velocity Zone 6 (25 + Km/h) (m)])</f>
        <v>55.103452830188672</v>
      </c>
      <c r="AH70" s="11">
        <f>AVERAGE(Table15[Acceleration B1-3 Total Efforts (Gen 2)])</f>
        <v>70.932075471698113</v>
      </c>
      <c r="AI70" s="11">
        <f>AVERAGE(Table15[Deceleration B1-3 Total Efforts (Gen 2)])</f>
        <v>58.513207547169813</v>
      </c>
      <c r="AJ70" s="11">
        <f>AVERAGE(Table15[High Intensity Distance (m)_&gt;15])</f>
        <v>834.31266088679206</v>
      </c>
      <c r="AK70" s="11">
        <f>AVERAGE(Table15[Velocity Zone 5 (20-25 Km/h) (m)])</f>
        <v>193.57165996226419</v>
      </c>
      <c r="AL70" s="11">
        <f>AVERAGE(Table15[Total Player Load])</f>
        <v>612.17092028301886</v>
      </c>
      <c r="AM70" s="11">
        <f>AVERAGE(Table15[ACC+DEC])</f>
        <v>129.44528301886791</v>
      </c>
      <c r="AN70" s="11" t="str">
        <f>TEXT(Table15[[#This Row],[Date]],"mmmm")</f>
        <v>juillet</v>
      </c>
      <c r="AO70" s="11" t="e">
        <f ca="1">_xlfn.MAXIFS(Table15[Total Distance (m)],Table15[Name],Table15[[#This Row],[Name]])</f>
        <v>#NAME?</v>
      </c>
      <c r="AP70" s="11" t="e">
        <f ca="1">_xlfn.MAXIFS(Table15[HSD Above 20 km/h],Table15[Name],Table15[[#This Row],[Name]])</f>
        <v>#NAME?</v>
      </c>
      <c r="AQ70" s="11" t="e">
        <f ca="1">_xlfn.MAXIFS(Table15[Maximum Velocity (km/h)],Table15[Name],Table15[[#This Row],[Name]])</f>
        <v>#NAME?</v>
      </c>
      <c r="AR70" s="9" t="e">
        <f ca="1">Table15[[#This Row],[Maximum Velocity (km/h)]]/Table15[[#This Row],[Max_Maximum Velocity (km/h)]]</f>
        <v>#NAME?</v>
      </c>
      <c r="AS70" s="11" t="e">
        <f ca="1">_xlfn.MAXIFS(Table15[Velocity Zone 4 (15-20 Km/h) (m)],Table15[Name],Table15[[#This Row],[Name]])</f>
        <v>#NAME?</v>
      </c>
      <c r="AT70" s="11" t="e">
        <f ca="1">_xlfn.MAXIFS(Table15[Velocity Zone 6 (25 + Km/h) (m)],Table15[Name],Table15[[#This Row],[Name]])</f>
        <v>#NAME?</v>
      </c>
      <c r="AU70" s="11" t="e">
        <f ca="1">_xlfn.MAXIFS(Table15[Acceleration B1-3 Total Efforts (Gen 2)],Table15[Name],Table15[[#This Row],[Name]])</f>
        <v>#NAME?</v>
      </c>
      <c r="AV70" s="11" t="e">
        <f ca="1">_xlfn.MAXIFS(Table15[Deceleration B1-3 Total Efforts (Gen 2)],Table15[Name],Table15[[#This Row],[Name]])</f>
        <v>#NAME?</v>
      </c>
      <c r="AW70" s="11" t="e">
        <f ca="1">_xlfn.MAXIFS(Table15[High Intensity Distance (m)_&gt;15],Table15[Name],Table15[[#This Row],[Name]])</f>
        <v>#NAME?</v>
      </c>
      <c r="AX70" s="11" t="e">
        <f ca="1">_xlfn.MAXIFS(Table15[Velocity Zone 5 (20-25 Km/h) (m)],Table15[Name],Table15[[#This Row],[Name]])</f>
        <v>#NAME?</v>
      </c>
      <c r="AY70" s="11" t="e">
        <f ca="1">_xlfn.MAXIFS(Table15[Total Player Load],Table15[Name],Table15[[#This Row],[Name]])</f>
        <v>#NAME?</v>
      </c>
      <c r="AZ70" s="11" t="e">
        <f ca="1">_xlfn.MAXIFS(Table15[ACC+DEC],Table15[Name],Table15[[#This Row],[Name]])</f>
        <v>#NAME?</v>
      </c>
      <c r="BA70" s="11">
        <f>CONVERT(Table15[[#This Row],[Total Duration]],"day","mn")</f>
        <v>149.80000000000001</v>
      </c>
      <c r="BB70" s="12">
        <f>Table15[[#This Row],[HSD Above 20 km/h]]/Table15[[#This Row],[Duration(min)]]</f>
        <v>1.9882510013351131</v>
      </c>
      <c r="BC70" s="11">
        <f>Table15[[#This Row],[Velocity Zone 4 (15-20 Km/h) (m)]]/Table15[[#This Row],[Duration(min)]]</f>
        <v>7.0080776368491327</v>
      </c>
      <c r="BD70" s="11">
        <f>Table15[[#This Row],[Velocity Zone 6 (25 + Km/h) (m)]]/Table15[[#This Row],[Duration(min)]]</f>
        <v>0.12316421895861147</v>
      </c>
      <c r="BE70" s="11">
        <f>Table15[[#This Row],[Acceleration B1-3 Total Efforts (Gen 2)]]/Table15[[#This Row],[Duration(min)]]</f>
        <v>0.74766355140186913</v>
      </c>
      <c r="BF70" s="11">
        <f>Table15[[#This Row],[Deceleration B1-3 Total Efforts (Gen 2)]]/Table15[[#This Row],[Duration(min)]]</f>
        <v>0.52069425901201594</v>
      </c>
      <c r="BG70" s="11">
        <f>Table15[[#This Row],[High Intensity Distance (m)_&gt;15]]/Table15[[#This Row],[Duration(min)]]</f>
        <v>8.9963286381842451</v>
      </c>
      <c r="BH70" s="11">
        <f>Table15[[#This Row],[Velocity Zone 5 (20-25 Km/h) (m)]]/Table15[[#This Row],[Duration(min)]]</f>
        <v>1.8650867823765018</v>
      </c>
      <c r="BI70" s="11">
        <f>Table15[[#This Row],[Total Player Load]]/Table15[[#This Row],[Duration(min)]]</f>
        <v>5.7505114152202932</v>
      </c>
      <c r="BJ70" s="11">
        <f>Table15[[#This Row],[ACC+DEC]]/Table15[[#This Row],[Duration(min)]]</f>
        <v>1.2683578104138851</v>
      </c>
      <c r="BK70" s="11"/>
      <c r="BL70" s="11"/>
    </row>
    <row r="71" spans="1:64" x14ac:dyDescent="0.3">
      <c r="A71" s="13" t="s">
        <v>14</v>
      </c>
      <c r="B71" s="13" t="s">
        <v>77</v>
      </c>
      <c r="C71" s="14">
        <v>45121</v>
      </c>
      <c r="D71" s="13" t="s">
        <v>15</v>
      </c>
      <c r="E71" s="15">
        <v>9.6550925925925915E-2</v>
      </c>
      <c r="F71" s="7">
        <v>7891.4121100000002</v>
      </c>
      <c r="G71" s="7">
        <v>379.46001000000001</v>
      </c>
      <c r="H71" s="7">
        <v>29.905609999999999</v>
      </c>
      <c r="I71" s="7">
        <v>896.87003000000004</v>
      </c>
      <c r="J71" s="7">
        <v>106.46</v>
      </c>
      <c r="K71" s="7">
        <v>131</v>
      </c>
      <c r="L71" s="7">
        <v>119</v>
      </c>
      <c r="M71" s="7">
        <v>1276.3300400000001</v>
      </c>
      <c r="N71" s="7">
        <v>273.00000999999997</v>
      </c>
      <c r="O71" s="7">
        <v>915.49170000000004</v>
      </c>
      <c r="P71" s="7">
        <v>56.756349999999998</v>
      </c>
      <c r="Q71" s="10">
        <f>SUM(Table15[[#This Row],[Acceleration B1-3 Total Efforts (Gen 2)]:[Deceleration B1-3 Total Efforts (Gen 2)]])</f>
        <v>250</v>
      </c>
      <c r="R71" s="11">
        <f>AVERAGEIF(Table15[Name],Table15[[#This Row],[Name]],Table15[Total Distance (m)])</f>
        <v>4869.3203724000005</v>
      </c>
      <c r="S71" s="11">
        <f>AVERAGEIF(Table15[Name],Table15[[#This Row],[Name]],Table15[HSD Above 20 km/h])</f>
        <v>247.6363996</v>
      </c>
      <c r="T71" s="11">
        <f>AVERAGEIF(Table15[Name],Table15[[#This Row],[Name]],Table15[Maximum Velocity (km/h)])</f>
        <v>26.278271199999999</v>
      </c>
      <c r="U71" s="11">
        <f>AVERAGEIF(Table15[Name],Table15[[#This Row],[Name]],Table15[Velocity Zone 4 (15-20 Km/h) (m)])</f>
        <v>530.37160040000015</v>
      </c>
      <c r="V71" s="11">
        <f>AVERAGEIF(Table15[Name],Table15[[#This Row],[Name]],Table15[Velocity Zone 6 (25 + Km/h) (m)])</f>
        <v>78.678400000000011</v>
      </c>
      <c r="W71" s="11">
        <f>AVERAGEIF(Table15[Name],Table15[[#This Row],[Name]],Table15[Acceleration B1-3 Total Efforts (Gen 2)])</f>
        <v>62.76</v>
      </c>
      <c r="X71" s="11">
        <f>AVERAGEIF(Table15[Name],Table15[[#This Row],[Name]],Table15[Deceleration B1-3 Total Efforts (Gen 2)])</f>
        <v>54.96</v>
      </c>
      <c r="Y71" s="11">
        <f>AVERAGEIF(Table15[Name],Table15[[#This Row],[Name]],Table15[High Intensity Distance (m)_&gt;15])</f>
        <v>778.00800000000015</v>
      </c>
      <c r="Z71" s="11">
        <f>AVERAGEIF(Table15[Name],Table15[[#This Row],[Name]],Table15[Velocity Zone 5 (20-25 Km/h) (m)])</f>
        <v>168.95799960000005</v>
      </c>
      <c r="AA71" s="11">
        <f>AVERAGEIF(Table15[Name],Table15[[#This Row],[Name]],Table15[Total Player Load])</f>
        <v>537.5049484000001</v>
      </c>
      <c r="AB71" s="11">
        <f>AVERAGEIF(Table15[Name],Table15[[#This Row],[Name]],Table15[ACC+DEC])</f>
        <v>117.72</v>
      </c>
      <c r="AC71" s="11">
        <f>AVERAGE(Table15[Total Distance (m)])</f>
        <v>5546.0900840188679</v>
      </c>
      <c r="AD71" s="11">
        <f>AVERAGE(Table15[HSD Above 20 km/h])</f>
        <v>248.67511279245289</v>
      </c>
      <c r="AE71" s="11">
        <f>AVERAGE(Table15[Maximum Velocity (km/h)])</f>
        <v>25.938714150943401</v>
      </c>
      <c r="AF71" s="11">
        <f>AVERAGE(Table15[Velocity Zone 4 (15-20 Km/h) (m)])</f>
        <v>585.63754809433908</v>
      </c>
      <c r="AG71" s="11">
        <f>AVERAGE(Table15[Velocity Zone 6 (25 + Km/h) (m)])</f>
        <v>55.103452830188672</v>
      </c>
      <c r="AH71" s="11">
        <f>AVERAGE(Table15[Acceleration B1-3 Total Efforts (Gen 2)])</f>
        <v>70.932075471698113</v>
      </c>
      <c r="AI71" s="11">
        <f>AVERAGE(Table15[Deceleration B1-3 Total Efforts (Gen 2)])</f>
        <v>58.513207547169813</v>
      </c>
      <c r="AJ71" s="11">
        <f>AVERAGE(Table15[High Intensity Distance (m)_&gt;15])</f>
        <v>834.31266088679206</v>
      </c>
      <c r="AK71" s="11">
        <f>AVERAGE(Table15[Velocity Zone 5 (20-25 Km/h) (m)])</f>
        <v>193.57165996226419</v>
      </c>
      <c r="AL71" s="11">
        <f>AVERAGE(Table15[Total Player Load])</f>
        <v>612.17092028301886</v>
      </c>
      <c r="AM71" s="11">
        <f>AVERAGE(Table15[ACC+DEC])</f>
        <v>129.44528301886791</v>
      </c>
      <c r="AN71" s="11" t="str">
        <f>TEXT(Table15[[#This Row],[Date]],"mmmm")</f>
        <v>juillet</v>
      </c>
      <c r="AO71" s="11" t="e">
        <f ca="1">_xlfn.MAXIFS(Table15[Total Distance (m)],Table15[Name],Table15[[#This Row],[Name]])</f>
        <v>#NAME?</v>
      </c>
      <c r="AP71" s="11" t="e">
        <f ca="1">_xlfn.MAXIFS(Table15[HSD Above 20 km/h],Table15[Name],Table15[[#This Row],[Name]])</f>
        <v>#NAME?</v>
      </c>
      <c r="AQ71" s="11" t="e">
        <f ca="1">_xlfn.MAXIFS(Table15[Maximum Velocity (km/h)],Table15[Name],Table15[[#This Row],[Name]])</f>
        <v>#NAME?</v>
      </c>
      <c r="AR71" s="9" t="e">
        <f ca="1">Table15[[#This Row],[Maximum Velocity (km/h)]]/Table15[[#This Row],[Max_Maximum Velocity (km/h)]]</f>
        <v>#NAME?</v>
      </c>
      <c r="AS71" s="11" t="e">
        <f ca="1">_xlfn.MAXIFS(Table15[Velocity Zone 4 (15-20 Km/h) (m)],Table15[Name],Table15[[#This Row],[Name]])</f>
        <v>#NAME?</v>
      </c>
      <c r="AT71" s="11" t="e">
        <f ca="1">_xlfn.MAXIFS(Table15[Velocity Zone 6 (25 + Km/h) (m)],Table15[Name],Table15[[#This Row],[Name]])</f>
        <v>#NAME?</v>
      </c>
      <c r="AU71" s="11" t="e">
        <f ca="1">_xlfn.MAXIFS(Table15[Acceleration B1-3 Total Efforts (Gen 2)],Table15[Name],Table15[[#This Row],[Name]])</f>
        <v>#NAME?</v>
      </c>
      <c r="AV71" s="11" t="e">
        <f ca="1">_xlfn.MAXIFS(Table15[Deceleration B1-3 Total Efforts (Gen 2)],Table15[Name],Table15[[#This Row],[Name]])</f>
        <v>#NAME?</v>
      </c>
      <c r="AW71" s="11" t="e">
        <f ca="1">_xlfn.MAXIFS(Table15[High Intensity Distance (m)_&gt;15],Table15[Name],Table15[[#This Row],[Name]])</f>
        <v>#NAME?</v>
      </c>
      <c r="AX71" s="11" t="e">
        <f ca="1">_xlfn.MAXIFS(Table15[Velocity Zone 5 (20-25 Km/h) (m)],Table15[Name],Table15[[#This Row],[Name]])</f>
        <v>#NAME?</v>
      </c>
      <c r="AY71" s="11" t="e">
        <f ca="1">_xlfn.MAXIFS(Table15[Total Player Load],Table15[Name],Table15[[#This Row],[Name]])</f>
        <v>#NAME?</v>
      </c>
      <c r="AZ71" s="11" t="e">
        <f ca="1">_xlfn.MAXIFS(Table15[ACC+DEC],Table15[Name],Table15[[#This Row],[Name]])</f>
        <v>#NAME?</v>
      </c>
      <c r="BA71" s="11">
        <f>CONVERT(Table15[[#This Row],[Total Duration]],"day","mn")</f>
        <v>139.0333333333333</v>
      </c>
      <c r="BB71" s="12">
        <f>Table15[[#This Row],[HSD Above 20 km/h]]/Table15[[#This Row],[Duration(min)]]</f>
        <v>2.7292736274274763</v>
      </c>
      <c r="BC71" s="11">
        <f>Table15[[#This Row],[Velocity Zone 4 (15-20 Km/h) (m)]]/Table15[[#This Row],[Duration(min)]]</f>
        <v>6.4507554303524355</v>
      </c>
      <c r="BD71" s="11">
        <f>Table15[[#This Row],[Velocity Zone 6 (25 + Km/h) (m)]]/Table15[[#This Row],[Duration(min)]]</f>
        <v>0.76571565571805333</v>
      </c>
      <c r="BE71" s="11">
        <f>Table15[[#This Row],[Acceleration B1-3 Total Efforts (Gen 2)]]/Table15[[#This Row],[Duration(min)]]</f>
        <v>0.94222009110525073</v>
      </c>
      <c r="BF71" s="11">
        <f>Table15[[#This Row],[Deceleration B1-3 Total Efforts (Gen 2)]]/Table15[[#This Row],[Duration(min)]]</f>
        <v>0.85590985375209805</v>
      </c>
      <c r="BG71" s="11">
        <f>Table15[[#This Row],[High Intensity Distance (m)_&gt;15]]/Table15[[#This Row],[Duration(min)]]</f>
        <v>9.1800290577799117</v>
      </c>
      <c r="BH71" s="11">
        <f>Table15[[#This Row],[Velocity Zone 5 (20-25 Km/h) (m)]]/Table15[[#This Row],[Duration(min)]]</f>
        <v>1.9635579717094225</v>
      </c>
      <c r="BI71" s="11">
        <f>Table15[[#This Row],[Total Player Load]]/Table15[[#This Row],[Duration(min)]]</f>
        <v>6.5846921601534421</v>
      </c>
      <c r="BJ71" s="11">
        <f>Table15[[#This Row],[ACC+DEC]]/Table15[[#This Row],[Duration(min)]]</f>
        <v>1.7981299448573487</v>
      </c>
      <c r="BK71" s="11"/>
      <c r="BL71" s="11"/>
    </row>
    <row r="72" spans="1:64" x14ac:dyDescent="0.3">
      <c r="A72" s="13" t="s">
        <v>16</v>
      </c>
      <c r="B72" s="13" t="s">
        <v>77</v>
      </c>
      <c r="C72" s="14">
        <v>45121</v>
      </c>
      <c r="D72" s="13" t="s">
        <v>17</v>
      </c>
      <c r="E72" s="15">
        <v>0.10305555555555555</v>
      </c>
      <c r="F72" s="7">
        <v>7312.7749000000003</v>
      </c>
      <c r="G72" s="7">
        <v>364.77999</v>
      </c>
      <c r="H72" s="7">
        <v>28.51221</v>
      </c>
      <c r="I72" s="7">
        <v>734.93998999999997</v>
      </c>
      <c r="J72" s="7">
        <v>41.52</v>
      </c>
      <c r="K72" s="7">
        <v>107</v>
      </c>
      <c r="L72" s="7">
        <v>68</v>
      </c>
      <c r="M72" s="7">
        <v>1099.7199800000001</v>
      </c>
      <c r="N72" s="7">
        <v>323.25999000000002</v>
      </c>
      <c r="O72" s="7">
        <v>859.30880999999999</v>
      </c>
      <c r="P72" s="7">
        <v>49.277239999999999</v>
      </c>
      <c r="Q72" s="10">
        <f>SUM(Table15[[#This Row],[Acceleration B1-3 Total Efforts (Gen 2)]:[Deceleration B1-3 Total Efforts (Gen 2)]])</f>
        <v>175</v>
      </c>
      <c r="R72" s="11">
        <f>AVERAGEIF(Table15[Name],Table15[[#This Row],[Name]],Table15[Total Distance (m)])</f>
        <v>5619.8345883333332</v>
      </c>
      <c r="S72" s="11">
        <f>AVERAGEIF(Table15[Name],Table15[[#This Row],[Name]],Table15[HSD Above 20 km/h])</f>
        <v>194.1326656666667</v>
      </c>
      <c r="T72" s="11">
        <f>AVERAGEIF(Table15[Name],Table15[[#This Row],[Name]],Table15[Maximum Velocity (km/h)])</f>
        <v>25.38796266666666</v>
      </c>
      <c r="U72" s="11">
        <f>AVERAGEIF(Table15[Name],Table15[[#This Row],[Name]],Table15[Velocity Zone 4 (15-20 Km/h) (m)])</f>
        <v>452.42266433333327</v>
      </c>
      <c r="V72" s="11">
        <f>AVERAGEIF(Table15[Name],Table15[[#This Row],[Name]],Table15[Velocity Zone 6 (25 + Km/h) (m)])</f>
        <v>48.318666999999991</v>
      </c>
      <c r="W72" s="11">
        <f>AVERAGEIF(Table15[Name],Table15[[#This Row],[Name]],Table15[Acceleration B1-3 Total Efforts (Gen 2)])</f>
        <v>61.2</v>
      </c>
      <c r="X72" s="11">
        <f>AVERAGEIF(Table15[Name],Table15[[#This Row],[Name]],Table15[Deceleration B1-3 Total Efforts (Gen 2)])</f>
        <v>48.06666666666667</v>
      </c>
      <c r="Y72" s="11">
        <f>AVERAGEIF(Table15[Name],Table15[[#This Row],[Name]],Table15[High Intensity Distance (m)_&gt;15])</f>
        <v>646.55532999999991</v>
      </c>
      <c r="Z72" s="11">
        <f>AVERAGEIF(Table15[Name],Table15[[#This Row],[Name]],Table15[Velocity Zone 5 (20-25 Km/h) (m)])</f>
        <v>145.81399866666669</v>
      </c>
      <c r="AA72" s="11">
        <f>AVERAGEIF(Table15[Name],Table15[[#This Row],[Name]],Table15[Total Player Load])</f>
        <v>593.12283433333312</v>
      </c>
      <c r="AB72" s="11">
        <f>AVERAGEIF(Table15[Name],Table15[[#This Row],[Name]],Table15[ACC+DEC])</f>
        <v>109.26666666666667</v>
      </c>
      <c r="AC72" s="11">
        <f>AVERAGE(Table15[Total Distance (m)])</f>
        <v>5546.0900840188679</v>
      </c>
      <c r="AD72" s="11">
        <f>AVERAGE(Table15[HSD Above 20 km/h])</f>
        <v>248.67511279245289</v>
      </c>
      <c r="AE72" s="11">
        <f>AVERAGE(Table15[Maximum Velocity (km/h)])</f>
        <v>25.938714150943401</v>
      </c>
      <c r="AF72" s="11">
        <f>AVERAGE(Table15[Velocity Zone 4 (15-20 Km/h) (m)])</f>
        <v>585.63754809433908</v>
      </c>
      <c r="AG72" s="11">
        <f>AVERAGE(Table15[Velocity Zone 6 (25 + Km/h) (m)])</f>
        <v>55.103452830188672</v>
      </c>
      <c r="AH72" s="11">
        <f>AVERAGE(Table15[Acceleration B1-3 Total Efforts (Gen 2)])</f>
        <v>70.932075471698113</v>
      </c>
      <c r="AI72" s="11">
        <f>AVERAGE(Table15[Deceleration B1-3 Total Efforts (Gen 2)])</f>
        <v>58.513207547169813</v>
      </c>
      <c r="AJ72" s="11">
        <f>AVERAGE(Table15[High Intensity Distance (m)_&gt;15])</f>
        <v>834.31266088679206</v>
      </c>
      <c r="AK72" s="11">
        <f>AVERAGE(Table15[Velocity Zone 5 (20-25 Km/h) (m)])</f>
        <v>193.57165996226419</v>
      </c>
      <c r="AL72" s="11">
        <f>AVERAGE(Table15[Total Player Load])</f>
        <v>612.17092028301886</v>
      </c>
      <c r="AM72" s="11">
        <f>AVERAGE(Table15[ACC+DEC])</f>
        <v>129.44528301886791</v>
      </c>
      <c r="AN72" s="11" t="str">
        <f>TEXT(Table15[[#This Row],[Date]],"mmmm")</f>
        <v>juillet</v>
      </c>
      <c r="AO72" s="11" t="e">
        <f ca="1">_xlfn.MAXIFS(Table15[Total Distance (m)],Table15[Name],Table15[[#This Row],[Name]])</f>
        <v>#NAME?</v>
      </c>
      <c r="AP72" s="11" t="e">
        <f ca="1">_xlfn.MAXIFS(Table15[HSD Above 20 km/h],Table15[Name],Table15[[#This Row],[Name]])</f>
        <v>#NAME?</v>
      </c>
      <c r="AQ72" s="11" t="e">
        <f ca="1">_xlfn.MAXIFS(Table15[Maximum Velocity (km/h)],Table15[Name],Table15[[#This Row],[Name]])</f>
        <v>#NAME?</v>
      </c>
      <c r="AR72" s="9" t="e">
        <f ca="1">Table15[[#This Row],[Maximum Velocity (km/h)]]/Table15[[#This Row],[Max_Maximum Velocity (km/h)]]</f>
        <v>#NAME?</v>
      </c>
      <c r="AS72" s="11" t="e">
        <f ca="1">_xlfn.MAXIFS(Table15[Velocity Zone 4 (15-20 Km/h) (m)],Table15[Name],Table15[[#This Row],[Name]])</f>
        <v>#NAME?</v>
      </c>
      <c r="AT72" s="11" t="e">
        <f ca="1">_xlfn.MAXIFS(Table15[Velocity Zone 6 (25 + Km/h) (m)],Table15[Name],Table15[[#This Row],[Name]])</f>
        <v>#NAME?</v>
      </c>
      <c r="AU72" s="11" t="e">
        <f ca="1">_xlfn.MAXIFS(Table15[Acceleration B1-3 Total Efforts (Gen 2)],Table15[Name],Table15[[#This Row],[Name]])</f>
        <v>#NAME?</v>
      </c>
      <c r="AV72" s="11" t="e">
        <f ca="1">_xlfn.MAXIFS(Table15[Deceleration B1-3 Total Efforts (Gen 2)],Table15[Name],Table15[[#This Row],[Name]])</f>
        <v>#NAME?</v>
      </c>
      <c r="AW72" s="11" t="e">
        <f ca="1">_xlfn.MAXIFS(Table15[High Intensity Distance (m)_&gt;15],Table15[Name],Table15[[#This Row],[Name]])</f>
        <v>#NAME?</v>
      </c>
      <c r="AX72" s="11" t="e">
        <f ca="1">_xlfn.MAXIFS(Table15[Velocity Zone 5 (20-25 Km/h) (m)],Table15[Name],Table15[[#This Row],[Name]])</f>
        <v>#NAME?</v>
      </c>
      <c r="AY72" s="11" t="e">
        <f ca="1">_xlfn.MAXIFS(Table15[Total Player Load],Table15[Name],Table15[[#This Row],[Name]])</f>
        <v>#NAME?</v>
      </c>
      <c r="AZ72" s="11" t="e">
        <f ca="1">_xlfn.MAXIFS(Table15[ACC+DEC],Table15[Name],Table15[[#This Row],[Name]])</f>
        <v>#NAME?</v>
      </c>
      <c r="BA72" s="11">
        <f>CONVERT(Table15[[#This Row],[Total Duration]],"day","mn")</f>
        <v>148.4</v>
      </c>
      <c r="BB72" s="12">
        <f>Table15[[#This Row],[HSD Above 20 km/h]]/Table15[[#This Row],[Duration(min)]]</f>
        <v>2.4580861859838272</v>
      </c>
      <c r="BC72" s="11">
        <f>Table15[[#This Row],[Velocity Zone 4 (15-20 Km/h) (m)]]/Table15[[#This Row],[Duration(min)]]</f>
        <v>4.9524258086253363</v>
      </c>
      <c r="BD72" s="11">
        <f>Table15[[#This Row],[Velocity Zone 6 (25 + Km/h) (m)]]/Table15[[#This Row],[Duration(min)]]</f>
        <v>0.27978436657681943</v>
      </c>
      <c r="BE72" s="11">
        <f>Table15[[#This Row],[Acceleration B1-3 Total Efforts (Gen 2)]]/Table15[[#This Row],[Duration(min)]]</f>
        <v>0.72102425876010778</v>
      </c>
      <c r="BF72" s="11">
        <f>Table15[[#This Row],[Deceleration B1-3 Total Efforts (Gen 2)]]/Table15[[#This Row],[Duration(min)]]</f>
        <v>0.4582210242587601</v>
      </c>
      <c r="BG72" s="11">
        <f>Table15[[#This Row],[High Intensity Distance (m)_&gt;15]]/Table15[[#This Row],[Duration(min)]]</f>
        <v>7.4105119946091644</v>
      </c>
      <c r="BH72" s="11">
        <f>Table15[[#This Row],[Velocity Zone 5 (20-25 Km/h) (m)]]/Table15[[#This Row],[Duration(min)]]</f>
        <v>2.1783018194070083</v>
      </c>
      <c r="BI72" s="11">
        <f>Table15[[#This Row],[Total Player Load]]/Table15[[#This Row],[Duration(min)]]</f>
        <v>5.7904906334231807</v>
      </c>
      <c r="BJ72" s="11">
        <f>Table15[[#This Row],[ACC+DEC]]/Table15[[#This Row],[Duration(min)]]</f>
        <v>1.1792452830188678</v>
      </c>
      <c r="BK72" s="11"/>
      <c r="BL72" s="11"/>
    </row>
    <row r="73" spans="1:64" x14ac:dyDescent="0.3">
      <c r="A73" s="13" t="s">
        <v>18</v>
      </c>
      <c r="B73" s="13" t="s">
        <v>77</v>
      </c>
      <c r="C73" s="14">
        <v>45121</v>
      </c>
      <c r="D73" s="13" t="s">
        <v>19</v>
      </c>
      <c r="E73" s="15">
        <v>0.10371527777777778</v>
      </c>
      <c r="F73" s="7">
        <v>7162.15967</v>
      </c>
      <c r="G73" s="7">
        <v>153.69</v>
      </c>
      <c r="H73" s="7">
        <v>25.63833</v>
      </c>
      <c r="I73" s="7">
        <v>1026.82999</v>
      </c>
      <c r="J73" s="7">
        <v>27.21</v>
      </c>
      <c r="K73" s="7">
        <v>88</v>
      </c>
      <c r="L73" s="7">
        <v>64</v>
      </c>
      <c r="M73" s="7">
        <v>1180.51999</v>
      </c>
      <c r="N73" s="7">
        <v>126.48</v>
      </c>
      <c r="O73" s="7">
        <v>763.51455999999996</v>
      </c>
      <c r="P73" s="7">
        <v>47.950830000000003</v>
      </c>
      <c r="Q73" s="10">
        <f>SUM(Table15[[#This Row],[Acceleration B1-3 Total Efforts (Gen 2)]:[Deceleration B1-3 Total Efforts (Gen 2)]])</f>
        <v>152</v>
      </c>
      <c r="R73" s="11">
        <f>AVERAGEIF(Table15[Name],Table15[[#This Row],[Name]],Table15[Total Distance (m)])</f>
        <v>6035.4947716666657</v>
      </c>
      <c r="S73" s="11">
        <f>AVERAGEIF(Table15[Name],Table15[[#This Row],[Name]],Table15[HSD Above 20 km/h])</f>
        <v>150.02916583333331</v>
      </c>
      <c r="T73" s="11">
        <f>AVERAGEIF(Table15[Name],Table15[[#This Row],[Name]],Table15[Maximum Velocity (km/h)])</f>
        <v>23.977441666666664</v>
      </c>
      <c r="U73" s="11">
        <f>AVERAGEIF(Table15[Name],Table15[[#This Row],[Name]],Table15[Velocity Zone 4 (15-20 Km/h) (m)])</f>
        <v>550.00250249999988</v>
      </c>
      <c r="V73" s="11">
        <f>AVERAGEIF(Table15[Name],Table15[[#This Row],[Name]],Table15[Velocity Zone 6 (25 + Km/h) (m)])</f>
        <v>20.603333333333335</v>
      </c>
      <c r="W73" s="11">
        <f>AVERAGEIF(Table15[Name],Table15[[#This Row],[Name]],Table15[Acceleration B1-3 Total Efforts (Gen 2)])</f>
        <v>68.25</v>
      </c>
      <c r="X73" s="11">
        <f>AVERAGEIF(Table15[Name],Table15[[#This Row],[Name]],Table15[Deceleration B1-3 Total Efforts (Gen 2)])</f>
        <v>43.333333333333336</v>
      </c>
      <c r="Y73" s="11">
        <f>AVERAGEIF(Table15[Name],Table15[[#This Row],[Name]],Table15[High Intensity Distance (m)_&gt;15])</f>
        <v>700.03166833333319</v>
      </c>
      <c r="Z73" s="11">
        <f>AVERAGEIF(Table15[Name],Table15[[#This Row],[Name]],Table15[Velocity Zone 5 (20-25 Km/h) (m)])</f>
        <v>129.42583249999998</v>
      </c>
      <c r="AA73" s="11">
        <f>AVERAGEIF(Table15[Name],Table15[[#This Row],[Name]],Table15[Total Player Load])</f>
        <v>666.77640583333334</v>
      </c>
      <c r="AB73" s="11">
        <f>AVERAGEIF(Table15[Name],Table15[[#This Row],[Name]],Table15[ACC+DEC])</f>
        <v>111.58333333333333</v>
      </c>
      <c r="AC73" s="11">
        <f>AVERAGE(Table15[Total Distance (m)])</f>
        <v>5546.0900840188679</v>
      </c>
      <c r="AD73" s="11">
        <f>AVERAGE(Table15[HSD Above 20 km/h])</f>
        <v>248.67511279245289</v>
      </c>
      <c r="AE73" s="11">
        <f>AVERAGE(Table15[Maximum Velocity (km/h)])</f>
        <v>25.938714150943401</v>
      </c>
      <c r="AF73" s="11">
        <f>AVERAGE(Table15[Velocity Zone 4 (15-20 Km/h) (m)])</f>
        <v>585.63754809433908</v>
      </c>
      <c r="AG73" s="11">
        <f>AVERAGE(Table15[Velocity Zone 6 (25 + Km/h) (m)])</f>
        <v>55.103452830188672</v>
      </c>
      <c r="AH73" s="11">
        <f>AVERAGE(Table15[Acceleration B1-3 Total Efforts (Gen 2)])</f>
        <v>70.932075471698113</v>
      </c>
      <c r="AI73" s="11">
        <f>AVERAGE(Table15[Deceleration B1-3 Total Efforts (Gen 2)])</f>
        <v>58.513207547169813</v>
      </c>
      <c r="AJ73" s="11">
        <f>AVERAGE(Table15[High Intensity Distance (m)_&gt;15])</f>
        <v>834.31266088679206</v>
      </c>
      <c r="AK73" s="11">
        <f>AVERAGE(Table15[Velocity Zone 5 (20-25 Km/h) (m)])</f>
        <v>193.57165996226419</v>
      </c>
      <c r="AL73" s="11">
        <f>AVERAGE(Table15[Total Player Load])</f>
        <v>612.17092028301886</v>
      </c>
      <c r="AM73" s="11">
        <f>AVERAGE(Table15[ACC+DEC])</f>
        <v>129.44528301886791</v>
      </c>
      <c r="AN73" s="11" t="str">
        <f>TEXT(Table15[[#This Row],[Date]],"mmmm")</f>
        <v>juillet</v>
      </c>
      <c r="AO73" s="11" t="e">
        <f ca="1">_xlfn.MAXIFS(Table15[Total Distance (m)],Table15[Name],Table15[[#This Row],[Name]])</f>
        <v>#NAME?</v>
      </c>
      <c r="AP73" s="11" t="e">
        <f ca="1">_xlfn.MAXIFS(Table15[HSD Above 20 km/h],Table15[Name],Table15[[#This Row],[Name]])</f>
        <v>#NAME?</v>
      </c>
      <c r="AQ73" s="11" t="e">
        <f ca="1">_xlfn.MAXIFS(Table15[Maximum Velocity (km/h)],Table15[Name],Table15[[#This Row],[Name]])</f>
        <v>#NAME?</v>
      </c>
      <c r="AR73" s="9" t="e">
        <f ca="1">Table15[[#This Row],[Maximum Velocity (km/h)]]/Table15[[#This Row],[Max_Maximum Velocity (km/h)]]</f>
        <v>#NAME?</v>
      </c>
      <c r="AS73" s="11" t="e">
        <f ca="1">_xlfn.MAXIFS(Table15[Velocity Zone 4 (15-20 Km/h) (m)],Table15[Name],Table15[[#This Row],[Name]])</f>
        <v>#NAME?</v>
      </c>
      <c r="AT73" s="11" t="e">
        <f ca="1">_xlfn.MAXIFS(Table15[Velocity Zone 6 (25 + Km/h) (m)],Table15[Name],Table15[[#This Row],[Name]])</f>
        <v>#NAME?</v>
      </c>
      <c r="AU73" s="11" t="e">
        <f ca="1">_xlfn.MAXIFS(Table15[Acceleration B1-3 Total Efforts (Gen 2)],Table15[Name],Table15[[#This Row],[Name]])</f>
        <v>#NAME?</v>
      </c>
      <c r="AV73" s="11" t="e">
        <f ca="1">_xlfn.MAXIFS(Table15[Deceleration B1-3 Total Efforts (Gen 2)],Table15[Name],Table15[[#This Row],[Name]])</f>
        <v>#NAME?</v>
      </c>
      <c r="AW73" s="11" t="e">
        <f ca="1">_xlfn.MAXIFS(Table15[High Intensity Distance (m)_&gt;15],Table15[Name],Table15[[#This Row],[Name]])</f>
        <v>#NAME?</v>
      </c>
      <c r="AX73" s="11" t="e">
        <f ca="1">_xlfn.MAXIFS(Table15[Velocity Zone 5 (20-25 Km/h) (m)],Table15[Name],Table15[[#This Row],[Name]])</f>
        <v>#NAME?</v>
      </c>
      <c r="AY73" s="11" t="e">
        <f ca="1">_xlfn.MAXIFS(Table15[Total Player Load],Table15[Name],Table15[[#This Row],[Name]])</f>
        <v>#NAME?</v>
      </c>
      <c r="AZ73" s="11" t="e">
        <f ca="1">_xlfn.MAXIFS(Table15[ACC+DEC],Table15[Name],Table15[[#This Row],[Name]])</f>
        <v>#NAME?</v>
      </c>
      <c r="BA73" s="11">
        <f>CONVERT(Table15[[#This Row],[Total Duration]],"day","mn")</f>
        <v>149.35</v>
      </c>
      <c r="BB73" s="12">
        <f>Table15[[#This Row],[HSD Above 20 km/h]]/Table15[[#This Row],[Duration(min)]]</f>
        <v>1.0290592567793773</v>
      </c>
      <c r="BC73" s="11">
        <f>Table15[[#This Row],[Velocity Zone 4 (15-20 Km/h) (m)]]/Table15[[#This Row],[Duration(min)]]</f>
        <v>6.875326347505859</v>
      </c>
      <c r="BD73" s="11">
        <f>Table15[[#This Row],[Velocity Zone 6 (25 + Km/h) (m)]]/Table15[[#This Row],[Duration(min)]]</f>
        <v>0.18218948778038166</v>
      </c>
      <c r="BE73" s="11">
        <f>Table15[[#This Row],[Acceleration B1-3 Total Efforts (Gen 2)]]/Table15[[#This Row],[Duration(min)]]</f>
        <v>0.58921995313023101</v>
      </c>
      <c r="BF73" s="11">
        <f>Table15[[#This Row],[Deceleration B1-3 Total Efforts (Gen 2)]]/Table15[[#This Row],[Duration(min)]]</f>
        <v>0.42852360227653163</v>
      </c>
      <c r="BG73" s="11">
        <f>Table15[[#This Row],[High Intensity Distance (m)_&gt;15]]/Table15[[#This Row],[Duration(min)]]</f>
        <v>7.9043856042852365</v>
      </c>
      <c r="BH73" s="11">
        <f>Table15[[#This Row],[Velocity Zone 5 (20-25 Km/h) (m)]]/Table15[[#This Row],[Duration(min)]]</f>
        <v>0.84686976899899569</v>
      </c>
      <c r="BI73" s="11">
        <f>Table15[[#This Row],[Total Player Load]]/Table15[[#This Row],[Duration(min)]]</f>
        <v>5.1122501506528293</v>
      </c>
      <c r="BJ73" s="11">
        <f>Table15[[#This Row],[ACC+DEC]]/Table15[[#This Row],[Duration(min)]]</f>
        <v>1.0177435554067626</v>
      </c>
      <c r="BK73" s="11"/>
      <c r="BL73" s="11"/>
    </row>
    <row r="74" spans="1:64" x14ac:dyDescent="0.3">
      <c r="A74" s="13" t="s">
        <v>20</v>
      </c>
      <c r="B74" s="13" t="s">
        <v>77</v>
      </c>
      <c r="C74" s="14">
        <v>45121</v>
      </c>
      <c r="D74" s="13" t="s">
        <v>21</v>
      </c>
      <c r="E74" s="15">
        <v>0.10383101851851852</v>
      </c>
      <c r="F74" s="7">
        <v>8105.2114300000003</v>
      </c>
      <c r="G74" s="7">
        <v>287.40001000000001</v>
      </c>
      <c r="H74" s="7">
        <v>27.059480000000001</v>
      </c>
      <c r="I74" s="7">
        <v>915.73999000000003</v>
      </c>
      <c r="J74" s="7">
        <v>30.73</v>
      </c>
      <c r="K74" s="7">
        <v>117</v>
      </c>
      <c r="L74" s="7">
        <v>107</v>
      </c>
      <c r="M74" s="7">
        <v>1203.1400000000001</v>
      </c>
      <c r="N74" s="7">
        <v>256.67000999999999</v>
      </c>
      <c r="O74" s="7">
        <v>1010.99072</v>
      </c>
      <c r="P74" s="7">
        <v>54.209060000000001</v>
      </c>
      <c r="Q74" s="10">
        <f>SUM(Table15[[#This Row],[Acceleration B1-3 Total Efforts (Gen 2)]:[Deceleration B1-3 Total Efforts (Gen 2)]])</f>
        <v>224</v>
      </c>
      <c r="R74" s="11">
        <f>AVERAGEIF(Table15[Name],Table15[[#This Row],[Name]],Table15[Total Distance (m)])</f>
        <v>5363.5460153333315</v>
      </c>
      <c r="S74" s="11">
        <f>AVERAGEIF(Table15[Name],Table15[[#This Row],[Name]],Table15[HSD Above 20 km/h])</f>
        <v>256.65866566666665</v>
      </c>
      <c r="T74" s="11">
        <f>AVERAGEIF(Table15[Name],Table15[[#This Row],[Name]],Table15[Maximum Velocity (km/h)])</f>
        <v>25.384765000000002</v>
      </c>
      <c r="U74" s="11">
        <f>AVERAGEIF(Table15[Name],Table15[[#This Row],[Name]],Table15[Velocity Zone 4 (15-20 Km/h) (m)])</f>
        <v>556.02699966666682</v>
      </c>
      <c r="V74" s="11">
        <f>AVERAGEIF(Table15[Name],Table15[[#This Row],[Name]],Table15[Velocity Zone 6 (25 + Km/h) (m)])</f>
        <v>51.111667666666676</v>
      </c>
      <c r="W74" s="11">
        <f>AVERAGEIF(Table15[Name],Table15[[#This Row],[Name]],Table15[Acceleration B1-3 Total Efforts (Gen 2)])</f>
        <v>73.8</v>
      </c>
      <c r="X74" s="11">
        <f>AVERAGEIF(Table15[Name],Table15[[#This Row],[Name]],Table15[Deceleration B1-3 Total Efforts (Gen 2)])</f>
        <v>70.533333333333331</v>
      </c>
      <c r="Y74" s="11">
        <f>AVERAGEIF(Table15[Name],Table15[[#This Row],[Name]],Table15[High Intensity Distance (m)_&gt;15])</f>
        <v>812.68566533333353</v>
      </c>
      <c r="Z74" s="11">
        <f>AVERAGEIF(Table15[Name],Table15[[#This Row],[Name]],Table15[Velocity Zone 5 (20-25 Km/h) (m)])</f>
        <v>205.546998</v>
      </c>
      <c r="AA74" s="11">
        <f>AVERAGEIF(Table15[Name],Table15[[#This Row],[Name]],Table15[Total Player Load])</f>
        <v>642.88242899999989</v>
      </c>
      <c r="AB74" s="11">
        <f>AVERAGEIF(Table15[Name],Table15[[#This Row],[Name]],Table15[ACC+DEC])</f>
        <v>144.33333333333334</v>
      </c>
      <c r="AC74" s="11">
        <f>AVERAGE(Table15[Total Distance (m)])</f>
        <v>5546.0900840188679</v>
      </c>
      <c r="AD74" s="11">
        <f>AVERAGE(Table15[HSD Above 20 km/h])</f>
        <v>248.67511279245289</v>
      </c>
      <c r="AE74" s="11">
        <f>AVERAGE(Table15[Maximum Velocity (km/h)])</f>
        <v>25.938714150943401</v>
      </c>
      <c r="AF74" s="11">
        <f>AVERAGE(Table15[Velocity Zone 4 (15-20 Km/h) (m)])</f>
        <v>585.63754809433908</v>
      </c>
      <c r="AG74" s="11">
        <f>AVERAGE(Table15[Velocity Zone 6 (25 + Km/h) (m)])</f>
        <v>55.103452830188672</v>
      </c>
      <c r="AH74" s="11">
        <f>AVERAGE(Table15[Acceleration B1-3 Total Efforts (Gen 2)])</f>
        <v>70.932075471698113</v>
      </c>
      <c r="AI74" s="11">
        <f>AVERAGE(Table15[Deceleration B1-3 Total Efforts (Gen 2)])</f>
        <v>58.513207547169813</v>
      </c>
      <c r="AJ74" s="11">
        <f>AVERAGE(Table15[High Intensity Distance (m)_&gt;15])</f>
        <v>834.31266088679206</v>
      </c>
      <c r="AK74" s="11">
        <f>AVERAGE(Table15[Velocity Zone 5 (20-25 Km/h) (m)])</f>
        <v>193.57165996226419</v>
      </c>
      <c r="AL74" s="11">
        <f>AVERAGE(Table15[Total Player Load])</f>
        <v>612.17092028301886</v>
      </c>
      <c r="AM74" s="11">
        <f>AVERAGE(Table15[ACC+DEC])</f>
        <v>129.44528301886791</v>
      </c>
      <c r="AN74" s="11" t="str">
        <f>TEXT(Table15[[#This Row],[Date]],"mmmm")</f>
        <v>juillet</v>
      </c>
      <c r="AO74" s="11" t="e">
        <f ca="1">_xlfn.MAXIFS(Table15[Total Distance (m)],Table15[Name],Table15[[#This Row],[Name]])</f>
        <v>#NAME?</v>
      </c>
      <c r="AP74" s="11" t="e">
        <f ca="1">_xlfn.MAXIFS(Table15[HSD Above 20 km/h],Table15[Name],Table15[[#This Row],[Name]])</f>
        <v>#NAME?</v>
      </c>
      <c r="AQ74" s="11" t="e">
        <f ca="1">_xlfn.MAXIFS(Table15[Maximum Velocity (km/h)],Table15[Name],Table15[[#This Row],[Name]])</f>
        <v>#NAME?</v>
      </c>
      <c r="AR74" s="9" t="e">
        <f ca="1">Table15[[#This Row],[Maximum Velocity (km/h)]]/Table15[[#This Row],[Max_Maximum Velocity (km/h)]]</f>
        <v>#NAME?</v>
      </c>
      <c r="AS74" s="11" t="e">
        <f ca="1">_xlfn.MAXIFS(Table15[Velocity Zone 4 (15-20 Km/h) (m)],Table15[Name],Table15[[#This Row],[Name]])</f>
        <v>#NAME?</v>
      </c>
      <c r="AT74" s="11" t="e">
        <f ca="1">_xlfn.MAXIFS(Table15[Velocity Zone 6 (25 + Km/h) (m)],Table15[Name],Table15[[#This Row],[Name]])</f>
        <v>#NAME?</v>
      </c>
      <c r="AU74" s="11" t="e">
        <f ca="1">_xlfn.MAXIFS(Table15[Acceleration B1-3 Total Efforts (Gen 2)],Table15[Name],Table15[[#This Row],[Name]])</f>
        <v>#NAME?</v>
      </c>
      <c r="AV74" s="11" t="e">
        <f ca="1">_xlfn.MAXIFS(Table15[Deceleration B1-3 Total Efforts (Gen 2)],Table15[Name],Table15[[#This Row],[Name]])</f>
        <v>#NAME?</v>
      </c>
      <c r="AW74" s="11" t="e">
        <f ca="1">_xlfn.MAXIFS(Table15[High Intensity Distance (m)_&gt;15],Table15[Name],Table15[[#This Row],[Name]])</f>
        <v>#NAME?</v>
      </c>
      <c r="AX74" s="11" t="e">
        <f ca="1">_xlfn.MAXIFS(Table15[Velocity Zone 5 (20-25 Km/h) (m)],Table15[Name],Table15[[#This Row],[Name]])</f>
        <v>#NAME?</v>
      </c>
      <c r="AY74" s="11" t="e">
        <f ca="1">_xlfn.MAXIFS(Table15[Total Player Load],Table15[Name],Table15[[#This Row],[Name]])</f>
        <v>#NAME?</v>
      </c>
      <c r="AZ74" s="11" t="e">
        <f ca="1">_xlfn.MAXIFS(Table15[ACC+DEC],Table15[Name],Table15[[#This Row],[Name]])</f>
        <v>#NAME?</v>
      </c>
      <c r="BA74" s="11">
        <f>CONVERT(Table15[[#This Row],[Total Duration]],"day","mn")</f>
        <v>149.51666666666668</v>
      </c>
      <c r="BB74" s="12">
        <f>Table15[[#This Row],[HSD Above 20 km/h]]/Table15[[#This Row],[Duration(min)]]</f>
        <v>1.9221938022516998</v>
      </c>
      <c r="BC74" s="11">
        <f>Table15[[#This Row],[Velocity Zone 4 (15-20 Km/h) (m)]]/Table15[[#This Row],[Duration(min)]]</f>
        <v>6.124668308995652</v>
      </c>
      <c r="BD74" s="11">
        <f>Table15[[#This Row],[Velocity Zone 6 (25 + Km/h) (m)]]/Table15[[#This Row],[Duration(min)]]</f>
        <v>0.2055289265410768</v>
      </c>
      <c r="BE74" s="11">
        <f>Table15[[#This Row],[Acceleration B1-3 Total Efforts (Gen 2)]]/Table15[[#This Row],[Duration(min)]]</f>
        <v>0.78252145803143458</v>
      </c>
      <c r="BF74" s="11">
        <f>Table15[[#This Row],[Deceleration B1-3 Total Efforts (Gen 2)]]/Table15[[#This Row],[Duration(min)]]</f>
        <v>0.71563928213131189</v>
      </c>
      <c r="BG74" s="11">
        <f>Table15[[#This Row],[High Intensity Distance (m)_&gt;15]]/Table15[[#This Row],[Duration(min)]]</f>
        <v>8.0468621112473517</v>
      </c>
      <c r="BH74" s="11">
        <f>Table15[[#This Row],[Velocity Zone 5 (20-25 Km/h) (m)]]/Table15[[#This Row],[Duration(min)]]</f>
        <v>1.7166648757106229</v>
      </c>
      <c r="BI74" s="11">
        <f>Table15[[#This Row],[Total Player Load]]/Table15[[#This Row],[Duration(min)]]</f>
        <v>6.7617259168431607</v>
      </c>
      <c r="BJ74" s="11">
        <f>Table15[[#This Row],[ACC+DEC]]/Table15[[#This Row],[Duration(min)]]</f>
        <v>1.4981607401627466</v>
      </c>
      <c r="BK74" s="11"/>
      <c r="BL74" s="11"/>
    </row>
    <row r="75" spans="1:64" x14ac:dyDescent="0.3">
      <c r="A75" s="13" t="s">
        <v>22</v>
      </c>
      <c r="B75" s="13" t="s">
        <v>77</v>
      </c>
      <c r="C75" s="14">
        <v>45121</v>
      </c>
      <c r="D75" s="13" t="s">
        <v>19</v>
      </c>
      <c r="E75" s="15">
        <v>0.10378472222222222</v>
      </c>
      <c r="F75" s="7">
        <v>8153.8286099999996</v>
      </c>
      <c r="G75" s="7">
        <v>451.53998999999999</v>
      </c>
      <c r="H75" s="7">
        <v>30.241320000000002</v>
      </c>
      <c r="I75" s="7">
        <v>1030.39003</v>
      </c>
      <c r="J75" s="7">
        <v>101.8</v>
      </c>
      <c r="K75" s="7">
        <v>141</v>
      </c>
      <c r="L75" s="7">
        <v>121</v>
      </c>
      <c r="M75" s="7">
        <v>1481.93002</v>
      </c>
      <c r="N75" s="7">
        <v>349.73998999999998</v>
      </c>
      <c r="O75" s="7">
        <v>975.99306999999999</v>
      </c>
      <c r="P75" s="7">
        <v>54.553739999999998</v>
      </c>
      <c r="Q75" s="10">
        <f>SUM(Table15[[#This Row],[Acceleration B1-3 Total Efforts (Gen 2)]:[Deceleration B1-3 Total Efforts (Gen 2)]])</f>
        <v>262</v>
      </c>
      <c r="R75" s="11">
        <f>AVERAGEIF(Table15[Name],Table15[[#This Row],[Name]],Table15[Total Distance (m)])</f>
        <v>5462.7683058620696</v>
      </c>
      <c r="S75" s="11">
        <f>AVERAGEIF(Table15[Name],Table15[[#This Row],[Name]],Table15[HSD Above 20 km/h])</f>
        <v>326.42379344827589</v>
      </c>
      <c r="T75" s="11">
        <f>AVERAGEIF(Table15[Name],Table15[[#This Row],[Name]],Table15[Maximum Velocity (km/h)])</f>
        <v>27.231627931034481</v>
      </c>
      <c r="U75" s="11">
        <f>AVERAGEIF(Table15[Name],Table15[[#This Row],[Name]],Table15[Velocity Zone 4 (15-20 Km/h) (m)])</f>
        <v>608.04103965517231</v>
      </c>
      <c r="V75" s="11">
        <f>AVERAGEIF(Table15[Name],Table15[[#This Row],[Name]],Table15[Velocity Zone 6 (25 + Km/h) (m)])</f>
        <v>84.49862137931035</v>
      </c>
      <c r="W75" s="11">
        <f>AVERAGEIF(Table15[Name],Table15[[#This Row],[Name]],Table15[Acceleration B1-3 Total Efforts (Gen 2)])</f>
        <v>82.482758620689651</v>
      </c>
      <c r="X75" s="11">
        <f>AVERAGEIF(Table15[Name],Table15[[#This Row],[Name]],Table15[Deceleration B1-3 Total Efforts (Gen 2)])</f>
        <v>68.65517241379311</v>
      </c>
      <c r="Y75" s="11">
        <f>AVERAGEIF(Table15[Name],Table15[[#This Row],[Name]],Table15[High Intensity Distance (m)_&gt;15])</f>
        <v>934.4648331034482</v>
      </c>
      <c r="Z75" s="11">
        <f>AVERAGEIF(Table15[Name],Table15[[#This Row],[Name]],Table15[Velocity Zone 5 (20-25 Km/h) (m)])</f>
        <v>241.92517206896545</v>
      </c>
      <c r="AA75" s="11">
        <f>AVERAGEIF(Table15[Name],Table15[[#This Row],[Name]],Table15[Total Player Load])</f>
        <v>648.54259724137933</v>
      </c>
      <c r="AB75" s="11">
        <f>AVERAGEIF(Table15[Name],Table15[[#This Row],[Name]],Table15[ACC+DEC])</f>
        <v>151.13793103448276</v>
      </c>
      <c r="AC75" s="11">
        <f>AVERAGE(Table15[Total Distance (m)])</f>
        <v>5546.0900840188679</v>
      </c>
      <c r="AD75" s="11">
        <f>AVERAGE(Table15[HSD Above 20 km/h])</f>
        <v>248.67511279245289</v>
      </c>
      <c r="AE75" s="11">
        <f>AVERAGE(Table15[Maximum Velocity (km/h)])</f>
        <v>25.938714150943401</v>
      </c>
      <c r="AF75" s="11">
        <f>AVERAGE(Table15[Velocity Zone 4 (15-20 Km/h) (m)])</f>
        <v>585.63754809433908</v>
      </c>
      <c r="AG75" s="11">
        <f>AVERAGE(Table15[Velocity Zone 6 (25 + Km/h) (m)])</f>
        <v>55.103452830188672</v>
      </c>
      <c r="AH75" s="11">
        <f>AVERAGE(Table15[Acceleration B1-3 Total Efforts (Gen 2)])</f>
        <v>70.932075471698113</v>
      </c>
      <c r="AI75" s="11">
        <f>AVERAGE(Table15[Deceleration B1-3 Total Efforts (Gen 2)])</f>
        <v>58.513207547169813</v>
      </c>
      <c r="AJ75" s="11">
        <f>AVERAGE(Table15[High Intensity Distance (m)_&gt;15])</f>
        <v>834.31266088679206</v>
      </c>
      <c r="AK75" s="11">
        <f>AVERAGE(Table15[Velocity Zone 5 (20-25 Km/h) (m)])</f>
        <v>193.57165996226419</v>
      </c>
      <c r="AL75" s="11">
        <f>AVERAGE(Table15[Total Player Load])</f>
        <v>612.17092028301886</v>
      </c>
      <c r="AM75" s="11">
        <f>AVERAGE(Table15[ACC+DEC])</f>
        <v>129.44528301886791</v>
      </c>
      <c r="AN75" s="11" t="str">
        <f>TEXT(Table15[[#This Row],[Date]],"mmmm")</f>
        <v>juillet</v>
      </c>
      <c r="AO75" s="11" t="e">
        <f ca="1">_xlfn.MAXIFS(Table15[Total Distance (m)],Table15[Name],Table15[[#This Row],[Name]])</f>
        <v>#NAME?</v>
      </c>
      <c r="AP75" s="11" t="e">
        <f ca="1">_xlfn.MAXIFS(Table15[HSD Above 20 km/h],Table15[Name],Table15[[#This Row],[Name]])</f>
        <v>#NAME?</v>
      </c>
      <c r="AQ75" s="11" t="e">
        <f ca="1">_xlfn.MAXIFS(Table15[Maximum Velocity (km/h)],Table15[Name],Table15[[#This Row],[Name]])</f>
        <v>#NAME?</v>
      </c>
      <c r="AR75" s="9" t="e">
        <f ca="1">Table15[[#This Row],[Maximum Velocity (km/h)]]/Table15[[#This Row],[Max_Maximum Velocity (km/h)]]</f>
        <v>#NAME?</v>
      </c>
      <c r="AS75" s="11" t="e">
        <f ca="1">_xlfn.MAXIFS(Table15[Velocity Zone 4 (15-20 Km/h) (m)],Table15[Name],Table15[[#This Row],[Name]])</f>
        <v>#NAME?</v>
      </c>
      <c r="AT75" s="11" t="e">
        <f ca="1">_xlfn.MAXIFS(Table15[Velocity Zone 6 (25 + Km/h) (m)],Table15[Name],Table15[[#This Row],[Name]])</f>
        <v>#NAME?</v>
      </c>
      <c r="AU75" s="11" t="e">
        <f ca="1">_xlfn.MAXIFS(Table15[Acceleration B1-3 Total Efforts (Gen 2)],Table15[Name],Table15[[#This Row],[Name]])</f>
        <v>#NAME?</v>
      </c>
      <c r="AV75" s="11" t="e">
        <f ca="1">_xlfn.MAXIFS(Table15[Deceleration B1-3 Total Efforts (Gen 2)],Table15[Name],Table15[[#This Row],[Name]])</f>
        <v>#NAME?</v>
      </c>
      <c r="AW75" s="11" t="e">
        <f ca="1">_xlfn.MAXIFS(Table15[High Intensity Distance (m)_&gt;15],Table15[Name],Table15[[#This Row],[Name]])</f>
        <v>#NAME?</v>
      </c>
      <c r="AX75" s="11" t="e">
        <f ca="1">_xlfn.MAXIFS(Table15[Velocity Zone 5 (20-25 Km/h) (m)],Table15[Name],Table15[[#This Row],[Name]])</f>
        <v>#NAME?</v>
      </c>
      <c r="AY75" s="11" t="e">
        <f ca="1">_xlfn.MAXIFS(Table15[Total Player Load],Table15[Name],Table15[[#This Row],[Name]])</f>
        <v>#NAME?</v>
      </c>
      <c r="AZ75" s="11" t="e">
        <f ca="1">_xlfn.MAXIFS(Table15[ACC+DEC],Table15[Name],Table15[[#This Row],[Name]])</f>
        <v>#NAME?</v>
      </c>
      <c r="BA75" s="11">
        <f>CONVERT(Table15[[#This Row],[Total Duration]],"day","mn")</f>
        <v>149.44999999999999</v>
      </c>
      <c r="BB75" s="12">
        <f>Table15[[#This Row],[HSD Above 20 km/h]]/Table15[[#This Row],[Duration(min)]]</f>
        <v>3.0213448645031784</v>
      </c>
      <c r="BC75" s="11">
        <f>Table15[[#This Row],[Velocity Zone 4 (15-20 Km/h) (m)]]/Table15[[#This Row],[Duration(min)]]</f>
        <v>6.8945468718635006</v>
      </c>
      <c r="BD75" s="11">
        <f>Table15[[#This Row],[Velocity Zone 6 (25 + Km/h) (m)]]/Table15[[#This Row],[Duration(min)]]</f>
        <v>0.68116426898628302</v>
      </c>
      <c r="BE75" s="11">
        <f>Table15[[#This Row],[Acceleration B1-3 Total Efforts (Gen 2)]]/Table15[[#This Row],[Duration(min)]]</f>
        <v>0.9434593509534962</v>
      </c>
      <c r="BF75" s="11">
        <f>Table15[[#This Row],[Deceleration B1-3 Total Efforts (Gen 2)]]/Table15[[#This Row],[Duration(min)]]</f>
        <v>0.80963532954165274</v>
      </c>
      <c r="BG75" s="11">
        <f>Table15[[#This Row],[High Intensity Distance (m)_&gt;15]]/Table15[[#This Row],[Duration(min)]]</f>
        <v>9.9158917363666781</v>
      </c>
      <c r="BH75" s="11">
        <f>Table15[[#This Row],[Velocity Zone 5 (20-25 Km/h) (m)]]/Table15[[#This Row],[Duration(min)]]</f>
        <v>2.3401805955168955</v>
      </c>
      <c r="BI75" s="11">
        <f>Table15[[#This Row],[Total Player Load]]/Table15[[#This Row],[Duration(min)]]</f>
        <v>6.5305658748745401</v>
      </c>
      <c r="BJ75" s="11">
        <f>Table15[[#This Row],[ACC+DEC]]/Table15[[#This Row],[Duration(min)]]</f>
        <v>1.753094680495149</v>
      </c>
      <c r="BK75" s="11"/>
      <c r="BL75" s="11"/>
    </row>
    <row r="76" spans="1:64" x14ac:dyDescent="0.3">
      <c r="A76" s="13" t="s">
        <v>37</v>
      </c>
      <c r="B76" s="13" t="s">
        <v>77</v>
      </c>
      <c r="C76" s="14">
        <v>45121</v>
      </c>
      <c r="D76" s="13" t="s">
        <v>19</v>
      </c>
      <c r="E76" s="15">
        <v>0.10371527777777778</v>
      </c>
      <c r="F76" s="7">
        <v>8527.9953600000008</v>
      </c>
      <c r="G76" s="7">
        <v>352.6</v>
      </c>
      <c r="H76" s="7">
        <v>27.568110000000001</v>
      </c>
      <c r="I76" s="7">
        <v>1046.78999</v>
      </c>
      <c r="J76" s="7">
        <v>58.59</v>
      </c>
      <c r="K76" s="7">
        <v>110</v>
      </c>
      <c r="L76" s="7">
        <v>92</v>
      </c>
      <c r="M76" s="7">
        <v>1399.3899899999999</v>
      </c>
      <c r="N76" s="7">
        <v>294.01</v>
      </c>
      <c r="O76" s="7">
        <v>942.38869999999997</v>
      </c>
      <c r="P76" s="7">
        <v>57.095129999999997</v>
      </c>
      <c r="Q76" s="10">
        <f>SUM(Table15[[#This Row],[Acceleration B1-3 Total Efforts (Gen 2)]:[Deceleration B1-3 Total Efforts (Gen 2)]])</f>
        <v>202</v>
      </c>
      <c r="R76" s="11">
        <f>AVERAGEIF(Table15[Name],Table15[[#This Row],[Name]],Table15[Total Distance (m)])</f>
        <v>6139.7996708333349</v>
      </c>
      <c r="S76" s="11">
        <f>AVERAGEIF(Table15[Name],Table15[[#This Row],[Name]],Table15[HSD Above 20 km/h])</f>
        <v>201.54916583333338</v>
      </c>
      <c r="T76" s="11">
        <f>AVERAGEIF(Table15[Name],Table15[[#This Row],[Name]],Table15[Maximum Velocity (km/h)])</f>
        <v>23.793131666666667</v>
      </c>
      <c r="U76" s="11">
        <f>AVERAGEIF(Table15[Name],Table15[[#This Row],[Name]],Table15[Velocity Zone 4 (15-20 Km/h) (m)])</f>
        <v>577.89167124999983</v>
      </c>
      <c r="V76" s="11">
        <f>AVERAGEIF(Table15[Name],Table15[[#This Row],[Name]],Table15[Velocity Zone 6 (25 + Km/h) (m)])</f>
        <v>45.649166250000007</v>
      </c>
      <c r="W76" s="11">
        <f>AVERAGEIF(Table15[Name],Table15[[#This Row],[Name]],Table15[Acceleration B1-3 Total Efforts (Gen 2)])</f>
        <v>68.25</v>
      </c>
      <c r="X76" s="11">
        <f>AVERAGEIF(Table15[Name],Table15[[#This Row],[Name]],Table15[Deceleration B1-3 Total Efforts (Gen 2)])</f>
        <v>52.208333333333336</v>
      </c>
      <c r="Y76" s="11">
        <f>AVERAGEIF(Table15[Name],Table15[[#This Row],[Name]],Table15[High Intensity Distance (m)_&gt;15])</f>
        <v>779.44083708333335</v>
      </c>
      <c r="Z76" s="11">
        <f>AVERAGEIF(Table15[Name],Table15[[#This Row],[Name]],Table15[Velocity Zone 5 (20-25 Km/h) (m)])</f>
        <v>155.89999958333337</v>
      </c>
      <c r="AA76" s="11">
        <f>AVERAGEIF(Table15[Name],Table15[[#This Row],[Name]],Table15[Total Player Load])</f>
        <v>674.74275333333321</v>
      </c>
      <c r="AB76" s="11">
        <f>AVERAGEIF(Table15[Name],Table15[[#This Row],[Name]],Table15[ACC+DEC])</f>
        <v>120.45833333333333</v>
      </c>
      <c r="AC76" s="11">
        <f>AVERAGE(Table15[Total Distance (m)])</f>
        <v>5546.0900840188679</v>
      </c>
      <c r="AD76" s="11">
        <f>AVERAGE(Table15[HSD Above 20 km/h])</f>
        <v>248.67511279245289</v>
      </c>
      <c r="AE76" s="11">
        <f>AVERAGE(Table15[Maximum Velocity (km/h)])</f>
        <v>25.938714150943401</v>
      </c>
      <c r="AF76" s="11">
        <f>AVERAGE(Table15[Velocity Zone 4 (15-20 Km/h) (m)])</f>
        <v>585.63754809433908</v>
      </c>
      <c r="AG76" s="11">
        <f>AVERAGE(Table15[Velocity Zone 6 (25 + Km/h) (m)])</f>
        <v>55.103452830188672</v>
      </c>
      <c r="AH76" s="11">
        <f>AVERAGE(Table15[Acceleration B1-3 Total Efforts (Gen 2)])</f>
        <v>70.932075471698113</v>
      </c>
      <c r="AI76" s="11">
        <f>AVERAGE(Table15[Deceleration B1-3 Total Efforts (Gen 2)])</f>
        <v>58.513207547169813</v>
      </c>
      <c r="AJ76" s="11">
        <f>AVERAGE(Table15[High Intensity Distance (m)_&gt;15])</f>
        <v>834.31266088679206</v>
      </c>
      <c r="AK76" s="11">
        <f>AVERAGE(Table15[Velocity Zone 5 (20-25 Km/h) (m)])</f>
        <v>193.57165996226419</v>
      </c>
      <c r="AL76" s="11">
        <f>AVERAGE(Table15[Total Player Load])</f>
        <v>612.17092028301886</v>
      </c>
      <c r="AM76" s="11">
        <f>AVERAGE(Table15[ACC+DEC])</f>
        <v>129.44528301886791</v>
      </c>
      <c r="AN76" s="11" t="str">
        <f>TEXT(Table15[[#This Row],[Date]],"mmmm")</f>
        <v>juillet</v>
      </c>
      <c r="AO76" s="11" t="e">
        <f ca="1">_xlfn.MAXIFS(Table15[Total Distance (m)],Table15[Name],Table15[[#This Row],[Name]])</f>
        <v>#NAME?</v>
      </c>
      <c r="AP76" s="11" t="e">
        <f ca="1">_xlfn.MAXIFS(Table15[HSD Above 20 km/h],Table15[Name],Table15[[#This Row],[Name]])</f>
        <v>#NAME?</v>
      </c>
      <c r="AQ76" s="11" t="e">
        <f ca="1">_xlfn.MAXIFS(Table15[Maximum Velocity (km/h)],Table15[Name],Table15[[#This Row],[Name]])</f>
        <v>#NAME?</v>
      </c>
      <c r="AR76" s="9" t="e">
        <f ca="1">Table15[[#This Row],[Maximum Velocity (km/h)]]/Table15[[#This Row],[Max_Maximum Velocity (km/h)]]</f>
        <v>#NAME?</v>
      </c>
      <c r="AS76" s="11" t="e">
        <f ca="1">_xlfn.MAXIFS(Table15[Velocity Zone 4 (15-20 Km/h) (m)],Table15[Name],Table15[[#This Row],[Name]])</f>
        <v>#NAME?</v>
      </c>
      <c r="AT76" s="11" t="e">
        <f ca="1">_xlfn.MAXIFS(Table15[Velocity Zone 6 (25 + Km/h) (m)],Table15[Name],Table15[[#This Row],[Name]])</f>
        <v>#NAME?</v>
      </c>
      <c r="AU76" s="11" t="e">
        <f ca="1">_xlfn.MAXIFS(Table15[Acceleration B1-3 Total Efforts (Gen 2)],Table15[Name],Table15[[#This Row],[Name]])</f>
        <v>#NAME?</v>
      </c>
      <c r="AV76" s="11" t="e">
        <f ca="1">_xlfn.MAXIFS(Table15[Deceleration B1-3 Total Efforts (Gen 2)],Table15[Name],Table15[[#This Row],[Name]])</f>
        <v>#NAME?</v>
      </c>
      <c r="AW76" s="11" t="e">
        <f ca="1">_xlfn.MAXIFS(Table15[High Intensity Distance (m)_&gt;15],Table15[Name],Table15[[#This Row],[Name]])</f>
        <v>#NAME?</v>
      </c>
      <c r="AX76" s="11" t="e">
        <f ca="1">_xlfn.MAXIFS(Table15[Velocity Zone 5 (20-25 Km/h) (m)],Table15[Name],Table15[[#This Row],[Name]])</f>
        <v>#NAME?</v>
      </c>
      <c r="AY76" s="11" t="e">
        <f ca="1">_xlfn.MAXIFS(Table15[Total Player Load],Table15[Name],Table15[[#This Row],[Name]])</f>
        <v>#NAME?</v>
      </c>
      <c r="AZ76" s="11" t="e">
        <f ca="1">_xlfn.MAXIFS(Table15[ACC+DEC],Table15[Name],Table15[[#This Row],[Name]])</f>
        <v>#NAME?</v>
      </c>
      <c r="BA76" s="11">
        <f>CONVERT(Table15[[#This Row],[Total Duration]],"day","mn")</f>
        <v>149.35</v>
      </c>
      <c r="BB76" s="12">
        <f>Table15[[#This Row],[HSD Above 20 km/h]]/Table15[[#This Row],[Duration(min)]]</f>
        <v>2.3608972212922668</v>
      </c>
      <c r="BC76" s="11">
        <f>Table15[[#This Row],[Velocity Zone 4 (15-20 Km/h) (m)]]/Table15[[#This Row],[Duration(min)]]</f>
        <v>7.0089721459658518</v>
      </c>
      <c r="BD76" s="11">
        <f>Table15[[#This Row],[Velocity Zone 6 (25 + Km/h) (m)]]/Table15[[#This Row],[Duration(min)]]</f>
        <v>0.3922999665215936</v>
      </c>
      <c r="BE76" s="11">
        <f>Table15[[#This Row],[Acceleration B1-3 Total Efforts (Gen 2)]]/Table15[[#This Row],[Duration(min)]]</f>
        <v>0.73652494141278879</v>
      </c>
      <c r="BF76" s="11">
        <f>Table15[[#This Row],[Deceleration B1-3 Total Efforts (Gen 2)]]/Table15[[#This Row],[Duration(min)]]</f>
        <v>0.6160026782725142</v>
      </c>
      <c r="BG76" s="11">
        <f>Table15[[#This Row],[High Intensity Distance (m)_&gt;15]]/Table15[[#This Row],[Duration(min)]]</f>
        <v>9.3698693672581186</v>
      </c>
      <c r="BH76" s="11">
        <f>Table15[[#This Row],[Velocity Zone 5 (20-25 Km/h) (m)]]/Table15[[#This Row],[Duration(min)]]</f>
        <v>1.9685972547706729</v>
      </c>
      <c r="BI76" s="11">
        <f>Table15[[#This Row],[Total Player Load]]/Table15[[#This Row],[Duration(min)]]</f>
        <v>6.3099343823234015</v>
      </c>
      <c r="BJ76" s="11">
        <f>Table15[[#This Row],[ACC+DEC]]/Table15[[#This Row],[Duration(min)]]</f>
        <v>1.3525276196853031</v>
      </c>
      <c r="BK76" s="11"/>
      <c r="BL76" s="11"/>
    </row>
    <row r="77" spans="1:64" x14ac:dyDescent="0.3">
      <c r="A77" s="13" t="s">
        <v>23</v>
      </c>
      <c r="B77" s="13" t="s">
        <v>77</v>
      </c>
      <c r="C77" s="14">
        <v>45121</v>
      </c>
      <c r="D77" s="13" t="s">
        <v>24</v>
      </c>
      <c r="E77" s="15">
        <v>0.1017824074074074</v>
      </c>
      <c r="F77" s="7">
        <v>8228.5026899999993</v>
      </c>
      <c r="G77" s="7">
        <v>278.54000000000002</v>
      </c>
      <c r="H77" s="7">
        <v>30.68497</v>
      </c>
      <c r="I77" s="7">
        <v>931.78</v>
      </c>
      <c r="J77" s="7">
        <v>68.77</v>
      </c>
      <c r="K77" s="7">
        <v>103</v>
      </c>
      <c r="L77" s="7">
        <v>70</v>
      </c>
      <c r="M77" s="7">
        <v>1210.32</v>
      </c>
      <c r="N77" s="7">
        <v>209.77</v>
      </c>
      <c r="O77" s="7">
        <v>968.52930000000003</v>
      </c>
      <c r="P77" s="7">
        <v>56.136409999999998</v>
      </c>
      <c r="Q77" s="10">
        <f>SUM(Table15[[#This Row],[Acceleration B1-3 Total Efforts (Gen 2)]:[Deceleration B1-3 Total Efforts (Gen 2)]])</f>
        <v>173</v>
      </c>
      <c r="R77" s="11">
        <f>AVERAGEIF(Table15[Name],Table15[[#This Row],[Name]],Table15[Total Distance (m)])</f>
        <v>6241.2704329032267</v>
      </c>
      <c r="S77" s="11">
        <f>AVERAGEIF(Table15[Name],Table15[[#This Row],[Name]],Table15[HSD Above 20 km/h])</f>
        <v>217.21870838709677</v>
      </c>
      <c r="T77" s="11">
        <f>AVERAGEIF(Table15[Name],Table15[[#This Row],[Name]],Table15[Maximum Velocity (km/h)])</f>
        <v>26.033857419354835</v>
      </c>
      <c r="U77" s="11">
        <f>AVERAGEIF(Table15[Name],Table15[[#This Row],[Name]],Table15[Velocity Zone 4 (15-20 Km/h) (m)])</f>
        <v>570.99710096774197</v>
      </c>
      <c r="V77" s="11">
        <f>AVERAGEIF(Table15[Name],Table15[[#This Row],[Name]],Table15[Velocity Zone 6 (25 + Km/h) (m)])</f>
        <v>39.649355161290323</v>
      </c>
      <c r="W77" s="11">
        <f>AVERAGEIF(Table15[Name],Table15[[#This Row],[Name]],Table15[Acceleration B1-3 Total Efforts (Gen 2)])</f>
        <v>62.967741935483872</v>
      </c>
      <c r="X77" s="11">
        <f>AVERAGEIF(Table15[Name],Table15[[#This Row],[Name]],Table15[Deceleration B1-3 Total Efforts (Gen 2)])</f>
        <v>49.29032258064516</v>
      </c>
      <c r="Y77" s="11">
        <f>AVERAGEIF(Table15[Name],Table15[[#This Row],[Name]],Table15[High Intensity Distance (m)_&gt;15])</f>
        <v>788.2158093548386</v>
      </c>
      <c r="Z77" s="11">
        <f>AVERAGEIF(Table15[Name],Table15[[#This Row],[Name]],Table15[Velocity Zone 5 (20-25 Km/h) (m)])</f>
        <v>177.56935322580642</v>
      </c>
      <c r="AA77" s="11">
        <f>AVERAGEIF(Table15[Name],Table15[[#This Row],[Name]],Table15[Total Player Load])</f>
        <v>665.93952838709663</v>
      </c>
      <c r="AB77" s="11">
        <f>AVERAGEIF(Table15[Name],Table15[[#This Row],[Name]],Table15[ACC+DEC])</f>
        <v>112.25806451612904</v>
      </c>
      <c r="AC77" s="11">
        <f>AVERAGE(Table15[Total Distance (m)])</f>
        <v>5546.0900840188679</v>
      </c>
      <c r="AD77" s="11">
        <f>AVERAGE(Table15[HSD Above 20 km/h])</f>
        <v>248.67511279245289</v>
      </c>
      <c r="AE77" s="11">
        <f>AVERAGE(Table15[Maximum Velocity (km/h)])</f>
        <v>25.938714150943401</v>
      </c>
      <c r="AF77" s="11">
        <f>AVERAGE(Table15[Velocity Zone 4 (15-20 Km/h) (m)])</f>
        <v>585.63754809433908</v>
      </c>
      <c r="AG77" s="11">
        <f>AVERAGE(Table15[Velocity Zone 6 (25 + Km/h) (m)])</f>
        <v>55.103452830188672</v>
      </c>
      <c r="AH77" s="11">
        <f>AVERAGE(Table15[Acceleration B1-3 Total Efforts (Gen 2)])</f>
        <v>70.932075471698113</v>
      </c>
      <c r="AI77" s="11">
        <f>AVERAGE(Table15[Deceleration B1-3 Total Efforts (Gen 2)])</f>
        <v>58.513207547169813</v>
      </c>
      <c r="AJ77" s="11">
        <f>AVERAGE(Table15[High Intensity Distance (m)_&gt;15])</f>
        <v>834.31266088679206</v>
      </c>
      <c r="AK77" s="11">
        <f>AVERAGE(Table15[Velocity Zone 5 (20-25 Km/h) (m)])</f>
        <v>193.57165996226419</v>
      </c>
      <c r="AL77" s="11">
        <f>AVERAGE(Table15[Total Player Load])</f>
        <v>612.17092028301886</v>
      </c>
      <c r="AM77" s="11">
        <f>AVERAGE(Table15[ACC+DEC])</f>
        <v>129.44528301886791</v>
      </c>
      <c r="AN77" s="11" t="str">
        <f>TEXT(Table15[[#This Row],[Date]],"mmmm")</f>
        <v>juillet</v>
      </c>
      <c r="AO77" s="11" t="e">
        <f ca="1">_xlfn.MAXIFS(Table15[Total Distance (m)],Table15[Name],Table15[[#This Row],[Name]])</f>
        <v>#NAME?</v>
      </c>
      <c r="AP77" s="11" t="e">
        <f ca="1">_xlfn.MAXIFS(Table15[HSD Above 20 km/h],Table15[Name],Table15[[#This Row],[Name]])</f>
        <v>#NAME?</v>
      </c>
      <c r="AQ77" s="11" t="e">
        <f ca="1">_xlfn.MAXIFS(Table15[Maximum Velocity (km/h)],Table15[Name],Table15[[#This Row],[Name]])</f>
        <v>#NAME?</v>
      </c>
      <c r="AR77" s="9" t="e">
        <f ca="1">Table15[[#This Row],[Maximum Velocity (km/h)]]/Table15[[#This Row],[Max_Maximum Velocity (km/h)]]</f>
        <v>#NAME?</v>
      </c>
      <c r="AS77" s="11" t="e">
        <f ca="1">_xlfn.MAXIFS(Table15[Velocity Zone 4 (15-20 Km/h) (m)],Table15[Name],Table15[[#This Row],[Name]])</f>
        <v>#NAME?</v>
      </c>
      <c r="AT77" s="11" t="e">
        <f ca="1">_xlfn.MAXIFS(Table15[Velocity Zone 6 (25 + Km/h) (m)],Table15[Name],Table15[[#This Row],[Name]])</f>
        <v>#NAME?</v>
      </c>
      <c r="AU77" s="11" t="e">
        <f ca="1">_xlfn.MAXIFS(Table15[Acceleration B1-3 Total Efforts (Gen 2)],Table15[Name],Table15[[#This Row],[Name]])</f>
        <v>#NAME?</v>
      </c>
      <c r="AV77" s="11" t="e">
        <f ca="1">_xlfn.MAXIFS(Table15[Deceleration B1-3 Total Efforts (Gen 2)],Table15[Name],Table15[[#This Row],[Name]])</f>
        <v>#NAME?</v>
      </c>
      <c r="AW77" s="11" t="e">
        <f ca="1">_xlfn.MAXIFS(Table15[High Intensity Distance (m)_&gt;15],Table15[Name],Table15[[#This Row],[Name]])</f>
        <v>#NAME?</v>
      </c>
      <c r="AX77" s="11" t="e">
        <f ca="1">_xlfn.MAXIFS(Table15[Velocity Zone 5 (20-25 Km/h) (m)],Table15[Name],Table15[[#This Row],[Name]])</f>
        <v>#NAME?</v>
      </c>
      <c r="AY77" s="11" t="e">
        <f ca="1">_xlfn.MAXIFS(Table15[Total Player Load],Table15[Name],Table15[[#This Row],[Name]])</f>
        <v>#NAME?</v>
      </c>
      <c r="AZ77" s="11" t="e">
        <f ca="1">_xlfn.MAXIFS(Table15[ACC+DEC],Table15[Name],Table15[[#This Row],[Name]])</f>
        <v>#NAME?</v>
      </c>
      <c r="BA77" s="11">
        <f>CONVERT(Table15[[#This Row],[Total Duration]],"day","mn")</f>
        <v>146.56666666666666</v>
      </c>
      <c r="BB77" s="12">
        <f>Table15[[#This Row],[HSD Above 20 km/h]]/Table15[[#This Row],[Duration(min)]]</f>
        <v>1.9004321128041848</v>
      </c>
      <c r="BC77" s="11">
        <f>Table15[[#This Row],[Velocity Zone 4 (15-20 Km/h) (m)]]/Table15[[#This Row],[Duration(min)]]</f>
        <v>6.3573800318398908</v>
      </c>
      <c r="BD77" s="11">
        <f>Table15[[#This Row],[Velocity Zone 6 (25 + Km/h) (m)]]/Table15[[#This Row],[Duration(min)]]</f>
        <v>0.46920627700705025</v>
      </c>
      <c r="BE77" s="11">
        <f>Table15[[#This Row],[Acceleration B1-3 Total Efforts (Gen 2)]]/Table15[[#This Row],[Duration(min)]]</f>
        <v>0.70275187627928137</v>
      </c>
      <c r="BF77" s="11">
        <f>Table15[[#This Row],[Deceleration B1-3 Total Efforts (Gen 2)]]/Table15[[#This Row],[Duration(min)]]</f>
        <v>0.47759836251989995</v>
      </c>
      <c r="BG77" s="11">
        <f>Table15[[#This Row],[High Intensity Distance (m)_&gt;15]]/Table15[[#This Row],[Duration(min)]]</f>
        <v>8.2578121446440758</v>
      </c>
      <c r="BH77" s="11">
        <f>Table15[[#This Row],[Velocity Zone 5 (20-25 Km/h) (m)]]/Table15[[#This Row],[Duration(min)]]</f>
        <v>1.4312258357971346</v>
      </c>
      <c r="BI77" s="11">
        <f>Table15[[#This Row],[Total Player Load]]/Table15[[#This Row],[Duration(min)]]</f>
        <v>6.6081143961792135</v>
      </c>
      <c r="BJ77" s="11">
        <f>Table15[[#This Row],[ACC+DEC]]/Table15[[#This Row],[Duration(min)]]</f>
        <v>1.1803502387991813</v>
      </c>
      <c r="BK77" s="11"/>
      <c r="BL77" s="11"/>
    </row>
    <row r="78" spans="1:64" x14ac:dyDescent="0.3">
      <c r="A78" s="13" t="s">
        <v>27</v>
      </c>
      <c r="B78" s="13" t="s">
        <v>77</v>
      </c>
      <c r="C78" s="14">
        <v>45121</v>
      </c>
      <c r="D78" s="13" t="s">
        <v>15</v>
      </c>
      <c r="E78" s="15">
        <v>0.10378472222222222</v>
      </c>
      <c r="F78" s="7">
        <v>7260.5825199999999</v>
      </c>
      <c r="G78" s="7">
        <v>265.47000000000003</v>
      </c>
      <c r="H78" s="7">
        <v>27.38993</v>
      </c>
      <c r="I78" s="7">
        <v>1044.3900000000001</v>
      </c>
      <c r="J78" s="7">
        <v>33.49</v>
      </c>
      <c r="K78" s="7">
        <v>125</v>
      </c>
      <c r="L78" s="7">
        <v>105</v>
      </c>
      <c r="M78" s="7">
        <v>1309.8599999999999</v>
      </c>
      <c r="N78" s="7">
        <v>231.98</v>
      </c>
      <c r="O78" s="7">
        <v>780.79795999999999</v>
      </c>
      <c r="P78" s="7">
        <v>48.57741</v>
      </c>
      <c r="Q78" s="10">
        <f>SUM(Table15[[#This Row],[Acceleration B1-3 Total Efforts (Gen 2)]:[Deceleration B1-3 Total Efforts (Gen 2)]])</f>
        <v>230</v>
      </c>
      <c r="R78" s="11">
        <f>AVERAGEIF(Table15[Name],Table15[[#This Row],[Name]],Table15[Total Distance (m)])</f>
        <v>5179.7768868965513</v>
      </c>
      <c r="S78" s="11">
        <f>AVERAGEIF(Table15[Name],Table15[[#This Row],[Name]],Table15[HSD Above 20 km/h])</f>
        <v>252.10896655172411</v>
      </c>
      <c r="T78" s="11">
        <f>AVERAGEIF(Table15[Name],Table15[[#This Row],[Name]],Table15[Maximum Velocity (km/h)])</f>
        <v>25.649757931034483</v>
      </c>
      <c r="U78" s="11">
        <f>AVERAGEIF(Table15[Name],Table15[[#This Row],[Name]],Table15[Velocity Zone 4 (15-20 Km/h) (m)])</f>
        <v>569.24724724137934</v>
      </c>
      <c r="V78" s="11">
        <f>AVERAGEIF(Table15[Name],Table15[[#This Row],[Name]],Table15[Velocity Zone 6 (25 + Km/h) (m)])</f>
        <v>51.631034137931039</v>
      </c>
      <c r="W78" s="11">
        <f>AVERAGEIF(Table15[Name],Table15[[#This Row],[Name]],Table15[Acceleration B1-3 Total Efforts (Gen 2)])</f>
        <v>76</v>
      </c>
      <c r="X78" s="11">
        <f>AVERAGEIF(Table15[Name],Table15[[#This Row],[Name]],Table15[Deceleration B1-3 Total Efforts (Gen 2)])</f>
        <v>64.58620689655173</v>
      </c>
      <c r="Y78" s="11">
        <f>AVERAGEIF(Table15[Name],Table15[[#This Row],[Name]],Table15[High Intensity Distance (m)_&gt;15])</f>
        <v>821.35621379310328</v>
      </c>
      <c r="Z78" s="11">
        <f>AVERAGEIF(Table15[Name],Table15[[#This Row],[Name]],Table15[Velocity Zone 5 (20-25 Km/h) (m)])</f>
        <v>200.47793241379313</v>
      </c>
      <c r="AA78" s="11">
        <f>AVERAGEIF(Table15[Name],Table15[[#This Row],[Name]],Table15[Total Player Load])</f>
        <v>529.0852103448276</v>
      </c>
      <c r="AB78" s="11">
        <f>AVERAGEIF(Table15[Name],Table15[[#This Row],[Name]],Table15[ACC+DEC])</f>
        <v>140.58620689655172</v>
      </c>
      <c r="AC78" s="11">
        <f>AVERAGE(Table15[Total Distance (m)])</f>
        <v>5546.0900840188679</v>
      </c>
      <c r="AD78" s="11">
        <f>AVERAGE(Table15[HSD Above 20 km/h])</f>
        <v>248.67511279245289</v>
      </c>
      <c r="AE78" s="11">
        <f>AVERAGE(Table15[Maximum Velocity (km/h)])</f>
        <v>25.938714150943401</v>
      </c>
      <c r="AF78" s="11">
        <f>AVERAGE(Table15[Velocity Zone 4 (15-20 Km/h) (m)])</f>
        <v>585.63754809433908</v>
      </c>
      <c r="AG78" s="11">
        <f>AVERAGE(Table15[Velocity Zone 6 (25 + Km/h) (m)])</f>
        <v>55.103452830188672</v>
      </c>
      <c r="AH78" s="11">
        <f>AVERAGE(Table15[Acceleration B1-3 Total Efforts (Gen 2)])</f>
        <v>70.932075471698113</v>
      </c>
      <c r="AI78" s="11">
        <f>AVERAGE(Table15[Deceleration B1-3 Total Efforts (Gen 2)])</f>
        <v>58.513207547169813</v>
      </c>
      <c r="AJ78" s="11">
        <f>AVERAGE(Table15[High Intensity Distance (m)_&gt;15])</f>
        <v>834.31266088679206</v>
      </c>
      <c r="AK78" s="11">
        <f>AVERAGE(Table15[Velocity Zone 5 (20-25 Km/h) (m)])</f>
        <v>193.57165996226419</v>
      </c>
      <c r="AL78" s="11">
        <f>AVERAGE(Table15[Total Player Load])</f>
        <v>612.17092028301886</v>
      </c>
      <c r="AM78" s="11">
        <f>AVERAGE(Table15[ACC+DEC])</f>
        <v>129.44528301886791</v>
      </c>
      <c r="AN78" s="11" t="str">
        <f>TEXT(Table15[[#This Row],[Date]],"mmmm")</f>
        <v>juillet</v>
      </c>
      <c r="AO78" s="11" t="e">
        <f ca="1">_xlfn.MAXIFS(Table15[Total Distance (m)],Table15[Name],Table15[[#This Row],[Name]])</f>
        <v>#NAME?</v>
      </c>
      <c r="AP78" s="11" t="e">
        <f ca="1">_xlfn.MAXIFS(Table15[HSD Above 20 km/h],Table15[Name],Table15[[#This Row],[Name]])</f>
        <v>#NAME?</v>
      </c>
      <c r="AQ78" s="11" t="e">
        <f ca="1">_xlfn.MAXIFS(Table15[Maximum Velocity (km/h)],Table15[Name],Table15[[#This Row],[Name]])</f>
        <v>#NAME?</v>
      </c>
      <c r="AR78" s="9" t="e">
        <f ca="1">Table15[[#This Row],[Maximum Velocity (km/h)]]/Table15[[#This Row],[Max_Maximum Velocity (km/h)]]</f>
        <v>#NAME?</v>
      </c>
      <c r="AS78" s="11" t="e">
        <f ca="1">_xlfn.MAXIFS(Table15[Velocity Zone 4 (15-20 Km/h) (m)],Table15[Name],Table15[[#This Row],[Name]])</f>
        <v>#NAME?</v>
      </c>
      <c r="AT78" s="11" t="e">
        <f ca="1">_xlfn.MAXIFS(Table15[Velocity Zone 6 (25 + Km/h) (m)],Table15[Name],Table15[[#This Row],[Name]])</f>
        <v>#NAME?</v>
      </c>
      <c r="AU78" s="11" t="e">
        <f ca="1">_xlfn.MAXIFS(Table15[Acceleration B1-3 Total Efforts (Gen 2)],Table15[Name],Table15[[#This Row],[Name]])</f>
        <v>#NAME?</v>
      </c>
      <c r="AV78" s="11" t="e">
        <f ca="1">_xlfn.MAXIFS(Table15[Deceleration B1-3 Total Efforts (Gen 2)],Table15[Name],Table15[[#This Row],[Name]])</f>
        <v>#NAME?</v>
      </c>
      <c r="AW78" s="11" t="e">
        <f ca="1">_xlfn.MAXIFS(Table15[High Intensity Distance (m)_&gt;15],Table15[Name],Table15[[#This Row],[Name]])</f>
        <v>#NAME?</v>
      </c>
      <c r="AX78" s="11" t="e">
        <f ca="1">_xlfn.MAXIFS(Table15[Velocity Zone 5 (20-25 Km/h) (m)],Table15[Name],Table15[[#This Row],[Name]])</f>
        <v>#NAME?</v>
      </c>
      <c r="AY78" s="11" t="e">
        <f ca="1">_xlfn.MAXIFS(Table15[Total Player Load],Table15[Name],Table15[[#This Row],[Name]])</f>
        <v>#NAME?</v>
      </c>
      <c r="AZ78" s="11" t="e">
        <f ca="1">_xlfn.MAXIFS(Table15[ACC+DEC],Table15[Name],Table15[[#This Row],[Name]])</f>
        <v>#NAME?</v>
      </c>
      <c r="BA78" s="11">
        <f>CONVERT(Table15[[#This Row],[Total Duration]],"day","mn")</f>
        <v>149.44999999999999</v>
      </c>
      <c r="BB78" s="12">
        <f>Table15[[#This Row],[HSD Above 20 km/h]]/Table15[[#This Row],[Duration(min)]]</f>
        <v>1.776313148210104</v>
      </c>
      <c r="BC78" s="11">
        <f>Table15[[#This Row],[Velocity Zone 4 (15-20 Km/h) (m)]]/Table15[[#This Row],[Duration(min)]]</f>
        <v>6.9882234861157588</v>
      </c>
      <c r="BD78" s="11">
        <f>Table15[[#This Row],[Velocity Zone 6 (25 + Km/h) (m)]]/Table15[[#This Row],[Duration(min)]]</f>
        <v>0.22408832385413185</v>
      </c>
      <c r="BE78" s="11">
        <f>Table15[[#This Row],[Acceleration B1-3 Total Efforts (Gen 2)]]/Table15[[#This Row],[Duration(min)]]</f>
        <v>0.83640013382402145</v>
      </c>
      <c r="BF78" s="11">
        <f>Table15[[#This Row],[Deceleration B1-3 Total Efforts (Gen 2)]]/Table15[[#This Row],[Duration(min)]]</f>
        <v>0.70257611241217799</v>
      </c>
      <c r="BG78" s="11">
        <f>Table15[[#This Row],[High Intensity Distance (m)_&gt;15]]/Table15[[#This Row],[Duration(min)]]</f>
        <v>8.7645366343258608</v>
      </c>
      <c r="BH78" s="11">
        <f>Table15[[#This Row],[Velocity Zone 5 (20-25 Km/h) (m)]]/Table15[[#This Row],[Duration(min)]]</f>
        <v>1.552224824355972</v>
      </c>
      <c r="BI78" s="11">
        <f>Table15[[#This Row],[Total Player Load]]/Table15[[#This Row],[Duration(min)]]</f>
        <v>5.2244761458681834</v>
      </c>
      <c r="BJ78" s="11">
        <f>Table15[[#This Row],[ACC+DEC]]/Table15[[#This Row],[Duration(min)]]</f>
        <v>1.5389762462361996</v>
      </c>
      <c r="BK78" s="11"/>
      <c r="BL78" s="11"/>
    </row>
    <row r="79" spans="1:64" x14ac:dyDescent="0.3">
      <c r="A79" s="13" t="s">
        <v>28</v>
      </c>
      <c r="B79" s="13" t="s">
        <v>77</v>
      </c>
      <c r="C79" s="14">
        <v>45121</v>
      </c>
      <c r="D79" s="13" t="s">
        <v>17</v>
      </c>
      <c r="E79" s="15">
        <v>0.10305555555555555</v>
      </c>
      <c r="F79" s="7">
        <v>7598.35034</v>
      </c>
      <c r="G79" s="7">
        <v>275.74999000000003</v>
      </c>
      <c r="H79" s="7">
        <v>30.136849999999999</v>
      </c>
      <c r="I79" s="7">
        <v>1003.66002</v>
      </c>
      <c r="J79" s="7">
        <v>70.67</v>
      </c>
      <c r="K79" s="7">
        <v>122</v>
      </c>
      <c r="L79" s="7">
        <v>95</v>
      </c>
      <c r="M79" s="7">
        <v>1279.4100100000001</v>
      </c>
      <c r="N79" s="7">
        <v>205.07999000000001</v>
      </c>
      <c r="O79" s="7">
        <v>781.60158999999999</v>
      </c>
      <c r="P79" s="7">
        <v>51.201590000000003</v>
      </c>
      <c r="Q79" s="10">
        <f>SUM(Table15[[#This Row],[Acceleration B1-3 Total Efforts (Gen 2)]:[Deceleration B1-3 Total Efforts (Gen 2)]])</f>
        <v>217</v>
      </c>
      <c r="R79" s="11">
        <f>AVERAGEIF(Table15[Name],Table15[[#This Row],[Name]],Table15[Total Distance (m)])</f>
        <v>5226.0524104761907</v>
      </c>
      <c r="S79" s="11">
        <f>AVERAGEIF(Table15[Name],Table15[[#This Row],[Name]],Table15[HSD Above 20 km/h])</f>
        <v>191.89047666666667</v>
      </c>
      <c r="T79" s="11">
        <f>AVERAGEIF(Table15[Name],Table15[[#This Row],[Name]],Table15[Maximum Velocity (km/h)])</f>
        <v>24.023690000000002</v>
      </c>
      <c r="U79" s="11">
        <f>AVERAGEIF(Table15[Name],Table15[[#This Row],[Name]],Table15[Velocity Zone 4 (15-20 Km/h) (m)])</f>
        <v>513.75143095238082</v>
      </c>
      <c r="V79" s="11">
        <f>AVERAGEIF(Table15[Name],Table15[[#This Row],[Name]],Table15[Velocity Zone 6 (25 + Km/h) (m)])</f>
        <v>55.037619047619046</v>
      </c>
      <c r="W79" s="11">
        <f>AVERAGEIF(Table15[Name],Table15[[#This Row],[Name]],Table15[Acceleration B1-3 Total Efforts (Gen 2)])</f>
        <v>62.238095238095241</v>
      </c>
      <c r="X79" s="11">
        <f>AVERAGEIF(Table15[Name],Table15[[#This Row],[Name]],Table15[Deceleration B1-3 Total Efforts (Gen 2)])</f>
        <v>39.761904761904759</v>
      </c>
      <c r="Y79" s="11">
        <f>AVERAGEIF(Table15[Name],Table15[[#This Row],[Name]],Table15[High Intensity Distance (m)_&gt;15])</f>
        <v>705.64190761904752</v>
      </c>
      <c r="Z79" s="11">
        <f>AVERAGEIF(Table15[Name],Table15[[#This Row],[Name]],Table15[Velocity Zone 5 (20-25 Km/h) (m)])</f>
        <v>136.85285761904763</v>
      </c>
      <c r="AA79" s="11">
        <f>AVERAGEIF(Table15[Name],Table15[[#This Row],[Name]],Table15[Total Player Load])</f>
        <v>519.94061999999997</v>
      </c>
      <c r="AB79" s="11">
        <f>AVERAGEIF(Table15[Name],Table15[[#This Row],[Name]],Table15[ACC+DEC])</f>
        <v>102</v>
      </c>
      <c r="AC79" s="11">
        <f>AVERAGE(Table15[Total Distance (m)])</f>
        <v>5546.0900840188679</v>
      </c>
      <c r="AD79" s="11">
        <f>AVERAGE(Table15[HSD Above 20 km/h])</f>
        <v>248.67511279245289</v>
      </c>
      <c r="AE79" s="11">
        <f>AVERAGE(Table15[Maximum Velocity (km/h)])</f>
        <v>25.938714150943401</v>
      </c>
      <c r="AF79" s="11">
        <f>AVERAGE(Table15[Velocity Zone 4 (15-20 Km/h) (m)])</f>
        <v>585.63754809433908</v>
      </c>
      <c r="AG79" s="11">
        <f>AVERAGE(Table15[Velocity Zone 6 (25 + Km/h) (m)])</f>
        <v>55.103452830188672</v>
      </c>
      <c r="AH79" s="11">
        <f>AVERAGE(Table15[Acceleration B1-3 Total Efforts (Gen 2)])</f>
        <v>70.932075471698113</v>
      </c>
      <c r="AI79" s="11">
        <f>AVERAGE(Table15[Deceleration B1-3 Total Efforts (Gen 2)])</f>
        <v>58.513207547169813</v>
      </c>
      <c r="AJ79" s="11">
        <f>AVERAGE(Table15[High Intensity Distance (m)_&gt;15])</f>
        <v>834.31266088679206</v>
      </c>
      <c r="AK79" s="11">
        <f>AVERAGE(Table15[Velocity Zone 5 (20-25 Km/h) (m)])</f>
        <v>193.57165996226419</v>
      </c>
      <c r="AL79" s="11">
        <f>AVERAGE(Table15[Total Player Load])</f>
        <v>612.17092028301886</v>
      </c>
      <c r="AM79" s="11">
        <f>AVERAGE(Table15[ACC+DEC])</f>
        <v>129.44528301886791</v>
      </c>
      <c r="AN79" s="11" t="str">
        <f>TEXT(Table15[[#This Row],[Date]],"mmmm")</f>
        <v>juillet</v>
      </c>
      <c r="AO79" s="11" t="e">
        <f ca="1">_xlfn.MAXIFS(Table15[Total Distance (m)],Table15[Name],Table15[[#This Row],[Name]])</f>
        <v>#NAME?</v>
      </c>
      <c r="AP79" s="11" t="e">
        <f ca="1">_xlfn.MAXIFS(Table15[HSD Above 20 km/h],Table15[Name],Table15[[#This Row],[Name]])</f>
        <v>#NAME?</v>
      </c>
      <c r="AQ79" s="11" t="e">
        <f ca="1">_xlfn.MAXIFS(Table15[Maximum Velocity (km/h)],Table15[Name],Table15[[#This Row],[Name]])</f>
        <v>#NAME?</v>
      </c>
      <c r="AR79" s="9" t="e">
        <f ca="1">Table15[[#This Row],[Maximum Velocity (km/h)]]/Table15[[#This Row],[Max_Maximum Velocity (km/h)]]</f>
        <v>#NAME?</v>
      </c>
      <c r="AS79" s="11" t="e">
        <f ca="1">_xlfn.MAXIFS(Table15[Velocity Zone 4 (15-20 Km/h) (m)],Table15[Name],Table15[[#This Row],[Name]])</f>
        <v>#NAME?</v>
      </c>
      <c r="AT79" s="11" t="e">
        <f ca="1">_xlfn.MAXIFS(Table15[Velocity Zone 6 (25 + Km/h) (m)],Table15[Name],Table15[[#This Row],[Name]])</f>
        <v>#NAME?</v>
      </c>
      <c r="AU79" s="11" t="e">
        <f ca="1">_xlfn.MAXIFS(Table15[Acceleration B1-3 Total Efforts (Gen 2)],Table15[Name],Table15[[#This Row],[Name]])</f>
        <v>#NAME?</v>
      </c>
      <c r="AV79" s="11" t="e">
        <f ca="1">_xlfn.MAXIFS(Table15[Deceleration B1-3 Total Efforts (Gen 2)],Table15[Name],Table15[[#This Row],[Name]])</f>
        <v>#NAME?</v>
      </c>
      <c r="AW79" s="11" t="e">
        <f ca="1">_xlfn.MAXIFS(Table15[High Intensity Distance (m)_&gt;15],Table15[Name],Table15[[#This Row],[Name]])</f>
        <v>#NAME?</v>
      </c>
      <c r="AX79" s="11" t="e">
        <f ca="1">_xlfn.MAXIFS(Table15[Velocity Zone 5 (20-25 Km/h) (m)],Table15[Name],Table15[[#This Row],[Name]])</f>
        <v>#NAME?</v>
      </c>
      <c r="AY79" s="11" t="e">
        <f ca="1">_xlfn.MAXIFS(Table15[Total Player Load],Table15[Name],Table15[[#This Row],[Name]])</f>
        <v>#NAME?</v>
      </c>
      <c r="AZ79" s="11" t="e">
        <f ca="1">_xlfn.MAXIFS(Table15[ACC+DEC],Table15[Name],Table15[[#This Row],[Name]])</f>
        <v>#NAME?</v>
      </c>
      <c r="BA79" s="11">
        <f>CONVERT(Table15[[#This Row],[Total Duration]],"day","mn")</f>
        <v>148.4</v>
      </c>
      <c r="BB79" s="12">
        <f>Table15[[#This Row],[HSD Above 20 km/h]]/Table15[[#This Row],[Duration(min)]]</f>
        <v>1.8581535714285715</v>
      </c>
      <c r="BC79" s="11">
        <f>Table15[[#This Row],[Velocity Zone 4 (15-20 Km/h) (m)]]/Table15[[#This Row],[Duration(min)]]</f>
        <v>6.7632076819407008</v>
      </c>
      <c r="BD79" s="11">
        <f>Table15[[#This Row],[Velocity Zone 6 (25 + Km/h) (m)]]/Table15[[#This Row],[Duration(min)]]</f>
        <v>0.47621293800539083</v>
      </c>
      <c r="BE79" s="11">
        <f>Table15[[#This Row],[Acceleration B1-3 Total Efforts (Gen 2)]]/Table15[[#This Row],[Duration(min)]]</f>
        <v>0.82210242587601079</v>
      </c>
      <c r="BF79" s="11">
        <f>Table15[[#This Row],[Deceleration B1-3 Total Efforts (Gen 2)]]/Table15[[#This Row],[Duration(min)]]</f>
        <v>0.64016172506738545</v>
      </c>
      <c r="BG79" s="11">
        <f>Table15[[#This Row],[High Intensity Distance (m)_&gt;15]]/Table15[[#This Row],[Duration(min)]]</f>
        <v>8.6213612533692725</v>
      </c>
      <c r="BH79" s="11">
        <f>Table15[[#This Row],[Velocity Zone 5 (20-25 Km/h) (m)]]/Table15[[#This Row],[Duration(min)]]</f>
        <v>1.3819406334231805</v>
      </c>
      <c r="BI79" s="11">
        <f>Table15[[#This Row],[Total Player Load]]/Table15[[#This Row],[Duration(min)]]</f>
        <v>5.2668570754716981</v>
      </c>
      <c r="BJ79" s="11">
        <f>Table15[[#This Row],[ACC+DEC]]/Table15[[#This Row],[Duration(min)]]</f>
        <v>1.4622641509433962</v>
      </c>
      <c r="BK79" s="11"/>
      <c r="BL79" s="11"/>
    </row>
    <row r="80" spans="1:64" x14ac:dyDescent="0.3">
      <c r="A80" s="13" t="s">
        <v>29</v>
      </c>
      <c r="B80" s="13" t="s">
        <v>77</v>
      </c>
      <c r="C80" s="14">
        <v>45121</v>
      </c>
      <c r="D80" s="13" t="s">
        <v>19</v>
      </c>
      <c r="E80" s="15">
        <v>0.10371527777777778</v>
      </c>
      <c r="F80" s="7">
        <v>8012.0974100000003</v>
      </c>
      <c r="G80" s="7">
        <v>264.08999999999997</v>
      </c>
      <c r="H80" s="7">
        <v>30.147269999999999</v>
      </c>
      <c r="I80" s="7">
        <v>1169.2300299999999</v>
      </c>
      <c r="J80" s="7">
        <v>74.92</v>
      </c>
      <c r="K80" s="7">
        <v>122</v>
      </c>
      <c r="L80" s="7">
        <v>93</v>
      </c>
      <c r="M80" s="7">
        <v>1433.3200300000001</v>
      </c>
      <c r="N80" s="7">
        <v>189.17</v>
      </c>
      <c r="O80" s="7">
        <v>956.36410999999998</v>
      </c>
      <c r="P80" s="7">
        <v>53.641179999999999</v>
      </c>
      <c r="Q80" s="10">
        <f>SUM(Table15[[#This Row],[Acceleration B1-3 Total Efforts (Gen 2)]:[Deceleration B1-3 Total Efforts (Gen 2)]])</f>
        <v>215</v>
      </c>
      <c r="R80" s="11">
        <f>AVERAGEIF(Table15[Name],Table15[[#This Row],[Name]],Table15[Total Distance (m)])</f>
        <v>5728.9490364516105</v>
      </c>
      <c r="S80" s="11">
        <f>AVERAGEIF(Table15[Name],Table15[[#This Row],[Name]],Table15[HSD Above 20 km/h])</f>
        <v>239.85128903225805</v>
      </c>
      <c r="T80" s="11">
        <f>AVERAGEIF(Table15[Name],Table15[[#This Row],[Name]],Table15[Maximum Velocity (km/h)])</f>
        <v>25.935883548387089</v>
      </c>
      <c r="U80" s="11">
        <f>AVERAGEIF(Table15[Name],Table15[[#This Row],[Name]],Table15[Velocity Zone 4 (15-20 Km/h) (m)])</f>
        <v>718.38871516129029</v>
      </c>
      <c r="V80" s="11">
        <f>AVERAGEIF(Table15[Name],Table15[[#This Row],[Name]],Table15[Velocity Zone 6 (25 + Km/h) (m)])</f>
        <v>46.860967419354829</v>
      </c>
      <c r="W80" s="11">
        <f>AVERAGEIF(Table15[Name],Table15[[#This Row],[Name]],Table15[Acceleration B1-3 Total Efforts (Gen 2)])</f>
        <v>75.193548387096769</v>
      </c>
      <c r="X80" s="11">
        <f>AVERAGEIF(Table15[Name],Table15[[#This Row],[Name]],Table15[Deceleration B1-3 Total Efforts (Gen 2)])</f>
        <v>57.548387096774192</v>
      </c>
      <c r="Y80" s="11">
        <f>AVERAGEIF(Table15[Name],Table15[[#This Row],[Name]],Table15[High Intensity Distance (m)_&gt;15])</f>
        <v>958.24000419354843</v>
      </c>
      <c r="Z80" s="11">
        <f>AVERAGEIF(Table15[Name],Table15[[#This Row],[Name]],Table15[Velocity Zone 5 (20-25 Km/h) (m)])</f>
        <v>192.99032161290322</v>
      </c>
      <c r="AA80" s="11">
        <f>AVERAGEIF(Table15[Name],Table15[[#This Row],[Name]],Table15[Total Player Load])</f>
        <v>618.45316032258052</v>
      </c>
      <c r="AB80" s="11">
        <f>AVERAGEIF(Table15[Name],Table15[[#This Row],[Name]],Table15[ACC+DEC])</f>
        <v>132.74193548387098</v>
      </c>
      <c r="AC80" s="11">
        <f>AVERAGE(Table15[Total Distance (m)])</f>
        <v>5546.0900840188679</v>
      </c>
      <c r="AD80" s="11">
        <f>AVERAGE(Table15[HSD Above 20 km/h])</f>
        <v>248.67511279245289</v>
      </c>
      <c r="AE80" s="11">
        <f>AVERAGE(Table15[Maximum Velocity (km/h)])</f>
        <v>25.938714150943401</v>
      </c>
      <c r="AF80" s="11">
        <f>AVERAGE(Table15[Velocity Zone 4 (15-20 Km/h) (m)])</f>
        <v>585.63754809433908</v>
      </c>
      <c r="AG80" s="11">
        <f>AVERAGE(Table15[Velocity Zone 6 (25 + Km/h) (m)])</f>
        <v>55.103452830188672</v>
      </c>
      <c r="AH80" s="11">
        <f>AVERAGE(Table15[Acceleration B1-3 Total Efforts (Gen 2)])</f>
        <v>70.932075471698113</v>
      </c>
      <c r="AI80" s="11">
        <f>AVERAGE(Table15[Deceleration B1-3 Total Efforts (Gen 2)])</f>
        <v>58.513207547169813</v>
      </c>
      <c r="AJ80" s="11">
        <f>AVERAGE(Table15[High Intensity Distance (m)_&gt;15])</f>
        <v>834.31266088679206</v>
      </c>
      <c r="AK80" s="11">
        <f>AVERAGE(Table15[Velocity Zone 5 (20-25 Km/h) (m)])</f>
        <v>193.57165996226419</v>
      </c>
      <c r="AL80" s="11">
        <f>AVERAGE(Table15[Total Player Load])</f>
        <v>612.17092028301886</v>
      </c>
      <c r="AM80" s="11">
        <f>AVERAGE(Table15[ACC+DEC])</f>
        <v>129.44528301886791</v>
      </c>
      <c r="AN80" s="11" t="str">
        <f>TEXT(Table15[[#This Row],[Date]],"mmmm")</f>
        <v>juillet</v>
      </c>
      <c r="AO80" s="11" t="e">
        <f ca="1">_xlfn.MAXIFS(Table15[Total Distance (m)],Table15[Name],Table15[[#This Row],[Name]])</f>
        <v>#NAME?</v>
      </c>
      <c r="AP80" s="11" t="e">
        <f ca="1">_xlfn.MAXIFS(Table15[HSD Above 20 km/h],Table15[Name],Table15[[#This Row],[Name]])</f>
        <v>#NAME?</v>
      </c>
      <c r="AQ80" s="11" t="e">
        <f ca="1">_xlfn.MAXIFS(Table15[Maximum Velocity (km/h)],Table15[Name],Table15[[#This Row],[Name]])</f>
        <v>#NAME?</v>
      </c>
      <c r="AR80" s="9" t="e">
        <f ca="1">Table15[[#This Row],[Maximum Velocity (km/h)]]/Table15[[#This Row],[Max_Maximum Velocity (km/h)]]</f>
        <v>#NAME?</v>
      </c>
      <c r="AS80" s="11" t="e">
        <f ca="1">_xlfn.MAXIFS(Table15[Velocity Zone 4 (15-20 Km/h) (m)],Table15[Name],Table15[[#This Row],[Name]])</f>
        <v>#NAME?</v>
      </c>
      <c r="AT80" s="11" t="e">
        <f ca="1">_xlfn.MAXIFS(Table15[Velocity Zone 6 (25 + Km/h) (m)],Table15[Name],Table15[[#This Row],[Name]])</f>
        <v>#NAME?</v>
      </c>
      <c r="AU80" s="11" t="e">
        <f ca="1">_xlfn.MAXIFS(Table15[Acceleration B1-3 Total Efforts (Gen 2)],Table15[Name],Table15[[#This Row],[Name]])</f>
        <v>#NAME?</v>
      </c>
      <c r="AV80" s="11" t="e">
        <f ca="1">_xlfn.MAXIFS(Table15[Deceleration B1-3 Total Efforts (Gen 2)],Table15[Name],Table15[[#This Row],[Name]])</f>
        <v>#NAME?</v>
      </c>
      <c r="AW80" s="11" t="e">
        <f ca="1">_xlfn.MAXIFS(Table15[High Intensity Distance (m)_&gt;15],Table15[Name],Table15[[#This Row],[Name]])</f>
        <v>#NAME?</v>
      </c>
      <c r="AX80" s="11" t="e">
        <f ca="1">_xlfn.MAXIFS(Table15[Velocity Zone 5 (20-25 Km/h) (m)],Table15[Name],Table15[[#This Row],[Name]])</f>
        <v>#NAME?</v>
      </c>
      <c r="AY80" s="11" t="e">
        <f ca="1">_xlfn.MAXIFS(Table15[Total Player Load],Table15[Name],Table15[[#This Row],[Name]])</f>
        <v>#NAME?</v>
      </c>
      <c r="AZ80" s="11" t="e">
        <f ca="1">_xlfn.MAXIFS(Table15[ACC+DEC],Table15[Name],Table15[[#This Row],[Name]])</f>
        <v>#NAME?</v>
      </c>
      <c r="BA80" s="11">
        <f>CONVERT(Table15[[#This Row],[Total Duration]],"day","mn")</f>
        <v>149.35</v>
      </c>
      <c r="BB80" s="12">
        <f>Table15[[#This Row],[HSD Above 20 km/h]]/Table15[[#This Row],[Duration(min)]]</f>
        <v>1.7682624707063943</v>
      </c>
      <c r="BC80" s="11">
        <f>Table15[[#This Row],[Velocity Zone 4 (15-20 Km/h) (m)]]/Table15[[#This Row],[Duration(min)]]</f>
        <v>7.8287916303983929</v>
      </c>
      <c r="BD80" s="11">
        <f>Table15[[#This Row],[Velocity Zone 6 (25 + Km/h) (m)]]/Table15[[#This Row],[Duration(min)]]</f>
        <v>0.50164044191496493</v>
      </c>
      <c r="BE80" s="11">
        <f>Table15[[#This Row],[Acceleration B1-3 Total Efforts (Gen 2)]]/Table15[[#This Row],[Duration(min)]]</f>
        <v>0.81687311683963848</v>
      </c>
      <c r="BF80" s="11">
        <f>Table15[[#This Row],[Deceleration B1-3 Total Efforts (Gen 2)]]/Table15[[#This Row],[Duration(min)]]</f>
        <v>0.62269835955808506</v>
      </c>
      <c r="BG80" s="11">
        <f>Table15[[#This Row],[High Intensity Distance (m)_&gt;15]]/Table15[[#This Row],[Duration(min)]]</f>
        <v>9.5970541011047885</v>
      </c>
      <c r="BH80" s="11">
        <f>Table15[[#This Row],[Velocity Zone 5 (20-25 Km/h) (m)]]/Table15[[#This Row],[Duration(min)]]</f>
        <v>1.2666220287914296</v>
      </c>
      <c r="BI80" s="11">
        <f>Table15[[#This Row],[Total Player Load]]/Table15[[#This Row],[Duration(min)]]</f>
        <v>6.4035092735185808</v>
      </c>
      <c r="BJ80" s="11">
        <f>Table15[[#This Row],[ACC+DEC]]/Table15[[#This Row],[Duration(min)]]</f>
        <v>1.4395714763977234</v>
      </c>
      <c r="BK80" s="11"/>
      <c r="BL80" s="11"/>
    </row>
    <row r="81" spans="1:64" x14ac:dyDescent="0.3">
      <c r="A81" s="13" t="s">
        <v>30</v>
      </c>
      <c r="B81" s="13" t="s">
        <v>77</v>
      </c>
      <c r="C81" s="14">
        <v>45121</v>
      </c>
      <c r="D81" s="13" t="s">
        <v>21</v>
      </c>
      <c r="E81" s="15">
        <v>0.10378472222222222</v>
      </c>
      <c r="F81" s="7">
        <v>8375.3083499999993</v>
      </c>
      <c r="G81" s="7">
        <v>435.55999000000003</v>
      </c>
      <c r="H81" s="7">
        <v>27.29092</v>
      </c>
      <c r="I81" s="7">
        <v>870.94997999999998</v>
      </c>
      <c r="J81" s="7">
        <v>30.25</v>
      </c>
      <c r="K81" s="7">
        <v>113</v>
      </c>
      <c r="L81" s="7">
        <v>97</v>
      </c>
      <c r="M81" s="7">
        <v>1306.5099700000001</v>
      </c>
      <c r="N81" s="7">
        <v>405.30999000000003</v>
      </c>
      <c r="O81" s="7">
        <v>1040.2864099999999</v>
      </c>
      <c r="P81" s="7">
        <v>56.035559999999997</v>
      </c>
      <c r="Q81" s="10">
        <f>SUM(Table15[[#This Row],[Acceleration B1-3 Total Efforts (Gen 2)]:[Deceleration B1-3 Total Efforts (Gen 2)]])</f>
        <v>210</v>
      </c>
      <c r="R81" s="11">
        <f>AVERAGEIF(Table15[Name],Table15[[#This Row],[Name]],Table15[Total Distance (m)])</f>
        <v>6327.7802760000004</v>
      </c>
      <c r="S81" s="11">
        <f>AVERAGEIF(Table15[Name],Table15[[#This Row],[Name]],Table15[HSD Above 20 km/h])</f>
        <v>269.76999760000001</v>
      </c>
      <c r="T81" s="11">
        <f>AVERAGEIF(Table15[Name],Table15[[#This Row],[Name]],Table15[Maximum Velocity (km/h)])</f>
        <v>26.616227999999992</v>
      </c>
      <c r="U81" s="11">
        <f>AVERAGEIF(Table15[Name],Table15[[#This Row],[Name]],Table15[Velocity Zone 4 (15-20 Km/h) (m)])</f>
        <v>618.62719760000004</v>
      </c>
      <c r="V81" s="11">
        <f>AVERAGEIF(Table15[Name],Table15[[#This Row],[Name]],Table15[Velocity Zone 6 (25 + Km/h) (m)])</f>
        <v>55.423999599999988</v>
      </c>
      <c r="W81" s="11">
        <f>AVERAGEIF(Table15[Name],Table15[[#This Row],[Name]],Table15[Acceleration B1-3 Total Efforts (Gen 2)])</f>
        <v>72.12</v>
      </c>
      <c r="X81" s="11">
        <f>AVERAGEIF(Table15[Name],Table15[[#This Row],[Name]],Table15[Deceleration B1-3 Total Efforts (Gen 2)])</f>
        <v>69.84</v>
      </c>
      <c r="Y81" s="11">
        <f>AVERAGEIF(Table15[Name],Table15[[#This Row],[Name]],Table15[High Intensity Distance (m)_&gt;15])</f>
        <v>888.39719520000017</v>
      </c>
      <c r="Z81" s="11">
        <f>AVERAGEIF(Table15[Name],Table15[[#This Row],[Name]],Table15[Velocity Zone 5 (20-25 Km/h) (m)])</f>
        <v>214.34599800000004</v>
      </c>
      <c r="AA81" s="11">
        <f>AVERAGEIF(Table15[Name],Table15[[#This Row],[Name]],Table15[Total Player Load])</f>
        <v>767.42658760000006</v>
      </c>
      <c r="AB81" s="11">
        <f>AVERAGEIF(Table15[Name],Table15[[#This Row],[Name]],Table15[ACC+DEC])</f>
        <v>141.96</v>
      </c>
      <c r="AC81" s="11">
        <f>AVERAGE(Table15[Total Distance (m)])</f>
        <v>5546.0900840188679</v>
      </c>
      <c r="AD81" s="11">
        <f>AVERAGE(Table15[HSD Above 20 km/h])</f>
        <v>248.67511279245289</v>
      </c>
      <c r="AE81" s="11">
        <f>AVERAGE(Table15[Maximum Velocity (km/h)])</f>
        <v>25.938714150943401</v>
      </c>
      <c r="AF81" s="11">
        <f>AVERAGE(Table15[Velocity Zone 4 (15-20 Km/h) (m)])</f>
        <v>585.63754809433908</v>
      </c>
      <c r="AG81" s="11">
        <f>AVERAGE(Table15[Velocity Zone 6 (25 + Km/h) (m)])</f>
        <v>55.103452830188672</v>
      </c>
      <c r="AH81" s="11">
        <f>AVERAGE(Table15[Acceleration B1-3 Total Efforts (Gen 2)])</f>
        <v>70.932075471698113</v>
      </c>
      <c r="AI81" s="11">
        <f>AVERAGE(Table15[Deceleration B1-3 Total Efforts (Gen 2)])</f>
        <v>58.513207547169813</v>
      </c>
      <c r="AJ81" s="11">
        <f>AVERAGE(Table15[High Intensity Distance (m)_&gt;15])</f>
        <v>834.31266088679206</v>
      </c>
      <c r="AK81" s="11">
        <f>AVERAGE(Table15[Velocity Zone 5 (20-25 Km/h) (m)])</f>
        <v>193.57165996226419</v>
      </c>
      <c r="AL81" s="11">
        <f>AVERAGE(Table15[Total Player Load])</f>
        <v>612.17092028301886</v>
      </c>
      <c r="AM81" s="11">
        <f>AVERAGE(Table15[ACC+DEC])</f>
        <v>129.44528301886791</v>
      </c>
      <c r="AN81" s="11" t="str">
        <f>TEXT(Table15[[#This Row],[Date]],"mmmm")</f>
        <v>juillet</v>
      </c>
      <c r="AO81" s="11" t="e">
        <f ca="1">_xlfn.MAXIFS(Table15[Total Distance (m)],Table15[Name],Table15[[#This Row],[Name]])</f>
        <v>#NAME?</v>
      </c>
      <c r="AP81" s="11" t="e">
        <f ca="1">_xlfn.MAXIFS(Table15[HSD Above 20 km/h],Table15[Name],Table15[[#This Row],[Name]])</f>
        <v>#NAME?</v>
      </c>
      <c r="AQ81" s="11" t="e">
        <f ca="1">_xlfn.MAXIFS(Table15[Maximum Velocity (km/h)],Table15[Name],Table15[[#This Row],[Name]])</f>
        <v>#NAME?</v>
      </c>
      <c r="AR81" s="9" t="e">
        <f ca="1">Table15[[#This Row],[Maximum Velocity (km/h)]]/Table15[[#This Row],[Max_Maximum Velocity (km/h)]]</f>
        <v>#NAME?</v>
      </c>
      <c r="AS81" s="11" t="e">
        <f ca="1">_xlfn.MAXIFS(Table15[Velocity Zone 4 (15-20 Km/h) (m)],Table15[Name],Table15[[#This Row],[Name]])</f>
        <v>#NAME?</v>
      </c>
      <c r="AT81" s="11" t="e">
        <f ca="1">_xlfn.MAXIFS(Table15[Velocity Zone 6 (25 + Km/h) (m)],Table15[Name],Table15[[#This Row],[Name]])</f>
        <v>#NAME?</v>
      </c>
      <c r="AU81" s="11" t="e">
        <f ca="1">_xlfn.MAXIFS(Table15[Acceleration B1-3 Total Efforts (Gen 2)],Table15[Name],Table15[[#This Row],[Name]])</f>
        <v>#NAME?</v>
      </c>
      <c r="AV81" s="11" t="e">
        <f ca="1">_xlfn.MAXIFS(Table15[Deceleration B1-3 Total Efforts (Gen 2)],Table15[Name],Table15[[#This Row],[Name]])</f>
        <v>#NAME?</v>
      </c>
      <c r="AW81" s="11" t="e">
        <f ca="1">_xlfn.MAXIFS(Table15[High Intensity Distance (m)_&gt;15],Table15[Name],Table15[[#This Row],[Name]])</f>
        <v>#NAME?</v>
      </c>
      <c r="AX81" s="11" t="e">
        <f ca="1">_xlfn.MAXIFS(Table15[Velocity Zone 5 (20-25 Km/h) (m)],Table15[Name],Table15[[#This Row],[Name]])</f>
        <v>#NAME?</v>
      </c>
      <c r="AY81" s="11" t="e">
        <f ca="1">_xlfn.MAXIFS(Table15[Total Player Load],Table15[Name],Table15[[#This Row],[Name]])</f>
        <v>#NAME?</v>
      </c>
      <c r="AZ81" s="11" t="e">
        <f ca="1">_xlfn.MAXIFS(Table15[ACC+DEC],Table15[Name],Table15[[#This Row],[Name]])</f>
        <v>#NAME?</v>
      </c>
      <c r="BA81" s="11">
        <f>CONVERT(Table15[[#This Row],[Total Duration]],"day","mn")</f>
        <v>149.44999999999999</v>
      </c>
      <c r="BB81" s="12">
        <f>Table15[[#This Row],[HSD Above 20 km/h]]/Table15[[#This Row],[Duration(min)]]</f>
        <v>2.9144194713951159</v>
      </c>
      <c r="BC81" s="11">
        <f>Table15[[#This Row],[Velocity Zone 4 (15-20 Km/h) (m)]]/Table15[[#This Row],[Duration(min)]]</f>
        <v>5.8277014386082309</v>
      </c>
      <c r="BD81" s="11">
        <f>Table15[[#This Row],[Velocity Zone 6 (25 + Km/h) (m)]]/Table15[[#This Row],[Duration(min)]]</f>
        <v>0.20240883238541318</v>
      </c>
      <c r="BE81" s="11">
        <f>Table15[[#This Row],[Acceleration B1-3 Total Efforts (Gen 2)]]/Table15[[#This Row],[Duration(min)]]</f>
        <v>0.75610572097691542</v>
      </c>
      <c r="BF81" s="11">
        <f>Table15[[#This Row],[Deceleration B1-3 Total Efforts (Gen 2)]]/Table15[[#This Row],[Duration(min)]]</f>
        <v>0.64904650384744067</v>
      </c>
      <c r="BG81" s="11">
        <f>Table15[[#This Row],[High Intensity Distance (m)_&gt;15]]/Table15[[#This Row],[Duration(min)]]</f>
        <v>8.7421209100033472</v>
      </c>
      <c r="BH81" s="11">
        <f>Table15[[#This Row],[Velocity Zone 5 (20-25 Km/h) (m)]]/Table15[[#This Row],[Duration(min)]]</f>
        <v>2.7120106390097027</v>
      </c>
      <c r="BI81" s="11">
        <f>Table15[[#This Row],[Total Player Load]]/Table15[[#This Row],[Duration(min)]]</f>
        <v>6.9607655403144868</v>
      </c>
      <c r="BJ81" s="11">
        <f>Table15[[#This Row],[ACC+DEC]]/Table15[[#This Row],[Duration(min)]]</f>
        <v>1.405152224824356</v>
      </c>
      <c r="BK81" s="11"/>
      <c r="BL81" s="11"/>
    </row>
    <row r="82" spans="1:64" x14ac:dyDescent="0.3">
      <c r="A82" s="13" t="s">
        <v>31</v>
      </c>
      <c r="B82" s="13" t="s">
        <v>77</v>
      </c>
      <c r="C82" s="14">
        <v>45121</v>
      </c>
      <c r="D82" s="13" t="s">
        <v>13</v>
      </c>
      <c r="E82" s="15">
        <v>5.5694444444444442E-2</v>
      </c>
      <c r="F82" s="7">
        <v>5090.8891599999997</v>
      </c>
      <c r="G82" s="7">
        <v>375.97001</v>
      </c>
      <c r="H82" s="7">
        <v>28.850480000000001</v>
      </c>
      <c r="I82" s="7">
        <v>682.59997999999996</v>
      </c>
      <c r="J82" s="7">
        <v>26.08</v>
      </c>
      <c r="K82" s="7">
        <v>89</v>
      </c>
      <c r="L82" s="7">
        <v>71</v>
      </c>
      <c r="M82" s="7">
        <v>1058.56999</v>
      </c>
      <c r="N82" s="7">
        <v>349.89001000000002</v>
      </c>
      <c r="O82" s="7">
        <v>622.44690000000003</v>
      </c>
      <c r="P82" s="7">
        <v>63.474780000000003</v>
      </c>
      <c r="Q82" s="10">
        <f>SUM(Table15[[#This Row],[Acceleration B1-3 Total Efforts (Gen 2)]:[Deceleration B1-3 Total Efforts (Gen 2)]])</f>
        <v>160</v>
      </c>
      <c r="R82" s="11">
        <f>AVERAGEIF(Table15[Name],Table15[[#This Row],[Name]],Table15[Total Distance (m)])</f>
        <v>5736.3535444827576</v>
      </c>
      <c r="S82" s="11">
        <f>AVERAGEIF(Table15[Name],Table15[[#This Row],[Name]],Table15[HSD Above 20 km/h])</f>
        <v>310.48689620689652</v>
      </c>
      <c r="T82" s="11">
        <f>AVERAGEIF(Table15[Name],Table15[[#This Row],[Name]],Table15[Maximum Velocity (km/h)])</f>
        <v>28.726263448275855</v>
      </c>
      <c r="U82" s="11">
        <f>AVERAGEIF(Table15[Name],Table15[[#This Row],[Name]],Table15[Velocity Zone 4 (15-20 Km/h) (m)])</f>
        <v>532.37862275862074</v>
      </c>
      <c r="V82" s="11">
        <f>AVERAGEIF(Table15[Name],Table15[[#This Row],[Name]],Table15[Velocity Zone 6 (25 + Km/h) (m)])</f>
        <v>94.211723793103417</v>
      </c>
      <c r="W82" s="11">
        <f>AVERAGEIF(Table15[Name],Table15[[#This Row],[Name]],Table15[Acceleration B1-3 Total Efforts (Gen 2)])</f>
        <v>72.41379310344827</v>
      </c>
      <c r="X82" s="11">
        <f>AVERAGEIF(Table15[Name],Table15[[#This Row],[Name]],Table15[Deceleration B1-3 Total Efforts (Gen 2)])</f>
        <v>61.517241379310342</v>
      </c>
      <c r="Y82" s="11">
        <f>AVERAGEIF(Table15[Name],Table15[[#This Row],[Name]],Table15[High Intensity Distance (m)_&gt;15])</f>
        <v>842.86551896551737</v>
      </c>
      <c r="Z82" s="11">
        <f>AVERAGEIF(Table15[Name],Table15[[#This Row],[Name]],Table15[Velocity Zone 5 (20-25 Km/h) (m)])</f>
        <v>216.27517241379309</v>
      </c>
      <c r="AA82" s="11">
        <f>AVERAGEIF(Table15[Name],Table15[[#This Row],[Name]],Table15[Total Player Load])</f>
        <v>644.87674827586204</v>
      </c>
      <c r="AB82" s="11">
        <f>AVERAGEIF(Table15[Name],Table15[[#This Row],[Name]],Table15[ACC+DEC])</f>
        <v>133.93103448275863</v>
      </c>
      <c r="AC82" s="11">
        <f>AVERAGE(Table15[Total Distance (m)])</f>
        <v>5546.0900840188679</v>
      </c>
      <c r="AD82" s="11">
        <f>AVERAGE(Table15[HSD Above 20 km/h])</f>
        <v>248.67511279245289</v>
      </c>
      <c r="AE82" s="11">
        <f>AVERAGE(Table15[Maximum Velocity (km/h)])</f>
        <v>25.938714150943401</v>
      </c>
      <c r="AF82" s="11">
        <f>AVERAGE(Table15[Velocity Zone 4 (15-20 Km/h) (m)])</f>
        <v>585.63754809433908</v>
      </c>
      <c r="AG82" s="11">
        <f>AVERAGE(Table15[Velocity Zone 6 (25 + Km/h) (m)])</f>
        <v>55.103452830188672</v>
      </c>
      <c r="AH82" s="11">
        <f>AVERAGE(Table15[Acceleration B1-3 Total Efforts (Gen 2)])</f>
        <v>70.932075471698113</v>
      </c>
      <c r="AI82" s="11">
        <f>AVERAGE(Table15[Deceleration B1-3 Total Efforts (Gen 2)])</f>
        <v>58.513207547169813</v>
      </c>
      <c r="AJ82" s="11">
        <f>AVERAGE(Table15[High Intensity Distance (m)_&gt;15])</f>
        <v>834.31266088679206</v>
      </c>
      <c r="AK82" s="11">
        <f>AVERAGE(Table15[Velocity Zone 5 (20-25 Km/h) (m)])</f>
        <v>193.57165996226419</v>
      </c>
      <c r="AL82" s="11">
        <f>AVERAGE(Table15[Total Player Load])</f>
        <v>612.17092028301886</v>
      </c>
      <c r="AM82" s="11">
        <f>AVERAGE(Table15[ACC+DEC])</f>
        <v>129.44528301886791</v>
      </c>
      <c r="AN82" s="11" t="str">
        <f>TEXT(Table15[[#This Row],[Date]],"mmmm")</f>
        <v>juillet</v>
      </c>
      <c r="AO82" s="11" t="e">
        <f ca="1">_xlfn.MAXIFS(Table15[Total Distance (m)],Table15[Name],Table15[[#This Row],[Name]])</f>
        <v>#NAME?</v>
      </c>
      <c r="AP82" s="11" t="e">
        <f ca="1">_xlfn.MAXIFS(Table15[HSD Above 20 km/h],Table15[Name],Table15[[#This Row],[Name]])</f>
        <v>#NAME?</v>
      </c>
      <c r="AQ82" s="11" t="e">
        <f ca="1">_xlfn.MAXIFS(Table15[Maximum Velocity (km/h)],Table15[Name],Table15[[#This Row],[Name]])</f>
        <v>#NAME?</v>
      </c>
      <c r="AR82" s="9" t="e">
        <f ca="1">Table15[[#This Row],[Maximum Velocity (km/h)]]/Table15[[#This Row],[Max_Maximum Velocity (km/h)]]</f>
        <v>#NAME?</v>
      </c>
      <c r="AS82" s="11" t="e">
        <f ca="1">_xlfn.MAXIFS(Table15[Velocity Zone 4 (15-20 Km/h) (m)],Table15[Name],Table15[[#This Row],[Name]])</f>
        <v>#NAME?</v>
      </c>
      <c r="AT82" s="11" t="e">
        <f ca="1">_xlfn.MAXIFS(Table15[Velocity Zone 6 (25 + Km/h) (m)],Table15[Name],Table15[[#This Row],[Name]])</f>
        <v>#NAME?</v>
      </c>
      <c r="AU82" s="11" t="e">
        <f ca="1">_xlfn.MAXIFS(Table15[Acceleration B1-3 Total Efforts (Gen 2)],Table15[Name],Table15[[#This Row],[Name]])</f>
        <v>#NAME?</v>
      </c>
      <c r="AV82" s="11" t="e">
        <f ca="1">_xlfn.MAXIFS(Table15[Deceleration B1-3 Total Efforts (Gen 2)],Table15[Name],Table15[[#This Row],[Name]])</f>
        <v>#NAME?</v>
      </c>
      <c r="AW82" s="11" t="e">
        <f ca="1">_xlfn.MAXIFS(Table15[High Intensity Distance (m)_&gt;15],Table15[Name],Table15[[#This Row],[Name]])</f>
        <v>#NAME?</v>
      </c>
      <c r="AX82" s="11" t="e">
        <f ca="1">_xlfn.MAXIFS(Table15[Velocity Zone 5 (20-25 Km/h) (m)],Table15[Name],Table15[[#This Row],[Name]])</f>
        <v>#NAME?</v>
      </c>
      <c r="AY82" s="11" t="e">
        <f ca="1">_xlfn.MAXIFS(Table15[Total Player Load],Table15[Name],Table15[[#This Row],[Name]])</f>
        <v>#NAME?</v>
      </c>
      <c r="AZ82" s="11" t="e">
        <f ca="1">_xlfn.MAXIFS(Table15[ACC+DEC],Table15[Name],Table15[[#This Row],[Name]])</f>
        <v>#NAME?</v>
      </c>
      <c r="BA82" s="11">
        <f>CONVERT(Table15[[#This Row],[Total Duration]],"day","mn")</f>
        <v>80.2</v>
      </c>
      <c r="BB82" s="12">
        <f>Table15[[#This Row],[HSD Above 20 km/h]]/Table15[[#This Row],[Duration(min)]]</f>
        <v>4.6879053615960098</v>
      </c>
      <c r="BC82" s="11">
        <f>Table15[[#This Row],[Velocity Zone 4 (15-20 Km/h) (m)]]/Table15[[#This Row],[Duration(min)]]</f>
        <v>8.5112216957605984</v>
      </c>
      <c r="BD82" s="11">
        <f>Table15[[#This Row],[Velocity Zone 6 (25 + Km/h) (m)]]/Table15[[#This Row],[Duration(min)]]</f>
        <v>0.32518703241895258</v>
      </c>
      <c r="BE82" s="11">
        <f>Table15[[#This Row],[Acceleration B1-3 Total Efforts (Gen 2)]]/Table15[[#This Row],[Duration(min)]]</f>
        <v>1.1097256857855362</v>
      </c>
      <c r="BF82" s="11">
        <f>Table15[[#This Row],[Deceleration B1-3 Total Efforts (Gen 2)]]/Table15[[#This Row],[Duration(min)]]</f>
        <v>0.88528678304239394</v>
      </c>
      <c r="BG82" s="11">
        <f>Table15[[#This Row],[High Intensity Distance (m)_&gt;15]]/Table15[[#This Row],[Duration(min)]]</f>
        <v>13.199127057356607</v>
      </c>
      <c r="BH82" s="11">
        <f>Table15[[#This Row],[Velocity Zone 5 (20-25 Km/h) (m)]]/Table15[[#This Row],[Duration(min)]]</f>
        <v>4.3627183291770573</v>
      </c>
      <c r="BI82" s="11">
        <f>Table15[[#This Row],[Total Player Load]]/Table15[[#This Row],[Duration(min)]]</f>
        <v>7.7611832917705739</v>
      </c>
      <c r="BJ82" s="11">
        <f>Table15[[#This Row],[ACC+DEC]]/Table15[[#This Row],[Duration(min)]]</f>
        <v>1.99501246882793</v>
      </c>
      <c r="BK82" s="11"/>
      <c r="BL82" s="11"/>
    </row>
    <row r="83" spans="1:64" x14ac:dyDescent="0.3">
      <c r="A83" s="13" t="s">
        <v>32</v>
      </c>
      <c r="B83" s="13" t="s">
        <v>77</v>
      </c>
      <c r="C83" s="14">
        <v>45121</v>
      </c>
      <c r="D83" s="13" t="s">
        <v>33</v>
      </c>
      <c r="E83" s="15">
        <v>0.10378472222222222</v>
      </c>
      <c r="F83" s="7">
        <v>8768.8190900000009</v>
      </c>
      <c r="G83" s="7">
        <v>324.74</v>
      </c>
      <c r="H83" s="7">
        <v>30.59233</v>
      </c>
      <c r="I83" s="7">
        <v>1118.2</v>
      </c>
      <c r="J83" s="7">
        <v>96.12</v>
      </c>
      <c r="K83" s="7">
        <v>139</v>
      </c>
      <c r="L83" s="7">
        <v>113</v>
      </c>
      <c r="M83" s="7">
        <v>1442.94</v>
      </c>
      <c r="N83" s="7">
        <v>228.62</v>
      </c>
      <c r="O83" s="7">
        <v>1013.75424</v>
      </c>
      <c r="P83" s="7">
        <v>58.668370000000003</v>
      </c>
      <c r="Q83" s="10">
        <f>SUM(Table15[[#This Row],[Acceleration B1-3 Total Efforts (Gen 2)]:[Deceleration B1-3 Total Efforts (Gen 2)]])</f>
        <v>252</v>
      </c>
      <c r="R83" s="11">
        <f>AVERAGEIF(Table15[Name],Table15[[#This Row],[Name]],Table15[Total Distance (m)])</f>
        <v>6055.5326909677415</v>
      </c>
      <c r="S83" s="11">
        <f>AVERAGEIF(Table15[Name],Table15[[#This Row],[Name]],Table15[HSD Above 20 km/h])</f>
        <v>274.67451548387095</v>
      </c>
      <c r="T83" s="11">
        <f>AVERAGEIF(Table15[Name],Table15[[#This Row],[Name]],Table15[Maximum Velocity (km/h)])</f>
        <v>26.296229354838712</v>
      </c>
      <c r="U83" s="11">
        <f>AVERAGEIF(Table15[Name],Table15[[#This Row],[Name]],Table15[Velocity Zone 4 (15-20 Km/h) (m)])</f>
        <v>708.64805967741938</v>
      </c>
      <c r="V83" s="11">
        <f>AVERAGEIF(Table15[Name],Table15[[#This Row],[Name]],Table15[Velocity Zone 6 (25 + Km/h) (m)])</f>
        <v>66.10161225806452</v>
      </c>
      <c r="W83" s="11">
        <f>AVERAGEIF(Table15[Name],Table15[[#This Row],[Name]],Table15[Acceleration B1-3 Total Efforts (Gen 2)])</f>
        <v>82.935483870967744</v>
      </c>
      <c r="X83" s="11">
        <f>AVERAGEIF(Table15[Name],Table15[[#This Row],[Name]],Table15[Deceleration B1-3 Total Efforts (Gen 2)])</f>
        <v>67.774193548387103</v>
      </c>
      <c r="Y83" s="11">
        <f>AVERAGEIF(Table15[Name],Table15[[#This Row],[Name]],Table15[High Intensity Distance (m)_&gt;15])</f>
        <v>983.32257516129016</v>
      </c>
      <c r="Z83" s="11">
        <f>AVERAGEIF(Table15[Name],Table15[[#This Row],[Name]],Table15[Velocity Zone 5 (20-25 Km/h) (m)])</f>
        <v>208.5729032258065</v>
      </c>
      <c r="AA83" s="11">
        <f>AVERAGEIF(Table15[Name],Table15[[#This Row],[Name]],Table15[Total Player Load])</f>
        <v>684.52521000000002</v>
      </c>
      <c r="AB83" s="11">
        <f>AVERAGEIF(Table15[Name],Table15[[#This Row],[Name]],Table15[ACC+DEC])</f>
        <v>150.70967741935485</v>
      </c>
      <c r="AC83" s="11">
        <f>AVERAGE(Table15[Total Distance (m)])</f>
        <v>5546.0900840188679</v>
      </c>
      <c r="AD83" s="11">
        <f>AVERAGE(Table15[HSD Above 20 km/h])</f>
        <v>248.67511279245289</v>
      </c>
      <c r="AE83" s="11">
        <f>AVERAGE(Table15[Maximum Velocity (km/h)])</f>
        <v>25.938714150943401</v>
      </c>
      <c r="AF83" s="11">
        <f>AVERAGE(Table15[Velocity Zone 4 (15-20 Km/h) (m)])</f>
        <v>585.63754809433908</v>
      </c>
      <c r="AG83" s="11">
        <f>AVERAGE(Table15[Velocity Zone 6 (25 + Km/h) (m)])</f>
        <v>55.103452830188672</v>
      </c>
      <c r="AH83" s="11">
        <f>AVERAGE(Table15[Acceleration B1-3 Total Efforts (Gen 2)])</f>
        <v>70.932075471698113</v>
      </c>
      <c r="AI83" s="11">
        <f>AVERAGE(Table15[Deceleration B1-3 Total Efforts (Gen 2)])</f>
        <v>58.513207547169813</v>
      </c>
      <c r="AJ83" s="11">
        <f>AVERAGE(Table15[High Intensity Distance (m)_&gt;15])</f>
        <v>834.31266088679206</v>
      </c>
      <c r="AK83" s="11">
        <f>AVERAGE(Table15[Velocity Zone 5 (20-25 Km/h) (m)])</f>
        <v>193.57165996226419</v>
      </c>
      <c r="AL83" s="11">
        <f>AVERAGE(Table15[Total Player Load])</f>
        <v>612.17092028301886</v>
      </c>
      <c r="AM83" s="11">
        <f>AVERAGE(Table15[ACC+DEC])</f>
        <v>129.44528301886791</v>
      </c>
      <c r="AN83" s="11" t="str">
        <f>TEXT(Table15[[#This Row],[Date]],"mmmm")</f>
        <v>juillet</v>
      </c>
      <c r="AO83" s="11" t="e">
        <f ca="1">_xlfn.MAXIFS(Table15[Total Distance (m)],Table15[Name],Table15[[#This Row],[Name]])</f>
        <v>#NAME?</v>
      </c>
      <c r="AP83" s="11" t="e">
        <f ca="1">_xlfn.MAXIFS(Table15[HSD Above 20 km/h],Table15[Name],Table15[[#This Row],[Name]])</f>
        <v>#NAME?</v>
      </c>
      <c r="AQ83" s="11" t="e">
        <f ca="1">_xlfn.MAXIFS(Table15[Maximum Velocity (km/h)],Table15[Name],Table15[[#This Row],[Name]])</f>
        <v>#NAME?</v>
      </c>
      <c r="AR83" s="9" t="e">
        <f ca="1">Table15[[#This Row],[Maximum Velocity (km/h)]]/Table15[[#This Row],[Max_Maximum Velocity (km/h)]]</f>
        <v>#NAME?</v>
      </c>
      <c r="AS83" s="11" t="e">
        <f ca="1">_xlfn.MAXIFS(Table15[Velocity Zone 4 (15-20 Km/h) (m)],Table15[Name],Table15[[#This Row],[Name]])</f>
        <v>#NAME?</v>
      </c>
      <c r="AT83" s="11" t="e">
        <f ca="1">_xlfn.MAXIFS(Table15[Velocity Zone 6 (25 + Km/h) (m)],Table15[Name],Table15[[#This Row],[Name]])</f>
        <v>#NAME?</v>
      </c>
      <c r="AU83" s="11" t="e">
        <f ca="1">_xlfn.MAXIFS(Table15[Acceleration B1-3 Total Efforts (Gen 2)],Table15[Name],Table15[[#This Row],[Name]])</f>
        <v>#NAME?</v>
      </c>
      <c r="AV83" s="11" t="e">
        <f ca="1">_xlfn.MAXIFS(Table15[Deceleration B1-3 Total Efforts (Gen 2)],Table15[Name],Table15[[#This Row],[Name]])</f>
        <v>#NAME?</v>
      </c>
      <c r="AW83" s="11" t="e">
        <f ca="1">_xlfn.MAXIFS(Table15[High Intensity Distance (m)_&gt;15],Table15[Name],Table15[[#This Row],[Name]])</f>
        <v>#NAME?</v>
      </c>
      <c r="AX83" s="11" t="e">
        <f ca="1">_xlfn.MAXIFS(Table15[Velocity Zone 5 (20-25 Km/h) (m)],Table15[Name],Table15[[#This Row],[Name]])</f>
        <v>#NAME?</v>
      </c>
      <c r="AY83" s="11" t="e">
        <f ca="1">_xlfn.MAXIFS(Table15[Total Player Load],Table15[Name],Table15[[#This Row],[Name]])</f>
        <v>#NAME?</v>
      </c>
      <c r="AZ83" s="11" t="e">
        <f ca="1">_xlfn.MAXIFS(Table15[ACC+DEC],Table15[Name],Table15[[#This Row],[Name]])</f>
        <v>#NAME?</v>
      </c>
      <c r="BA83" s="11">
        <f>CONVERT(Table15[[#This Row],[Total Duration]],"day","mn")</f>
        <v>149.44999999999999</v>
      </c>
      <c r="BB83" s="12">
        <f>Table15[[#This Row],[HSD Above 20 km/h]]/Table15[[#This Row],[Duration(min)]]</f>
        <v>2.1729006356641021</v>
      </c>
      <c r="BC83" s="11">
        <f>Table15[[#This Row],[Velocity Zone 4 (15-20 Km/h) (m)]]/Table15[[#This Row],[Duration(min)]]</f>
        <v>7.4821010371361671</v>
      </c>
      <c r="BD83" s="11">
        <f>Table15[[#This Row],[Velocity Zone 6 (25 + Km/h) (m)]]/Table15[[#This Row],[Duration(min)]]</f>
        <v>0.64315824690531953</v>
      </c>
      <c r="BE83" s="11">
        <f>Table15[[#This Row],[Acceleration B1-3 Total Efforts (Gen 2)]]/Table15[[#This Row],[Duration(min)]]</f>
        <v>0.93007694881231184</v>
      </c>
      <c r="BF83" s="11">
        <f>Table15[[#This Row],[Deceleration B1-3 Total Efforts (Gen 2)]]/Table15[[#This Row],[Duration(min)]]</f>
        <v>0.75610572097691542</v>
      </c>
      <c r="BG83" s="11">
        <f>Table15[[#This Row],[High Intensity Distance (m)_&gt;15]]/Table15[[#This Row],[Duration(min)]]</f>
        <v>9.6550016728002692</v>
      </c>
      <c r="BH83" s="11">
        <f>Table15[[#This Row],[Velocity Zone 5 (20-25 Km/h) (m)]]/Table15[[#This Row],[Duration(min)]]</f>
        <v>1.5297423887587824</v>
      </c>
      <c r="BI83" s="11">
        <f>Table15[[#This Row],[Total Player Load]]/Table15[[#This Row],[Duration(min)]]</f>
        <v>6.7832334560053535</v>
      </c>
      <c r="BJ83" s="11">
        <f>Table15[[#This Row],[ACC+DEC]]/Table15[[#This Row],[Duration(min)]]</f>
        <v>1.6861826697892273</v>
      </c>
      <c r="BK83" s="11"/>
      <c r="BL83" s="11"/>
    </row>
    <row r="84" spans="1:64" x14ac:dyDescent="0.3">
      <c r="A84" s="13" t="s">
        <v>34</v>
      </c>
      <c r="B84" s="13" t="s">
        <v>77</v>
      </c>
      <c r="C84" s="14">
        <v>45121</v>
      </c>
      <c r="D84" s="13" t="s">
        <v>19</v>
      </c>
      <c r="E84" s="15">
        <v>0.10305555555555555</v>
      </c>
      <c r="F84" s="7">
        <v>7300.8552200000004</v>
      </c>
      <c r="G84" s="7">
        <v>248.06</v>
      </c>
      <c r="H84" s="7">
        <v>29.128430000000002</v>
      </c>
      <c r="I84" s="7">
        <v>993.19</v>
      </c>
      <c r="J84" s="7">
        <v>70.17</v>
      </c>
      <c r="K84" s="7">
        <v>86</v>
      </c>
      <c r="L84" s="7">
        <v>54</v>
      </c>
      <c r="M84" s="7">
        <v>1241.25</v>
      </c>
      <c r="N84" s="7">
        <v>177.89</v>
      </c>
      <c r="O84" s="7">
        <v>685.46380999999997</v>
      </c>
      <c r="P84" s="7">
        <v>49.196919999999999</v>
      </c>
      <c r="Q84" s="10">
        <f>SUM(Table15[[#This Row],[Acceleration B1-3 Total Efforts (Gen 2)]:[Deceleration B1-3 Total Efforts (Gen 2)]])</f>
        <v>140</v>
      </c>
      <c r="R84" s="11">
        <f>AVERAGEIF(Table15[Name],Table15[[#This Row],[Name]],Table15[Total Distance (m)])</f>
        <v>5581.052372000001</v>
      </c>
      <c r="S84" s="11">
        <f>AVERAGEIF(Table15[Name],Table15[[#This Row],[Name]],Table15[HSD Above 20 km/h])</f>
        <v>222.46299999999994</v>
      </c>
      <c r="T84" s="11">
        <f>AVERAGEIF(Table15[Name],Table15[[#This Row],[Name]],Table15[Maximum Velocity (km/h)])</f>
        <v>25.694832333333334</v>
      </c>
      <c r="U84" s="11">
        <f>AVERAGEIF(Table15[Name],Table15[[#This Row],[Name]],Table15[Velocity Zone 4 (15-20 Km/h) (m)])</f>
        <v>541.62199466666652</v>
      </c>
      <c r="V84" s="11">
        <f>AVERAGEIF(Table15[Name],Table15[[#This Row],[Name]],Table15[Velocity Zone 6 (25 + Km/h) (m)])</f>
        <v>43.164333333333325</v>
      </c>
      <c r="W84" s="11">
        <f>AVERAGEIF(Table15[Name],Table15[[#This Row],[Name]],Table15[Acceleration B1-3 Total Efforts (Gen 2)])</f>
        <v>53.666666666666664</v>
      </c>
      <c r="X84" s="11">
        <f>AVERAGEIF(Table15[Name],Table15[[#This Row],[Name]],Table15[Deceleration B1-3 Total Efforts (Gen 2)])</f>
        <v>40</v>
      </c>
      <c r="Y84" s="11">
        <f>AVERAGEIF(Table15[Name],Table15[[#This Row],[Name]],Table15[High Intensity Distance (m)_&gt;15])</f>
        <v>764.0849946666666</v>
      </c>
      <c r="Z84" s="11">
        <f>AVERAGEIF(Table15[Name],Table15[[#This Row],[Name]],Table15[Velocity Zone 5 (20-25 Km/h) (m)])</f>
        <v>179.29866666666666</v>
      </c>
      <c r="AA84" s="11">
        <f>AVERAGEIF(Table15[Name],Table15[[#This Row],[Name]],Table15[Total Player Load])</f>
        <v>509.93909600000012</v>
      </c>
      <c r="AB84" s="11">
        <f>AVERAGEIF(Table15[Name],Table15[[#This Row],[Name]],Table15[ACC+DEC])</f>
        <v>93.666666666666671</v>
      </c>
      <c r="AC84" s="11">
        <f>AVERAGE(Table15[Total Distance (m)])</f>
        <v>5546.0900840188679</v>
      </c>
      <c r="AD84" s="11">
        <f>AVERAGE(Table15[HSD Above 20 km/h])</f>
        <v>248.67511279245289</v>
      </c>
      <c r="AE84" s="11">
        <f>AVERAGE(Table15[Maximum Velocity (km/h)])</f>
        <v>25.938714150943401</v>
      </c>
      <c r="AF84" s="11">
        <f>AVERAGE(Table15[Velocity Zone 4 (15-20 Km/h) (m)])</f>
        <v>585.63754809433908</v>
      </c>
      <c r="AG84" s="11">
        <f>AVERAGE(Table15[Velocity Zone 6 (25 + Km/h) (m)])</f>
        <v>55.103452830188672</v>
      </c>
      <c r="AH84" s="11">
        <f>AVERAGE(Table15[Acceleration B1-3 Total Efforts (Gen 2)])</f>
        <v>70.932075471698113</v>
      </c>
      <c r="AI84" s="11">
        <f>AVERAGE(Table15[Deceleration B1-3 Total Efforts (Gen 2)])</f>
        <v>58.513207547169813</v>
      </c>
      <c r="AJ84" s="11">
        <f>AVERAGE(Table15[High Intensity Distance (m)_&gt;15])</f>
        <v>834.31266088679206</v>
      </c>
      <c r="AK84" s="11">
        <f>AVERAGE(Table15[Velocity Zone 5 (20-25 Km/h) (m)])</f>
        <v>193.57165996226419</v>
      </c>
      <c r="AL84" s="11">
        <f>AVERAGE(Table15[Total Player Load])</f>
        <v>612.17092028301886</v>
      </c>
      <c r="AM84" s="11">
        <f>AVERAGE(Table15[ACC+DEC])</f>
        <v>129.44528301886791</v>
      </c>
      <c r="AN84" s="11" t="str">
        <f>TEXT(Table15[[#This Row],[Date]],"mmmm")</f>
        <v>juillet</v>
      </c>
      <c r="AO84" s="11" t="e">
        <f ca="1">_xlfn.MAXIFS(Table15[Total Distance (m)],Table15[Name],Table15[[#This Row],[Name]])</f>
        <v>#NAME?</v>
      </c>
      <c r="AP84" s="11" t="e">
        <f ca="1">_xlfn.MAXIFS(Table15[HSD Above 20 km/h],Table15[Name],Table15[[#This Row],[Name]])</f>
        <v>#NAME?</v>
      </c>
      <c r="AQ84" s="11" t="e">
        <f ca="1">_xlfn.MAXIFS(Table15[Maximum Velocity (km/h)],Table15[Name],Table15[[#This Row],[Name]])</f>
        <v>#NAME?</v>
      </c>
      <c r="AR84" s="9" t="e">
        <f ca="1">Table15[[#This Row],[Maximum Velocity (km/h)]]/Table15[[#This Row],[Max_Maximum Velocity (km/h)]]</f>
        <v>#NAME?</v>
      </c>
      <c r="AS84" s="11" t="e">
        <f ca="1">_xlfn.MAXIFS(Table15[Velocity Zone 4 (15-20 Km/h) (m)],Table15[Name],Table15[[#This Row],[Name]])</f>
        <v>#NAME?</v>
      </c>
      <c r="AT84" s="11" t="e">
        <f ca="1">_xlfn.MAXIFS(Table15[Velocity Zone 6 (25 + Km/h) (m)],Table15[Name],Table15[[#This Row],[Name]])</f>
        <v>#NAME?</v>
      </c>
      <c r="AU84" s="11" t="e">
        <f ca="1">_xlfn.MAXIFS(Table15[Acceleration B1-3 Total Efforts (Gen 2)],Table15[Name],Table15[[#This Row],[Name]])</f>
        <v>#NAME?</v>
      </c>
      <c r="AV84" s="11" t="e">
        <f ca="1">_xlfn.MAXIFS(Table15[Deceleration B1-3 Total Efforts (Gen 2)],Table15[Name],Table15[[#This Row],[Name]])</f>
        <v>#NAME?</v>
      </c>
      <c r="AW84" s="11" t="e">
        <f ca="1">_xlfn.MAXIFS(Table15[High Intensity Distance (m)_&gt;15],Table15[Name],Table15[[#This Row],[Name]])</f>
        <v>#NAME?</v>
      </c>
      <c r="AX84" s="11" t="e">
        <f ca="1">_xlfn.MAXIFS(Table15[Velocity Zone 5 (20-25 Km/h) (m)],Table15[Name],Table15[[#This Row],[Name]])</f>
        <v>#NAME?</v>
      </c>
      <c r="AY84" s="11" t="e">
        <f ca="1">_xlfn.MAXIFS(Table15[Total Player Load],Table15[Name],Table15[[#This Row],[Name]])</f>
        <v>#NAME?</v>
      </c>
      <c r="AZ84" s="11" t="e">
        <f ca="1">_xlfn.MAXIFS(Table15[ACC+DEC],Table15[Name],Table15[[#This Row],[Name]])</f>
        <v>#NAME?</v>
      </c>
      <c r="BA84" s="11">
        <f>CONVERT(Table15[[#This Row],[Total Duration]],"day","mn")</f>
        <v>148.4</v>
      </c>
      <c r="BB84" s="12">
        <f>Table15[[#This Row],[HSD Above 20 km/h]]/Table15[[#This Row],[Duration(min)]]</f>
        <v>1.6715633423180591</v>
      </c>
      <c r="BC84" s="11">
        <f>Table15[[#This Row],[Velocity Zone 4 (15-20 Km/h) (m)]]/Table15[[#This Row],[Duration(min)]]</f>
        <v>6.6926549865229115</v>
      </c>
      <c r="BD84" s="11">
        <f>Table15[[#This Row],[Velocity Zone 6 (25 + Km/h) (m)]]/Table15[[#This Row],[Duration(min)]]</f>
        <v>0.47284366576819409</v>
      </c>
      <c r="BE84" s="11">
        <f>Table15[[#This Row],[Acceleration B1-3 Total Efforts (Gen 2)]]/Table15[[#This Row],[Duration(min)]]</f>
        <v>0.57951482479784366</v>
      </c>
      <c r="BF84" s="11">
        <f>Table15[[#This Row],[Deceleration B1-3 Total Efforts (Gen 2)]]/Table15[[#This Row],[Duration(min)]]</f>
        <v>0.36388140161725063</v>
      </c>
      <c r="BG84" s="11">
        <f>Table15[[#This Row],[High Intensity Distance (m)_&gt;15]]/Table15[[#This Row],[Duration(min)]]</f>
        <v>8.3642183288409697</v>
      </c>
      <c r="BH84" s="11">
        <f>Table15[[#This Row],[Velocity Zone 5 (20-25 Km/h) (m)]]/Table15[[#This Row],[Duration(min)]]</f>
        <v>1.1987196765498651</v>
      </c>
      <c r="BI84" s="11">
        <f>Table15[[#This Row],[Total Player Load]]/Table15[[#This Row],[Duration(min)]]</f>
        <v>4.6190283692722369</v>
      </c>
      <c r="BJ84" s="11">
        <f>Table15[[#This Row],[ACC+DEC]]/Table15[[#This Row],[Duration(min)]]</f>
        <v>0.94339622641509435</v>
      </c>
      <c r="BK84" s="11"/>
      <c r="BL84" s="11"/>
    </row>
    <row r="85" spans="1:64" x14ac:dyDescent="0.3">
      <c r="A85" s="13" t="s">
        <v>35</v>
      </c>
      <c r="B85" s="13" t="s">
        <v>77</v>
      </c>
      <c r="C85" s="14">
        <v>45121</v>
      </c>
      <c r="D85" s="13" t="s">
        <v>36</v>
      </c>
      <c r="E85" s="15">
        <v>0.10216435185185185</v>
      </c>
      <c r="F85" s="7">
        <v>7445.2871100000002</v>
      </c>
      <c r="G85" s="7">
        <v>329.63001000000003</v>
      </c>
      <c r="H85" s="7">
        <v>27.814879999999999</v>
      </c>
      <c r="I85" s="7">
        <v>1004.5300099999999</v>
      </c>
      <c r="J85" s="7">
        <v>88.3</v>
      </c>
      <c r="K85" s="7">
        <v>126</v>
      </c>
      <c r="L85" s="7">
        <v>140</v>
      </c>
      <c r="M85" s="7">
        <v>1334.16002</v>
      </c>
      <c r="N85" s="7">
        <v>241.33000999999999</v>
      </c>
      <c r="O85" s="7">
        <v>850.65875000000005</v>
      </c>
      <c r="P85" s="7">
        <v>50.605409999999999</v>
      </c>
      <c r="Q85" s="10">
        <f>SUM(Table15[[#This Row],[Acceleration B1-3 Total Efforts (Gen 2)]:[Deceleration B1-3 Total Efforts (Gen 2)]])</f>
        <v>266</v>
      </c>
      <c r="R85" s="11">
        <f>AVERAGEIF(Table15[Name],Table15[[#This Row],[Name]],Table15[Total Distance (m)])</f>
        <v>6169.8410637500001</v>
      </c>
      <c r="S85" s="11">
        <f>AVERAGEIF(Table15[Name],Table15[[#This Row],[Name]],Table15[HSD Above 20 km/h])</f>
        <v>274.84625124999997</v>
      </c>
      <c r="T85" s="11">
        <f>AVERAGEIF(Table15[Name],Table15[[#This Row],[Name]],Table15[Maximum Velocity (km/h)])</f>
        <v>26.985341250000001</v>
      </c>
      <c r="U85" s="11">
        <f>AVERAGEIF(Table15[Name],Table15[[#This Row],[Name]],Table15[Velocity Zone 4 (15-20 Km/h) (m)])</f>
        <v>792.86249250000014</v>
      </c>
      <c r="V85" s="11">
        <f>AVERAGEIF(Table15[Name],Table15[[#This Row],[Name]],Table15[Velocity Zone 6 (25 + Km/h) (m)])</f>
        <v>61.385000000000005</v>
      </c>
      <c r="W85" s="11">
        <f>AVERAGEIF(Table15[Name],Table15[[#This Row],[Name]],Table15[Acceleration B1-3 Total Efforts (Gen 2)])</f>
        <v>101.875</v>
      </c>
      <c r="X85" s="11">
        <f>AVERAGEIF(Table15[Name],Table15[[#This Row],[Name]],Table15[Deceleration B1-3 Total Efforts (Gen 2)])</f>
        <v>102.5</v>
      </c>
      <c r="Y85" s="11">
        <f>AVERAGEIF(Table15[Name],Table15[[#This Row],[Name]],Table15[High Intensity Distance (m)_&gt;15])</f>
        <v>1067.7087437499999</v>
      </c>
      <c r="Z85" s="11">
        <f>AVERAGEIF(Table15[Name],Table15[[#This Row],[Name]],Table15[Velocity Zone 5 (20-25 Km/h) (m)])</f>
        <v>213.46125124999998</v>
      </c>
      <c r="AA85" s="11">
        <f>AVERAGEIF(Table15[Name],Table15[[#This Row],[Name]],Table15[Total Player Load])</f>
        <v>712.77147687500019</v>
      </c>
      <c r="AB85" s="11">
        <f>AVERAGEIF(Table15[Name],Table15[[#This Row],[Name]],Table15[ACC+DEC])</f>
        <v>204.375</v>
      </c>
      <c r="AC85" s="11">
        <f>AVERAGE(Table15[Total Distance (m)])</f>
        <v>5546.0900840188679</v>
      </c>
      <c r="AD85" s="11">
        <f>AVERAGE(Table15[HSD Above 20 km/h])</f>
        <v>248.67511279245289</v>
      </c>
      <c r="AE85" s="11">
        <f>AVERAGE(Table15[Maximum Velocity (km/h)])</f>
        <v>25.938714150943401</v>
      </c>
      <c r="AF85" s="11">
        <f>AVERAGE(Table15[Velocity Zone 4 (15-20 Km/h) (m)])</f>
        <v>585.63754809433908</v>
      </c>
      <c r="AG85" s="11">
        <f>AVERAGE(Table15[Velocity Zone 6 (25 + Km/h) (m)])</f>
        <v>55.103452830188672</v>
      </c>
      <c r="AH85" s="11">
        <f>AVERAGE(Table15[Acceleration B1-3 Total Efforts (Gen 2)])</f>
        <v>70.932075471698113</v>
      </c>
      <c r="AI85" s="11">
        <f>AVERAGE(Table15[Deceleration B1-3 Total Efforts (Gen 2)])</f>
        <v>58.513207547169813</v>
      </c>
      <c r="AJ85" s="11">
        <f>AVERAGE(Table15[High Intensity Distance (m)_&gt;15])</f>
        <v>834.31266088679206</v>
      </c>
      <c r="AK85" s="11">
        <f>AVERAGE(Table15[Velocity Zone 5 (20-25 Km/h) (m)])</f>
        <v>193.57165996226419</v>
      </c>
      <c r="AL85" s="11">
        <f>AVERAGE(Table15[Total Player Load])</f>
        <v>612.17092028301886</v>
      </c>
      <c r="AM85" s="11">
        <f>AVERAGE(Table15[ACC+DEC])</f>
        <v>129.44528301886791</v>
      </c>
      <c r="AN85" s="11" t="str">
        <f>TEXT(Table15[[#This Row],[Date]],"mmmm")</f>
        <v>juillet</v>
      </c>
      <c r="AO85" s="11" t="e">
        <f ca="1">_xlfn.MAXIFS(Table15[Total Distance (m)],Table15[Name],Table15[[#This Row],[Name]])</f>
        <v>#NAME?</v>
      </c>
      <c r="AP85" s="11" t="e">
        <f ca="1">_xlfn.MAXIFS(Table15[HSD Above 20 km/h],Table15[Name],Table15[[#This Row],[Name]])</f>
        <v>#NAME?</v>
      </c>
      <c r="AQ85" s="11" t="e">
        <f ca="1">_xlfn.MAXIFS(Table15[Maximum Velocity (km/h)],Table15[Name],Table15[[#This Row],[Name]])</f>
        <v>#NAME?</v>
      </c>
      <c r="AR85" s="9" t="e">
        <f ca="1">Table15[[#This Row],[Maximum Velocity (km/h)]]/Table15[[#This Row],[Max_Maximum Velocity (km/h)]]</f>
        <v>#NAME?</v>
      </c>
      <c r="AS85" s="11" t="e">
        <f ca="1">_xlfn.MAXIFS(Table15[Velocity Zone 4 (15-20 Km/h) (m)],Table15[Name],Table15[[#This Row],[Name]])</f>
        <v>#NAME?</v>
      </c>
      <c r="AT85" s="11" t="e">
        <f ca="1">_xlfn.MAXIFS(Table15[Velocity Zone 6 (25 + Km/h) (m)],Table15[Name],Table15[[#This Row],[Name]])</f>
        <v>#NAME?</v>
      </c>
      <c r="AU85" s="11" t="e">
        <f ca="1">_xlfn.MAXIFS(Table15[Acceleration B1-3 Total Efforts (Gen 2)],Table15[Name],Table15[[#This Row],[Name]])</f>
        <v>#NAME?</v>
      </c>
      <c r="AV85" s="11" t="e">
        <f ca="1">_xlfn.MAXIFS(Table15[Deceleration B1-3 Total Efforts (Gen 2)],Table15[Name],Table15[[#This Row],[Name]])</f>
        <v>#NAME?</v>
      </c>
      <c r="AW85" s="11" t="e">
        <f ca="1">_xlfn.MAXIFS(Table15[High Intensity Distance (m)_&gt;15],Table15[Name],Table15[[#This Row],[Name]])</f>
        <v>#NAME?</v>
      </c>
      <c r="AX85" s="11" t="e">
        <f ca="1">_xlfn.MAXIFS(Table15[Velocity Zone 5 (20-25 Km/h) (m)],Table15[Name],Table15[[#This Row],[Name]])</f>
        <v>#NAME?</v>
      </c>
      <c r="AY85" s="11" t="e">
        <f ca="1">_xlfn.MAXIFS(Table15[Total Player Load],Table15[Name],Table15[[#This Row],[Name]])</f>
        <v>#NAME?</v>
      </c>
      <c r="AZ85" s="11" t="e">
        <f ca="1">_xlfn.MAXIFS(Table15[ACC+DEC],Table15[Name],Table15[[#This Row],[Name]])</f>
        <v>#NAME?</v>
      </c>
      <c r="BA85" s="11">
        <f>CONVERT(Table15[[#This Row],[Total Duration]],"day","mn")</f>
        <v>147.11666666666667</v>
      </c>
      <c r="BB85" s="12">
        <f>Table15[[#This Row],[HSD Above 20 km/h]]/Table15[[#This Row],[Duration(min)]]</f>
        <v>2.2406027642460633</v>
      </c>
      <c r="BC85" s="11">
        <f>Table15[[#This Row],[Velocity Zone 4 (15-20 Km/h) (m)]]/Table15[[#This Row],[Duration(min)]]</f>
        <v>6.8281183414523614</v>
      </c>
      <c r="BD85" s="11">
        <f>Table15[[#This Row],[Velocity Zone 6 (25 + Km/h) (m)]]/Table15[[#This Row],[Duration(min)]]</f>
        <v>0.60020391979154863</v>
      </c>
      <c r="BE85" s="11">
        <f>Table15[[#This Row],[Acceleration B1-3 Total Efforts (Gen 2)]]/Table15[[#This Row],[Duration(min)]]</f>
        <v>0.85646312450436157</v>
      </c>
      <c r="BF85" s="11">
        <f>Table15[[#This Row],[Deceleration B1-3 Total Efforts (Gen 2)]]/Table15[[#This Row],[Duration(min)]]</f>
        <v>0.95162569389373508</v>
      </c>
      <c r="BG85" s="11">
        <f>Table15[[#This Row],[High Intensity Distance (m)_&gt;15]]/Table15[[#This Row],[Duration(min)]]</f>
        <v>9.0687211056984243</v>
      </c>
      <c r="BH85" s="11">
        <f>Table15[[#This Row],[Velocity Zone 5 (20-25 Km/h) (m)]]/Table15[[#This Row],[Duration(min)]]</f>
        <v>1.6403988444545143</v>
      </c>
      <c r="BI85" s="11">
        <f>Table15[[#This Row],[Total Player Load]]/Table15[[#This Row],[Duration(min)]]</f>
        <v>5.7822051659680529</v>
      </c>
      <c r="BJ85" s="11">
        <f>Table15[[#This Row],[ACC+DEC]]/Table15[[#This Row],[Duration(min)]]</f>
        <v>1.8080888183980968</v>
      </c>
      <c r="BK85" s="11"/>
      <c r="BL85" s="11"/>
    </row>
    <row r="86" spans="1:64" x14ac:dyDescent="0.3">
      <c r="A86" s="13" t="s">
        <v>38</v>
      </c>
      <c r="B86" s="13" t="s">
        <v>77</v>
      </c>
      <c r="C86" s="14">
        <v>45121</v>
      </c>
      <c r="D86" s="13" t="s">
        <v>36</v>
      </c>
      <c r="E86" s="15">
        <v>0.10392361111111111</v>
      </c>
      <c r="F86" s="7">
        <v>8159.0625</v>
      </c>
      <c r="G86" s="7">
        <v>232.62</v>
      </c>
      <c r="H86" s="7">
        <v>25.736360000000001</v>
      </c>
      <c r="I86" s="7">
        <v>908.07001000000002</v>
      </c>
      <c r="J86" s="7">
        <v>16.760000000000002</v>
      </c>
      <c r="K86" s="7">
        <v>113</v>
      </c>
      <c r="L86" s="7">
        <v>102</v>
      </c>
      <c r="M86" s="7">
        <v>1140.69001</v>
      </c>
      <c r="N86" s="7">
        <v>215.86</v>
      </c>
      <c r="O86" s="7">
        <v>973.33911000000001</v>
      </c>
      <c r="P86" s="7">
        <v>54.518599999999999</v>
      </c>
      <c r="Q86" s="10">
        <f>SUM(Table15[[#This Row],[Acceleration B1-3 Total Efforts (Gen 2)]:[Deceleration B1-3 Total Efforts (Gen 2)]])</f>
        <v>215</v>
      </c>
      <c r="R86" s="11">
        <f>AVERAGEIF(Table15[Name],Table15[[#This Row],[Name]],Table15[Total Distance (m)])</f>
        <v>5862.2701721428584</v>
      </c>
      <c r="S86" s="11">
        <f>AVERAGEIF(Table15[Name],Table15[[#This Row],[Name]],Table15[HSD Above 20 km/h])</f>
        <v>234.10142785714288</v>
      </c>
      <c r="T86" s="11">
        <f>AVERAGEIF(Table15[Name],Table15[[#This Row],[Name]],Table15[Maximum Velocity (km/h)])</f>
        <v>25.695756428571428</v>
      </c>
      <c r="U86" s="11">
        <f>AVERAGEIF(Table15[Name],Table15[[#This Row],[Name]],Table15[Velocity Zone 4 (15-20 Km/h) (m)])</f>
        <v>673.12214035714283</v>
      </c>
      <c r="V86" s="11">
        <f>AVERAGEIF(Table15[Name],Table15[[#This Row],[Name]],Table15[Velocity Zone 6 (25 + Km/h) (m)])</f>
        <v>30.467142857142857</v>
      </c>
      <c r="W86" s="11">
        <f>AVERAGEIF(Table15[Name],Table15[[#This Row],[Name]],Table15[Acceleration B1-3 Total Efforts (Gen 2)])</f>
        <v>78.285714285714292</v>
      </c>
      <c r="X86" s="11">
        <f>AVERAGEIF(Table15[Name],Table15[[#This Row],[Name]],Table15[Deceleration B1-3 Total Efforts (Gen 2)])</f>
        <v>71.178571428571431</v>
      </c>
      <c r="Y86" s="11">
        <f>AVERAGEIF(Table15[Name],Table15[[#This Row],[Name]],Table15[High Intensity Distance (m)_&gt;15])</f>
        <v>907.22356821428571</v>
      </c>
      <c r="Z86" s="11">
        <f>AVERAGEIF(Table15[Name],Table15[[#This Row],[Name]],Table15[Velocity Zone 5 (20-25 Km/h) (m)])</f>
        <v>203.63428500000001</v>
      </c>
      <c r="AA86" s="11">
        <f>AVERAGEIF(Table15[Name],Table15[[#This Row],[Name]],Table15[Total Player Load])</f>
        <v>656.75099392857157</v>
      </c>
      <c r="AB86" s="11">
        <f>AVERAGEIF(Table15[Name],Table15[[#This Row],[Name]],Table15[ACC+DEC])</f>
        <v>149.46428571428572</v>
      </c>
      <c r="AC86" s="11">
        <f>AVERAGE(Table15[Total Distance (m)])</f>
        <v>5546.0900840188679</v>
      </c>
      <c r="AD86" s="11">
        <f>AVERAGE(Table15[HSD Above 20 km/h])</f>
        <v>248.67511279245289</v>
      </c>
      <c r="AE86" s="11">
        <f>AVERAGE(Table15[Maximum Velocity (km/h)])</f>
        <v>25.938714150943401</v>
      </c>
      <c r="AF86" s="11">
        <f>AVERAGE(Table15[Velocity Zone 4 (15-20 Km/h) (m)])</f>
        <v>585.63754809433908</v>
      </c>
      <c r="AG86" s="11">
        <f>AVERAGE(Table15[Velocity Zone 6 (25 + Km/h) (m)])</f>
        <v>55.103452830188672</v>
      </c>
      <c r="AH86" s="11">
        <f>AVERAGE(Table15[Acceleration B1-3 Total Efforts (Gen 2)])</f>
        <v>70.932075471698113</v>
      </c>
      <c r="AI86" s="11">
        <f>AVERAGE(Table15[Deceleration B1-3 Total Efforts (Gen 2)])</f>
        <v>58.513207547169813</v>
      </c>
      <c r="AJ86" s="11">
        <f>AVERAGE(Table15[High Intensity Distance (m)_&gt;15])</f>
        <v>834.31266088679206</v>
      </c>
      <c r="AK86" s="11">
        <f>AVERAGE(Table15[Velocity Zone 5 (20-25 Km/h) (m)])</f>
        <v>193.57165996226419</v>
      </c>
      <c r="AL86" s="11">
        <f>AVERAGE(Table15[Total Player Load])</f>
        <v>612.17092028301886</v>
      </c>
      <c r="AM86" s="11">
        <f>AVERAGE(Table15[ACC+DEC])</f>
        <v>129.44528301886791</v>
      </c>
      <c r="AN86" s="11" t="str">
        <f>TEXT(Table15[[#This Row],[Date]],"mmmm")</f>
        <v>juillet</v>
      </c>
      <c r="AO86" s="11" t="e">
        <f ca="1">_xlfn.MAXIFS(Table15[Total Distance (m)],Table15[Name],Table15[[#This Row],[Name]])</f>
        <v>#NAME?</v>
      </c>
      <c r="AP86" s="11" t="e">
        <f ca="1">_xlfn.MAXIFS(Table15[HSD Above 20 km/h],Table15[Name],Table15[[#This Row],[Name]])</f>
        <v>#NAME?</v>
      </c>
      <c r="AQ86" s="11" t="e">
        <f ca="1">_xlfn.MAXIFS(Table15[Maximum Velocity (km/h)],Table15[Name],Table15[[#This Row],[Name]])</f>
        <v>#NAME?</v>
      </c>
      <c r="AR86" s="9" t="e">
        <f ca="1">Table15[[#This Row],[Maximum Velocity (km/h)]]/Table15[[#This Row],[Max_Maximum Velocity (km/h)]]</f>
        <v>#NAME?</v>
      </c>
      <c r="AS86" s="11" t="e">
        <f ca="1">_xlfn.MAXIFS(Table15[Velocity Zone 4 (15-20 Km/h) (m)],Table15[Name],Table15[[#This Row],[Name]])</f>
        <v>#NAME?</v>
      </c>
      <c r="AT86" s="11" t="e">
        <f ca="1">_xlfn.MAXIFS(Table15[Velocity Zone 6 (25 + Km/h) (m)],Table15[Name],Table15[[#This Row],[Name]])</f>
        <v>#NAME?</v>
      </c>
      <c r="AU86" s="11" t="e">
        <f ca="1">_xlfn.MAXIFS(Table15[Acceleration B1-3 Total Efforts (Gen 2)],Table15[Name],Table15[[#This Row],[Name]])</f>
        <v>#NAME?</v>
      </c>
      <c r="AV86" s="11" t="e">
        <f ca="1">_xlfn.MAXIFS(Table15[Deceleration B1-3 Total Efforts (Gen 2)],Table15[Name],Table15[[#This Row],[Name]])</f>
        <v>#NAME?</v>
      </c>
      <c r="AW86" s="11" t="e">
        <f ca="1">_xlfn.MAXIFS(Table15[High Intensity Distance (m)_&gt;15],Table15[Name],Table15[[#This Row],[Name]])</f>
        <v>#NAME?</v>
      </c>
      <c r="AX86" s="11" t="e">
        <f ca="1">_xlfn.MAXIFS(Table15[Velocity Zone 5 (20-25 Km/h) (m)],Table15[Name],Table15[[#This Row],[Name]])</f>
        <v>#NAME?</v>
      </c>
      <c r="AY86" s="11" t="e">
        <f ca="1">_xlfn.MAXIFS(Table15[Total Player Load],Table15[Name],Table15[[#This Row],[Name]])</f>
        <v>#NAME?</v>
      </c>
      <c r="AZ86" s="11" t="e">
        <f ca="1">_xlfn.MAXIFS(Table15[ACC+DEC],Table15[Name],Table15[[#This Row],[Name]])</f>
        <v>#NAME?</v>
      </c>
      <c r="BA86" s="11">
        <f>CONVERT(Table15[[#This Row],[Total Duration]],"day","mn")</f>
        <v>149.65</v>
      </c>
      <c r="BB86" s="12">
        <f>Table15[[#This Row],[HSD Above 20 km/h]]/Table15[[#This Row],[Duration(min)]]</f>
        <v>1.5544269963247577</v>
      </c>
      <c r="BC86" s="11">
        <f>Table15[[#This Row],[Velocity Zone 4 (15-20 Km/h) (m)]]/Table15[[#This Row],[Duration(min)]]</f>
        <v>6.0679586368192444</v>
      </c>
      <c r="BD86" s="11">
        <f>Table15[[#This Row],[Velocity Zone 6 (25 + Km/h) (m)]]/Table15[[#This Row],[Duration(min)]]</f>
        <v>0.11199465419311729</v>
      </c>
      <c r="BE86" s="11">
        <f>Table15[[#This Row],[Acceleration B1-3 Total Efforts (Gen 2)]]/Table15[[#This Row],[Duration(min)]]</f>
        <v>0.7550952221850985</v>
      </c>
      <c r="BF86" s="11">
        <f>Table15[[#This Row],[Deceleration B1-3 Total Efforts (Gen 2)]]/Table15[[#This Row],[Duration(min)]]</f>
        <v>0.68159037754761109</v>
      </c>
      <c r="BG86" s="11">
        <f>Table15[[#This Row],[High Intensity Distance (m)_&gt;15]]/Table15[[#This Row],[Duration(min)]]</f>
        <v>7.6223856331440025</v>
      </c>
      <c r="BH86" s="11">
        <f>Table15[[#This Row],[Velocity Zone 5 (20-25 Km/h) (m)]]/Table15[[#This Row],[Duration(min)]]</f>
        <v>1.4424323421316405</v>
      </c>
      <c r="BI86" s="11">
        <f>Table15[[#This Row],[Total Player Load]]/Table15[[#This Row],[Duration(min)]]</f>
        <v>6.5041036418309384</v>
      </c>
      <c r="BJ86" s="11">
        <f>Table15[[#This Row],[ACC+DEC]]/Table15[[#This Row],[Duration(min)]]</f>
        <v>1.4366855997327097</v>
      </c>
      <c r="BK86" s="11"/>
      <c r="BL86" s="11"/>
    </row>
    <row r="87" spans="1:64" x14ac:dyDescent="0.3">
      <c r="A87" s="13" t="s">
        <v>12</v>
      </c>
      <c r="B87" s="13" t="s">
        <v>78</v>
      </c>
      <c r="C87" s="14">
        <v>45122</v>
      </c>
      <c r="D87" s="13" t="s">
        <v>13</v>
      </c>
      <c r="E87" s="15">
        <v>6.4212962962962958E-2</v>
      </c>
      <c r="F87" s="7">
        <v>3287.66797</v>
      </c>
      <c r="G87" s="7">
        <v>68.67</v>
      </c>
      <c r="H87" s="7">
        <v>25.536619999999999</v>
      </c>
      <c r="I87" s="7">
        <v>181.10001</v>
      </c>
      <c r="J87" s="7">
        <v>6.74</v>
      </c>
      <c r="K87" s="7">
        <v>46</v>
      </c>
      <c r="L87" s="7">
        <v>44</v>
      </c>
      <c r="M87" s="7">
        <v>249.77001000000001</v>
      </c>
      <c r="N87" s="7">
        <v>61.93</v>
      </c>
      <c r="O87" s="7">
        <v>407.67095999999998</v>
      </c>
      <c r="P87" s="7">
        <v>35.55209</v>
      </c>
      <c r="Q87" s="10">
        <f>SUM(Table15[[#This Row],[Acceleration B1-3 Total Efforts (Gen 2)]:[Deceleration B1-3 Total Efforts (Gen 2)]])</f>
        <v>90</v>
      </c>
      <c r="R87" s="11">
        <f>AVERAGEIF(Table15[Name],Table15[[#This Row],[Name]],Table15[Total Distance (m)])</f>
        <v>5856.8354133333323</v>
      </c>
      <c r="S87" s="11">
        <f>AVERAGEIF(Table15[Name],Table15[[#This Row],[Name]],Table15[HSD Above 20 km/h])</f>
        <v>236.25925888888889</v>
      </c>
      <c r="T87" s="11">
        <f>AVERAGEIF(Table15[Name],Table15[[#This Row],[Name]],Table15[Maximum Velocity (km/h)])</f>
        <v>26.173386666666666</v>
      </c>
      <c r="U87" s="11">
        <f>AVERAGEIF(Table15[Name],Table15[[#This Row],[Name]],Table15[Velocity Zone 4 (15-20 Km/h) (m)])</f>
        <v>555.67370444444441</v>
      </c>
      <c r="V87" s="11">
        <f>AVERAGEIF(Table15[Name],Table15[[#This Row],[Name]],Table15[Velocity Zone 6 (25 + Km/h) (m)])</f>
        <v>40.940370740740747</v>
      </c>
      <c r="W87" s="11">
        <f>AVERAGEIF(Table15[Name],Table15[[#This Row],[Name]],Table15[Acceleration B1-3 Total Efforts (Gen 2)])</f>
        <v>70.925925925925924</v>
      </c>
      <c r="X87" s="11">
        <f>AVERAGEIF(Table15[Name],Table15[[#This Row],[Name]],Table15[Deceleration B1-3 Total Efforts (Gen 2)])</f>
        <v>56.851851851851855</v>
      </c>
      <c r="Y87" s="11">
        <f>AVERAGEIF(Table15[Name],Table15[[#This Row],[Name]],Table15[High Intensity Distance (m)_&gt;15])</f>
        <v>791.93296333333319</v>
      </c>
      <c r="Z87" s="11">
        <f>AVERAGEIF(Table15[Name],Table15[[#This Row],[Name]],Table15[Velocity Zone 5 (20-25 Km/h) (m)])</f>
        <v>195.31888814814815</v>
      </c>
      <c r="AA87" s="11">
        <f>AVERAGEIF(Table15[Name],Table15[[#This Row],[Name]],Table15[Total Player Load])</f>
        <v>644.53564962962969</v>
      </c>
      <c r="AB87" s="11">
        <f>AVERAGEIF(Table15[Name],Table15[[#This Row],[Name]],Table15[ACC+DEC])</f>
        <v>127.77777777777777</v>
      </c>
      <c r="AC87" s="11">
        <f>AVERAGE(Table15[Total Distance (m)])</f>
        <v>5546.0900840188679</v>
      </c>
      <c r="AD87" s="11">
        <f>AVERAGE(Table15[HSD Above 20 km/h])</f>
        <v>248.67511279245289</v>
      </c>
      <c r="AE87" s="11">
        <f>AVERAGE(Table15[Maximum Velocity (km/h)])</f>
        <v>25.938714150943401</v>
      </c>
      <c r="AF87" s="11">
        <f>AVERAGE(Table15[Velocity Zone 4 (15-20 Km/h) (m)])</f>
        <v>585.63754809433908</v>
      </c>
      <c r="AG87" s="11">
        <f>AVERAGE(Table15[Velocity Zone 6 (25 + Km/h) (m)])</f>
        <v>55.103452830188672</v>
      </c>
      <c r="AH87" s="11">
        <f>AVERAGE(Table15[Acceleration B1-3 Total Efforts (Gen 2)])</f>
        <v>70.932075471698113</v>
      </c>
      <c r="AI87" s="11">
        <f>AVERAGE(Table15[Deceleration B1-3 Total Efforts (Gen 2)])</f>
        <v>58.513207547169813</v>
      </c>
      <c r="AJ87" s="11">
        <f>AVERAGE(Table15[High Intensity Distance (m)_&gt;15])</f>
        <v>834.31266088679206</v>
      </c>
      <c r="AK87" s="11">
        <f>AVERAGE(Table15[Velocity Zone 5 (20-25 Km/h) (m)])</f>
        <v>193.57165996226419</v>
      </c>
      <c r="AL87" s="11">
        <f>AVERAGE(Table15[Total Player Load])</f>
        <v>612.17092028301886</v>
      </c>
      <c r="AM87" s="11">
        <f>AVERAGE(Table15[ACC+DEC])</f>
        <v>129.44528301886791</v>
      </c>
      <c r="AN87" s="11" t="str">
        <f>TEXT(Table15[[#This Row],[Date]],"mmmm")</f>
        <v>juillet</v>
      </c>
      <c r="AO87" s="11" t="e">
        <f ca="1">_xlfn.MAXIFS(Table15[Total Distance (m)],Table15[Name],Table15[[#This Row],[Name]])</f>
        <v>#NAME?</v>
      </c>
      <c r="AP87" s="11" t="e">
        <f ca="1">_xlfn.MAXIFS(Table15[HSD Above 20 km/h],Table15[Name],Table15[[#This Row],[Name]])</f>
        <v>#NAME?</v>
      </c>
      <c r="AQ87" s="11" t="e">
        <f ca="1">_xlfn.MAXIFS(Table15[Maximum Velocity (km/h)],Table15[Name],Table15[[#This Row],[Name]])</f>
        <v>#NAME?</v>
      </c>
      <c r="AR87" s="9" t="e">
        <f ca="1">Table15[[#This Row],[Maximum Velocity (km/h)]]/Table15[[#This Row],[Max_Maximum Velocity (km/h)]]</f>
        <v>#NAME?</v>
      </c>
      <c r="AS87" s="11" t="e">
        <f ca="1">_xlfn.MAXIFS(Table15[Velocity Zone 4 (15-20 Km/h) (m)],Table15[Name],Table15[[#This Row],[Name]])</f>
        <v>#NAME?</v>
      </c>
      <c r="AT87" s="11" t="e">
        <f ca="1">_xlfn.MAXIFS(Table15[Velocity Zone 6 (25 + Km/h) (m)],Table15[Name],Table15[[#This Row],[Name]])</f>
        <v>#NAME?</v>
      </c>
      <c r="AU87" s="11" t="e">
        <f ca="1">_xlfn.MAXIFS(Table15[Acceleration B1-3 Total Efforts (Gen 2)],Table15[Name],Table15[[#This Row],[Name]])</f>
        <v>#NAME?</v>
      </c>
      <c r="AV87" s="11" t="e">
        <f ca="1">_xlfn.MAXIFS(Table15[Deceleration B1-3 Total Efforts (Gen 2)],Table15[Name],Table15[[#This Row],[Name]])</f>
        <v>#NAME?</v>
      </c>
      <c r="AW87" s="11" t="e">
        <f ca="1">_xlfn.MAXIFS(Table15[High Intensity Distance (m)_&gt;15],Table15[Name],Table15[[#This Row],[Name]])</f>
        <v>#NAME?</v>
      </c>
      <c r="AX87" s="11" t="e">
        <f ca="1">_xlfn.MAXIFS(Table15[Velocity Zone 5 (20-25 Km/h) (m)],Table15[Name],Table15[[#This Row],[Name]])</f>
        <v>#NAME?</v>
      </c>
      <c r="AY87" s="11" t="e">
        <f ca="1">_xlfn.MAXIFS(Table15[Total Player Load],Table15[Name],Table15[[#This Row],[Name]])</f>
        <v>#NAME?</v>
      </c>
      <c r="AZ87" s="11" t="e">
        <f ca="1">_xlfn.MAXIFS(Table15[ACC+DEC],Table15[Name],Table15[[#This Row],[Name]])</f>
        <v>#NAME?</v>
      </c>
      <c r="BA87" s="11">
        <f>CONVERT(Table15[[#This Row],[Total Duration]],"day","mn")</f>
        <v>92.466666666666669</v>
      </c>
      <c r="BB87" s="12">
        <f>Table15[[#This Row],[HSD Above 20 km/h]]/Table15[[#This Row],[Duration(min)]]</f>
        <v>0.74264599855803892</v>
      </c>
      <c r="BC87" s="11">
        <f>Table15[[#This Row],[Velocity Zone 4 (15-20 Km/h) (m)]]/Table15[[#This Row],[Duration(min)]]</f>
        <v>1.9585437274693582</v>
      </c>
      <c r="BD87" s="11">
        <f>Table15[[#This Row],[Velocity Zone 6 (25 + Km/h) (m)]]/Table15[[#This Row],[Duration(min)]]</f>
        <v>7.2891131939437637E-2</v>
      </c>
      <c r="BE87" s="11">
        <f>Table15[[#This Row],[Acceleration B1-3 Total Efforts (Gen 2)]]/Table15[[#This Row],[Duration(min)]]</f>
        <v>0.49747656813266039</v>
      </c>
      <c r="BF87" s="11">
        <f>Table15[[#This Row],[Deceleration B1-3 Total Efforts (Gen 2)]]/Table15[[#This Row],[Duration(min)]]</f>
        <v>0.47584715212689255</v>
      </c>
      <c r="BG87" s="11">
        <f>Table15[[#This Row],[High Intensity Distance (m)_&gt;15]]/Table15[[#This Row],[Duration(min)]]</f>
        <v>2.7011897260273972</v>
      </c>
      <c r="BH87" s="11">
        <f>Table15[[#This Row],[Velocity Zone 5 (20-25 Km/h) (m)]]/Table15[[#This Row],[Duration(min)]]</f>
        <v>0.66975486661860129</v>
      </c>
      <c r="BI87" s="11">
        <f>Table15[[#This Row],[Total Player Load]]/Table15[[#This Row],[Duration(min)]]</f>
        <v>4.4088423936553713</v>
      </c>
      <c r="BJ87" s="11">
        <f>Table15[[#This Row],[ACC+DEC]]/Table15[[#This Row],[Duration(min)]]</f>
        <v>0.97332372025955294</v>
      </c>
      <c r="BK87" s="11"/>
      <c r="BL87" s="11"/>
    </row>
    <row r="88" spans="1:64" x14ac:dyDescent="0.3">
      <c r="A88" s="13" t="s">
        <v>16</v>
      </c>
      <c r="B88" s="13" t="s">
        <v>78</v>
      </c>
      <c r="C88" s="14">
        <v>45122</v>
      </c>
      <c r="D88" s="13" t="s">
        <v>17</v>
      </c>
      <c r="E88" s="15">
        <v>6.6111111111111107E-2</v>
      </c>
      <c r="F88" s="7">
        <v>3282.2541500000002</v>
      </c>
      <c r="G88" s="7">
        <v>39.590000000000003</v>
      </c>
      <c r="H88" s="7">
        <v>26.402909999999999</v>
      </c>
      <c r="I88" s="7">
        <v>243.8</v>
      </c>
      <c r="J88" s="7">
        <v>10.24</v>
      </c>
      <c r="K88" s="7">
        <v>40</v>
      </c>
      <c r="L88" s="7">
        <v>38</v>
      </c>
      <c r="M88" s="7">
        <v>283.39</v>
      </c>
      <c r="N88" s="7">
        <v>29.35</v>
      </c>
      <c r="O88" s="7">
        <v>411.24133</v>
      </c>
      <c r="P88" s="7">
        <v>34.475650000000002</v>
      </c>
      <c r="Q88" s="10">
        <f>SUM(Table15[[#This Row],[Acceleration B1-3 Total Efforts (Gen 2)]:[Deceleration B1-3 Total Efforts (Gen 2)]])</f>
        <v>78</v>
      </c>
      <c r="R88" s="11">
        <f>AVERAGEIF(Table15[Name],Table15[[#This Row],[Name]],Table15[Total Distance (m)])</f>
        <v>5619.8345883333332</v>
      </c>
      <c r="S88" s="11">
        <f>AVERAGEIF(Table15[Name],Table15[[#This Row],[Name]],Table15[HSD Above 20 km/h])</f>
        <v>194.1326656666667</v>
      </c>
      <c r="T88" s="11">
        <f>AVERAGEIF(Table15[Name],Table15[[#This Row],[Name]],Table15[Maximum Velocity (km/h)])</f>
        <v>25.38796266666666</v>
      </c>
      <c r="U88" s="11">
        <f>AVERAGEIF(Table15[Name],Table15[[#This Row],[Name]],Table15[Velocity Zone 4 (15-20 Km/h) (m)])</f>
        <v>452.42266433333327</v>
      </c>
      <c r="V88" s="11">
        <f>AVERAGEIF(Table15[Name],Table15[[#This Row],[Name]],Table15[Velocity Zone 6 (25 + Km/h) (m)])</f>
        <v>48.318666999999991</v>
      </c>
      <c r="W88" s="11">
        <f>AVERAGEIF(Table15[Name],Table15[[#This Row],[Name]],Table15[Acceleration B1-3 Total Efforts (Gen 2)])</f>
        <v>61.2</v>
      </c>
      <c r="X88" s="11">
        <f>AVERAGEIF(Table15[Name],Table15[[#This Row],[Name]],Table15[Deceleration B1-3 Total Efforts (Gen 2)])</f>
        <v>48.06666666666667</v>
      </c>
      <c r="Y88" s="11">
        <f>AVERAGEIF(Table15[Name],Table15[[#This Row],[Name]],Table15[High Intensity Distance (m)_&gt;15])</f>
        <v>646.55532999999991</v>
      </c>
      <c r="Z88" s="11">
        <f>AVERAGEIF(Table15[Name],Table15[[#This Row],[Name]],Table15[Velocity Zone 5 (20-25 Km/h) (m)])</f>
        <v>145.81399866666669</v>
      </c>
      <c r="AA88" s="11">
        <f>AVERAGEIF(Table15[Name],Table15[[#This Row],[Name]],Table15[Total Player Load])</f>
        <v>593.12283433333312</v>
      </c>
      <c r="AB88" s="11">
        <f>AVERAGEIF(Table15[Name],Table15[[#This Row],[Name]],Table15[ACC+DEC])</f>
        <v>109.26666666666667</v>
      </c>
      <c r="AC88" s="11">
        <f>AVERAGE(Table15[Total Distance (m)])</f>
        <v>5546.0900840188679</v>
      </c>
      <c r="AD88" s="11">
        <f>AVERAGE(Table15[HSD Above 20 km/h])</f>
        <v>248.67511279245289</v>
      </c>
      <c r="AE88" s="11">
        <f>AVERAGE(Table15[Maximum Velocity (km/h)])</f>
        <v>25.938714150943401</v>
      </c>
      <c r="AF88" s="11">
        <f>AVERAGE(Table15[Velocity Zone 4 (15-20 Km/h) (m)])</f>
        <v>585.63754809433908</v>
      </c>
      <c r="AG88" s="11">
        <f>AVERAGE(Table15[Velocity Zone 6 (25 + Km/h) (m)])</f>
        <v>55.103452830188672</v>
      </c>
      <c r="AH88" s="11">
        <f>AVERAGE(Table15[Acceleration B1-3 Total Efforts (Gen 2)])</f>
        <v>70.932075471698113</v>
      </c>
      <c r="AI88" s="11">
        <f>AVERAGE(Table15[Deceleration B1-3 Total Efforts (Gen 2)])</f>
        <v>58.513207547169813</v>
      </c>
      <c r="AJ88" s="11">
        <f>AVERAGE(Table15[High Intensity Distance (m)_&gt;15])</f>
        <v>834.31266088679206</v>
      </c>
      <c r="AK88" s="11">
        <f>AVERAGE(Table15[Velocity Zone 5 (20-25 Km/h) (m)])</f>
        <v>193.57165996226419</v>
      </c>
      <c r="AL88" s="11">
        <f>AVERAGE(Table15[Total Player Load])</f>
        <v>612.17092028301886</v>
      </c>
      <c r="AM88" s="11">
        <f>AVERAGE(Table15[ACC+DEC])</f>
        <v>129.44528301886791</v>
      </c>
      <c r="AN88" s="11" t="str">
        <f>TEXT(Table15[[#This Row],[Date]],"mmmm")</f>
        <v>juillet</v>
      </c>
      <c r="AO88" s="11" t="e">
        <f ca="1">_xlfn.MAXIFS(Table15[Total Distance (m)],Table15[Name],Table15[[#This Row],[Name]])</f>
        <v>#NAME?</v>
      </c>
      <c r="AP88" s="11" t="e">
        <f ca="1">_xlfn.MAXIFS(Table15[HSD Above 20 km/h],Table15[Name],Table15[[#This Row],[Name]])</f>
        <v>#NAME?</v>
      </c>
      <c r="AQ88" s="11" t="e">
        <f ca="1">_xlfn.MAXIFS(Table15[Maximum Velocity (km/h)],Table15[Name],Table15[[#This Row],[Name]])</f>
        <v>#NAME?</v>
      </c>
      <c r="AR88" s="9" t="e">
        <f ca="1">Table15[[#This Row],[Maximum Velocity (km/h)]]/Table15[[#This Row],[Max_Maximum Velocity (km/h)]]</f>
        <v>#NAME?</v>
      </c>
      <c r="AS88" s="11" t="e">
        <f ca="1">_xlfn.MAXIFS(Table15[Velocity Zone 4 (15-20 Km/h) (m)],Table15[Name],Table15[[#This Row],[Name]])</f>
        <v>#NAME?</v>
      </c>
      <c r="AT88" s="11" t="e">
        <f ca="1">_xlfn.MAXIFS(Table15[Velocity Zone 6 (25 + Km/h) (m)],Table15[Name],Table15[[#This Row],[Name]])</f>
        <v>#NAME?</v>
      </c>
      <c r="AU88" s="11" t="e">
        <f ca="1">_xlfn.MAXIFS(Table15[Acceleration B1-3 Total Efforts (Gen 2)],Table15[Name],Table15[[#This Row],[Name]])</f>
        <v>#NAME?</v>
      </c>
      <c r="AV88" s="11" t="e">
        <f ca="1">_xlfn.MAXIFS(Table15[Deceleration B1-3 Total Efforts (Gen 2)],Table15[Name],Table15[[#This Row],[Name]])</f>
        <v>#NAME?</v>
      </c>
      <c r="AW88" s="11" t="e">
        <f ca="1">_xlfn.MAXIFS(Table15[High Intensity Distance (m)_&gt;15],Table15[Name],Table15[[#This Row],[Name]])</f>
        <v>#NAME?</v>
      </c>
      <c r="AX88" s="11" t="e">
        <f ca="1">_xlfn.MAXIFS(Table15[Velocity Zone 5 (20-25 Km/h) (m)],Table15[Name],Table15[[#This Row],[Name]])</f>
        <v>#NAME?</v>
      </c>
      <c r="AY88" s="11" t="e">
        <f ca="1">_xlfn.MAXIFS(Table15[Total Player Load],Table15[Name],Table15[[#This Row],[Name]])</f>
        <v>#NAME?</v>
      </c>
      <c r="AZ88" s="11" t="e">
        <f ca="1">_xlfn.MAXIFS(Table15[ACC+DEC],Table15[Name],Table15[[#This Row],[Name]])</f>
        <v>#NAME?</v>
      </c>
      <c r="BA88" s="11">
        <f>CONVERT(Table15[[#This Row],[Total Duration]],"day","mn")</f>
        <v>95.2</v>
      </c>
      <c r="BB88" s="12">
        <f>Table15[[#This Row],[HSD Above 20 km/h]]/Table15[[#This Row],[Duration(min)]]</f>
        <v>0.41586134453781515</v>
      </c>
      <c r="BC88" s="11">
        <f>Table15[[#This Row],[Velocity Zone 4 (15-20 Km/h) (m)]]/Table15[[#This Row],[Duration(min)]]</f>
        <v>2.5609243697478994</v>
      </c>
      <c r="BD88" s="11">
        <f>Table15[[#This Row],[Velocity Zone 6 (25 + Km/h) (m)]]/Table15[[#This Row],[Duration(min)]]</f>
        <v>0.10756302521008403</v>
      </c>
      <c r="BE88" s="11">
        <f>Table15[[#This Row],[Acceleration B1-3 Total Efforts (Gen 2)]]/Table15[[#This Row],[Duration(min)]]</f>
        <v>0.42016806722689076</v>
      </c>
      <c r="BF88" s="11">
        <f>Table15[[#This Row],[Deceleration B1-3 Total Efforts (Gen 2)]]/Table15[[#This Row],[Duration(min)]]</f>
        <v>0.39915966386554619</v>
      </c>
      <c r="BG88" s="11">
        <f>Table15[[#This Row],[High Intensity Distance (m)_&gt;15]]/Table15[[#This Row],[Duration(min)]]</f>
        <v>2.9767857142857141</v>
      </c>
      <c r="BH88" s="11">
        <f>Table15[[#This Row],[Velocity Zone 5 (20-25 Km/h) (m)]]/Table15[[#This Row],[Duration(min)]]</f>
        <v>0.30829831932773111</v>
      </c>
      <c r="BI88" s="11">
        <f>Table15[[#This Row],[Total Player Load]]/Table15[[#This Row],[Duration(min)]]</f>
        <v>4.3197618697478992</v>
      </c>
      <c r="BJ88" s="11">
        <f>Table15[[#This Row],[ACC+DEC]]/Table15[[#This Row],[Duration(min)]]</f>
        <v>0.81932773109243695</v>
      </c>
      <c r="BK88" s="11"/>
      <c r="BL88" s="11"/>
    </row>
    <row r="89" spans="1:64" x14ac:dyDescent="0.3">
      <c r="A89" s="13" t="s">
        <v>18</v>
      </c>
      <c r="B89" s="13" t="s">
        <v>78</v>
      </c>
      <c r="C89" s="14">
        <v>45122</v>
      </c>
      <c r="D89" s="13" t="s">
        <v>19</v>
      </c>
      <c r="E89" s="15">
        <v>6.4131944444444436E-2</v>
      </c>
      <c r="F89" s="7">
        <v>3278.79126</v>
      </c>
      <c r="G89" s="7">
        <v>33.700000000000003</v>
      </c>
      <c r="H89" s="7">
        <v>22.334859999999999</v>
      </c>
      <c r="I89" s="7">
        <v>225.82001</v>
      </c>
      <c r="J89" s="7">
        <v>0</v>
      </c>
      <c r="K89" s="7">
        <v>48</v>
      </c>
      <c r="L89" s="7">
        <v>38</v>
      </c>
      <c r="M89" s="7">
        <v>259.52001000000001</v>
      </c>
      <c r="N89" s="7">
        <v>33.700000000000003</v>
      </c>
      <c r="O89" s="7">
        <v>386.37015000000002</v>
      </c>
      <c r="P89" s="7">
        <v>35.501660000000001</v>
      </c>
      <c r="Q89" s="10">
        <f>SUM(Table15[[#This Row],[Acceleration B1-3 Total Efforts (Gen 2)]:[Deceleration B1-3 Total Efforts (Gen 2)]])</f>
        <v>86</v>
      </c>
      <c r="R89" s="11">
        <f>AVERAGEIF(Table15[Name],Table15[[#This Row],[Name]],Table15[Total Distance (m)])</f>
        <v>6035.4947716666657</v>
      </c>
      <c r="S89" s="11">
        <f>AVERAGEIF(Table15[Name],Table15[[#This Row],[Name]],Table15[HSD Above 20 km/h])</f>
        <v>150.02916583333331</v>
      </c>
      <c r="T89" s="11">
        <f>AVERAGEIF(Table15[Name],Table15[[#This Row],[Name]],Table15[Maximum Velocity (km/h)])</f>
        <v>23.977441666666664</v>
      </c>
      <c r="U89" s="11">
        <f>AVERAGEIF(Table15[Name],Table15[[#This Row],[Name]],Table15[Velocity Zone 4 (15-20 Km/h) (m)])</f>
        <v>550.00250249999988</v>
      </c>
      <c r="V89" s="11">
        <f>AVERAGEIF(Table15[Name],Table15[[#This Row],[Name]],Table15[Velocity Zone 6 (25 + Km/h) (m)])</f>
        <v>20.603333333333335</v>
      </c>
      <c r="W89" s="11">
        <f>AVERAGEIF(Table15[Name],Table15[[#This Row],[Name]],Table15[Acceleration B1-3 Total Efforts (Gen 2)])</f>
        <v>68.25</v>
      </c>
      <c r="X89" s="11">
        <f>AVERAGEIF(Table15[Name],Table15[[#This Row],[Name]],Table15[Deceleration B1-3 Total Efforts (Gen 2)])</f>
        <v>43.333333333333336</v>
      </c>
      <c r="Y89" s="11">
        <f>AVERAGEIF(Table15[Name],Table15[[#This Row],[Name]],Table15[High Intensity Distance (m)_&gt;15])</f>
        <v>700.03166833333319</v>
      </c>
      <c r="Z89" s="11">
        <f>AVERAGEIF(Table15[Name],Table15[[#This Row],[Name]],Table15[Velocity Zone 5 (20-25 Km/h) (m)])</f>
        <v>129.42583249999998</v>
      </c>
      <c r="AA89" s="11">
        <f>AVERAGEIF(Table15[Name],Table15[[#This Row],[Name]],Table15[Total Player Load])</f>
        <v>666.77640583333334</v>
      </c>
      <c r="AB89" s="11">
        <f>AVERAGEIF(Table15[Name],Table15[[#This Row],[Name]],Table15[ACC+DEC])</f>
        <v>111.58333333333333</v>
      </c>
      <c r="AC89" s="11">
        <f>AVERAGE(Table15[Total Distance (m)])</f>
        <v>5546.0900840188679</v>
      </c>
      <c r="AD89" s="11">
        <f>AVERAGE(Table15[HSD Above 20 km/h])</f>
        <v>248.67511279245289</v>
      </c>
      <c r="AE89" s="11">
        <f>AVERAGE(Table15[Maximum Velocity (km/h)])</f>
        <v>25.938714150943401</v>
      </c>
      <c r="AF89" s="11">
        <f>AVERAGE(Table15[Velocity Zone 4 (15-20 Km/h) (m)])</f>
        <v>585.63754809433908</v>
      </c>
      <c r="AG89" s="11">
        <f>AVERAGE(Table15[Velocity Zone 6 (25 + Km/h) (m)])</f>
        <v>55.103452830188672</v>
      </c>
      <c r="AH89" s="11">
        <f>AVERAGE(Table15[Acceleration B1-3 Total Efforts (Gen 2)])</f>
        <v>70.932075471698113</v>
      </c>
      <c r="AI89" s="11">
        <f>AVERAGE(Table15[Deceleration B1-3 Total Efforts (Gen 2)])</f>
        <v>58.513207547169813</v>
      </c>
      <c r="AJ89" s="11">
        <f>AVERAGE(Table15[High Intensity Distance (m)_&gt;15])</f>
        <v>834.31266088679206</v>
      </c>
      <c r="AK89" s="11">
        <f>AVERAGE(Table15[Velocity Zone 5 (20-25 Km/h) (m)])</f>
        <v>193.57165996226419</v>
      </c>
      <c r="AL89" s="11">
        <f>AVERAGE(Table15[Total Player Load])</f>
        <v>612.17092028301886</v>
      </c>
      <c r="AM89" s="11">
        <f>AVERAGE(Table15[ACC+DEC])</f>
        <v>129.44528301886791</v>
      </c>
      <c r="AN89" s="11" t="str">
        <f>TEXT(Table15[[#This Row],[Date]],"mmmm")</f>
        <v>juillet</v>
      </c>
      <c r="AO89" s="11" t="e">
        <f ca="1">_xlfn.MAXIFS(Table15[Total Distance (m)],Table15[Name],Table15[[#This Row],[Name]])</f>
        <v>#NAME?</v>
      </c>
      <c r="AP89" s="11" t="e">
        <f ca="1">_xlfn.MAXIFS(Table15[HSD Above 20 km/h],Table15[Name],Table15[[#This Row],[Name]])</f>
        <v>#NAME?</v>
      </c>
      <c r="AQ89" s="11" t="e">
        <f ca="1">_xlfn.MAXIFS(Table15[Maximum Velocity (km/h)],Table15[Name],Table15[[#This Row],[Name]])</f>
        <v>#NAME?</v>
      </c>
      <c r="AR89" s="9" t="e">
        <f ca="1">Table15[[#This Row],[Maximum Velocity (km/h)]]/Table15[[#This Row],[Max_Maximum Velocity (km/h)]]</f>
        <v>#NAME?</v>
      </c>
      <c r="AS89" s="11" t="e">
        <f ca="1">_xlfn.MAXIFS(Table15[Velocity Zone 4 (15-20 Km/h) (m)],Table15[Name],Table15[[#This Row],[Name]])</f>
        <v>#NAME?</v>
      </c>
      <c r="AT89" s="11" t="e">
        <f ca="1">_xlfn.MAXIFS(Table15[Velocity Zone 6 (25 + Km/h) (m)],Table15[Name],Table15[[#This Row],[Name]])</f>
        <v>#NAME?</v>
      </c>
      <c r="AU89" s="11" t="e">
        <f ca="1">_xlfn.MAXIFS(Table15[Acceleration B1-3 Total Efforts (Gen 2)],Table15[Name],Table15[[#This Row],[Name]])</f>
        <v>#NAME?</v>
      </c>
      <c r="AV89" s="11" t="e">
        <f ca="1">_xlfn.MAXIFS(Table15[Deceleration B1-3 Total Efforts (Gen 2)],Table15[Name],Table15[[#This Row],[Name]])</f>
        <v>#NAME?</v>
      </c>
      <c r="AW89" s="11" t="e">
        <f ca="1">_xlfn.MAXIFS(Table15[High Intensity Distance (m)_&gt;15],Table15[Name],Table15[[#This Row],[Name]])</f>
        <v>#NAME?</v>
      </c>
      <c r="AX89" s="11" t="e">
        <f ca="1">_xlfn.MAXIFS(Table15[Velocity Zone 5 (20-25 Km/h) (m)],Table15[Name],Table15[[#This Row],[Name]])</f>
        <v>#NAME?</v>
      </c>
      <c r="AY89" s="11" t="e">
        <f ca="1">_xlfn.MAXIFS(Table15[Total Player Load],Table15[Name],Table15[[#This Row],[Name]])</f>
        <v>#NAME?</v>
      </c>
      <c r="AZ89" s="11" t="e">
        <f ca="1">_xlfn.MAXIFS(Table15[ACC+DEC],Table15[Name],Table15[[#This Row],[Name]])</f>
        <v>#NAME?</v>
      </c>
      <c r="BA89" s="11">
        <f>CONVERT(Table15[[#This Row],[Total Duration]],"day","mn")</f>
        <v>92.34999999999998</v>
      </c>
      <c r="BB89" s="12">
        <f>Table15[[#This Row],[HSD Above 20 km/h]]/Table15[[#This Row],[Duration(min)]]</f>
        <v>0.36491608012994053</v>
      </c>
      <c r="BC89" s="11">
        <f>Table15[[#This Row],[Velocity Zone 4 (15-20 Km/h) (m)]]/Table15[[#This Row],[Duration(min)]]</f>
        <v>2.4452626962642126</v>
      </c>
      <c r="BD89" s="11">
        <f>Table15[[#This Row],[Velocity Zone 6 (25 + Km/h) (m)]]/Table15[[#This Row],[Duration(min)]]</f>
        <v>0</v>
      </c>
      <c r="BE89" s="11">
        <f>Table15[[#This Row],[Acceleration B1-3 Total Efforts (Gen 2)]]/Table15[[#This Row],[Duration(min)]]</f>
        <v>0.51976177585273431</v>
      </c>
      <c r="BF89" s="11">
        <f>Table15[[#This Row],[Deceleration B1-3 Total Efforts (Gen 2)]]/Table15[[#This Row],[Duration(min)]]</f>
        <v>0.41147807255008129</v>
      </c>
      <c r="BG89" s="11">
        <f>Table15[[#This Row],[High Intensity Distance (m)_&gt;15]]/Table15[[#This Row],[Duration(min)]]</f>
        <v>2.8101787763941535</v>
      </c>
      <c r="BH89" s="11">
        <f>Table15[[#This Row],[Velocity Zone 5 (20-25 Km/h) (m)]]/Table15[[#This Row],[Duration(min)]]</f>
        <v>0.36491608012994053</v>
      </c>
      <c r="BI89" s="11">
        <f>Table15[[#This Row],[Total Player Load]]/Table15[[#This Row],[Duration(min)]]</f>
        <v>4.1837590687601525</v>
      </c>
      <c r="BJ89" s="11">
        <f>Table15[[#This Row],[ACC+DEC]]/Table15[[#This Row],[Duration(min)]]</f>
        <v>0.9312398484028156</v>
      </c>
      <c r="BK89" s="11"/>
      <c r="BL89" s="11"/>
    </row>
    <row r="90" spans="1:64" x14ac:dyDescent="0.3">
      <c r="A90" s="13" t="s">
        <v>20</v>
      </c>
      <c r="B90" s="13" t="s">
        <v>78</v>
      </c>
      <c r="C90" s="14">
        <v>45122</v>
      </c>
      <c r="D90" s="13" t="s">
        <v>21</v>
      </c>
      <c r="E90" s="15">
        <v>6.6111111111111107E-2</v>
      </c>
      <c r="F90" s="7">
        <v>3673.1801799999998</v>
      </c>
      <c r="G90" s="7">
        <v>32.78</v>
      </c>
      <c r="H90" s="7">
        <v>23.81127</v>
      </c>
      <c r="I90" s="7">
        <v>314.22000000000003</v>
      </c>
      <c r="J90" s="7">
        <v>0</v>
      </c>
      <c r="K90" s="7">
        <v>61</v>
      </c>
      <c r="L90" s="7">
        <v>60</v>
      </c>
      <c r="M90" s="7">
        <v>347</v>
      </c>
      <c r="N90" s="7">
        <v>32.78</v>
      </c>
      <c r="O90" s="7">
        <v>471.36484000000002</v>
      </c>
      <c r="P90" s="7">
        <v>38.581800000000001</v>
      </c>
      <c r="Q90" s="10">
        <f>SUM(Table15[[#This Row],[Acceleration B1-3 Total Efforts (Gen 2)]:[Deceleration B1-3 Total Efforts (Gen 2)]])</f>
        <v>121</v>
      </c>
      <c r="R90" s="11">
        <f>AVERAGEIF(Table15[Name],Table15[[#This Row],[Name]],Table15[Total Distance (m)])</f>
        <v>5363.5460153333315</v>
      </c>
      <c r="S90" s="11">
        <f>AVERAGEIF(Table15[Name],Table15[[#This Row],[Name]],Table15[HSD Above 20 km/h])</f>
        <v>256.65866566666665</v>
      </c>
      <c r="T90" s="11">
        <f>AVERAGEIF(Table15[Name],Table15[[#This Row],[Name]],Table15[Maximum Velocity (km/h)])</f>
        <v>25.384765000000002</v>
      </c>
      <c r="U90" s="11">
        <f>AVERAGEIF(Table15[Name],Table15[[#This Row],[Name]],Table15[Velocity Zone 4 (15-20 Km/h) (m)])</f>
        <v>556.02699966666682</v>
      </c>
      <c r="V90" s="11">
        <f>AVERAGEIF(Table15[Name],Table15[[#This Row],[Name]],Table15[Velocity Zone 6 (25 + Km/h) (m)])</f>
        <v>51.111667666666676</v>
      </c>
      <c r="W90" s="11">
        <f>AVERAGEIF(Table15[Name],Table15[[#This Row],[Name]],Table15[Acceleration B1-3 Total Efforts (Gen 2)])</f>
        <v>73.8</v>
      </c>
      <c r="X90" s="11">
        <f>AVERAGEIF(Table15[Name],Table15[[#This Row],[Name]],Table15[Deceleration B1-3 Total Efforts (Gen 2)])</f>
        <v>70.533333333333331</v>
      </c>
      <c r="Y90" s="11">
        <f>AVERAGEIF(Table15[Name],Table15[[#This Row],[Name]],Table15[High Intensity Distance (m)_&gt;15])</f>
        <v>812.68566533333353</v>
      </c>
      <c r="Z90" s="11">
        <f>AVERAGEIF(Table15[Name],Table15[[#This Row],[Name]],Table15[Velocity Zone 5 (20-25 Km/h) (m)])</f>
        <v>205.546998</v>
      </c>
      <c r="AA90" s="11">
        <f>AVERAGEIF(Table15[Name],Table15[[#This Row],[Name]],Table15[Total Player Load])</f>
        <v>642.88242899999989</v>
      </c>
      <c r="AB90" s="11">
        <f>AVERAGEIF(Table15[Name],Table15[[#This Row],[Name]],Table15[ACC+DEC])</f>
        <v>144.33333333333334</v>
      </c>
      <c r="AC90" s="11">
        <f>AVERAGE(Table15[Total Distance (m)])</f>
        <v>5546.0900840188679</v>
      </c>
      <c r="AD90" s="11">
        <f>AVERAGE(Table15[HSD Above 20 km/h])</f>
        <v>248.67511279245289</v>
      </c>
      <c r="AE90" s="11">
        <f>AVERAGE(Table15[Maximum Velocity (km/h)])</f>
        <v>25.938714150943401</v>
      </c>
      <c r="AF90" s="11">
        <f>AVERAGE(Table15[Velocity Zone 4 (15-20 Km/h) (m)])</f>
        <v>585.63754809433908</v>
      </c>
      <c r="AG90" s="11">
        <f>AVERAGE(Table15[Velocity Zone 6 (25 + Km/h) (m)])</f>
        <v>55.103452830188672</v>
      </c>
      <c r="AH90" s="11">
        <f>AVERAGE(Table15[Acceleration B1-3 Total Efforts (Gen 2)])</f>
        <v>70.932075471698113</v>
      </c>
      <c r="AI90" s="11">
        <f>AVERAGE(Table15[Deceleration B1-3 Total Efforts (Gen 2)])</f>
        <v>58.513207547169813</v>
      </c>
      <c r="AJ90" s="11">
        <f>AVERAGE(Table15[High Intensity Distance (m)_&gt;15])</f>
        <v>834.31266088679206</v>
      </c>
      <c r="AK90" s="11">
        <f>AVERAGE(Table15[Velocity Zone 5 (20-25 Km/h) (m)])</f>
        <v>193.57165996226419</v>
      </c>
      <c r="AL90" s="11">
        <f>AVERAGE(Table15[Total Player Load])</f>
        <v>612.17092028301886</v>
      </c>
      <c r="AM90" s="11">
        <f>AVERAGE(Table15[ACC+DEC])</f>
        <v>129.44528301886791</v>
      </c>
      <c r="AN90" s="11" t="str">
        <f>TEXT(Table15[[#This Row],[Date]],"mmmm")</f>
        <v>juillet</v>
      </c>
      <c r="AO90" s="11" t="e">
        <f ca="1">_xlfn.MAXIFS(Table15[Total Distance (m)],Table15[Name],Table15[[#This Row],[Name]])</f>
        <v>#NAME?</v>
      </c>
      <c r="AP90" s="11" t="e">
        <f ca="1">_xlfn.MAXIFS(Table15[HSD Above 20 km/h],Table15[Name],Table15[[#This Row],[Name]])</f>
        <v>#NAME?</v>
      </c>
      <c r="AQ90" s="11" t="e">
        <f ca="1">_xlfn.MAXIFS(Table15[Maximum Velocity (km/h)],Table15[Name],Table15[[#This Row],[Name]])</f>
        <v>#NAME?</v>
      </c>
      <c r="AR90" s="9" t="e">
        <f ca="1">Table15[[#This Row],[Maximum Velocity (km/h)]]/Table15[[#This Row],[Max_Maximum Velocity (km/h)]]</f>
        <v>#NAME?</v>
      </c>
      <c r="AS90" s="11" t="e">
        <f ca="1">_xlfn.MAXIFS(Table15[Velocity Zone 4 (15-20 Km/h) (m)],Table15[Name],Table15[[#This Row],[Name]])</f>
        <v>#NAME?</v>
      </c>
      <c r="AT90" s="11" t="e">
        <f ca="1">_xlfn.MAXIFS(Table15[Velocity Zone 6 (25 + Km/h) (m)],Table15[Name],Table15[[#This Row],[Name]])</f>
        <v>#NAME?</v>
      </c>
      <c r="AU90" s="11" t="e">
        <f ca="1">_xlfn.MAXIFS(Table15[Acceleration B1-3 Total Efforts (Gen 2)],Table15[Name],Table15[[#This Row],[Name]])</f>
        <v>#NAME?</v>
      </c>
      <c r="AV90" s="11" t="e">
        <f ca="1">_xlfn.MAXIFS(Table15[Deceleration B1-3 Total Efforts (Gen 2)],Table15[Name],Table15[[#This Row],[Name]])</f>
        <v>#NAME?</v>
      </c>
      <c r="AW90" s="11" t="e">
        <f ca="1">_xlfn.MAXIFS(Table15[High Intensity Distance (m)_&gt;15],Table15[Name],Table15[[#This Row],[Name]])</f>
        <v>#NAME?</v>
      </c>
      <c r="AX90" s="11" t="e">
        <f ca="1">_xlfn.MAXIFS(Table15[Velocity Zone 5 (20-25 Km/h) (m)],Table15[Name],Table15[[#This Row],[Name]])</f>
        <v>#NAME?</v>
      </c>
      <c r="AY90" s="11" t="e">
        <f ca="1">_xlfn.MAXIFS(Table15[Total Player Load],Table15[Name],Table15[[#This Row],[Name]])</f>
        <v>#NAME?</v>
      </c>
      <c r="AZ90" s="11" t="e">
        <f ca="1">_xlfn.MAXIFS(Table15[ACC+DEC],Table15[Name],Table15[[#This Row],[Name]])</f>
        <v>#NAME?</v>
      </c>
      <c r="BA90" s="11">
        <f>CONVERT(Table15[[#This Row],[Total Duration]],"day","mn")</f>
        <v>95.2</v>
      </c>
      <c r="BB90" s="12">
        <f>Table15[[#This Row],[HSD Above 20 km/h]]/Table15[[#This Row],[Duration(min)]]</f>
        <v>0.34432773109243697</v>
      </c>
      <c r="BC90" s="11">
        <f>Table15[[#This Row],[Velocity Zone 4 (15-20 Km/h) (m)]]/Table15[[#This Row],[Duration(min)]]</f>
        <v>3.3006302521008406</v>
      </c>
      <c r="BD90" s="11">
        <f>Table15[[#This Row],[Velocity Zone 6 (25 + Km/h) (m)]]/Table15[[#This Row],[Duration(min)]]</f>
        <v>0</v>
      </c>
      <c r="BE90" s="11">
        <f>Table15[[#This Row],[Acceleration B1-3 Total Efforts (Gen 2)]]/Table15[[#This Row],[Duration(min)]]</f>
        <v>0.64075630252100835</v>
      </c>
      <c r="BF90" s="11">
        <f>Table15[[#This Row],[Deceleration B1-3 Total Efforts (Gen 2)]]/Table15[[#This Row],[Duration(min)]]</f>
        <v>0.63025210084033612</v>
      </c>
      <c r="BG90" s="11">
        <f>Table15[[#This Row],[High Intensity Distance (m)_&gt;15]]/Table15[[#This Row],[Duration(min)]]</f>
        <v>3.6449579831932772</v>
      </c>
      <c r="BH90" s="11">
        <f>Table15[[#This Row],[Velocity Zone 5 (20-25 Km/h) (m)]]/Table15[[#This Row],[Duration(min)]]</f>
        <v>0.34432773109243697</v>
      </c>
      <c r="BI90" s="11">
        <f>Table15[[#This Row],[Total Player Load]]/Table15[[#This Row],[Duration(min)]]</f>
        <v>4.9513113445378147</v>
      </c>
      <c r="BJ90" s="11">
        <f>Table15[[#This Row],[ACC+DEC]]/Table15[[#This Row],[Duration(min)]]</f>
        <v>1.2710084033613445</v>
      </c>
      <c r="BK90" s="11"/>
      <c r="BL90" s="11"/>
    </row>
    <row r="91" spans="1:64" x14ac:dyDescent="0.3">
      <c r="A91" s="13" t="s">
        <v>22</v>
      </c>
      <c r="B91" s="13" t="s">
        <v>78</v>
      </c>
      <c r="C91" s="14">
        <v>45122</v>
      </c>
      <c r="D91" s="13" t="s">
        <v>19</v>
      </c>
      <c r="E91" s="15">
        <v>6.474537037037037E-2</v>
      </c>
      <c r="F91" s="7">
        <v>3834.2080099999998</v>
      </c>
      <c r="G91" s="7">
        <v>97.84</v>
      </c>
      <c r="H91" s="7">
        <v>27.023879999999998</v>
      </c>
      <c r="I91" s="7">
        <v>372.44</v>
      </c>
      <c r="J91" s="7">
        <v>13.03</v>
      </c>
      <c r="K91" s="7">
        <v>70</v>
      </c>
      <c r="L91" s="7">
        <v>66</v>
      </c>
      <c r="M91" s="7">
        <v>470.28</v>
      </c>
      <c r="N91" s="7">
        <v>84.81</v>
      </c>
      <c r="O91" s="7">
        <v>504.16962000000001</v>
      </c>
      <c r="P91" s="7">
        <v>41.119129999999998</v>
      </c>
      <c r="Q91" s="10">
        <f>SUM(Table15[[#This Row],[Acceleration B1-3 Total Efforts (Gen 2)]:[Deceleration B1-3 Total Efforts (Gen 2)]])</f>
        <v>136</v>
      </c>
      <c r="R91" s="11">
        <f>AVERAGEIF(Table15[Name],Table15[[#This Row],[Name]],Table15[Total Distance (m)])</f>
        <v>5462.7683058620696</v>
      </c>
      <c r="S91" s="11">
        <f>AVERAGEIF(Table15[Name],Table15[[#This Row],[Name]],Table15[HSD Above 20 km/h])</f>
        <v>326.42379344827589</v>
      </c>
      <c r="T91" s="11">
        <f>AVERAGEIF(Table15[Name],Table15[[#This Row],[Name]],Table15[Maximum Velocity (km/h)])</f>
        <v>27.231627931034481</v>
      </c>
      <c r="U91" s="11">
        <f>AVERAGEIF(Table15[Name],Table15[[#This Row],[Name]],Table15[Velocity Zone 4 (15-20 Km/h) (m)])</f>
        <v>608.04103965517231</v>
      </c>
      <c r="V91" s="11">
        <f>AVERAGEIF(Table15[Name],Table15[[#This Row],[Name]],Table15[Velocity Zone 6 (25 + Km/h) (m)])</f>
        <v>84.49862137931035</v>
      </c>
      <c r="W91" s="11">
        <f>AVERAGEIF(Table15[Name],Table15[[#This Row],[Name]],Table15[Acceleration B1-3 Total Efforts (Gen 2)])</f>
        <v>82.482758620689651</v>
      </c>
      <c r="X91" s="11">
        <f>AVERAGEIF(Table15[Name],Table15[[#This Row],[Name]],Table15[Deceleration B1-3 Total Efforts (Gen 2)])</f>
        <v>68.65517241379311</v>
      </c>
      <c r="Y91" s="11">
        <f>AVERAGEIF(Table15[Name],Table15[[#This Row],[Name]],Table15[High Intensity Distance (m)_&gt;15])</f>
        <v>934.4648331034482</v>
      </c>
      <c r="Z91" s="11">
        <f>AVERAGEIF(Table15[Name],Table15[[#This Row],[Name]],Table15[Velocity Zone 5 (20-25 Km/h) (m)])</f>
        <v>241.92517206896545</v>
      </c>
      <c r="AA91" s="11">
        <f>AVERAGEIF(Table15[Name],Table15[[#This Row],[Name]],Table15[Total Player Load])</f>
        <v>648.54259724137933</v>
      </c>
      <c r="AB91" s="11">
        <f>AVERAGEIF(Table15[Name],Table15[[#This Row],[Name]],Table15[ACC+DEC])</f>
        <v>151.13793103448276</v>
      </c>
      <c r="AC91" s="11">
        <f>AVERAGE(Table15[Total Distance (m)])</f>
        <v>5546.0900840188679</v>
      </c>
      <c r="AD91" s="11">
        <f>AVERAGE(Table15[HSD Above 20 km/h])</f>
        <v>248.67511279245289</v>
      </c>
      <c r="AE91" s="11">
        <f>AVERAGE(Table15[Maximum Velocity (km/h)])</f>
        <v>25.938714150943401</v>
      </c>
      <c r="AF91" s="11">
        <f>AVERAGE(Table15[Velocity Zone 4 (15-20 Km/h) (m)])</f>
        <v>585.63754809433908</v>
      </c>
      <c r="AG91" s="11">
        <f>AVERAGE(Table15[Velocity Zone 6 (25 + Km/h) (m)])</f>
        <v>55.103452830188672</v>
      </c>
      <c r="AH91" s="11">
        <f>AVERAGE(Table15[Acceleration B1-3 Total Efforts (Gen 2)])</f>
        <v>70.932075471698113</v>
      </c>
      <c r="AI91" s="11">
        <f>AVERAGE(Table15[Deceleration B1-3 Total Efforts (Gen 2)])</f>
        <v>58.513207547169813</v>
      </c>
      <c r="AJ91" s="11">
        <f>AVERAGE(Table15[High Intensity Distance (m)_&gt;15])</f>
        <v>834.31266088679206</v>
      </c>
      <c r="AK91" s="11">
        <f>AVERAGE(Table15[Velocity Zone 5 (20-25 Km/h) (m)])</f>
        <v>193.57165996226419</v>
      </c>
      <c r="AL91" s="11">
        <f>AVERAGE(Table15[Total Player Load])</f>
        <v>612.17092028301886</v>
      </c>
      <c r="AM91" s="11">
        <f>AVERAGE(Table15[ACC+DEC])</f>
        <v>129.44528301886791</v>
      </c>
      <c r="AN91" s="11" t="str">
        <f>TEXT(Table15[[#This Row],[Date]],"mmmm")</f>
        <v>juillet</v>
      </c>
      <c r="AO91" s="11" t="e">
        <f ca="1">_xlfn.MAXIFS(Table15[Total Distance (m)],Table15[Name],Table15[[#This Row],[Name]])</f>
        <v>#NAME?</v>
      </c>
      <c r="AP91" s="11" t="e">
        <f ca="1">_xlfn.MAXIFS(Table15[HSD Above 20 km/h],Table15[Name],Table15[[#This Row],[Name]])</f>
        <v>#NAME?</v>
      </c>
      <c r="AQ91" s="11" t="e">
        <f ca="1">_xlfn.MAXIFS(Table15[Maximum Velocity (km/h)],Table15[Name],Table15[[#This Row],[Name]])</f>
        <v>#NAME?</v>
      </c>
      <c r="AR91" s="9" t="e">
        <f ca="1">Table15[[#This Row],[Maximum Velocity (km/h)]]/Table15[[#This Row],[Max_Maximum Velocity (km/h)]]</f>
        <v>#NAME?</v>
      </c>
      <c r="AS91" s="11" t="e">
        <f ca="1">_xlfn.MAXIFS(Table15[Velocity Zone 4 (15-20 Km/h) (m)],Table15[Name],Table15[[#This Row],[Name]])</f>
        <v>#NAME?</v>
      </c>
      <c r="AT91" s="11" t="e">
        <f ca="1">_xlfn.MAXIFS(Table15[Velocity Zone 6 (25 + Km/h) (m)],Table15[Name],Table15[[#This Row],[Name]])</f>
        <v>#NAME?</v>
      </c>
      <c r="AU91" s="11" t="e">
        <f ca="1">_xlfn.MAXIFS(Table15[Acceleration B1-3 Total Efforts (Gen 2)],Table15[Name],Table15[[#This Row],[Name]])</f>
        <v>#NAME?</v>
      </c>
      <c r="AV91" s="11" t="e">
        <f ca="1">_xlfn.MAXIFS(Table15[Deceleration B1-3 Total Efforts (Gen 2)],Table15[Name],Table15[[#This Row],[Name]])</f>
        <v>#NAME?</v>
      </c>
      <c r="AW91" s="11" t="e">
        <f ca="1">_xlfn.MAXIFS(Table15[High Intensity Distance (m)_&gt;15],Table15[Name],Table15[[#This Row],[Name]])</f>
        <v>#NAME?</v>
      </c>
      <c r="AX91" s="11" t="e">
        <f ca="1">_xlfn.MAXIFS(Table15[Velocity Zone 5 (20-25 Km/h) (m)],Table15[Name],Table15[[#This Row],[Name]])</f>
        <v>#NAME?</v>
      </c>
      <c r="AY91" s="11" t="e">
        <f ca="1">_xlfn.MAXIFS(Table15[Total Player Load],Table15[Name],Table15[[#This Row],[Name]])</f>
        <v>#NAME?</v>
      </c>
      <c r="AZ91" s="11" t="e">
        <f ca="1">_xlfn.MAXIFS(Table15[ACC+DEC],Table15[Name],Table15[[#This Row],[Name]])</f>
        <v>#NAME?</v>
      </c>
      <c r="BA91" s="11">
        <f>CONVERT(Table15[[#This Row],[Total Duration]],"day","mn")</f>
        <v>93.233333333333334</v>
      </c>
      <c r="BB91" s="12">
        <f>Table15[[#This Row],[HSD Above 20 km/h]]/Table15[[#This Row],[Duration(min)]]</f>
        <v>1.0494100822309618</v>
      </c>
      <c r="BC91" s="11">
        <f>Table15[[#This Row],[Velocity Zone 4 (15-20 Km/h) (m)]]/Table15[[#This Row],[Duration(min)]]</f>
        <v>3.994708616374687</v>
      </c>
      <c r="BD91" s="11">
        <f>Table15[[#This Row],[Velocity Zone 6 (25 + Km/h) (m)]]/Table15[[#This Row],[Duration(min)]]</f>
        <v>0.1397568823739721</v>
      </c>
      <c r="BE91" s="11">
        <f>Table15[[#This Row],[Acceleration B1-3 Total Efforts (Gen 2)]]/Table15[[#This Row],[Duration(min)]]</f>
        <v>0.75080443332141578</v>
      </c>
      <c r="BF91" s="11">
        <f>Table15[[#This Row],[Deceleration B1-3 Total Efforts (Gen 2)]]/Table15[[#This Row],[Duration(min)]]</f>
        <v>0.70790132284590634</v>
      </c>
      <c r="BG91" s="11">
        <f>Table15[[#This Row],[High Intensity Distance (m)_&gt;15]]/Table15[[#This Row],[Duration(min)]]</f>
        <v>5.044118698605649</v>
      </c>
      <c r="BH91" s="11">
        <f>Table15[[#This Row],[Velocity Zone 5 (20-25 Km/h) (m)]]/Table15[[#This Row],[Duration(min)]]</f>
        <v>0.90965319985698967</v>
      </c>
      <c r="BI91" s="11">
        <f>Table15[[#This Row],[Total Player Load]]/Table15[[#This Row],[Duration(min)]]</f>
        <v>5.4076112263139082</v>
      </c>
      <c r="BJ91" s="11">
        <f>Table15[[#This Row],[ACC+DEC]]/Table15[[#This Row],[Duration(min)]]</f>
        <v>1.458705756167322</v>
      </c>
      <c r="BK91" s="11"/>
      <c r="BL91" s="11"/>
    </row>
    <row r="92" spans="1:64" x14ac:dyDescent="0.3">
      <c r="A92" s="13" t="s">
        <v>37</v>
      </c>
      <c r="B92" s="13" t="s">
        <v>78</v>
      </c>
      <c r="C92" s="14">
        <v>45122</v>
      </c>
      <c r="D92" s="13" t="s">
        <v>19</v>
      </c>
      <c r="E92" s="15">
        <v>6.4212962962962958E-2</v>
      </c>
      <c r="F92" s="7">
        <v>3578.3862300000001</v>
      </c>
      <c r="G92" s="7">
        <v>53.64</v>
      </c>
      <c r="H92" s="7">
        <v>23.703209999999999</v>
      </c>
      <c r="I92" s="7">
        <v>232.28</v>
      </c>
      <c r="J92" s="7">
        <v>0</v>
      </c>
      <c r="K92" s="7">
        <v>53</v>
      </c>
      <c r="L92" s="7">
        <v>48</v>
      </c>
      <c r="M92" s="7">
        <v>285.92</v>
      </c>
      <c r="N92" s="7">
        <v>53.64</v>
      </c>
      <c r="O92" s="7">
        <v>429.84937000000002</v>
      </c>
      <c r="P92" s="7">
        <v>38.69585</v>
      </c>
      <c r="Q92" s="10">
        <f>SUM(Table15[[#This Row],[Acceleration B1-3 Total Efforts (Gen 2)]:[Deceleration B1-3 Total Efforts (Gen 2)]])</f>
        <v>101</v>
      </c>
      <c r="R92" s="11">
        <f>AVERAGEIF(Table15[Name],Table15[[#This Row],[Name]],Table15[Total Distance (m)])</f>
        <v>6139.7996708333349</v>
      </c>
      <c r="S92" s="11">
        <f>AVERAGEIF(Table15[Name],Table15[[#This Row],[Name]],Table15[HSD Above 20 km/h])</f>
        <v>201.54916583333338</v>
      </c>
      <c r="T92" s="11">
        <f>AVERAGEIF(Table15[Name],Table15[[#This Row],[Name]],Table15[Maximum Velocity (km/h)])</f>
        <v>23.793131666666667</v>
      </c>
      <c r="U92" s="11">
        <f>AVERAGEIF(Table15[Name],Table15[[#This Row],[Name]],Table15[Velocity Zone 4 (15-20 Km/h) (m)])</f>
        <v>577.89167124999983</v>
      </c>
      <c r="V92" s="11">
        <f>AVERAGEIF(Table15[Name],Table15[[#This Row],[Name]],Table15[Velocity Zone 6 (25 + Km/h) (m)])</f>
        <v>45.649166250000007</v>
      </c>
      <c r="W92" s="11">
        <f>AVERAGEIF(Table15[Name],Table15[[#This Row],[Name]],Table15[Acceleration B1-3 Total Efforts (Gen 2)])</f>
        <v>68.25</v>
      </c>
      <c r="X92" s="11">
        <f>AVERAGEIF(Table15[Name],Table15[[#This Row],[Name]],Table15[Deceleration B1-3 Total Efforts (Gen 2)])</f>
        <v>52.208333333333336</v>
      </c>
      <c r="Y92" s="11">
        <f>AVERAGEIF(Table15[Name],Table15[[#This Row],[Name]],Table15[High Intensity Distance (m)_&gt;15])</f>
        <v>779.44083708333335</v>
      </c>
      <c r="Z92" s="11">
        <f>AVERAGEIF(Table15[Name],Table15[[#This Row],[Name]],Table15[Velocity Zone 5 (20-25 Km/h) (m)])</f>
        <v>155.89999958333337</v>
      </c>
      <c r="AA92" s="11">
        <f>AVERAGEIF(Table15[Name],Table15[[#This Row],[Name]],Table15[Total Player Load])</f>
        <v>674.74275333333321</v>
      </c>
      <c r="AB92" s="11">
        <f>AVERAGEIF(Table15[Name],Table15[[#This Row],[Name]],Table15[ACC+DEC])</f>
        <v>120.45833333333333</v>
      </c>
      <c r="AC92" s="11">
        <f>AVERAGE(Table15[Total Distance (m)])</f>
        <v>5546.0900840188679</v>
      </c>
      <c r="AD92" s="11">
        <f>AVERAGE(Table15[HSD Above 20 km/h])</f>
        <v>248.67511279245289</v>
      </c>
      <c r="AE92" s="11">
        <f>AVERAGE(Table15[Maximum Velocity (km/h)])</f>
        <v>25.938714150943401</v>
      </c>
      <c r="AF92" s="11">
        <f>AVERAGE(Table15[Velocity Zone 4 (15-20 Km/h) (m)])</f>
        <v>585.63754809433908</v>
      </c>
      <c r="AG92" s="11">
        <f>AVERAGE(Table15[Velocity Zone 6 (25 + Km/h) (m)])</f>
        <v>55.103452830188672</v>
      </c>
      <c r="AH92" s="11">
        <f>AVERAGE(Table15[Acceleration B1-3 Total Efforts (Gen 2)])</f>
        <v>70.932075471698113</v>
      </c>
      <c r="AI92" s="11">
        <f>AVERAGE(Table15[Deceleration B1-3 Total Efforts (Gen 2)])</f>
        <v>58.513207547169813</v>
      </c>
      <c r="AJ92" s="11">
        <f>AVERAGE(Table15[High Intensity Distance (m)_&gt;15])</f>
        <v>834.31266088679206</v>
      </c>
      <c r="AK92" s="11">
        <f>AVERAGE(Table15[Velocity Zone 5 (20-25 Km/h) (m)])</f>
        <v>193.57165996226419</v>
      </c>
      <c r="AL92" s="11">
        <f>AVERAGE(Table15[Total Player Load])</f>
        <v>612.17092028301886</v>
      </c>
      <c r="AM92" s="11">
        <f>AVERAGE(Table15[ACC+DEC])</f>
        <v>129.44528301886791</v>
      </c>
      <c r="AN92" s="11" t="str">
        <f>TEXT(Table15[[#This Row],[Date]],"mmmm")</f>
        <v>juillet</v>
      </c>
      <c r="AO92" s="11" t="e">
        <f ca="1">_xlfn.MAXIFS(Table15[Total Distance (m)],Table15[Name],Table15[[#This Row],[Name]])</f>
        <v>#NAME?</v>
      </c>
      <c r="AP92" s="11" t="e">
        <f ca="1">_xlfn.MAXIFS(Table15[HSD Above 20 km/h],Table15[Name],Table15[[#This Row],[Name]])</f>
        <v>#NAME?</v>
      </c>
      <c r="AQ92" s="11" t="e">
        <f ca="1">_xlfn.MAXIFS(Table15[Maximum Velocity (km/h)],Table15[Name],Table15[[#This Row],[Name]])</f>
        <v>#NAME?</v>
      </c>
      <c r="AR92" s="9" t="e">
        <f ca="1">Table15[[#This Row],[Maximum Velocity (km/h)]]/Table15[[#This Row],[Max_Maximum Velocity (km/h)]]</f>
        <v>#NAME?</v>
      </c>
      <c r="AS92" s="11" t="e">
        <f ca="1">_xlfn.MAXIFS(Table15[Velocity Zone 4 (15-20 Km/h) (m)],Table15[Name],Table15[[#This Row],[Name]])</f>
        <v>#NAME?</v>
      </c>
      <c r="AT92" s="11" t="e">
        <f ca="1">_xlfn.MAXIFS(Table15[Velocity Zone 6 (25 + Km/h) (m)],Table15[Name],Table15[[#This Row],[Name]])</f>
        <v>#NAME?</v>
      </c>
      <c r="AU92" s="11" t="e">
        <f ca="1">_xlfn.MAXIFS(Table15[Acceleration B1-3 Total Efforts (Gen 2)],Table15[Name],Table15[[#This Row],[Name]])</f>
        <v>#NAME?</v>
      </c>
      <c r="AV92" s="11" t="e">
        <f ca="1">_xlfn.MAXIFS(Table15[Deceleration B1-3 Total Efforts (Gen 2)],Table15[Name],Table15[[#This Row],[Name]])</f>
        <v>#NAME?</v>
      </c>
      <c r="AW92" s="11" t="e">
        <f ca="1">_xlfn.MAXIFS(Table15[High Intensity Distance (m)_&gt;15],Table15[Name],Table15[[#This Row],[Name]])</f>
        <v>#NAME?</v>
      </c>
      <c r="AX92" s="11" t="e">
        <f ca="1">_xlfn.MAXIFS(Table15[Velocity Zone 5 (20-25 Km/h) (m)],Table15[Name],Table15[[#This Row],[Name]])</f>
        <v>#NAME?</v>
      </c>
      <c r="AY92" s="11" t="e">
        <f ca="1">_xlfn.MAXIFS(Table15[Total Player Load],Table15[Name],Table15[[#This Row],[Name]])</f>
        <v>#NAME?</v>
      </c>
      <c r="AZ92" s="11" t="e">
        <f ca="1">_xlfn.MAXIFS(Table15[ACC+DEC],Table15[Name],Table15[[#This Row],[Name]])</f>
        <v>#NAME?</v>
      </c>
      <c r="BA92" s="11">
        <f>CONVERT(Table15[[#This Row],[Total Duration]],"day","mn")</f>
        <v>92.466666666666669</v>
      </c>
      <c r="BB92" s="12">
        <f>Table15[[#This Row],[HSD Above 20 km/h]]/Table15[[#This Row],[Duration(min)]]</f>
        <v>0.58010093727469358</v>
      </c>
      <c r="BC92" s="11">
        <f>Table15[[#This Row],[Velocity Zone 4 (15-20 Km/h) (m)]]/Table15[[#This Row],[Duration(min)]]</f>
        <v>2.5120403749098772</v>
      </c>
      <c r="BD92" s="11">
        <f>Table15[[#This Row],[Velocity Zone 6 (25 + Km/h) (m)]]/Table15[[#This Row],[Duration(min)]]</f>
        <v>0</v>
      </c>
      <c r="BE92" s="11">
        <f>Table15[[#This Row],[Acceleration B1-3 Total Efforts (Gen 2)]]/Table15[[#This Row],[Duration(min)]]</f>
        <v>0.5731795241528479</v>
      </c>
      <c r="BF92" s="11">
        <f>Table15[[#This Row],[Deceleration B1-3 Total Efforts (Gen 2)]]/Table15[[#This Row],[Duration(min)]]</f>
        <v>0.51910598413842823</v>
      </c>
      <c r="BG92" s="11">
        <f>Table15[[#This Row],[High Intensity Distance (m)_&gt;15]]/Table15[[#This Row],[Duration(min)]]</f>
        <v>3.0921413121845713</v>
      </c>
      <c r="BH92" s="11">
        <f>Table15[[#This Row],[Velocity Zone 5 (20-25 Km/h) (m)]]/Table15[[#This Row],[Duration(min)]]</f>
        <v>0.58010093727469358</v>
      </c>
      <c r="BI92" s="11">
        <f>Table15[[#This Row],[Total Player Load]]/Table15[[#This Row],[Duration(min)]]</f>
        <v>4.6486954217736125</v>
      </c>
      <c r="BJ92" s="11">
        <f>Table15[[#This Row],[ACC+DEC]]/Table15[[#This Row],[Duration(min)]]</f>
        <v>1.0922855082912761</v>
      </c>
      <c r="BK92" s="11"/>
      <c r="BL92" s="11"/>
    </row>
    <row r="93" spans="1:64" x14ac:dyDescent="0.3">
      <c r="A93" s="13" t="s">
        <v>23</v>
      </c>
      <c r="B93" s="13" t="s">
        <v>78</v>
      </c>
      <c r="C93" s="14">
        <v>45122</v>
      </c>
      <c r="D93" s="13" t="s">
        <v>24</v>
      </c>
      <c r="E93" s="15">
        <v>6.6111111111111107E-2</v>
      </c>
      <c r="F93" s="7">
        <v>3924.1762699999999</v>
      </c>
      <c r="G93" s="7">
        <v>71.31</v>
      </c>
      <c r="H93" s="7">
        <v>29.2014</v>
      </c>
      <c r="I93" s="7">
        <v>253.28</v>
      </c>
      <c r="J93" s="7">
        <v>22.08</v>
      </c>
      <c r="K93" s="7">
        <v>47</v>
      </c>
      <c r="L93" s="7">
        <v>41</v>
      </c>
      <c r="M93" s="7">
        <v>324.58999999999997</v>
      </c>
      <c r="N93" s="7">
        <v>49.23</v>
      </c>
      <c r="O93" s="7">
        <v>448.63839999999999</v>
      </c>
      <c r="P93" s="7">
        <v>41.218170000000001</v>
      </c>
      <c r="Q93" s="10">
        <f>SUM(Table15[[#This Row],[Acceleration B1-3 Total Efforts (Gen 2)]:[Deceleration B1-3 Total Efforts (Gen 2)]])</f>
        <v>88</v>
      </c>
      <c r="R93" s="11">
        <f>AVERAGEIF(Table15[Name],Table15[[#This Row],[Name]],Table15[Total Distance (m)])</f>
        <v>6241.2704329032267</v>
      </c>
      <c r="S93" s="11">
        <f>AVERAGEIF(Table15[Name],Table15[[#This Row],[Name]],Table15[HSD Above 20 km/h])</f>
        <v>217.21870838709677</v>
      </c>
      <c r="T93" s="11">
        <f>AVERAGEIF(Table15[Name],Table15[[#This Row],[Name]],Table15[Maximum Velocity (km/h)])</f>
        <v>26.033857419354835</v>
      </c>
      <c r="U93" s="11">
        <f>AVERAGEIF(Table15[Name],Table15[[#This Row],[Name]],Table15[Velocity Zone 4 (15-20 Km/h) (m)])</f>
        <v>570.99710096774197</v>
      </c>
      <c r="V93" s="11">
        <f>AVERAGEIF(Table15[Name],Table15[[#This Row],[Name]],Table15[Velocity Zone 6 (25 + Km/h) (m)])</f>
        <v>39.649355161290323</v>
      </c>
      <c r="W93" s="11">
        <f>AVERAGEIF(Table15[Name],Table15[[#This Row],[Name]],Table15[Acceleration B1-3 Total Efforts (Gen 2)])</f>
        <v>62.967741935483872</v>
      </c>
      <c r="X93" s="11">
        <f>AVERAGEIF(Table15[Name],Table15[[#This Row],[Name]],Table15[Deceleration B1-3 Total Efforts (Gen 2)])</f>
        <v>49.29032258064516</v>
      </c>
      <c r="Y93" s="11">
        <f>AVERAGEIF(Table15[Name],Table15[[#This Row],[Name]],Table15[High Intensity Distance (m)_&gt;15])</f>
        <v>788.2158093548386</v>
      </c>
      <c r="Z93" s="11">
        <f>AVERAGEIF(Table15[Name],Table15[[#This Row],[Name]],Table15[Velocity Zone 5 (20-25 Km/h) (m)])</f>
        <v>177.56935322580642</v>
      </c>
      <c r="AA93" s="11">
        <f>AVERAGEIF(Table15[Name],Table15[[#This Row],[Name]],Table15[Total Player Load])</f>
        <v>665.93952838709663</v>
      </c>
      <c r="AB93" s="11">
        <f>AVERAGEIF(Table15[Name],Table15[[#This Row],[Name]],Table15[ACC+DEC])</f>
        <v>112.25806451612904</v>
      </c>
      <c r="AC93" s="11">
        <f>AVERAGE(Table15[Total Distance (m)])</f>
        <v>5546.0900840188679</v>
      </c>
      <c r="AD93" s="11">
        <f>AVERAGE(Table15[HSD Above 20 km/h])</f>
        <v>248.67511279245289</v>
      </c>
      <c r="AE93" s="11">
        <f>AVERAGE(Table15[Maximum Velocity (km/h)])</f>
        <v>25.938714150943401</v>
      </c>
      <c r="AF93" s="11">
        <f>AVERAGE(Table15[Velocity Zone 4 (15-20 Km/h) (m)])</f>
        <v>585.63754809433908</v>
      </c>
      <c r="AG93" s="11">
        <f>AVERAGE(Table15[Velocity Zone 6 (25 + Km/h) (m)])</f>
        <v>55.103452830188672</v>
      </c>
      <c r="AH93" s="11">
        <f>AVERAGE(Table15[Acceleration B1-3 Total Efforts (Gen 2)])</f>
        <v>70.932075471698113</v>
      </c>
      <c r="AI93" s="11">
        <f>AVERAGE(Table15[Deceleration B1-3 Total Efforts (Gen 2)])</f>
        <v>58.513207547169813</v>
      </c>
      <c r="AJ93" s="11">
        <f>AVERAGE(Table15[High Intensity Distance (m)_&gt;15])</f>
        <v>834.31266088679206</v>
      </c>
      <c r="AK93" s="11">
        <f>AVERAGE(Table15[Velocity Zone 5 (20-25 Km/h) (m)])</f>
        <v>193.57165996226419</v>
      </c>
      <c r="AL93" s="11">
        <f>AVERAGE(Table15[Total Player Load])</f>
        <v>612.17092028301886</v>
      </c>
      <c r="AM93" s="11">
        <f>AVERAGE(Table15[ACC+DEC])</f>
        <v>129.44528301886791</v>
      </c>
      <c r="AN93" s="11" t="str">
        <f>TEXT(Table15[[#This Row],[Date]],"mmmm")</f>
        <v>juillet</v>
      </c>
      <c r="AO93" s="11" t="e">
        <f ca="1">_xlfn.MAXIFS(Table15[Total Distance (m)],Table15[Name],Table15[[#This Row],[Name]])</f>
        <v>#NAME?</v>
      </c>
      <c r="AP93" s="11" t="e">
        <f ca="1">_xlfn.MAXIFS(Table15[HSD Above 20 km/h],Table15[Name],Table15[[#This Row],[Name]])</f>
        <v>#NAME?</v>
      </c>
      <c r="AQ93" s="11" t="e">
        <f ca="1">_xlfn.MAXIFS(Table15[Maximum Velocity (km/h)],Table15[Name],Table15[[#This Row],[Name]])</f>
        <v>#NAME?</v>
      </c>
      <c r="AR93" s="9" t="e">
        <f ca="1">Table15[[#This Row],[Maximum Velocity (km/h)]]/Table15[[#This Row],[Max_Maximum Velocity (km/h)]]</f>
        <v>#NAME?</v>
      </c>
      <c r="AS93" s="11" t="e">
        <f ca="1">_xlfn.MAXIFS(Table15[Velocity Zone 4 (15-20 Km/h) (m)],Table15[Name],Table15[[#This Row],[Name]])</f>
        <v>#NAME?</v>
      </c>
      <c r="AT93" s="11" t="e">
        <f ca="1">_xlfn.MAXIFS(Table15[Velocity Zone 6 (25 + Km/h) (m)],Table15[Name],Table15[[#This Row],[Name]])</f>
        <v>#NAME?</v>
      </c>
      <c r="AU93" s="11" t="e">
        <f ca="1">_xlfn.MAXIFS(Table15[Acceleration B1-3 Total Efforts (Gen 2)],Table15[Name],Table15[[#This Row],[Name]])</f>
        <v>#NAME?</v>
      </c>
      <c r="AV93" s="11" t="e">
        <f ca="1">_xlfn.MAXIFS(Table15[Deceleration B1-3 Total Efforts (Gen 2)],Table15[Name],Table15[[#This Row],[Name]])</f>
        <v>#NAME?</v>
      </c>
      <c r="AW93" s="11" t="e">
        <f ca="1">_xlfn.MAXIFS(Table15[High Intensity Distance (m)_&gt;15],Table15[Name],Table15[[#This Row],[Name]])</f>
        <v>#NAME?</v>
      </c>
      <c r="AX93" s="11" t="e">
        <f ca="1">_xlfn.MAXIFS(Table15[Velocity Zone 5 (20-25 Km/h) (m)],Table15[Name],Table15[[#This Row],[Name]])</f>
        <v>#NAME?</v>
      </c>
      <c r="AY93" s="11" t="e">
        <f ca="1">_xlfn.MAXIFS(Table15[Total Player Load],Table15[Name],Table15[[#This Row],[Name]])</f>
        <v>#NAME?</v>
      </c>
      <c r="AZ93" s="11" t="e">
        <f ca="1">_xlfn.MAXIFS(Table15[ACC+DEC],Table15[Name],Table15[[#This Row],[Name]])</f>
        <v>#NAME?</v>
      </c>
      <c r="BA93" s="11">
        <f>CONVERT(Table15[[#This Row],[Total Duration]],"day","mn")</f>
        <v>95.2</v>
      </c>
      <c r="BB93" s="12">
        <f>Table15[[#This Row],[HSD Above 20 km/h]]/Table15[[#This Row],[Duration(min)]]</f>
        <v>0.7490546218487395</v>
      </c>
      <c r="BC93" s="11">
        <f>Table15[[#This Row],[Velocity Zone 4 (15-20 Km/h) (m)]]/Table15[[#This Row],[Duration(min)]]</f>
        <v>2.6605042016806721</v>
      </c>
      <c r="BD93" s="11">
        <f>Table15[[#This Row],[Velocity Zone 6 (25 + Km/h) (m)]]/Table15[[#This Row],[Duration(min)]]</f>
        <v>0.23193277310924368</v>
      </c>
      <c r="BE93" s="11">
        <f>Table15[[#This Row],[Acceleration B1-3 Total Efforts (Gen 2)]]/Table15[[#This Row],[Duration(min)]]</f>
        <v>0.49369747899159661</v>
      </c>
      <c r="BF93" s="11">
        <f>Table15[[#This Row],[Deceleration B1-3 Total Efforts (Gen 2)]]/Table15[[#This Row],[Duration(min)]]</f>
        <v>0.43067226890756299</v>
      </c>
      <c r="BG93" s="11">
        <f>Table15[[#This Row],[High Intensity Distance (m)_&gt;15]]/Table15[[#This Row],[Duration(min)]]</f>
        <v>3.4095588235294114</v>
      </c>
      <c r="BH93" s="11">
        <f>Table15[[#This Row],[Velocity Zone 5 (20-25 Km/h) (m)]]/Table15[[#This Row],[Duration(min)]]</f>
        <v>0.51712184873949574</v>
      </c>
      <c r="BI93" s="11">
        <f>Table15[[#This Row],[Total Player Load]]/Table15[[#This Row],[Duration(min)]]</f>
        <v>4.7125882352941177</v>
      </c>
      <c r="BJ93" s="11">
        <f>Table15[[#This Row],[ACC+DEC]]/Table15[[#This Row],[Duration(min)]]</f>
        <v>0.9243697478991596</v>
      </c>
      <c r="BK93" s="11"/>
      <c r="BL93" s="11"/>
    </row>
    <row r="94" spans="1:64" x14ac:dyDescent="0.3">
      <c r="A94" s="13" t="s">
        <v>27</v>
      </c>
      <c r="B94" s="13" t="s">
        <v>78</v>
      </c>
      <c r="C94" s="14">
        <v>45122</v>
      </c>
      <c r="D94" s="13" t="s">
        <v>15</v>
      </c>
      <c r="E94" s="15">
        <v>6.6192129629629629E-2</v>
      </c>
      <c r="F94" s="7">
        <v>3205.0063500000001</v>
      </c>
      <c r="G94" s="7">
        <v>44.04</v>
      </c>
      <c r="H94" s="7">
        <v>23.521830000000001</v>
      </c>
      <c r="I94" s="7">
        <v>257.47000000000003</v>
      </c>
      <c r="J94" s="7">
        <v>0</v>
      </c>
      <c r="K94" s="7">
        <v>60</v>
      </c>
      <c r="L94" s="7">
        <v>52</v>
      </c>
      <c r="M94" s="7">
        <v>301.51</v>
      </c>
      <c r="N94" s="7">
        <v>44.04</v>
      </c>
      <c r="O94" s="7">
        <v>383.50607000000002</v>
      </c>
      <c r="P94" s="7">
        <v>33.62236</v>
      </c>
      <c r="Q94" s="10">
        <f>SUM(Table15[[#This Row],[Acceleration B1-3 Total Efforts (Gen 2)]:[Deceleration B1-3 Total Efforts (Gen 2)]])</f>
        <v>112</v>
      </c>
      <c r="R94" s="11">
        <f>AVERAGEIF(Table15[Name],Table15[[#This Row],[Name]],Table15[Total Distance (m)])</f>
        <v>5179.7768868965513</v>
      </c>
      <c r="S94" s="11">
        <f>AVERAGEIF(Table15[Name],Table15[[#This Row],[Name]],Table15[HSD Above 20 km/h])</f>
        <v>252.10896655172411</v>
      </c>
      <c r="T94" s="11">
        <f>AVERAGEIF(Table15[Name],Table15[[#This Row],[Name]],Table15[Maximum Velocity (km/h)])</f>
        <v>25.649757931034483</v>
      </c>
      <c r="U94" s="11">
        <f>AVERAGEIF(Table15[Name],Table15[[#This Row],[Name]],Table15[Velocity Zone 4 (15-20 Km/h) (m)])</f>
        <v>569.24724724137934</v>
      </c>
      <c r="V94" s="11">
        <f>AVERAGEIF(Table15[Name],Table15[[#This Row],[Name]],Table15[Velocity Zone 6 (25 + Km/h) (m)])</f>
        <v>51.631034137931039</v>
      </c>
      <c r="W94" s="11">
        <f>AVERAGEIF(Table15[Name],Table15[[#This Row],[Name]],Table15[Acceleration B1-3 Total Efforts (Gen 2)])</f>
        <v>76</v>
      </c>
      <c r="X94" s="11">
        <f>AVERAGEIF(Table15[Name],Table15[[#This Row],[Name]],Table15[Deceleration B1-3 Total Efforts (Gen 2)])</f>
        <v>64.58620689655173</v>
      </c>
      <c r="Y94" s="11">
        <f>AVERAGEIF(Table15[Name],Table15[[#This Row],[Name]],Table15[High Intensity Distance (m)_&gt;15])</f>
        <v>821.35621379310328</v>
      </c>
      <c r="Z94" s="11">
        <f>AVERAGEIF(Table15[Name],Table15[[#This Row],[Name]],Table15[Velocity Zone 5 (20-25 Km/h) (m)])</f>
        <v>200.47793241379313</v>
      </c>
      <c r="AA94" s="11">
        <f>AVERAGEIF(Table15[Name],Table15[[#This Row],[Name]],Table15[Total Player Load])</f>
        <v>529.0852103448276</v>
      </c>
      <c r="AB94" s="11">
        <f>AVERAGEIF(Table15[Name],Table15[[#This Row],[Name]],Table15[ACC+DEC])</f>
        <v>140.58620689655172</v>
      </c>
      <c r="AC94" s="11">
        <f>AVERAGE(Table15[Total Distance (m)])</f>
        <v>5546.0900840188679</v>
      </c>
      <c r="AD94" s="11">
        <f>AVERAGE(Table15[HSD Above 20 km/h])</f>
        <v>248.67511279245289</v>
      </c>
      <c r="AE94" s="11">
        <f>AVERAGE(Table15[Maximum Velocity (km/h)])</f>
        <v>25.938714150943401</v>
      </c>
      <c r="AF94" s="11">
        <f>AVERAGE(Table15[Velocity Zone 4 (15-20 Km/h) (m)])</f>
        <v>585.63754809433908</v>
      </c>
      <c r="AG94" s="11">
        <f>AVERAGE(Table15[Velocity Zone 6 (25 + Km/h) (m)])</f>
        <v>55.103452830188672</v>
      </c>
      <c r="AH94" s="11">
        <f>AVERAGE(Table15[Acceleration B1-3 Total Efforts (Gen 2)])</f>
        <v>70.932075471698113</v>
      </c>
      <c r="AI94" s="11">
        <f>AVERAGE(Table15[Deceleration B1-3 Total Efforts (Gen 2)])</f>
        <v>58.513207547169813</v>
      </c>
      <c r="AJ94" s="11">
        <f>AVERAGE(Table15[High Intensity Distance (m)_&gt;15])</f>
        <v>834.31266088679206</v>
      </c>
      <c r="AK94" s="11">
        <f>AVERAGE(Table15[Velocity Zone 5 (20-25 Km/h) (m)])</f>
        <v>193.57165996226419</v>
      </c>
      <c r="AL94" s="11">
        <f>AVERAGE(Table15[Total Player Load])</f>
        <v>612.17092028301886</v>
      </c>
      <c r="AM94" s="11">
        <f>AVERAGE(Table15[ACC+DEC])</f>
        <v>129.44528301886791</v>
      </c>
      <c r="AN94" s="11" t="str">
        <f>TEXT(Table15[[#This Row],[Date]],"mmmm")</f>
        <v>juillet</v>
      </c>
      <c r="AO94" s="11" t="e">
        <f ca="1">_xlfn.MAXIFS(Table15[Total Distance (m)],Table15[Name],Table15[[#This Row],[Name]])</f>
        <v>#NAME?</v>
      </c>
      <c r="AP94" s="11" t="e">
        <f ca="1">_xlfn.MAXIFS(Table15[HSD Above 20 km/h],Table15[Name],Table15[[#This Row],[Name]])</f>
        <v>#NAME?</v>
      </c>
      <c r="AQ94" s="11" t="e">
        <f ca="1">_xlfn.MAXIFS(Table15[Maximum Velocity (km/h)],Table15[Name],Table15[[#This Row],[Name]])</f>
        <v>#NAME?</v>
      </c>
      <c r="AR94" s="9" t="e">
        <f ca="1">Table15[[#This Row],[Maximum Velocity (km/h)]]/Table15[[#This Row],[Max_Maximum Velocity (km/h)]]</f>
        <v>#NAME?</v>
      </c>
      <c r="AS94" s="11" t="e">
        <f ca="1">_xlfn.MAXIFS(Table15[Velocity Zone 4 (15-20 Km/h) (m)],Table15[Name],Table15[[#This Row],[Name]])</f>
        <v>#NAME?</v>
      </c>
      <c r="AT94" s="11" t="e">
        <f ca="1">_xlfn.MAXIFS(Table15[Velocity Zone 6 (25 + Km/h) (m)],Table15[Name],Table15[[#This Row],[Name]])</f>
        <v>#NAME?</v>
      </c>
      <c r="AU94" s="11" t="e">
        <f ca="1">_xlfn.MAXIFS(Table15[Acceleration B1-3 Total Efforts (Gen 2)],Table15[Name],Table15[[#This Row],[Name]])</f>
        <v>#NAME?</v>
      </c>
      <c r="AV94" s="11" t="e">
        <f ca="1">_xlfn.MAXIFS(Table15[Deceleration B1-3 Total Efforts (Gen 2)],Table15[Name],Table15[[#This Row],[Name]])</f>
        <v>#NAME?</v>
      </c>
      <c r="AW94" s="11" t="e">
        <f ca="1">_xlfn.MAXIFS(Table15[High Intensity Distance (m)_&gt;15],Table15[Name],Table15[[#This Row],[Name]])</f>
        <v>#NAME?</v>
      </c>
      <c r="AX94" s="11" t="e">
        <f ca="1">_xlfn.MAXIFS(Table15[Velocity Zone 5 (20-25 Km/h) (m)],Table15[Name],Table15[[#This Row],[Name]])</f>
        <v>#NAME?</v>
      </c>
      <c r="AY94" s="11" t="e">
        <f ca="1">_xlfn.MAXIFS(Table15[Total Player Load],Table15[Name],Table15[[#This Row],[Name]])</f>
        <v>#NAME?</v>
      </c>
      <c r="AZ94" s="11" t="e">
        <f ca="1">_xlfn.MAXIFS(Table15[ACC+DEC],Table15[Name],Table15[[#This Row],[Name]])</f>
        <v>#NAME?</v>
      </c>
      <c r="BA94" s="11">
        <f>CONVERT(Table15[[#This Row],[Total Duration]],"day","mn")</f>
        <v>95.316666666666663</v>
      </c>
      <c r="BB94" s="12">
        <f>Table15[[#This Row],[HSD Above 20 km/h]]/Table15[[#This Row],[Duration(min)]]</f>
        <v>0.46203881797517049</v>
      </c>
      <c r="BC94" s="11">
        <f>Table15[[#This Row],[Velocity Zone 4 (15-20 Km/h) (m)]]/Table15[[#This Row],[Duration(min)]]</f>
        <v>2.7012065046336775</v>
      </c>
      <c r="BD94" s="11">
        <f>Table15[[#This Row],[Velocity Zone 6 (25 + Km/h) (m)]]/Table15[[#This Row],[Duration(min)]]</f>
        <v>0</v>
      </c>
      <c r="BE94" s="11">
        <f>Table15[[#This Row],[Acceleration B1-3 Total Efforts (Gen 2)]]/Table15[[#This Row],[Duration(min)]]</f>
        <v>0.62948067844028677</v>
      </c>
      <c r="BF94" s="11">
        <f>Table15[[#This Row],[Deceleration B1-3 Total Efforts (Gen 2)]]/Table15[[#This Row],[Duration(min)]]</f>
        <v>0.5455499213149152</v>
      </c>
      <c r="BG94" s="11">
        <f>Table15[[#This Row],[High Intensity Distance (m)_&gt;15]]/Table15[[#This Row],[Duration(min)]]</f>
        <v>3.1632453226088479</v>
      </c>
      <c r="BH94" s="11">
        <f>Table15[[#This Row],[Velocity Zone 5 (20-25 Km/h) (m)]]/Table15[[#This Row],[Duration(min)]]</f>
        <v>0.46203881797517049</v>
      </c>
      <c r="BI94" s="11">
        <f>Table15[[#This Row],[Total Player Load]]/Table15[[#This Row],[Duration(min)]]</f>
        <v>4.023494352159469</v>
      </c>
      <c r="BJ94" s="11">
        <f>Table15[[#This Row],[ACC+DEC]]/Table15[[#This Row],[Duration(min)]]</f>
        <v>1.175030599755202</v>
      </c>
      <c r="BK94" s="11"/>
      <c r="BL94" s="11"/>
    </row>
    <row r="95" spans="1:64" x14ac:dyDescent="0.3">
      <c r="A95" s="13" t="s">
        <v>28</v>
      </c>
      <c r="B95" s="13" t="s">
        <v>78</v>
      </c>
      <c r="C95" s="14">
        <v>45122</v>
      </c>
      <c r="D95" s="13" t="s">
        <v>17</v>
      </c>
      <c r="E95" s="15">
        <v>6.6111111111111107E-2</v>
      </c>
      <c r="F95" s="7">
        <v>3682.4311499999999</v>
      </c>
      <c r="G95" s="7">
        <v>115.29</v>
      </c>
      <c r="H95" s="7">
        <v>25.002140000000001</v>
      </c>
      <c r="I95" s="7">
        <v>282.62</v>
      </c>
      <c r="J95" s="7">
        <v>5.25</v>
      </c>
      <c r="K95" s="7">
        <v>56</v>
      </c>
      <c r="L95" s="7">
        <v>40</v>
      </c>
      <c r="M95" s="7">
        <v>397.91</v>
      </c>
      <c r="N95" s="7">
        <v>110.04</v>
      </c>
      <c r="O95" s="7">
        <v>407.10471000000001</v>
      </c>
      <c r="P95" s="7">
        <v>38.67897</v>
      </c>
      <c r="Q95" s="10">
        <f>SUM(Table15[[#This Row],[Acceleration B1-3 Total Efforts (Gen 2)]:[Deceleration B1-3 Total Efforts (Gen 2)]])</f>
        <v>96</v>
      </c>
      <c r="R95" s="11">
        <f>AVERAGEIF(Table15[Name],Table15[[#This Row],[Name]],Table15[Total Distance (m)])</f>
        <v>5226.0524104761907</v>
      </c>
      <c r="S95" s="11">
        <f>AVERAGEIF(Table15[Name],Table15[[#This Row],[Name]],Table15[HSD Above 20 km/h])</f>
        <v>191.89047666666667</v>
      </c>
      <c r="T95" s="11">
        <f>AVERAGEIF(Table15[Name],Table15[[#This Row],[Name]],Table15[Maximum Velocity (km/h)])</f>
        <v>24.023690000000002</v>
      </c>
      <c r="U95" s="11">
        <f>AVERAGEIF(Table15[Name],Table15[[#This Row],[Name]],Table15[Velocity Zone 4 (15-20 Km/h) (m)])</f>
        <v>513.75143095238082</v>
      </c>
      <c r="V95" s="11">
        <f>AVERAGEIF(Table15[Name],Table15[[#This Row],[Name]],Table15[Velocity Zone 6 (25 + Km/h) (m)])</f>
        <v>55.037619047619046</v>
      </c>
      <c r="W95" s="11">
        <f>AVERAGEIF(Table15[Name],Table15[[#This Row],[Name]],Table15[Acceleration B1-3 Total Efforts (Gen 2)])</f>
        <v>62.238095238095241</v>
      </c>
      <c r="X95" s="11">
        <f>AVERAGEIF(Table15[Name],Table15[[#This Row],[Name]],Table15[Deceleration B1-3 Total Efforts (Gen 2)])</f>
        <v>39.761904761904759</v>
      </c>
      <c r="Y95" s="11">
        <f>AVERAGEIF(Table15[Name],Table15[[#This Row],[Name]],Table15[High Intensity Distance (m)_&gt;15])</f>
        <v>705.64190761904752</v>
      </c>
      <c r="Z95" s="11">
        <f>AVERAGEIF(Table15[Name],Table15[[#This Row],[Name]],Table15[Velocity Zone 5 (20-25 Km/h) (m)])</f>
        <v>136.85285761904763</v>
      </c>
      <c r="AA95" s="11">
        <f>AVERAGEIF(Table15[Name],Table15[[#This Row],[Name]],Table15[Total Player Load])</f>
        <v>519.94061999999997</v>
      </c>
      <c r="AB95" s="11">
        <f>AVERAGEIF(Table15[Name],Table15[[#This Row],[Name]],Table15[ACC+DEC])</f>
        <v>102</v>
      </c>
      <c r="AC95" s="11">
        <f>AVERAGE(Table15[Total Distance (m)])</f>
        <v>5546.0900840188679</v>
      </c>
      <c r="AD95" s="11">
        <f>AVERAGE(Table15[HSD Above 20 km/h])</f>
        <v>248.67511279245289</v>
      </c>
      <c r="AE95" s="11">
        <f>AVERAGE(Table15[Maximum Velocity (km/h)])</f>
        <v>25.938714150943401</v>
      </c>
      <c r="AF95" s="11">
        <f>AVERAGE(Table15[Velocity Zone 4 (15-20 Km/h) (m)])</f>
        <v>585.63754809433908</v>
      </c>
      <c r="AG95" s="11">
        <f>AVERAGE(Table15[Velocity Zone 6 (25 + Km/h) (m)])</f>
        <v>55.103452830188672</v>
      </c>
      <c r="AH95" s="11">
        <f>AVERAGE(Table15[Acceleration B1-3 Total Efforts (Gen 2)])</f>
        <v>70.932075471698113</v>
      </c>
      <c r="AI95" s="11">
        <f>AVERAGE(Table15[Deceleration B1-3 Total Efforts (Gen 2)])</f>
        <v>58.513207547169813</v>
      </c>
      <c r="AJ95" s="11">
        <f>AVERAGE(Table15[High Intensity Distance (m)_&gt;15])</f>
        <v>834.31266088679206</v>
      </c>
      <c r="AK95" s="11">
        <f>AVERAGE(Table15[Velocity Zone 5 (20-25 Km/h) (m)])</f>
        <v>193.57165996226419</v>
      </c>
      <c r="AL95" s="11">
        <f>AVERAGE(Table15[Total Player Load])</f>
        <v>612.17092028301886</v>
      </c>
      <c r="AM95" s="11">
        <f>AVERAGE(Table15[ACC+DEC])</f>
        <v>129.44528301886791</v>
      </c>
      <c r="AN95" s="11" t="str">
        <f>TEXT(Table15[[#This Row],[Date]],"mmmm")</f>
        <v>juillet</v>
      </c>
      <c r="AO95" s="11" t="e">
        <f ca="1">_xlfn.MAXIFS(Table15[Total Distance (m)],Table15[Name],Table15[[#This Row],[Name]])</f>
        <v>#NAME?</v>
      </c>
      <c r="AP95" s="11" t="e">
        <f ca="1">_xlfn.MAXIFS(Table15[HSD Above 20 km/h],Table15[Name],Table15[[#This Row],[Name]])</f>
        <v>#NAME?</v>
      </c>
      <c r="AQ95" s="11" t="e">
        <f ca="1">_xlfn.MAXIFS(Table15[Maximum Velocity (km/h)],Table15[Name],Table15[[#This Row],[Name]])</f>
        <v>#NAME?</v>
      </c>
      <c r="AR95" s="9" t="e">
        <f ca="1">Table15[[#This Row],[Maximum Velocity (km/h)]]/Table15[[#This Row],[Max_Maximum Velocity (km/h)]]</f>
        <v>#NAME?</v>
      </c>
      <c r="AS95" s="11" t="e">
        <f ca="1">_xlfn.MAXIFS(Table15[Velocity Zone 4 (15-20 Km/h) (m)],Table15[Name],Table15[[#This Row],[Name]])</f>
        <v>#NAME?</v>
      </c>
      <c r="AT95" s="11" t="e">
        <f ca="1">_xlfn.MAXIFS(Table15[Velocity Zone 6 (25 + Km/h) (m)],Table15[Name],Table15[[#This Row],[Name]])</f>
        <v>#NAME?</v>
      </c>
      <c r="AU95" s="11" t="e">
        <f ca="1">_xlfn.MAXIFS(Table15[Acceleration B1-3 Total Efforts (Gen 2)],Table15[Name],Table15[[#This Row],[Name]])</f>
        <v>#NAME?</v>
      </c>
      <c r="AV95" s="11" t="e">
        <f ca="1">_xlfn.MAXIFS(Table15[Deceleration B1-3 Total Efforts (Gen 2)],Table15[Name],Table15[[#This Row],[Name]])</f>
        <v>#NAME?</v>
      </c>
      <c r="AW95" s="11" t="e">
        <f ca="1">_xlfn.MAXIFS(Table15[High Intensity Distance (m)_&gt;15],Table15[Name],Table15[[#This Row],[Name]])</f>
        <v>#NAME?</v>
      </c>
      <c r="AX95" s="11" t="e">
        <f ca="1">_xlfn.MAXIFS(Table15[Velocity Zone 5 (20-25 Km/h) (m)],Table15[Name],Table15[[#This Row],[Name]])</f>
        <v>#NAME?</v>
      </c>
      <c r="AY95" s="11" t="e">
        <f ca="1">_xlfn.MAXIFS(Table15[Total Player Load],Table15[Name],Table15[[#This Row],[Name]])</f>
        <v>#NAME?</v>
      </c>
      <c r="AZ95" s="11" t="e">
        <f ca="1">_xlfn.MAXIFS(Table15[ACC+DEC],Table15[Name],Table15[[#This Row],[Name]])</f>
        <v>#NAME?</v>
      </c>
      <c r="BA95" s="11">
        <f>CONVERT(Table15[[#This Row],[Total Duration]],"day","mn")</f>
        <v>95.2</v>
      </c>
      <c r="BB95" s="12">
        <f>Table15[[#This Row],[HSD Above 20 km/h]]/Table15[[#This Row],[Duration(min)]]</f>
        <v>1.211029411764706</v>
      </c>
      <c r="BC95" s="11">
        <f>Table15[[#This Row],[Velocity Zone 4 (15-20 Km/h) (m)]]/Table15[[#This Row],[Duration(min)]]</f>
        <v>2.9686974789915967</v>
      </c>
      <c r="BD95" s="11">
        <f>Table15[[#This Row],[Velocity Zone 6 (25 + Km/h) (m)]]/Table15[[#This Row],[Duration(min)]]</f>
        <v>5.514705882352941E-2</v>
      </c>
      <c r="BE95" s="11">
        <f>Table15[[#This Row],[Acceleration B1-3 Total Efforts (Gen 2)]]/Table15[[#This Row],[Duration(min)]]</f>
        <v>0.58823529411764708</v>
      </c>
      <c r="BF95" s="11">
        <f>Table15[[#This Row],[Deceleration B1-3 Total Efforts (Gen 2)]]/Table15[[#This Row],[Duration(min)]]</f>
        <v>0.42016806722689076</v>
      </c>
      <c r="BG95" s="11">
        <f>Table15[[#This Row],[High Intensity Distance (m)_&gt;15]]/Table15[[#This Row],[Duration(min)]]</f>
        <v>4.179726890756303</v>
      </c>
      <c r="BH95" s="11">
        <f>Table15[[#This Row],[Velocity Zone 5 (20-25 Km/h) (m)]]/Table15[[#This Row],[Duration(min)]]</f>
        <v>1.1558823529411766</v>
      </c>
      <c r="BI95" s="11">
        <f>Table15[[#This Row],[Total Player Load]]/Table15[[#This Row],[Duration(min)]]</f>
        <v>4.2763099789915966</v>
      </c>
      <c r="BJ95" s="11">
        <f>Table15[[#This Row],[ACC+DEC]]/Table15[[#This Row],[Duration(min)]]</f>
        <v>1.0084033613445378</v>
      </c>
      <c r="BK95" s="11"/>
      <c r="BL95" s="11"/>
    </row>
    <row r="96" spans="1:64" x14ac:dyDescent="0.3">
      <c r="A96" s="13" t="s">
        <v>29</v>
      </c>
      <c r="B96" s="13" t="s">
        <v>78</v>
      </c>
      <c r="C96" s="14">
        <v>45122</v>
      </c>
      <c r="D96" s="13" t="s">
        <v>19</v>
      </c>
      <c r="E96" s="15">
        <v>6.474537037037037E-2</v>
      </c>
      <c r="F96" s="7">
        <v>3569.7961399999999</v>
      </c>
      <c r="G96" s="7">
        <v>74.290000000000006</v>
      </c>
      <c r="H96" s="7">
        <v>24.53248</v>
      </c>
      <c r="I96" s="7">
        <v>356.63</v>
      </c>
      <c r="J96" s="7">
        <v>0</v>
      </c>
      <c r="K96" s="7">
        <v>70</v>
      </c>
      <c r="L96" s="7">
        <v>59</v>
      </c>
      <c r="M96" s="7">
        <v>430.92</v>
      </c>
      <c r="N96" s="7">
        <v>74.290000000000006</v>
      </c>
      <c r="O96" s="7">
        <v>467.49441999999999</v>
      </c>
      <c r="P96" s="7">
        <v>38.283499999999997</v>
      </c>
      <c r="Q96" s="10">
        <f>SUM(Table15[[#This Row],[Acceleration B1-3 Total Efforts (Gen 2)]:[Deceleration B1-3 Total Efforts (Gen 2)]])</f>
        <v>129</v>
      </c>
      <c r="R96" s="11">
        <f>AVERAGEIF(Table15[Name],Table15[[#This Row],[Name]],Table15[Total Distance (m)])</f>
        <v>5728.9490364516105</v>
      </c>
      <c r="S96" s="11">
        <f>AVERAGEIF(Table15[Name],Table15[[#This Row],[Name]],Table15[HSD Above 20 km/h])</f>
        <v>239.85128903225805</v>
      </c>
      <c r="T96" s="11">
        <f>AVERAGEIF(Table15[Name],Table15[[#This Row],[Name]],Table15[Maximum Velocity (km/h)])</f>
        <v>25.935883548387089</v>
      </c>
      <c r="U96" s="11">
        <f>AVERAGEIF(Table15[Name],Table15[[#This Row],[Name]],Table15[Velocity Zone 4 (15-20 Km/h) (m)])</f>
        <v>718.38871516129029</v>
      </c>
      <c r="V96" s="11">
        <f>AVERAGEIF(Table15[Name],Table15[[#This Row],[Name]],Table15[Velocity Zone 6 (25 + Km/h) (m)])</f>
        <v>46.860967419354829</v>
      </c>
      <c r="W96" s="11">
        <f>AVERAGEIF(Table15[Name],Table15[[#This Row],[Name]],Table15[Acceleration B1-3 Total Efforts (Gen 2)])</f>
        <v>75.193548387096769</v>
      </c>
      <c r="X96" s="11">
        <f>AVERAGEIF(Table15[Name],Table15[[#This Row],[Name]],Table15[Deceleration B1-3 Total Efforts (Gen 2)])</f>
        <v>57.548387096774192</v>
      </c>
      <c r="Y96" s="11">
        <f>AVERAGEIF(Table15[Name],Table15[[#This Row],[Name]],Table15[High Intensity Distance (m)_&gt;15])</f>
        <v>958.24000419354843</v>
      </c>
      <c r="Z96" s="11">
        <f>AVERAGEIF(Table15[Name],Table15[[#This Row],[Name]],Table15[Velocity Zone 5 (20-25 Km/h) (m)])</f>
        <v>192.99032161290322</v>
      </c>
      <c r="AA96" s="11">
        <f>AVERAGEIF(Table15[Name],Table15[[#This Row],[Name]],Table15[Total Player Load])</f>
        <v>618.45316032258052</v>
      </c>
      <c r="AB96" s="11">
        <f>AVERAGEIF(Table15[Name],Table15[[#This Row],[Name]],Table15[ACC+DEC])</f>
        <v>132.74193548387098</v>
      </c>
      <c r="AC96" s="11">
        <f>AVERAGE(Table15[Total Distance (m)])</f>
        <v>5546.0900840188679</v>
      </c>
      <c r="AD96" s="11">
        <f>AVERAGE(Table15[HSD Above 20 km/h])</f>
        <v>248.67511279245289</v>
      </c>
      <c r="AE96" s="11">
        <f>AVERAGE(Table15[Maximum Velocity (km/h)])</f>
        <v>25.938714150943401</v>
      </c>
      <c r="AF96" s="11">
        <f>AVERAGE(Table15[Velocity Zone 4 (15-20 Km/h) (m)])</f>
        <v>585.63754809433908</v>
      </c>
      <c r="AG96" s="11">
        <f>AVERAGE(Table15[Velocity Zone 6 (25 + Km/h) (m)])</f>
        <v>55.103452830188672</v>
      </c>
      <c r="AH96" s="11">
        <f>AVERAGE(Table15[Acceleration B1-3 Total Efforts (Gen 2)])</f>
        <v>70.932075471698113</v>
      </c>
      <c r="AI96" s="11">
        <f>AVERAGE(Table15[Deceleration B1-3 Total Efforts (Gen 2)])</f>
        <v>58.513207547169813</v>
      </c>
      <c r="AJ96" s="11">
        <f>AVERAGE(Table15[High Intensity Distance (m)_&gt;15])</f>
        <v>834.31266088679206</v>
      </c>
      <c r="AK96" s="11">
        <f>AVERAGE(Table15[Velocity Zone 5 (20-25 Km/h) (m)])</f>
        <v>193.57165996226419</v>
      </c>
      <c r="AL96" s="11">
        <f>AVERAGE(Table15[Total Player Load])</f>
        <v>612.17092028301886</v>
      </c>
      <c r="AM96" s="11">
        <f>AVERAGE(Table15[ACC+DEC])</f>
        <v>129.44528301886791</v>
      </c>
      <c r="AN96" s="11" t="str">
        <f>TEXT(Table15[[#This Row],[Date]],"mmmm")</f>
        <v>juillet</v>
      </c>
      <c r="AO96" s="11" t="e">
        <f ca="1">_xlfn.MAXIFS(Table15[Total Distance (m)],Table15[Name],Table15[[#This Row],[Name]])</f>
        <v>#NAME?</v>
      </c>
      <c r="AP96" s="11" t="e">
        <f ca="1">_xlfn.MAXIFS(Table15[HSD Above 20 km/h],Table15[Name],Table15[[#This Row],[Name]])</f>
        <v>#NAME?</v>
      </c>
      <c r="AQ96" s="11" t="e">
        <f ca="1">_xlfn.MAXIFS(Table15[Maximum Velocity (km/h)],Table15[Name],Table15[[#This Row],[Name]])</f>
        <v>#NAME?</v>
      </c>
      <c r="AR96" s="9" t="e">
        <f ca="1">Table15[[#This Row],[Maximum Velocity (km/h)]]/Table15[[#This Row],[Max_Maximum Velocity (km/h)]]</f>
        <v>#NAME?</v>
      </c>
      <c r="AS96" s="11" t="e">
        <f ca="1">_xlfn.MAXIFS(Table15[Velocity Zone 4 (15-20 Km/h) (m)],Table15[Name],Table15[[#This Row],[Name]])</f>
        <v>#NAME?</v>
      </c>
      <c r="AT96" s="11" t="e">
        <f ca="1">_xlfn.MAXIFS(Table15[Velocity Zone 6 (25 + Km/h) (m)],Table15[Name],Table15[[#This Row],[Name]])</f>
        <v>#NAME?</v>
      </c>
      <c r="AU96" s="11" t="e">
        <f ca="1">_xlfn.MAXIFS(Table15[Acceleration B1-3 Total Efforts (Gen 2)],Table15[Name],Table15[[#This Row],[Name]])</f>
        <v>#NAME?</v>
      </c>
      <c r="AV96" s="11" t="e">
        <f ca="1">_xlfn.MAXIFS(Table15[Deceleration B1-3 Total Efforts (Gen 2)],Table15[Name],Table15[[#This Row],[Name]])</f>
        <v>#NAME?</v>
      </c>
      <c r="AW96" s="11" t="e">
        <f ca="1">_xlfn.MAXIFS(Table15[High Intensity Distance (m)_&gt;15],Table15[Name],Table15[[#This Row],[Name]])</f>
        <v>#NAME?</v>
      </c>
      <c r="AX96" s="11" t="e">
        <f ca="1">_xlfn.MAXIFS(Table15[Velocity Zone 5 (20-25 Km/h) (m)],Table15[Name],Table15[[#This Row],[Name]])</f>
        <v>#NAME?</v>
      </c>
      <c r="AY96" s="11" t="e">
        <f ca="1">_xlfn.MAXIFS(Table15[Total Player Load],Table15[Name],Table15[[#This Row],[Name]])</f>
        <v>#NAME?</v>
      </c>
      <c r="AZ96" s="11" t="e">
        <f ca="1">_xlfn.MAXIFS(Table15[ACC+DEC],Table15[Name],Table15[[#This Row],[Name]])</f>
        <v>#NAME?</v>
      </c>
      <c r="BA96" s="11">
        <f>CONVERT(Table15[[#This Row],[Total Duration]],"day","mn")</f>
        <v>93.233333333333334</v>
      </c>
      <c r="BB96" s="12">
        <f>Table15[[#This Row],[HSD Above 20 km/h]]/Table15[[#This Row],[Duration(min)]]</f>
        <v>0.79681801930639973</v>
      </c>
      <c r="BC96" s="11">
        <f>Table15[[#This Row],[Velocity Zone 4 (15-20 Km/h) (m)]]/Table15[[#This Row],[Duration(min)]]</f>
        <v>3.8251340722202358</v>
      </c>
      <c r="BD96" s="11">
        <f>Table15[[#This Row],[Velocity Zone 6 (25 + Km/h) (m)]]/Table15[[#This Row],[Duration(min)]]</f>
        <v>0</v>
      </c>
      <c r="BE96" s="11">
        <f>Table15[[#This Row],[Acceleration B1-3 Total Efforts (Gen 2)]]/Table15[[#This Row],[Duration(min)]]</f>
        <v>0.75080443332141578</v>
      </c>
      <c r="BF96" s="11">
        <f>Table15[[#This Row],[Deceleration B1-3 Total Efforts (Gen 2)]]/Table15[[#This Row],[Duration(min)]]</f>
        <v>0.63282087951376476</v>
      </c>
      <c r="BG96" s="11">
        <f>Table15[[#This Row],[High Intensity Distance (m)_&gt;15]]/Table15[[#This Row],[Duration(min)]]</f>
        <v>4.6219520915266354</v>
      </c>
      <c r="BH96" s="11">
        <f>Table15[[#This Row],[Velocity Zone 5 (20-25 Km/h) (m)]]/Table15[[#This Row],[Duration(min)]]</f>
        <v>0.79681801930639973</v>
      </c>
      <c r="BI96" s="11">
        <f>Table15[[#This Row],[Total Player Load]]/Table15[[#This Row],[Duration(min)]]</f>
        <v>5.0142411869860561</v>
      </c>
      <c r="BJ96" s="11">
        <f>Table15[[#This Row],[ACC+DEC]]/Table15[[#This Row],[Duration(min)]]</f>
        <v>1.3836253128351805</v>
      </c>
      <c r="BK96" s="11"/>
      <c r="BL96" s="11"/>
    </row>
    <row r="97" spans="1:64" x14ac:dyDescent="0.3">
      <c r="A97" s="13" t="s">
        <v>30</v>
      </c>
      <c r="B97" s="13" t="s">
        <v>78</v>
      </c>
      <c r="C97" s="14">
        <v>45122</v>
      </c>
      <c r="D97" s="13" t="s">
        <v>21</v>
      </c>
      <c r="E97" s="15">
        <v>6.6192129629629629E-2</v>
      </c>
      <c r="F97" s="7">
        <v>3689.0302700000002</v>
      </c>
      <c r="G97" s="7">
        <v>26.27</v>
      </c>
      <c r="H97" s="7">
        <v>23.47851</v>
      </c>
      <c r="I97" s="7">
        <v>381.29998999999998</v>
      </c>
      <c r="J97" s="7">
        <v>0</v>
      </c>
      <c r="K97" s="7">
        <v>57</v>
      </c>
      <c r="L97" s="7">
        <v>61</v>
      </c>
      <c r="M97" s="7">
        <v>407.56999000000002</v>
      </c>
      <c r="N97" s="7">
        <v>26.27</v>
      </c>
      <c r="O97" s="7">
        <v>470.63290000000001</v>
      </c>
      <c r="P97" s="7">
        <v>38.700049999999997</v>
      </c>
      <c r="Q97" s="10">
        <f>SUM(Table15[[#This Row],[Acceleration B1-3 Total Efforts (Gen 2)]:[Deceleration B1-3 Total Efforts (Gen 2)]])</f>
        <v>118</v>
      </c>
      <c r="R97" s="11">
        <f>AVERAGEIF(Table15[Name],Table15[[#This Row],[Name]],Table15[Total Distance (m)])</f>
        <v>6327.7802760000004</v>
      </c>
      <c r="S97" s="11">
        <f>AVERAGEIF(Table15[Name],Table15[[#This Row],[Name]],Table15[HSD Above 20 km/h])</f>
        <v>269.76999760000001</v>
      </c>
      <c r="T97" s="11">
        <f>AVERAGEIF(Table15[Name],Table15[[#This Row],[Name]],Table15[Maximum Velocity (km/h)])</f>
        <v>26.616227999999992</v>
      </c>
      <c r="U97" s="11">
        <f>AVERAGEIF(Table15[Name],Table15[[#This Row],[Name]],Table15[Velocity Zone 4 (15-20 Km/h) (m)])</f>
        <v>618.62719760000004</v>
      </c>
      <c r="V97" s="11">
        <f>AVERAGEIF(Table15[Name],Table15[[#This Row],[Name]],Table15[Velocity Zone 6 (25 + Km/h) (m)])</f>
        <v>55.423999599999988</v>
      </c>
      <c r="W97" s="11">
        <f>AVERAGEIF(Table15[Name],Table15[[#This Row],[Name]],Table15[Acceleration B1-3 Total Efforts (Gen 2)])</f>
        <v>72.12</v>
      </c>
      <c r="X97" s="11">
        <f>AVERAGEIF(Table15[Name],Table15[[#This Row],[Name]],Table15[Deceleration B1-3 Total Efforts (Gen 2)])</f>
        <v>69.84</v>
      </c>
      <c r="Y97" s="11">
        <f>AVERAGEIF(Table15[Name],Table15[[#This Row],[Name]],Table15[High Intensity Distance (m)_&gt;15])</f>
        <v>888.39719520000017</v>
      </c>
      <c r="Z97" s="11">
        <f>AVERAGEIF(Table15[Name],Table15[[#This Row],[Name]],Table15[Velocity Zone 5 (20-25 Km/h) (m)])</f>
        <v>214.34599800000004</v>
      </c>
      <c r="AA97" s="11">
        <f>AVERAGEIF(Table15[Name],Table15[[#This Row],[Name]],Table15[Total Player Load])</f>
        <v>767.42658760000006</v>
      </c>
      <c r="AB97" s="11">
        <f>AVERAGEIF(Table15[Name],Table15[[#This Row],[Name]],Table15[ACC+DEC])</f>
        <v>141.96</v>
      </c>
      <c r="AC97" s="11">
        <f>AVERAGE(Table15[Total Distance (m)])</f>
        <v>5546.0900840188679</v>
      </c>
      <c r="AD97" s="11">
        <f>AVERAGE(Table15[HSD Above 20 km/h])</f>
        <v>248.67511279245289</v>
      </c>
      <c r="AE97" s="11">
        <f>AVERAGE(Table15[Maximum Velocity (km/h)])</f>
        <v>25.938714150943401</v>
      </c>
      <c r="AF97" s="11">
        <f>AVERAGE(Table15[Velocity Zone 4 (15-20 Km/h) (m)])</f>
        <v>585.63754809433908</v>
      </c>
      <c r="AG97" s="11">
        <f>AVERAGE(Table15[Velocity Zone 6 (25 + Km/h) (m)])</f>
        <v>55.103452830188672</v>
      </c>
      <c r="AH97" s="11">
        <f>AVERAGE(Table15[Acceleration B1-3 Total Efforts (Gen 2)])</f>
        <v>70.932075471698113</v>
      </c>
      <c r="AI97" s="11">
        <f>AVERAGE(Table15[Deceleration B1-3 Total Efforts (Gen 2)])</f>
        <v>58.513207547169813</v>
      </c>
      <c r="AJ97" s="11">
        <f>AVERAGE(Table15[High Intensity Distance (m)_&gt;15])</f>
        <v>834.31266088679206</v>
      </c>
      <c r="AK97" s="11">
        <f>AVERAGE(Table15[Velocity Zone 5 (20-25 Km/h) (m)])</f>
        <v>193.57165996226419</v>
      </c>
      <c r="AL97" s="11">
        <f>AVERAGE(Table15[Total Player Load])</f>
        <v>612.17092028301886</v>
      </c>
      <c r="AM97" s="11">
        <f>AVERAGE(Table15[ACC+DEC])</f>
        <v>129.44528301886791</v>
      </c>
      <c r="AN97" s="11" t="str">
        <f>TEXT(Table15[[#This Row],[Date]],"mmmm")</f>
        <v>juillet</v>
      </c>
      <c r="AO97" s="11" t="e">
        <f ca="1">_xlfn.MAXIFS(Table15[Total Distance (m)],Table15[Name],Table15[[#This Row],[Name]])</f>
        <v>#NAME?</v>
      </c>
      <c r="AP97" s="11" t="e">
        <f ca="1">_xlfn.MAXIFS(Table15[HSD Above 20 km/h],Table15[Name],Table15[[#This Row],[Name]])</f>
        <v>#NAME?</v>
      </c>
      <c r="AQ97" s="11" t="e">
        <f ca="1">_xlfn.MAXIFS(Table15[Maximum Velocity (km/h)],Table15[Name],Table15[[#This Row],[Name]])</f>
        <v>#NAME?</v>
      </c>
      <c r="AR97" s="9" t="e">
        <f ca="1">Table15[[#This Row],[Maximum Velocity (km/h)]]/Table15[[#This Row],[Max_Maximum Velocity (km/h)]]</f>
        <v>#NAME?</v>
      </c>
      <c r="AS97" s="11" t="e">
        <f ca="1">_xlfn.MAXIFS(Table15[Velocity Zone 4 (15-20 Km/h) (m)],Table15[Name],Table15[[#This Row],[Name]])</f>
        <v>#NAME?</v>
      </c>
      <c r="AT97" s="11" t="e">
        <f ca="1">_xlfn.MAXIFS(Table15[Velocity Zone 6 (25 + Km/h) (m)],Table15[Name],Table15[[#This Row],[Name]])</f>
        <v>#NAME?</v>
      </c>
      <c r="AU97" s="11" t="e">
        <f ca="1">_xlfn.MAXIFS(Table15[Acceleration B1-3 Total Efforts (Gen 2)],Table15[Name],Table15[[#This Row],[Name]])</f>
        <v>#NAME?</v>
      </c>
      <c r="AV97" s="11" t="e">
        <f ca="1">_xlfn.MAXIFS(Table15[Deceleration B1-3 Total Efforts (Gen 2)],Table15[Name],Table15[[#This Row],[Name]])</f>
        <v>#NAME?</v>
      </c>
      <c r="AW97" s="11" t="e">
        <f ca="1">_xlfn.MAXIFS(Table15[High Intensity Distance (m)_&gt;15],Table15[Name],Table15[[#This Row],[Name]])</f>
        <v>#NAME?</v>
      </c>
      <c r="AX97" s="11" t="e">
        <f ca="1">_xlfn.MAXIFS(Table15[Velocity Zone 5 (20-25 Km/h) (m)],Table15[Name],Table15[[#This Row],[Name]])</f>
        <v>#NAME?</v>
      </c>
      <c r="AY97" s="11" t="e">
        <f ca="1">_xlfn.MAXIFS(Table15[Total Player Load],Table15[Name],Table15[[#This Row],[Name]])</f>
        <v>#NAME?</v>
      </c>
      <c r="AZ97" s="11" t="e">
        <f ca="1">_xlfn.MAXIFS(Table15[ACC+DEC],Table15[Name],Table15[[#This Row],[Name]])</f>
        <v>#NAME?</v>
      </c>
      <c r="BA97" s="11">
        <f>CONVERT(Table15[[#This Row],[Total Duration]],"day","mn")</f>
        <v>95.316666666666663</v>
      </c>
      <c r="BB97" s="12">
        <f>Table15[[#This Row],[HSD Above 20 km/h]]/Table15[[#This Row],[Duration(min)]]</f>
        <v>0.2756076237104389</v>
      </c>
      <c r="BC97" s="11">
        <f>Table15[[#This Row],[Velocity Zone 4 (15-20 Km/h) (m)]]/Table15[[#This Row],[Duration(min)]]</f>
        <v>4.0003496065745763</v>
      </c>
      <c r="BD97" s="11">
        <f>Table15[[#This Row],[Velocity Zone 6 (25 + Km/h) (m)]]/Table15[[#This Row],[Duration(min)]]</f>
        <v>0</v>
      </c>
      <c r="BE97" s="11">
        <f>Table15[[#This Row],[Acceleration B1-3 Total Efforts (Gen 2)]]/Table15[[#This Row],[Duration(min)]]</f>
        <v>0.59800664451827246</v>
      </c>
      <c r="BF97" s="11">
        <f>Table15[[#This Row],[Deceleration B1-3 Total Efforts (Gen 2)]]/Table15[[#This Row],[Duration(min)]]</f>
        <v>0.63997202308095824</v>
      </c>
      <c r="BG97" s="11">
        <f>Table15[[#This Row],[High Intensity Distance (m)_&gt;15]]/Table15[[#This Row],[Duration(min)]]</f>
        <v>4.2759572302850151</v>
      </c>
      <c r="BH97" s="11">
        <f>Table15[[#This Row],[Velocity Zone 5 (20-25 Km/h) (m)]]/Table15[[#This Row],[Duration(min)]]</f>
        <v>0.2756076237104389</v>
      </c>
      <c r="BI97" s="11">
        <f>Table15[[#This Row],[Total Player Load]]/Table15[[#This Row],[Duration(min)]]</f>
        <v>4.9375719531386606</v>
      </c>
      <c r="BJ97" s="11">
        <f>Table15[[#This Row],[ACC+DEC]]/Table15[[#This Row],[Duration(min)]]</f>
        <v>1.2379786675992306</v>
      </c>
      <c r="BK97" s="11"/>
      <c r="BL97" s="11"/>
    </row>
    <row r="98" spans="1:64" x14ac:dyDescent="0.3">
      <c r="A98" s="13" t="s">
        <v>31</v>
      </c>
      <c r="B98" s="13" t="s">
        <v>78</v>
      </c>
      <c r="C98" s="14">
        <v>45122</v>
      </c>
      <c r="D98" s="13" t="s">
        <v>13</v>
      </c>
      <c r="E98" s="15">
        <v>6.6192129629629629E-2</v>
      </c>
      <c r="F98" s="7">
        <v>3583.7060499999998</v>
      </c>
      <c r="G98" s="7">
        <v>109.56</v>
      </c>
      <c r="H98" s="7">
        <v>25.249479999999998</v>
      </c>
      <c r="I98" s="7">
        <v>371.35001</v>
      </c>
      <c r="J98" s="7">
        <v>3.25</v>
      </c>
      <c r="K98" s="7">
        <v>61</v>
      </c>
      <c r="L98" s="7">
        <v>55</v>
      </c>
      <c r="M98" s="7">
        <v>480.91001</v>
      </c>
      <c r="N98" s="7">
        <v>106.31</v>
      </c>
      <c r="O98" s="7">
        <v>508.72820999999999</v>
      </c>
      <c r="P98" s="7">
        <v>37.595129999999997</v>
      </c>
      <c r="Q98" s="10">
        <f>SUM(Table15[[#This Row],[Acceleration B1-3 Total Efforts (Gen 2)]:[Deceleration B1-3 Total Efforts (Gen 2)]])</f>
        <v>116</v>
      </c>
      <c r="R98" s="11">
        <f>AVERAGEIF(Table15[Name],Table15[[#This Row],[Name]],Table15[Total Distance (m)])</f>
        <v>5736.3535444827576</v>
      </c>
      <c r="S98" s="11">
        <f>AVERAGEIF(Table15[Name],Table15[[#This Row],[Name]],Table15[HSD Above 20 km/h])</f>
        <v>310.48689620689652</v>
      </c>
      <c r="T98" s="11">
        <f>AVERAGEIF(Table15[Name],Table15[[#This Row],[Name]],Table15[Maximum Velocity (km/h)])</f>
        <v>28.726263448275855</v>
      </c>
      <c r="U98" s="11">
        <f>AVERAGEIF(Table15[Name],Table15[[#This Row],[Name]],Table15[Velocity Zone 4 (15-20 Km/h) (m)])</f>
        <v>532.37862275862074</v>
      </c>
      <c r="V98" s="11">
        <f>AVERAGEIF(Table15[Name],Table15[[#This Row],[Name]],Table15[Velocity Zone 6 (25 + Km/h) (m)])</f>
        <v>94.211723793103417</v>
      </c>
      <c r="W98" s="11">
        <f>AVERAGEIF(Table15[Name],Table15[[#This Row],[Name]],Table15[Acceleration B1-3 Total Efforts (Gen 2)])</f>
        <v>72.41379310344827</v>
      </c>
      <c r="X98" s="11">
        <f>AVERAGEIF(Table15[Name],Table15[[#This Row],[Name]],Table15[Deceleration B1-3 Total Efforts (Gen 2)])</f>
        <v>61.517241379310342</v>
      </c>
      <c r="Y98" s="11">
        <f>AVERAGEIF(Table15[Name],Table15[[#This Row],[Name]],Table15[High Intensity Distance (m)_&gt;15])</f>
        <v>842.86551896551737</v>
      </c>
      <c r="Z98" s="11">
        <f>AVERAGEIF(Table15[Name],Table15[[#This Row],[Name]],Table15[Velocity Zone 5 (20-25 Km/h) (m)])</f>
        <v>216.27517241379309</v>
      </c>
      <c r="AA98" s="11">
        <f>AVERAGEIF(Table15[Name],Table15[[#This Row],[Name]],Table15[Total Player Load])</f>
        <v>644.87674827586204</v>
      </c>
      <c r="AB98" s="11">
        <f>AVERAGEIF(Table15[Name],Table15[[#This Row],[Name]],Table15[ACC+DEC])</f>
        <v>133.93103448275863</v>
      </c>
      <c r="AC98" s="11">
        <f>AVERAGE(Table15[Total Distance (m)])</f>
        <v>5546.0900840188679</v>
      </c>
      <c r="AD98" s="11">
        <f>AVERAGE(Table15[HSD Above 20 km/h])</f>
        <v>248.67511279245289</v>
      </c>
      <c r="AE98" s="11">
        <f>AVERAGE(Table15[Maximum Velocity (km/h)])</f>
        <v>25.938714150943401</v>
      </c>
      <c r="AF98" s="11">
        <f>AVERAGE(Table15[Velocity Zone 4 (15-20 Km/h) (m)])</f>
        <v>585.63754809433908</v>
      </c>
      <c r="AG98" s="11">
        <f>AVERAGE(Table15[Velocity Zone 6 (25 + Km/h) (m)])</f>
        <v>55.103452830188672</v>
      </c>
      <c r="AH98" s="11">
        <f>AVERAGE(Table15[Acceleration B1-3 Total Efforts (Gen 2)])</f>
        <v>70.932075471698113</v>
      </c>
      <c r="AI98" s="11">
        <f>AVERAGE(Table15[Deceleration B1-3 Total Efforts (Gen 2)])</f>
        <v>58.513207547169813</v>
      </c>
      <c r="AJ98" s="11">
        <f>AVERAGE(Table15[High Intensity Distance (m)_&gt;15])</f>
        <v>834.31266088679206</v>
      </c>
      <c r="AK98" s="11">
        <f>AVERAGE(Table15[Velocity Zone 5 (20-25 Km/h) (m)])</f>
        <v>193.57165996226419</v>
      </c>
      <c r="AL98" s="11">
        <f>AVERAGE(Table15[Total Player Load])</f>
        <v>612.17092028301886</v>
      </c>
      <c r="AM98" s="11">
        <f>AVERAGE(Table15[ACC+DEC])</f>
        <v>129.44528301886791</v>
      </c>
      <c r="AN98" s="11" t="str">
        <f>TEXT(Table15[[#This Row],[Date]],"mmmm")</f>
        <v>juillet</v>
      </c>
      <c r="AO98" s="11" t="e">
        <f ca="1">_xlfn.MAXIFS(Table15[Total Distance (m)],Table15[Name],Table15[[#This Row],[Name]])</f>
        <v>#NAME?</v>
      </c>
      <c r="AP98" s="11" t="e">
        <f ca="1">_xlfn.MAXIFS(Table15[HSD Above 20 km/h],Table15[Name],Table15[[#This Row],[Name]])</f>
        <v>#NAME?</v>
      </c>
      <c r="AQ98" s="11" t="e">
        <f ca="1">_xlfn.MAXIFS(Table15[Maximum Velocity (km/h)],Table15[Name],Table15[[#This Row],[Name]])</f>
        <v>#NAME?</v>
      </c>
      <c r="AR98" s="9" t="e">
        <f ca="1">Table15[[#This Row],[Maximum Velocity (km/h)]]/Table15[[#This Row],[Max_Maximum Velocity (km/h)]]</f>
        <v>#NAME?</v>
      </c>
      <c r="AS98" s="11" t="e">
        <f ca="1">_xlfn.MAXIFS(Table15[Velocity Zone 4 (15-20 Km/h) (m)],Table15[Name],Table15[[#This Row],[Name]])</f>
        <v>#NAME?</v>
      </c>
      <c r="AT98" s="11" t="e">
        <f ca="1">_xlfn.MAXIFS(Table15[Velocity Zone 6 (25 + Km/h) (m)],Table15[Name],Table15[[#This Row],[Name]])</f>
        <v>#NAME?</v>
      </c>
      <c r="AU98" s="11" t="e">
        <f ca="1">_xlfn.MAXIFS(Table15[Acceleration B1-3 Total Efforts (Gen 2)],Table15[Name],Table15[[#This Row],[Name]])</f>
        <v>#NAME?</v>
      </c>
      <c r="AV98" s="11" t="e">
        <f ca="1">_xlfn.MAXIFS(Table15[Deceleration B1-3 Total Efforts (Gen 2)],Table15[Name],Table15[[#This Row],[Name]])</f>
        <v>#NAME?</v>
      </c>
      <c r="AW98" s="11" t="e">
        <f ca="1">_xlfn.MAXIFS(Table15[High Intensity Distance (m)_&gt;15],Table15[Name],Table15[[#This Row],[Name]])</f>
        <v>#NAME?</v>
      </c>
      <c r="AX98" s="11" t="e">
        <f ca="1">_xlfn.MAXIFS(Table15[Velocity Zone 5 (20-25 Km/h) (m)],Table15[Name],Table15[[#This Row],[Name]])</f>
        <v>#NAME?</v>
      </c>
      <c r="AY98" s="11" t="e">
        <f ca="1">_xlfn.MAXIFS(Table15[Total Player Load],Table15[Name],Table15[[#This Row],[Name]])</f>
        <v>#NAME?</v>
      </c>
      <c r="AZ98" s="11" t="e">
        <f ca="1">_xlfn.MAXIFS(Table15[ACC+DEC],Table15[Name],Table15[[#This Row],[Name]])</f>
        <v>#NAME?</v>
      </c>
      <c r="BA98" s="11">
        <f>CONVERT(Table15[[#This Row],[Total Duration]],"day","mn")</f>
        <v>95.316666666666663</v>
      </c>
      <c r="BB98" s="12">
        <f>Table15[[#This Row],[HSD Above 20 km/h]]/Table15[[#This Row],[Duration(min)]]</f>
        <v>1.1494317188319636</v>
      </c>
      <c r="BC98" s="11">
        <f>Table15[[#This Row],[Velocity Zone 4 (15-20 Km/h) (m)]]/Table15[[#This Row],[Duration(min)]]</f>
        <v>3.8959609372267878</v>
      </c>
      <c r="BD98" s="11">
        <f>Table15[[#This Row],[Velocity Zone 6 (25 + Km/h) (m)]]/Table15[[#This Row],[Duration(min)]]</f>
        <v>3.40968700821822E-2</v>
      </c>
      <c r="BE98" s="11">
        <f>Table15[[#This Row],[Acceleration B1-3 Total Efforts (Gen 2)]]/Table15[[#This Row],[Duration(min)]]</f>
        <v>0.63997202308095824</v>
      </c>
      <c r="BF98" s="11">
        <f>Table15[[#This Row],[Deceleration B1-3 Total Efforts (Gen 2)]]/Table15[[#This Row],[Duration(min)]]</f>
        <v>0.57702395523692951</v>
      </c>
      <c r="BG98" s="11">
        <f>Table15[[#This Row],[High Intensity Distance (m)_&gt;15]]/Table15[[#This Row],[Duration(min)]]</f>
        <v>5.0453926560587519</v>
      </c>
      <c r="BH98" s="11">
        <f>Table15[[#This Row],[Velocity Zone 5 (20-25 Km/h) (m)]]/Table15[[#This Row],[Duration(min)]]</f>
        <v>1.1153348487497814</v>
      </c>
      <c r="BI98" s="11">
        <f>Table15[[#This Row],[Total Player Load]]/Table15[[#This Row],[Duration(min)]]</f>
        <v>5.3372429795418777</v>
      </c>
      <c r="BJ98" s="11">
        <f>Table15[[#This Row],[ACC+DEC]]/Table15[[#This Row],[Duration(min)]]</f>
        <v>1.2169959783178879</v>
      </c>
      <c r="BK98" s="11"/>
      <c r="BL98" s="11"/>
    </row>
    <row r="99" spans="1:64" x14ac:dyDescent="0.3">
      <c r="A99" s="13" t="s">
        <v>32</v>
      </c>
      <c r="B99" s="13" t="s">
        <v>78</v>
      </c>
      <c r="C99" s="14">
        <v>45122</v>
      </c>
      <c r="D99" s="13" t="s">
        <v>33</v>
      </c>
      <c r="E99" s="15">
        <v>6.6192129629629629E-2</v>
      </c>
      <c r="F99" s="7">
        <v>3864.0891099999999</v>
      </c>
      <c r="G99" s="7">
        <v>118.7</v>
      </c>
      <c r="H99" s="7">
        <v>26.047499999999999</v>
      </c>
      <c r="I99" s="7">
        <v>343.26999000000001</v>
      </c>
      <c r="J99" s="7">
        <v>10.73</v>
      </c>
      <c r="K99" s="7">
        <v>64</v>
      </c>
      <c r="L99" s="7">
        <v>70</v>
      </c>
      <c r="M99" s="7">
        <v>461.96999</v>
      </c>
      <c r="N99" s="7">
        <v>107.97</v>
      </c>
      <c r="O99" s="7">
        <v>476.09958</v>
      </c>
      <c r="P99" s="7">
        <v>40.53651</v>
      </c>
      <c r="Q99" s="10">
        <f>SUM(Table15[[#This Row],[Acceleration B1-3 Total Efforts (Gen 2)]:[Deceleration B1-3 Total Efforts (Gen 2)]])</f>
        <v>134</v>
      </c>
      <c r="R99" s="11">
        <f>AVERAGEIF(Table15[Name],Table15[[#This Row],[Name]],Table15[Total Distance (m)])</f>
        <v>6055.5326909677415</v>
      </c>
      <c r="S99" s="11">
        <f>AVERAGEIF(Table15[Name],Table15[[#This Row],[Name]],Table15[HSD Above 20 km/h])</f>
        <v>274.67451548387095</v>
      </c>
      <c r="T99" s="11">
        <f>AVERAGEIF(Table15[Name],Table15[[#This Row],[Name]],Table15[Maximum Velocity (km/h)])</f>
        <v>26.296229354838712</v>
      </c>
      <c r="U99" s="11">
        <f>AVERAGEIF(Table15[Name],Table15[[#This Row],[Name]],Table15[Velocity Zone 4 (15-20 Km/h) (m)])</f>
        <v>708.64805967741938</v>
      </c>
      <c r="V99" s="11">
        <f>AVERAGEIF(Table15[Name],Table15[[#This Row],[Name]],Table15[Velocity Zone 6 (25 + Km/h) (m)])</f>
        <v>66.10161225806452</v>
      </c>
      <c r="W99" s="11">
        <f>AVERAGEIF(Table15[Name],Table15[[#This Row],[Name]],Table15[Acceleration B1-3 Total Efforts (Gen 2)])</f>
        <v>82.935483870967744</v>
      </c>
      <c r="X99" s="11">
        <f>AVERAGEIF(Table15[Name],Table15[[#This Row],[Name]],Table15[Deceleration B1-3 Total Efforts (Gen 2)])</f>
        <v>67.774193548387103</v>
      </c>
      <c r="Y99" s="11">
        <f>AVERAGEIF(Table15[Name],Table15[[#This Row],[Name]],Table15[High Intensity Distance (m)_&gt;15])</f>
        <v>983.32257516129016</v>
      </c>
      <c r="Z99" s="11">
        <f>AVERAGEIF(Table15[Name],Table15[[#This Row],[Name]],Table15[Velocity Zone 5 (20-25 Km/h) (m)])</f>
        <v>208.5729032258065</v>
      </c>
      <c r="AA99" s="11">
        <f>AVERAGEIF(Table15[Name],Table15[[#This Row],[Name]],Table15[Total Player Load])</f>
        <v>684.52521000000002</v>
      </c>
      <c r="AB99" s="11">
        <f>AVERAGEIF(Table15[Name],Table15[[#This Row],[Name]],Table15[ACC+DEC])</f>
        <v>150.70967741935485</v>
      </c>
      <c r="AC99" s="11">
        <f>AVERAGE(Table15[Total Distance (m)])</f>
        <v>5546.0900840188679</v>
      </c>
      <c r="AD99" s="11">
        <f>AVERAGE(Table15[HSD Above 20 km/h])</f>
        <v>248.67511279245289</v>
      </c>
      <c r="AE99" s="11">
        <f>AVERAGE(Table15[Maximum Velocity (km/h)])</f>
        <v>25.938714150943401</v>
      </c>
      <c r="AF99" s="11">
        <f>AVERAGE(Table15[Velocity Zone 4 (15-20 Km/h) (m)])</f>
        <v>585.63754809433908</v>
      </c>
      <c r="AG99" s="11">
        <f>AVERAGE(Table15[Velocity Zone 6 (25 + Km/h) (m)])</f>
        <v>55.103452830188672</v>
      </c>
      <c r="AH99" s="11">
        <f>AVERAGE(Table15[Acceleration B1-3 Total Efforts (Gen 2)])</f>
        <v>70.932075471698113</v>
      </c>
      <c r="AI99" s="11">
        <f>AVERAGE(Table15[Deceleration B1-3 Total Efforts (Gen 2)])</f>
        <v>58.513207547169813</v>
      </c>
      <c r="AJ99" s="11">
        <f>AVERAGE(Table15[High Intensity Distance (m)_&gt;15])</f>
        <v>834.31266088679206</v>
      </c>
      <c r="AK99" s="11">
        <f>AVERAGE(Table15[Velocity Zone 5 (20-25 Km/h) (m)])</f>
        <v>193.57165996226419</v>
      </c>
      <c r="AL99" s="11">
        <f>AVERAGE(Table15[Total Player Load])</f>
        <v>612.17092028301886</v>
      </c>
      <c r="AM99" s="11">
        <f>AVERAGE(Table15[ACC+DEC])</f>
        <v>129.44528301886791</v>
      </c>
      <c r="AN99" s="11" t="str">
        <f>TEXT(Table15[[#This Row],[Date]],"mmmm")</f>
        <v>juillet</v>
      </c>
      <c r="AO99" s="11" t="e">
        <f ca="1">_xlfn.MAXIFS(Table15[Total Distance (m)],Table15[Name],Table15[[#This Row],[Name]])</f>
        <v>#NAME?</v>
      </c>
      <c r="AP99" s="11" t="e">
        <f ca="1">_xlfn.MAXIFS(Table15[HSD Above 20 km/h],Table15[Name],Table15[[#This Row],[Name]])</f>
        <v>#NAME?</v>
      </c>
      <c r="AQ99" s="11" t="e">
        <f ca="1">_xlfn.MAXIFS(Table15[Maximum Velocity (km/h)],Table15[Name],Table15[[#This Row],[Name]])</f>
        <v>#NAME?</v>
      </c>
      <c r="AR99" s="9" t="e">
        <f ca="1">Table15[[#This Row],[Maximum Velocity (km/h)]]/Table15[[#This Row],[Max_Maximum Velocity (km/h)]]</f>
        <v>#NAME?</v>
      </c>
      <c r="AS99" s="11" t="e">
        <f ca="1">_xlfn.MAXIFS(Table15[Velocity Zone 4 (15-20 Km/h) (m)],Table15[Name],Table15[[#This Row],[Name]])</f>
        <v>#NAME?</v>
      </c>
      <c r="AT99" s="11" t="e">
        <f ca="1">_xlfn.MAXIFS(Table15[Velocity Zone 6 (25 + Km/h) (m)],Table15[Name],Table15[[#This Row],[Name]])</f>
        <v>#NAME?</v>
      </c>
      <c r="AU99" s="11" t="e">
        <f ca="1">_xlfn.MAXIFS(Table15[Acceleration B1-3 Total Efforts (Gen 2)],Table15[Name],Table15[[#This Row],[Name]])</f>
        <v>#NAME?</v>
      </c>
      <c r="AV99" s="11" t="e">
        <f ca="1">_xlfn.MAXIFS(Table15[Deceleration B1-3 Total Efforts (Gen 2)],Table15[Name],Table15[[#This Row],[Name]])</f>
        <v>#NAME?</v>
      </c>
      <c r="AW99" s="11" t="e">
        <f ca="1">_xlfn.MAXIFS(Table15[High Intensity Distance (m)_&gt;15],Table15[Name],Table15[[#This Row],[Name]])</f>
        <v>#NAME?</v>
      </c>
      <c r="AX99" s="11" t="e">
        <f ca="1">_xlfn.MAXIFS(Table15[Velocity Zone 5 (20-25 Km/h) (m)],Table15[Name],Table15[[#This Row],[Name]])</f>
        <v>#NAME?</v>
      </c>
      <c r="AY99" s="11" t="e">
        <f ca="1">_xlfn.MAXIFS(Table15[Total Player Load],Table15[Name],Table15[[#This Row],[Name]])</f>
        <v>#NAME?</v>
      </c>
      <c r="AZ99" s="11" t="e">
        <f ca="1">_xlfn.MAXIFS(Table15[ACC+DEC],Table15[Name],Table15[[#This Row],[Name]])</f>
        <v>#NAME?</v>
      </c>
      <c r="BA99" s="11">
        <f>CONVERT(Table15[[#This Row],[Total Duration]],"day","mn")</f>
        <v>95.316666666666663</v>
      </c>
      <c r="BB99" s="12">
        <f>Table15[[#This Row],[HSD Above 20 km/h]]/Table15[[#This Row],[Duration(min)]]</f>
        <v>1.2453226088477007</v>
      </c>
      <c r="BC99" s="11">
        <f>Table15[[#This Row],[Velocity Zone 4 (15-20 Km/h) (m)]]/Table15[[#This Row],[Duration(min)]]</f>
        <v>3.6013637698898413</v>
      </c>
      <c r="BD99" s="11">
        <f>Table15[[#This Row],[Velocity Zone 6 (25 + Km/h) (m)]]/Table15[[#This Row],[Duration(min)]]</f>
        <v>0.11257212799440462</v>
      </c>
      <c r="BE99" s="11">
        <f>Table15[[#This Row],[Acceleration B1-3 Total Efforts (Gen 2)]]/Table15[[#This Row],[Duration(min)]]</f>
        <v>0.67144605700297255</v>
      </c>
      <c r="BF99" s="11">
        <f>Table15[[#This Row],[Deceleration B1-3 Total Efforts (Gen 2)]]/Table15[[#This Row],[Duration(min)]]</f>
        <v>0.73439412484700128</v>
      </c>
      <c r="BG99" s="11">
        <f>Table15[[#This Row],[High Intensity Distance (m)_&gt;15]]/Table15[[#This Row],[Duration(min)]]</f>
        <v>4.8466863787375418</v>
      </c>
      <c r="BH99" s="11">
        <f>Table15[[#This Row],[Velocity Zone 5 (20-25 Km/h) (m)]]/Table15[[#This Row],[Duration(min)]]</f>
        <v>1.132750480853296</v>
      </c>
      <c r="BI99" s="11">
        <f>Table15[[#This Row],[Total Player Load]]/Table15[[#This Row],[Duration(min)]]</f>
        <v>4.9949247770589267</v>
      </c>
      <c r="BJ99" s="11">
        <f>Table15[[#This Row],[ACC+DEC]]/Table15[[#This Row],[Duration(min)]]</f>
        <v>1.4058401818499737</v>
      </c>
      <c r="BK99" s="11"/>
      <c r="BL99" s="11"/>
    </row>
    <row r="100" spans="1:64" x14ac:dyDescent="0.3">
      <c r="A100" s="13" t="s">
        <v>34</v>
      </c>
      <c r="B100" s="13" t="s">
        <v>78</v>
      </c>
      <c r="C100" s="14">
        <v>45122</v>
      </c>
      <c r="D100" s="13" t="s">
        <v>19</v>
      </c>
      <c r="E100" s="15">
        <v>6.6111111111111107E-2</v>
      </c>
      <c r="F100" s="7">
        <v>3629.3100599999998</v>
      </c>
      <c r="G100" s="7">
        <v>32.450000000000003</v>
      </c>
      <c r="H100" s="7">
        <v>24.13</v>
      </c>
      <c r="I100" s="7">
        <v>288.76999000000001</v>
      </c>
      <c r="J100" s="7">
        <v>0</v>
      </c>
      <c r="K100" s="7">
        <v>47</v>
      </c>
      <c r="L100" s="7">
        <v>29</v>
      </c>
      <c r="M100" s="7">
        <v>321.21999</v>
      </c>
      <c r="N100" s="7">
        <v>32.450000000000003</v>
      </c>
      <c r="O100" s="7">
        <v>358.56563999999997</v>
      </c>
      <c r="P100" s="7">
        <v>38.121000000000002</v>
      </c>
      <c r="Q100" s="10">
        <f>SUM(Table15[[#This Row],[Acceleration B1-3 Total Efforts (Gen 2)]:[Deceleration B1-3 Total Efforts (Gen 2)]])</f>
        <v>76</v>
      </c>
      <c r="R100" s="11">
        <f>AVERAGEIF(Table15[Name],Table15[[#This Row],[Name]],Table15[Total Distance (m)])</f>
        <v>5581.052372000001</v>
      </c>
      <c r="S100" s="11">
        <f>AVERAGEIF(Table15[Name],Table15[[#This Row],[Name]],Table15[HSD Above 20 km/h])</f>
        <v>222.46299999999994</v>
      </c>
      <c r="T100" s="11">
        <f>AVERAGEIF(Table15[Name],Table15[[#This Row],[Name]],Table15[Maximum Velocity (km/h)])</f>
        <v>25.694832333333334</v>
      </c>
      <c r="U100" s="11">
        <f>AVERAGEIF(Table15[Name],Table15[[#This Row],[Name]],Table15[Velocity Zone 4 (15-20 Km/h) (m)])</f>
        <v>541.62199466666652</v>
      </c>
      <c r="V100" s="11">
        <f>AVERAGEIF(Table15[Name],Table15[[#This Row],[Name]],Table15[Velocity Zone 6 (25 + Km/h) (m)])</f>
        <v>43.164333333333325</v>
      </c>
      <c r="W100" s="11">
        <f>AVERAGEIF(Table15[Name],Table15[[#This Row],[Name]],Table15[Acceleration B1-3 Total Efforts (Gen 2)])</f>
        <v>53.666666666666664</v>
      </c>
      <c r="X100" s="11">
        <f>AVERAGEIF(Table15[Name],Table15[[#This Row],[Name]],Table15[Deceleration B1-3 Total Efforts (Gen 2)])</f>
        <v>40</v>
      </c>
      <c r="Y100" s="11">
        <f>AVERAGEIF(Table15[Name],Table15[[#This Row],[Name]],Table15[High Intensity Distance (m)_&gt;15])</f>
        <v>764.0849946666666</v>
      </c>
      <c r="Z100" s="11">
        <f>AVERAGEIF(Table15[Name],Table15[[#This Row],[Name]],Table15[Velocity Zone 5 (20-25 Km/h) (m)])</f>
        <v>179.29866666666666</v>
      </c>
      <c r="AA100" s="11">
        <f>AVERAGEIF(Table15[Name],Table15[[#This Row],[Name]],Table15[Total Player Load])</f>
        <v>509.93909600000012</v>
      </c>
      <c r="AB100" s="11">
        <f>AVERAGEIF(Table15[Name],Table15[[#This Row],[Name]],Table15[ACC+DEC])</f>
        <v>93.666666666666671</v>
      </c>
      <c r="AC100" s="11">
        <f>AVERAGE(Table15[Total Distance (m)])</f>
        <v>5546.0900840188679</v>
      </c>
      <c r="AD100" s="11">
        <f>AVERAGE(Table15[HSD Above 20 km/h])</f>
        <v>248.67511279245289</v>
      </c>
      <c r="AE100" s="11">
        <f>AVERAGE(Table15[Maximum Velocity (km/h)])</f>
        <v>25.938714150943401</v>
      </c>
      <c r="AF100" s="11">
        <f>AVERAGE(Table15[Velocity Zone 4 (15-20 Km/h) (m)])</f>
        <v>585.63754809433908</v>
      </c>
      <c r="AG100" s="11">
        <f>AVERAGE(Table15[Velocity Zone 6 (25 + Km/h) (m)])</f>
        <v>55.103452830188672</v>
      </c>
      <c r="AH100" s="11">
        <f>AVERAGE(Table15[Acceleration B1-3 Total Efforts (Gen 2)])</f>
        <v>70.932075471698113</v>
      </c>
      <c r="AI100" s="11">
        <f>AVERAGE(Table15[Deceleration B1-3 Total Efforts (Gen 2)])</f>
        <v>58.513207547169813</v>
      </c>
      <c r="AJ100" s="11">
        <f>AVERAGE(Table15[High Intensity Distance (m)_&gt;15])</f>
        <v>834.31266088679206</v>
      </c>
      <c r="AK100" s="11">
        <f>AVERAGE(Table15[Velocity Zone 5 (20-25 Km/h) (m)])</f>
        <v>193.57165996226419</v>
      </c>
      <c r="AL100" s="11">
        <f>AVERAGE(Table15[Total Player Load])</f>
        <v>612.17092028301886</v>
      </c>
      <c r="AM100" s="11">
        <f>AVERAGE(Table15[ACC+DEC])</f>
        <v>129.44528301886791</v>
      </c>
      <c r="AN100" s="11" t="str">
        <f>TEXT(Table15[[#This Row],[Date]],"mmmm")</f>
        <v>juillet</v>
      </c>
      <c r="AO100" s="11" t="e">
        <f ca="1">_xlfn.MAXIFS(Table15[Total Distance (m)],Table15[Name],Table15[[#This Row],[Name]])</f>
        <v>#NAME?</v>
      </c>
      <c r="AP100" s="11" t="e">
        <f ca="1">_xlfn.MAXIFS(Table15[HSD Above 20 km/h],Table15[Name],Table15[[#This Row],[Name]])</f>
        <v>#NAME?</v>
      </c>
      <c r="AQ100" s="11" t="e">
        <f ca="1">_xlfn.MAXIFS(Table15[Maximum Velocity (km/h)],Table15[Name],Table15[[#This Row],[Name]])</f>
        <v>#NAME?</v>
      </c>
      <c r="AR100" s="9" t="e">
        <f ca="1">Table15[[#This Row],[Maximum Velocity (km/h)]]/Table15[[#This Row],[Max_Maximum Velocity (km/h)]]</f>
        <v>#NAME?</v>
      </c>
      <c r="AS100" s="11" t="e">
        <f ca="1">_xlfn.MAXIFS(Table15[Velocity Zone 4 (15-20 Km/h) (m)],Table15[Name],Table15[[#This Row],[Name]])</f>
        <v>#NAME?</v>
      </c>
      <c r="AT100" s="11" t="e">
        <f ca="1">_xlfn.MAXIFS(Table15[Velocity Zone 6 (25 + Km/h) (m)],Table15[Name],Table15[[#This Row],[Name]])</f>
        <v>#NAME?</v>
      </c>
      <c r="AU100" s="11" t="e">
        <f ca="1">_xlfn.MAXIFS(Table15[Acceleration B1-3 Total Efforts (Gen 2)],Table15[Name],Table15[[#This Row],[Name]])</f>
        <v>#NAME?</v>
      </c>
      <c r="AV100" s="11" t="e">
        <f ca="1">_xlfn.MAXIFS(Table15[Deceleration B1-3 Total Efforts (Gen 2)],Table15[Name],Table15[[#This Row],[Name]])</f>
        <v>#NAME?</v>
      </c>
      <c r="AW100" s="11" t="e">
        <f ca="1">_xlfn.MAXIFS(Table15[High Intensity Distance (m)_&gt;15],Table15[Name],Table15[[#This Row],[Name]])</f>
        <v>#NAME?</v>
      </c>
      <c r="AX100" s="11" t="e">
        <f ca="1">_xlfn.MAXIFS(Table15[Velocity Zone 5 (20-25 Km/h) (m)],Table15[Name],Table15[[#This Row],[Name]])</f>
        <v>#NAME?</v>
      </c>
      <c r="AY100" s="11" t="e">
        <f ca="1">_xlfn.MAXIFS(Table15[Total Player Load],Table15[Name],Table15[[#This Row],[Name]])</f>
        <v>#NAME?</v>
      </c>
      <c r="AZ100" s="11" t="e">
        <f ca="1">_xlfn.MAXIFS(Table15[ACC+DEC],Table15[Name],Table15[[#This Row],[Name]])</f>
        <v>#NAME?</v>
      </c>
      <c r="BA100" s="11">
        <f>CONVERT(Table15[[#This Row],[Total Duration]],"day","mn")</f>
        <v>95.2</v>
      </c>
      <c r="BB100" s="12">
        <f>Table15[[#This Row],[HSD Above 20 km/h]]/Table15[[#This Row],[Duration(min)]]</f>
        <v>0.34086134453781514</v>
      </c>
      <c r="BC100" s="11">
        <f>Table15[[#This Row],[Velocity Zone 4 (15-20 Km/h) (m)]]/Table15[[#This Row],[Duration(min)]]</f>
        <v>3.0332982142857143</v>
      </c>
      <c r="BD100" s="11">
        <f>Table15[[#This Row],[Velocity Zone 6 (25 + Km/h) (m)]]/Table15[[#This Row],[Duration(min)]]</f>
        <v>0</v>
      </c>
      <c r="BE100" s="11">
        <f>Table15[[#This Row],[Acceleration B1-3 Total Efforts (Gen 2)]]/Table15[[#This Row],[Duration(min)]]</f>
        <v>0.49369747899159661</v>
      </c>
      <c r="BF100" s="11">
        <f>Table15[[#This Row],[Deceleration B1-3 Total Efforts (Gen 2)]]/Table15[[#This Row],[Duration(min)]]</f>
        <v>0.30462184873949577</v>
      </c>
      <c r="BG100" s="11">
        <f>Table15[[#This Row],[High Intensity Distance (m)_&gt;15]]/Table15[[#This Row],[Duration(min)]]</f>
        <v>3.3741595588235294</v>
      </c>
      <c r="BH100" s="11">
        <f>Table15[[#This Row],[Velocity Zone 5 (20-25 Km/h) (m)]]/Table15[[#This Row],[Duration(min)]]</f>
        <v>0.34086134453781514</v>
      </c>
      <c r="BI100" s="11">
        <f>Table15[[#This Row],[Total Player Load]]/Table15[[#This Row],[Duration(min)]]</f>
        <v>3.7664457983193271</v>
      </c>
      <c r="BJ100" s="11">
        <f>Table15[[#This Row],[ACC+DEC]]/Table15[[#This Row],[Duration(min)]]</f>
        <v>0.79831932773109238</v>
      </c>
      <c r="BK100" s="11"/>
      <c r="BL100" s="11"/>
    </row>
    <row r="101" spans="1:64" x14ac:dyDescent="0.3">
      <c r="A101" s="13" t="s">
        <v>35</v>
      </c>
      <c r="B101" s="13" t="s">
        <v>78</v>
      </c>
      <c r="C101" s="14">
        <v>45122</v>
      </c>
      <c r="D101" s="13" t="s">
        <v>36</v>
      </c>
      <c r="E101" s="15">
        <v>6.6111111111111107E-2</v>
      </c>
      <c r="F101" s="7">
        <v>3536.1120599999999</v>
      </c>
      <c r="G101" s="7">
        <v>41.32</v>
      </c>
      <c r="H101" s="7">
        <v>25.004290000000001</v>
      </c>
      <c r="I101" s="7">
        <v>311.25</v>
      </c>
      <c r="J101" s="7">
        <v>1.17</v>
      </c>
      <c r="K101" s="7">
        <v>79</v>
      </c>
      <c r="L101" s="7">
        <v>73</v>
      </c>
      <c r="M101" s="7">
        <v>352.57</v>
      </c>
      <c r="N101" s="7">
        <v>40.15</v>
      </c>
      <c r="O101" s="7">
        <v>462.52933000000002</v>
      </c>
      <c r="P101" s="7">
        <v>37.14208</v>
      </c>
      <c r="Q101" s="10">
        <f>SUM(Table15[[#This Row],[Acceleration B1-3 Total Efforts (Gen 2)]:[Deceleration B1-3 Total Efforts (Gen 2)]])</f>
        <v>152</v>
      </c>
      <c r="R101" s="11">
        <f>AVERAGEIF(Table15[Name],Table15[[#This Row],[Name]],Table15[Total Distance (m)])</f>
        <v>6169.8410637500001</v>
      </c>
      <c r="S101" s="11">
        <f>AVERAGEIF(Table15[Name],Table15[[#This Row],[Name]],Table15[HSD Above 20 km/h])</f>
        <v>274.84625124999997</v>
      </c>
      <c r="T101" s="11">
        <f>AVERAGEIF(Table15[Name],Table15[[#This Row],[Name]],Table15[Maximum Velocity (km/h)])</f>
        <v>26.985341250000001</v>
      </c>
      <c r="U101" s="11">
        <f>AVERAGEIF(Table15[Name],Table15[[#This Row],[Name]],Table15[Velocity Zone 4 (15-20 Km/h) (m)])</f>
        <v>792.86249250000014</v>
      </c>
      <c r="V101" s="11">
        <f>AVERAGEIF(Table15[Name],Table15[[#This Row],[Name]],Table15[Velocity Zone 6 (25 + Km/h) (m)])</f>
        <v>61.385000000000005</v>
      </c>
      <c r="W101" s="11">
        <f>AVERAGEIF(Table15[Name],Table15[[#This Row],[Name]],Table15[Acceleration B1-3 Total Efforts (Gen 2)])</f>
        <v>101.875</v>
      </c>
      <c r="X101" s="11">
        <f>AVERAGEIF(Table15[Name],Table15[[#This Row],[Name]],Table15[Deceleration B1-3 Total Efforts (Gen 2)])</f>
        <v>102.5</v>
      </c>
      <c r="Y101" s="11">
        <f>AVERAGEIF(Table15[Name],Table15[[#This Row],[Name]],Table15[High Intensity Distance (m)_&gt;15])</f>
        <v>1067.7087437499999</v>
      </c>
      <c r="Z101" s="11">
        <f>AVERAGEIF(Table15[Name],Table15[[#This Row],[Name]],Table15[Velocity Zone 5 (20-25 Km/h) (m)])</f>
        <v>213.46125124999998</v>
      </c>
      <c r="AA101" s="11">
        <f>AVERAGEIF(Table15[Name],Table15[[#This Row],[Name]],Table15[Total Player Load])</f>
        <v>712.77147687500019</v>
      </c>
      <c r="AB101" s="11">
        <f>AVERAGEIF(Table15[Name],Table15[[#This Row],[Name]],Table15[ACC+DEC])</f>
        <v>204.375</v>
      </c>
      <c r="AC101" s="11">
        <f>AVERAGE(Table15[Total Distance (m)])</f>
        <v>5546.0900840188679</v>
      </c>
      <c r="AD101" s="11">
        <f>AVERAGE(Table15[HSD Above 20 km/h])</f>
        <v>248.67511279245289</v>
      </c>
      <c r="AE101" s="11">
        <f>AVERAGE(Table15[Maximum Velocity (km/h)])</f>
        <v>25.938714150943401</v>
      </c>
      <c r="AF101" s="11">
        <f>AVERAGE(Table15[Velocity Zone 4 (15-20 Km/h) (m)])</f>
        <v>585.63754809433908</v>
      </c>
      <c r="AG101" s="11">
        <f>AVERAGE(Table15[Velocity Zone 6 (25 + Km/h) (m)])</f>
        <v>55.103452830188672</v>
      </c>
      <c r="AH101" s="11">
        <f>AVERAGE(Table15[Acceleration B1-3 Total Efforts (Gen 2)])</f>
        <v>70.932075471698113</v>
      </c>
      <c r="AI101" s="11">
        <f>AVERAGE(Table15[Deceleration B1-3 Total Efforts (Gen 2)])</f>
        <v>58.513207547169813</v>
      </c>
      <c r="AJ101" s="11">
        <f>AVERAGE(Table15[High Intensity Distance (m)_&gt;15])</f>
        <v>834.31266088679206</v>
      </c>
      <c r="AK101" s="11">
        <f>AVERAGE(Table15[Velocity Zone 5 (20-25 Km/h) (m)])</f>
        <v>193.57165996226419</v>
      </c>
      <c r="AL101" s="11">
        <f>AVERAGE(Table15[Total Player Load])</f>
        <v>612.17092028301886</v>
      </c>
      <c r="AM101" s="11">
        <f>AVERAGE(Table15[ACC+DEC])</f>
        <v>129.44528301886791</v>
      </c>
      <c r="AN101" s="11" t="str">
        <f>TEXT(Table15[[#This Row],[Date]],"mmmm")</f>
        <v>juillet</v>
      </c>
      <c r="AO101" s="11" t="e">
        <f ca="1">_xlfn.MAXIFS(Table15[Total Distance (m)],Table15[Name],Table15[[#This Row],[Name]])</f>
        <v>#NAME?</v>
      </c>
      <c r="AP101" s="11" t="e">
        <f ca="1">_xlfn.MAXIFS(Table15[HSD Above 20 km/h],Table15[Name],Table15[[#This Row],[Name]])</f>
        <v>#NAME?</v>
      </c>
      <c r="AQ101" s="11" t="e">
        <f ca="1">_xlfn.MAXIFS(Table15[Maximum Velocity (km/h)],Table15[Name],Table15[[#This Row],[Name]])</f>
        <v>#NAME?</v>
      </c>
      <c r="AR101" s="9" t="e">
        <f ca="1">Table15[[#This Row],[Maximum Velocity (km/h)]]/Table15[[#This Row],[Max_Maximum Velocity (km/h)]]</f>
        <v>#NAME?</v>
      </c>
      <c r="AS101" s="11" t="e">
        <f ca="1">_xlfn.MAXIFS(Table15[Velocity Zone 4 (15-20 Km/h) (m)],Table15[Name],Table15[[#This Row],[Name]])</f>
        <v>#NAME?</v>
      </c>
      <c r="AT101" s="11" t="e">
        <f ca="1">_xlfn.MAXIFS(Table15[Velocity Zone 6 (25 + Km/h) (m)],Table15[Name],Table15[[#This Row],[Name]])</f>
        <v>#NAME?</v>
      </c>
      <c r="AU101" s="11" t="e">
        <f ca="1">_xlfn.MAXIFS(Table15[Acceleration B1-3 Total Efforts (Gen 2)],Table15[Name],Table15[[#This Row],[Name]])</f>
        <v>#NAME?</v>
      </c>
      <c r="AV101" s="11" t="e">
        <f ca="1">_xlfn.MAXIFS(Table15[Deceleration B1-3 Total Efforts (Gen 2)],Table15[Name],Table15[[#This Row],[Name]])</f>
        <v>#NAME?</v>
      </c>
      <c r="AW101" s="11" t="e">
        <f ca="1">_xlfn.MAXIFS(Table15[High Intensity Distance (m)_&gt;15],Table15[Name],Table15[[#This Row],[Name]])</f>
        <v>#NAME?</v>
      </c>
      <c r="AX101" s="11" t="e">
        <f ca="1">_xlfn.MAXIFS(Table15[Velocity Zone 5 (20-25 Km/h) (m)],Table15[Name],Table15[[#This Row],[Name]])</f>
        <v>#NAME?</v>
      </c>
      <c r="AY101" s="11" t="e">
        <f ca="1">_xlfn.MAXIFS(Table15[Total Player Load],Table15[Name],Table15[[#This Row],[Name]])</f>
        <v>#NAME?</v>
      </c>
      <c r="AZ101" s="11" t="e">
        <f ca="1">_xlfn.MAXIFS(Table15[ACC+DEC],Table15[Name],Table15[[#This Row],[Name]])</f>
        <v>#NAME?</v>
      </c>
      <c r="BA101" s="11">
        <f>CONVERT(Table15[[#This Row],[Total Duration]],"day","mn")</f>
        <v>95.2</v>
      </c>
      <c r="BB101" s="12">
        <f>Table15[[#This Row],[HSD Above 20 km/h]]/Table15[[#This Row],[Duration(min)]]</f>
        <v>0.43403361344537816</v>
      </c>
      <c r="BC101" s="11">
        <f>Table15[[#This Row],[Velocity Zone 4 (15-20 Km/h) (m)]]/Table15[[#This Row],[Duration(min)]]</f>
        <v>3.2694327731092434</v>
      </c>
      <c r="BD101" s="11">
        <f>Table15[[#This Row],[Velocity Zone 6 (25 + Km/h) (m)]]/Table15[[#This Row],[Duration(min)]]</f>
        <v>1.2289915966386554E-2</v>
      </c>
      <c r="BE101" s="11">
        <f>Table15[[#This Row],[Acceleration B1-3 Total Efforts (Gen 2)]]/Table15[[#This Row],[Duration(min)]]</f>
        <v>0.82983193277310918</v>
      </c>
      <c r="BF101" s="11">
        <f>Table15[[#This Row],[Deceleration B1-3 Total Efforts (Gen 2)]]/Table15[[#This Row],[Duration(min)]]</f>
        <v>0.76680672268907557</v>
      </c>
      <c r="BG101" s="11">
        <f>Table15[[#This Row],[High Intensity Distance (m)_&gt;15]]/Table15[[#This Row],[Duration(min)]]</f>
        <v>3.7034663865546218</v>
      </c>
      <c r="BH101" s="11">
        <f>Table15[[#This Row],[Velocity Zone 5 (20-25 Km/h) (m)]]/Table15[[#This Row],[Duration(min)]]</f>
        <v>0.42174369747899154</v>
      </c>
      <c r="BI101" s="11">
        <f>Table15[[#This Row],[Total Player Load]]/Table15[[#This Row],[Duration(min)]]</f>
        <v>4.8585013655462186</v>
      </c>
      <c r="BJ101" s="11">
        <f>Table15[[#This Row],[ACC+DEC]]/Table15[[#This Row],[Duration(min)]]</f>
        <v>1.5966386554621848</v>
      </c>
      <c r="BK101" s="11"/>
      <c r="BL101" s="11"/>
    </row>
    <row r="102" spans="1:64" x14ac:dyDescent="0.3">
      <c r="A102" s="13" t="s">
        <v>38</v>
      </c>
      <c r="B102" s="13" t="s">
        <v>78</v>
      </c>
      <c r="C102" s="14">
        <v>45122</v>
      </c>
      <c r="D102" s="13" t="s">
        <v>36</v>
      </c>
      <c r="E102" s="15">
        <v>6.6111111111111107E-2</v>
      </c>
      <c r="F102" s="7">
        <v>3500.9140600000001</v>
      </c>
      <c r="G102" s="7">
        <v>15.55</v>
      </c>
      <c r="H102" s="7">
        <v>21.303190000000001</v>
      </c>
      <c r="I102" s="7">
        <v>271.47000000000003</v>
      </c>
      <c r="J102" s="7">
        <v>0</v>
      </c>
      <c r="K102" s="7">
        <v>64</v>
      </c>
      <c r="L102" s="7">
        <v>63</v>
      </c>
      <c r="M102" s="7">
        <v>287.02</v>
      </c>
      <c r="N102" s="7">
        <v>15.55</v>
      </c>
      <c r="O102" s="7">
        <v>437.84890999999999</v>
      </c>
      <c r="P102" s="7">
        <v>36.772379999999998</v>
      </c>
      <c r="Q102" s="10">
        <f>SUM(Table15[[#This Row],[Acceleration B1-3 Total Efforts (Gen 2)]:[Deceleration B1-3 Total Efforts (Gen 2)]])</f>
        <v>127</v>
      </c>
      <c r="R102" s="11">
        <f>AVERAGEIF(Table15[Name],Table15[[#This Row],[Name]],Table15[Total Distance (m)])</f>
        <v>5862.2701721428584</v>
      </c>
      <c r="S102" s="11">
        <f>AVERAGEIF(Table15[Name],Table15[[#This Row],[Name]],Table15[HSD Above 20 km/h])</f>
        <v>234.10142785714288</v>
      </c>
      <c r="T102" s="11">
        <f>AVERAGEIF(Table15[Name],Table15[[#This Row],[Name]],Table15[Maximum Velocity (km/h)])</f>
        <v>25.695756428571428</v>
      </c>
      <c r="U102" s="11">
        <f>AVERAGEIF(Table15[Name],Table15[[#This Row],[Name]],Table15[Velocity Zone 4 (15-20 Km/h) (m)])</f>
        <v>673.12214035714283</v>
      </c>
      <c r="V102" s="11">
        <f>AVERAGEIF(Table15[Name],Table15[[#This Row],[Name]],Table15[Velocity Zone 6 (25 + Km/h) (m)])</f>
        <v>30.467142857142857</v>
      </c>
      <c r="W102" s="11">
        <f>AVERAGEIF(Table15[Name],Table15[[#This Row],[Name]],Table15[Acceleration B1-3 Total Efforts (Gen 2)])</f>
        <v>78.285714285714292</v>
      </c>
      <c r="X102" s="11">
        <f>AVERAGEIF(Table15[Name],Table15[[#This Row],[Name]],Table15[Deceleration B1-3 Total Efforts (Gen 2)])</f>
        <v>71.178571428571431</v>
      </c>
      <c r="Y102" s="11">
        <f>AVERAGEIF(Table15[Name],Table15[[#This Row],[Name]],Table15[High Intensity Distance (m)_&gt;15])</f>
        <v>907.22356821428571</v>
      </c>
      <c r="Z102" s="11">
        <f>AVERAGEIF(Table15[Name],Table15[[#This Row],[Name]],Table15[Velocity Zone 5 (20-25 Km/h) (m)])</f>
        <v>203.63428500000001</v>
      </c>
      <c r="AA102" s="11">
        <f>AVERAGEIF(Table15[Name],Table15[[#This Row],[Name]],Table15[Total Player Load])</f>
        <v>656.75099392857157</v>
      </c>
      <c r="AB102" s="11">
        <f>AVERAGEIF(Table15[Name],Table15[[#This Row],[Name]],Table15[ACC+DEC])</f>
        <v>149.46428571428572</v>
      </c>
      <c r="AC102" s="11">
        <f>AVERAGE(Table15[Total Distance (m)])</f>
        <v>5546.0900840188679</v>
      </c>
      <c r="AD102" s="11">
        <f>AVERAGE(Table15[HSD Above 20 km/h])</f>
        <v>248.67511279245289</v>
      </c>
      <c r="AE102" s="11">
        <f>AVERAGE(Table15[Maximum Velocity (km/h)])</f>
        <v>25.938714150943401</v>
      </c>
      <c r="AF102" s="11">
        <f>AVERAGE(Table15[Velocity Zone 4 (15-20 Km/h) (m)])</f>
        <v>585.63754809433908</v>
      </c>
      <c r="AG102" s="11">
        <f>AVERAGE(Table15[Velocity Zone 6 (25 + Km/h) (m)])</f>
        <v>55.103452830188672</v>
      </c>
      <c r="AH102" s="11">
        <f>AVERAGE(Table15[Acceleration B1-3 Total Efforts (Gen 2)])</f>
        <v>70.932075471698113</v>
      </c>
      <c r="AI102" s="11">
        <f>AVERAGE(Table15[Deceleration B1-3 Total Efforts (Gen 2)])</f>
        <v>58.513207547169813</v>
      </c>
      <c r="AJ102" s="11">
        <f>AVERAGE(Table15[High Intensity Distance (m)_&gt;15])</f>
        <v>834.31266088679206</v>
      </c>
      <c r="AK102" s="11">
        <f>AVERAGE(Table15[Velocity Zone 5 (20-25 Km/h) (m)])</f>
        <v>193.57165996226419</v>
      </c>
      <c r="AL102" s="11">
        <f>AVERAGE(Table15[Total Player Load])</f>
        <v>612.17092028301886</v>
      </c>
      <c r="AM102" s="11">
        <f>AVERAGE(Table15[ACC+DEC])</f>
        <v>129.44528301886791</v>
      </c>
      <c r="AN102" s="11" t="str">
        <f>TEXT(Table15[[#This Row],[Date]],"mmmm")</f>
        <v>juillet</v>
      </c>
      <c r="AO102" s="11" t="e">
        <f ca="1">_xlfn.MAXIFS(Table15[Total Distance (m)],Table15[Name],Table15[[#This Row],[Name]])</f>
        <v>#NAME?</v>
      </c>
      <c r="AP102" s="11" t="e">
        <f ca="1">_xlfn.MAXIFS(Table15[HSD Above 20 km/h],Table15[Name],Table15[[#This Row],[Name]])</f>
        <v>#NAME?</v>
      </c>
      <c r="AQ102" s="11" t="e">
        <f ca="1">_xlfn.MAXIFS(Table15[Maximum Velocity (km/h)],Table15[Name],Table15[[#This Row],[Name]])</f>
        <v>#NAME?</v>
      </c>
      <c r="AR102" s="9" t="e">
        <f ca="1">Table15[[#This Row],[Maximum Velocity (km/h)]]/Table15[[#This Row],[Max_Maximum Velocity (km/h)]]</f>
        <v>#NAME?</v>
      </c>
      <c r="AS102" s="11" t="e">
        <f ca="1">_xlfn.MAXIFS(Table15[Velocity Zone 4 (15-20 Km/h) (m)],Table15[Name],Table15[[#This Row],[Name]])</f>
        <v>#NAME?</v>
      </c>
      <c r="AT102" s="11" t="e">
        <f ca="1">_xlfn.MAXIFS(Table15[Velocity Zone 6 (25 + Km/h) (m)],Table15[Name],Table15[[#This Row],[Name]])</f>
        <v>#NAME?</v>
      </c>
      <c r="AU102" s="11" t="e">
        <f ca="1">_xlfn.MAXIFS(Table15[Acceleration B1-3 Total Efforts (Gen 2)],Table15[Name],Table15[[#This Row],[Name]])</f>
        <v>#NAME?</v>
      </c>
      <c r="AV102" s="11" t="e">
        <f ca="1">_xlfn.MAXIFS(Table15[Deceleration B1-3 Total Efforts (Gen 2)],Table15[Name],Table15[[#This Row],[Name]])</f>
        <v>#NAME?</v>
      </c>
      <c r="AW102" s="11" t="e">
        <f ca="1">_xlfn.MAXIFS(Table15[High Intensity Distance (m)_&gt;15],Table15[Name],Table15[[#This Row],[Name]])</f>
        <v>#NAME?</v>
      </c>
      <c r="AX102" s="11" t="e">
        <f ca="1">_xlfn.MAXIFS(Table15[Velocity Zone 5 (20-25 Km/h) (m)],Table15[Name],Table15[[#This Row],[Name]])</f>
        <v>#NAME?</v>
      </c>
      <c r="AY102" s="11" t="e">
        <f ca="1">_xlfn.MAXIFS(Table15[Total Player Load],Table15[Name],Table15[[#This Row],[Name]])</f>
        <v>#NAME?</v>
      </c>
      <c r="AZ102" s="11" t="e">
        <f ca="1">_xlfn.MAXIFS(Table15[ACC+DEC],Table15[Name],Table15[[#This Row],[Name]])</f>
        <v>#NAME?</v>
      </c>
      <c r="BA102" s="11">
        <f>CONVERT(Table15[[#This Row],[Total Duration]],"day","mn")</f>
        <v>95.2</v>
      </c>
      <c r="BB102" s="12">
        <f>Table15[[#This Row],[HSD Above 20 km/h]]/Table15[[#This Row],[Duration(min)]]</f>
        <v>0.16334033613445378</v>
      </c>
      <c r="BC102" s="11">
        <f>Table15[[#This Row],[Velocity Zone 4 (15-20 Km/h) (m)]]/Table15[[#This Row],[Duration(min)]]</f>
        <v>2.8515756302521011</v>
      </c>
      <c r="BD102" s="11">
        <f>Table15[[#This Row],[Velocity Zone 6 (25 + Km/h) (m)]]/Table15[[#This Row],[Duration(min)]]</f>
        <v>0</v>
      </c>
      <c r="BE102" s="11">
        <f>Table15[[#This Row],[Acceleration B1-3 Total Efforts (Gen 2)]]/Table15[[#This Row],[Duration(min)]]</f>
        <v>0.67226890756302515</v>
      </c>
      <c r="BF102" s="11">
        <f>Table15[[#This Row],[Deceleration B1-3 Total Efforts (Gen 2)]]/Table15[[#This Row],[Duration(min)]]</f>
        <v>0.66176470588235292</v>
      </c>
      <c r="BG102" s="11">
        <f>Table15[[#This Row],[High Intensity Distance (m)_&gt;15]]/Table15[[#This Row],[Duration(min)]]</f>
        <v>3.0149159663865541</v>
      </c>
      <c r="BH102" s="11">
        <f>Table15[[#This Row],[Velocity Zone 5 (20-25 Km/h) (m)]]/Table15[[#This Row],[Duration(min)]]</f>
        <v>0.16334033613445378</v>
      </c>
      <c r="BI102" s="11">
        <f>Table15[[#This Row],[Total Player Load]]/Table15[[#This Row],[Duration(min)]]</f>
        <v>4.5992532563025206</v>
      </c>
      <c r="BJ102" s="11">
        <f>Table15[[#This Row],[ACC+DEC]]/Table15[[#This Row],[Duration(min)]]</f>
        <v>1.3340336134453781</v>
      </c>
      <c r="BK102" s="11"/>
      <c r="BL102" s="11"/>
    </row>
    <row r="103" spans="1:64" x14ac:dyDescent="0.3">
      <c r="A103" s="13" t="s">
        <v>12</v>
      </c>
      <c r="B103" s="13" t="s">
        <v>79</v>
      </c>
      <c r="C103" s="14">
        <v>45123</v>
      </c>
      <c r="D103" s="13" t="s">
        <v>13</v>
      </c>
      <c r="E103" s="15">
        <v>6.084490740740741E-2</v>
      </c>
      <c r="F103" s="7">
        <v>5788.2211900000002</v>
      </c>
      <c r="G103" s="7">
        <v>404.13999000000001</v>
      </c>
      <c r="H103" s="7">
        <v>29.375139999999998</v>
      </c>
      <c r="I103" s="7">
        <v>600.66998000000001</v>
      </c>
      <c r="J103" s="7">
        <v>51.46</v>
      </c>
      <c r="K103" s="7">
        <v>63</v>
      </c>
      <c r="L103" s="7">
        <v>50</v>
      </c>
      <c r="M103" s="7">
        <v>1004.80997</v>
      </c>
      <c r="N103" s="7">
        <v>352.67998999999998</v>
      </c>
      <c r="O103" s="7">
        <v>579.71001999999999</v>
      </c>
      <c r="P103" s="7">
        <v>66.05686</v>
      </c>
      <c r="Q103" s="10">
        <f>SUM(Table15[[#This Row],[Acceleration B1-3 Total Efforts (Gen 2)]:[Deceleration B1-3 Total Efforts (Gen 2)]])</f>
        <v>113</v>
      </c>
      <c r="R103" s="11">
        <f>AVERAGEIF(Table15[Name],Table15[[#This Row],[Name]],Table15[Total Distance (m)])</f>
        <v>5856.8354133333323</v>
      </c>
      <c r="S103" s="11">
        <f>AVERAGEIF(Table15[Name],Table15[[#This Row],[Name]],Table15[HSD Above 20 km/h])</f>
        <v>236.25925888888889</v>
      </c>
      <c r="T103" s="11">
        <f>AVERAGEIF(Table15[Name],Table15[[#This Row],[Name]],Table15[Maximum Velocity (km/h)])</f>
        <v>26.173386666666666</v>
      </c>
      <c r="U103" s="11">
        <f>AVERAGEIF(Table15[Name],Table15[[#This Row],[Name]],Table15[Velocity Zone 4 (15-20 Km/h) (m)])</f>
        <v>555.67370444444441</v>
      </c>
      <c r="V103" s="11">
        <f>AVERAGEIF(Table15[Name],Table15[[#This Row],[Name]],Table15[Velocity Zone 6 (25 + Km/h) (m)])</f>
        <v>40.940370740740747</v>
      </c>
      <c r="W103" s="11">
        <f>AVERAGEIF(Table15[Name],Table15[[#This Row],[Name]],Table15[Acceleration B1-3 Total Efforts (Gen 2)])</f>
        <v>70.925925925925924</v>
      </c>
      <c r="X103" s="11">
        <f>AVERAGEIF(Table15[Name],Table15[[#This Row],[Name]],Table15[Deceleration B1-3 Total Efforts (Gen 2)])</f>
        <v>56.851851851851855</v>
      </c>
      <c r="Y103" s="11">
        <f>AVERAGEIF(Table15[Name],Table15[[#This Row],[Name]],Table15[High Intensity Distance (m)_&gt;15])</f>
        <v>791.93296333333319</v>
      </c>
      <c r="Z103" s="11">
        <f>AVERAGEIF(Table15[Name],Table15[[#This Row],[Name]],Table15[Velocity Zone 5 (20-25 Km/h) (m)])</f>
        <v>195.31888814814815</v>
      </c>
      <c r="AA103" s="11">
        <f>AVERAGEIF(Table15[Name],Table15[[#This Row],[Name]],Table15[Total Player Load])</f>
        <v>644.53564962962969</v>
      </c>
      <c r="AB103" s="11">
        <f>AVERAGEIF(Table15[Name],Table15[[#This Row],[Name]],Table15[ACC+DEC])</f>
        <v>127.77777777777777</v>
      </c>
      <c r="AC103" s="11">
        <f>AVERAGE(Table15[Total Distance (m)])</f>
        <v>5546.0900840188679</v>
      </c>
      <c r="AD103" s="11">
        <f>AVERAGE(Table15[HSD Above 20 km/h])</f>
        <v>248.67511279245289</v>
      </c>
      <c r="AE103" s="11">
        <f>AVERAGE(Table15[Maximum Velocity (km/h)])</f>
        <v>25.938714150943401</v>
      </c>
      <c r="AF103" s="11">
        <f>AVERAGE(Table15[Velocity Zone 4 (15-20 Km/h) (m)])</f>
        <v>585.63754809433908</v>
      </c>
      <c r="AG103" s="11">
        <f>AVERAGE(Table15[Velocity Zone 6 (25 + Km/h) (m)])</f>
        <v>55.103452830188672</v>
      </c>
      <c r="AH103" s="11">
        <f>AVERAGE(Table15[Acceleration B1-3 Total Efforts (Gen 2)])</f>
        <v>70.932075471698113</v>
      </c>
      <c r="AI103" s="11">
        <f>AVERAGE(Table15[Deceleration B1-3 Total Efforts (Gen 2)])</f>
        <v>58.513207547169813</v>
      </c>
      <c r="AJ103" s="11">
        <f>AVERAGE(Table15[High Intensity Distance (m)_&gt;15])</f>
        <v>834.31266088679206</v>
      </c>
      <c r="AK103" s="11">
        <f>AVERAGE(Table15[Velocity Zone 5 (20-25 Km/h) (m)])</f>
        <v>193.57165996226419</v>
      </c>
      <c r="AL103" s="11">
        <f>AVERAGE(Table15[Total Player Load])</f>
        <v>612.17092028301886</v>
      </c>
      <c r="AM103" s="11">
        <f>AVERAGE(Table15[ACC+DEC])</f>
        <v>129.44528301886791</v>
      </c>
      <c r="AN103" s="11" t="str">
        <f>TEXT(Table15[[#This Row],[Date]],"mmmm")</f>
        <v>juillet</v>
      </c>
      <c r="AO103" s="11" t="e">
        <f ca="1">_xlfn.MAXIFS(Table15[Total Distance (m)],Table15[Name],Table15[[#This Row],[Name]])</f>
        <v>#NAME?</v>
      </c>
      <c r="AP103" s="11" t="e">
        <f ca="1">_xlfn.MAXIFS(Table15[HSD Above 20 km/h],Table15[Name],Table15[[#This Row],[Name]])</f>
        <v>#NAME?</v>
      </c>
      <c r="AQ103" s="11" t="e">
        <f ca="1">_xlfn.MAXIFS(Table15[Maximum Velocity (km/h)],Table15[Name],Table15[[#This Row],[Name]])</f>
        <v>#NAME?</v>
      </c>
      <c r="AR103" s="9" t="e">
        <f ca="1">Table15[[#This Row],[Maximum Velocity (km/h)]]/Table15[[#This Row],[Max_Maximum Velocity (km/h)]]</f>
        <v>#NAME?</v>
      </c>
      <c r="AS103" s="11" t="e">
        <f ca="1">_xlfn.MAXIFS(Table15[Velocity Zone 4 (15-20 Km/h) (m)],Table15[Name],Table15[[#This Row],[Name]])</f>
        <v>#NAME?</v>
      </c>
      <c r="AT103" s="11" t="e">
        <f ca="1">_xlfn.MAXIFS(Table15[Velocity Zone 6 (25 + Km/h) (m)],Table15[Name],Table15[[#This Row],[Name]])</f>
        <v>#NAME?</v>
      </c>
      <c r="AU103" s="11" t="e">
        <f ca="1">_xlfn.MAXIFS(Table15[Acceleration B1-3 Total Efforts (Gen 2)],Table15[Name],Table15[[#This Row],[Name]])</f>
        <v>#NAME?</v>
      </c>
      <c r="AV103" s="11" t="e">
        <f ca="1">_xlfn.MAXIFS(Table15[Deceleration B1-3 Total Efforts (Gen 2)],Table15[Name],Table15[[#This Row],[Name]])</f>
        <v>#NAME?</v>
      </c>
      <c r="AW103" s="11" t="e">
        <f ca="1">_xlfn.MAXIFS(Table15[High Intensity Distance (m)_&gt;15],Table15[Name],Table15[[#This Row],[Name]])</f>
        <v>#NAME?</v>
      </c>
      <c r="AX103" s="11" t="e">
        <f ca="1">_xlfn.MAXIFS(Table15[Velocity Zone 5 (20-25 Km/h) (m)],Table15[Name],Table15[[#This Row],[Name]])</f>
        <v>#NAME?</v>
      </c>
      <c r="AY103" s="11" t="e">
        <f ca="1">_xlfn.MAXIFS(Table15[Total Player Load],Table15[Name],Table15[[#This Row],[Name]])</f>
        <v>#NAME?</v>
      </c>
      <c r="AZ103" s="11" t="e">
        <f ca="1">_xlfn.MAXIFS(Table15[ACC+DEC],Table15[Name],Table15[[#This Row],[Name]])</f>
        <v>#NAME?</v>
      </c>
      <c r="BA103" s="11">
        <f>CONVERT(Table15[[#This Row],[Total Duration]],"day","mn")</f>
        <v>87.61666666666666</v>
      </c>
      <c r="BB103" s="12">
        <f>Table15[[#This Row],[HSD Above 20 km/h]]/Table15[[#This Row],[Duration(min)]]</f>
        <v>4.6125926193646567</v>
      </c>
      <c r="BC103" s="11">
        <f>Table15[[#This Row],[Velocity Zone 4 (15-20 Km/h) (m)]]/Table15[[#This Row],[Duration(min)]]</f>
        <v>6.8556588929046995</v>
      </c>
      <c r="BD103" s="11">
        <f>Table15[[#This Row],[Velocity Zone 6 (25 + Km/h) (m)]]/Table15[[#This Row],[Duration(min)]]</f>
        <v>0.58733117747764896</v>
      </c>
      <c r="BE103" s="11">
        <f>Table15[[#This Row],[Acceleration B1-3 Total Efforts (Gen 2)]]/Table15[[#This Row],[Duration(min)]]</f>
        <v>0.71904127829560593</v>
      </c>
      <c r="BF103" s="11">
        <f>Table15[[#This Row],[Deceleration B1-3 Total Efforts (Gen 2)]]/Table15[[#This Row],[Duration(min)]]</f>
        <v>0.57066768118698885</v>
      </c>
      <c r="BG103" s="11">
        <f>Table15[[#This Row],[High Intensity Distance (m)_&gt;15]]/Table15[[#This Row],[Duration(min)]]</f>
        <v>11.468251512269356</v>
      </c>
      <c r="BH103" s="11">
        <f>Table15[[#This Row],[Velocity Zone 5 (20-25 Km/h) (m)]]/Table15[[#This Row],[Duration(min)]]</f>
        <v>4.0252614418870074</v>
      </c>
      <c r="BI103" s="11">
        <f>Table15[[#This Row],[Total Player Load]]/Table15[[#This Row],[Duration(min)]]</f>
        <v>6.6164354574852577</v>
      </c>
      <c r="BJ103" s="11">
        <f>Table15[[#This Row],[ACC+DEC]]/Table15[[#This Row],[Duration(min)]]</f>
        <v>1.2897089594825948</v>
      </c>
      <c r="BK103" s="11"/>
      <c r="BL103" s="11"/>
    </row>
    <row r="104" spans="1:64" x14ac:dyDescent="0.3">
      <c r="A104" s="13" t="s">
        <v>16</v>
      </c>
      <c r="B104" s="13" t="s">
        <v>79</v>
      </c>
      <c r="C104" s="14">
        <v>45123</v>
      </c>
      <c r="D104" s="13" t="s">
        <v>17</v>
      </c>
      <c r="E104" s="15">
        <v>6.3275462962962964E-2</v>
      </c>
      <c r="F104" s="7">
        <v>5410.0839800000003</v>
      </c>
      <c r="G104" s="7">
        <v>318.44999000000001</v>
      </c>
      <c r="H104" s="7">
        <v>26.221109999999999</v>
      </c>
      <c r="I104" s="7">
        <v>285.85998999999998</v>
      </c>
      <c r="J104" s="7">
        <v>64.91</v>
      </c>
      <c r="K104" s="7">
        <v>35</v>
      </c>
      <c r="L104" s="7">
        <v>37</v>
      </c>
      <c r="M104" s="7">
        <v>604.30998</v>
      </c>
      <c r="N104" s="7">
        <v>253.53998999999999</v>
      </c>
      <c r="O104" s="7">
        <v>529.52239999999995</v>
      </c>
      <c r="P104" s="7">
        <v>59.374049999999997</v>
      </c>
      <c r="Q104" s="10">
        <f>SUM(Table15[[#This Row],[Acceleration B1-3 Total Efforts (Gen 2)]:[Deceleration B1-3 Total Efforts (Gen 2)]])</f>
        <v>72</v>
      </c>
      <c r="R104" s="11">
        <f>AVERAGEIF(Table15[Name],Table15[[#This Row],[Name]],Table15[Total Distance (m)])</f>
        <v>5619.8345883333332</v>
      </c>
      <c r="S104" s="11">
        <f>AVERAGEIF(Table15[Name],Table15[[#This Row],[Name]],Table15[HSD Above 20 km/h])</f>
        <v>194.1326656666667</v>
      </c>
      <c r="T104" s="11">
        <f>AVERAGEIF(Table15[Name],Table15[[#This Row],[Name]],Table15[Maximum Velocity (km/h)])</f>
        <v>25.38796266666666</v>
      </c>
      <c r="U104" s="11">
        <f>AVERAGEIF(Table15[Name],Table15[[#This Row],[Name]],Table15[Velocity Zone 4 (15-20 Km/h) (m)])</f>
        <v>452.42266433333327</v>
      </c>
      <c r="V104" s="11">
        <f>AVERAGEIF(Table15[Name],Table15[[#This Row],[Name]],Table15[Velocity Zone 6 (25 + Km/h) (m)])</f>
        <v>48.318666999999991</v>
      </c>
      <c r="W104" s="11">
        <f>AVERAGEIF(Table15[Name],Table15[[#This Row],[Name]],Table15[Acceleration B1-3 Total Efforts (Gen 2)])</f>
        <v>61.2</v>
      </c>
      <c r="X104" s="11">
        <f>AVERAGEIF(Table15[Name],Table15[[#This Row],[Name]],Table15[Deceleration B1-3 Total Efforts (Gen 2)])</f>
        <v>48.06666666666667</v>
      </c>
      <c r="Y104" s="11">
        <f>AVERAGEIF(Table15[Name],Table15[[#This Row],[Name]],Table15[High Intensity Distance (m)_&gt;15])</f>
        <v>646.55532999999991</v>
      </c>
      <c r="Z104" s="11">
        <f>AVERAGEIF(Table15[Name],Table15[[#This Row],[Name]],Table15[Velocity Zone 5 (20-25 Km/h) (m)])</f>
        <v>145.81399866666669</v>
      </c>
      <c r="AA104" s="11">
        <f>AVERAGEIF(Table15[Name],Table15[[#This Row],[Name]],Table15[Total Player Load])</f>
        <v>593.12283433333312</v>
      </c>
      <c r="AB104" s="11">
        <f>AVERAGEIF(Table15[Name],Table15[[#This Row],[Name]],Table15[ACC+DEC])</f>
        <v>109.26666666666667</v>
      </c>
      <c r="AC104" s="11">
        <f>AVERAGE(Table15[Total Distance (m)])</f>
        <v>5546.0900840188679</v>
      </c>
      <c r="AD104" s="11">
        <f>AVERAGE(Table15[HSD Above 20 km/h])</f>
        <v>248.67511279245289</v>
      </c>
      <c r="AE104" s="11">
        <f>AVERAGE(Table15[Maximum Velocity (km/h)])</f>
        <v>25.938714150943401</v>
      </c>
      <c r="AF104" s="11">
        <f>AVERAGE(Table15[Velocity Zone 4 (15-20 Km/h) (m)])</f>
        <v>585.63754809433908</v>
      </c>
      <c r="AG104" s="11">
        <f>AVERAGE(Table15[Velocity Zone 6 (25 + Km/h) (m)])</f>
        <v>55.103452830188672</v>
      </c>
      <c r="AH104" s="11">
        <f>AVERAGE(Table15[Acceleration B1-3 Total Efforts (Gen 2)])</f>
        <v>70.932075471698113</v>
      </c>
      <c r="AI104" s="11">
        <f>AVERAGE(Table15[Deceleration B1-3 Total Efforts (Gen 2)])</f>
        <v>58.513207547169813</v>
      </c>
      <c r="AJ104" s="11">
        <f>AVERAGE(Table15[High Intensity Distance (m)_&gt;15])</f>
        <v>834.31266088679206</v>
      </c>
      <c r="AK104" s="11">
        <f>AVERAGE(Table15[Velocity Zone 5 (20-25 Km/h) (m)])</f>
        <v>193.57165996226419</v>
      </c>
      <c r="AL104" s="11">
        <f>AVERAGE(Table15[Total Player Load])</f>
        <v>612.17092028301886</v>
      </c>
      <c r="AM104" s="11">
        <f>AVERAGE(Table15[ACC+DEC])</f>
        <v>129.44528301886791</v>
      </c>
      <c r="AN104" s="11" t="str">
        <f>TEXT(Table15[[#This Row],[Date]],"mmmm")</f>
        <v>juillet</v>
      </c>
      <c r="AO104" s="11" t="e">
        <f ca="1">_xlfn.MAXIFS(Table15[Total Distance (m)],Table15[Name],Table15[[#This Row],[Name]])</f>
        <v>#NAME?</v>
      </c>
      <c r="AP104" s="11" t="e">
        <f ca="1">_xlfn.MAXIFS(Table15[HSD Above 20 km/h],Table15[Name],Table15[[#This Row],[Name]])</f>
        <v>#NAME?</v>
      </c>
      <c r="AQ104" s="11" t="e">
        <f ca="1">_xlfn.MAXIFS(Table15[Maximum Velocity (km/h)],Table15[Name],Table15[[#This Row],[Name]])</f>
        <v>#NAME?</v>
      </c>
      <c r="AR104" s="9" t="e">
        <f ca="1">Table15[[#This Row],[Maximum Velocity (km/h)]]/Table15[[#This Row],[Max_Maximum Velocity (km/h)]]</f>
        <v>#NAME?</v>
      </c>
      <c r="AS104" s="11" t="e">
        <f ca="1">_xlfn.MAXIFS(Table15[Velocity Zone 4 (15-20 Km/h) (m)],Table15[Name],Table15[[#This Row],[Name]])</f>
        <v>#NAME?</v>
      </c>
      <c r="AT104" s="11" t="e">
        <f ca="1">_xlfn.MAXIFS(Table15[Velocity Zone 6 (25 + Km/h) (m)],Table15[Name],Table15[[#This Row],[Name]])</f>
        <v>#NAME?</v>
      </c>
      <c r="AU104" s="11" t="e">
        <f ca="1">_xlfn.MAXIFS(Table15[Acceleration B1-3 Total Efforts (Gen 2)],Table15[Name],Table15[[#This Row],[Name]])</f>
        <v>#NAME?</v>
      </c>
      <c r="AV104" s="11" t="e">
        <f ca="1">_xlfn.MAXIFS(Table15[Deceleration B1-3 Total Efforts (Gen 2)],Table15[Name],Table15[[#This Row],[Name]])</f>
        <v>#NAME?</v>
      </c>
      <c r="AW104" s="11" t="e">
        <f ca="1">_xlfn.MAXIFS(Table15[High Intensity Distance (m)_&gt;15],Table15[Name],Table15[[#This Row],[Name]])</f>
        <v>#NAME?</v>
      </c>
      <c r="AX104" s="11" t="e">
        <f ca="1">_xlfn.MAXIFS(Table15[Velocity Zone 5 (20-25 Km/h) (m)],Table15[Name],Table15[[#This Row],[Name]])</f>
        <v>#NAME?</v>
      </c>
      <c r="AY104" s="11" t="e">
        <f ca="1">_xlfn.MAXIFS(Table15[Total Player Load],Table15[Name],Table15[[#This Row],[Name]])</f>
        <v>#NAME?</v>
      </c>
      <c r="AZ104" s="11" t="e">
        <f ca="1">_xlfn.MAXIFS(Table15[ACC+DEC],Table15[Name],Table15[[#This Row],[Name]])</f>
        <v>#NAME?</v>
      </c>
      <c r="BA104" s="11">
        <f>CONVERT(Table15[[#This Row],[Total Duration]],"day","mn")</f>
        <v>91.11666666666666</v>
      </c>
      <c r="BB104" s="12">
        <f>Table15[[#This Row],[HSD Above 20 km/h]]/Table15[[#This Row],[Duration(min)]]</f>
        <v>3.4949697091640757</v>
      </c>
      <c r="BC104" s="11">
        <f>Table15[[#This Row],[Velocity Zone 4 (15-20 Km/h) (m)]]/Table15[[#This Row],[Duration(min)]]</f>
        <v>3.1372963965611853</v>
      </c>
      <c r="BD104" s="11">
        <f>Table15[[#This Row],[Velocity Zone 6 (25 + Km/h) (m)]]/Table15[[#This Row],[Duration(min)]]</f>
        <v>0.71238339125663075</v>
      </c>
      <c r="BE104" s="11">
        <f>Table15[[#This Row],[Acceleration B1-3 Total Efforts (Gen 2)]]/Table15[[#This Row],[Duration(min)]]</f>
        <v>0.38412291933418696</v>
      </c>
      <c r="BF104" s="11">
        <f>Table15[[#This Row],[Deceleration B1-3 Total Efforts (Gen 2)]]/Table15[[#This Row],[Duration(min)]]</f>
        <v>0.40607280043899763</v>
      </c>
      <c r="BG104" s="11">
        <f>Table15[[#This Row],[High Intensity Distance (m)_&gt;15]]/Table15[[#This Row],[Duration(min)]]</f>
        <v>6.632266105725261</v>
      </c>
      <c r="BH104" s="11">
        <f>Table15[[#This Row],[Velocity Zone 5 (20-25 Km/h) (m)]]/Table15[[#This Row],[Duration(min)]]</f>
        <v>2.7825863179074446</v>
      </c>
      <c r="BI104" s="11">
        <f>Table15[[#This Row],[Total Player Load]]/Table15[[#This Row],[Duration(min)]]</f>
        <v>5.8114768611670016</v>
      </c>
      <c r="BJ104" s="11">
        <f>Table15[[#This Row],[ACC+DEC]]/Table15[[#This Row],[Duration(min)]]</f>
        <v>0.79019571977318459</v>
      </c>
      <c r="BK104" s="11"/>
      <c r="BL104" s="11"/>
    </row>
    <row r="105" spans="1:64" x14ac:dyDescent="0.3">
      <c r="A105" s="13" t="s">
        <v>18</v>
      </c>
      <c r="B105" s="13" t="s">
        <v>79</v>
      </c>
      <c r="C105" s="14">
        <v>45123</v>
      </c>
      <c r="D105" s="13" t="s">
        <v>19</v>
      </c>
      <c r="E105" s="15">
        <v>6.084490740740741E-2</v>
      </c>
      <c r="F105" s="7">
        <v>5772.5947299999998</v>
      </c>
      <c r="G105" s="7">
        <v>355.15998999999999</v>
      </c>
      <c r="H105" s="7">
        <v>25.59723</v>
      </c>
      <c r="I105" s="7">
        <v>485.66</v>
      </c>
      <c r="J105" s="7">
        <v>88.11</v>
      </c>
      <c r="K105" s="7">
        <v>45</v>
      </c>
      <c r="L105" s="7">
        <v>42</v>
      </c>
      <c r="M105" s="7">
        <v>840.81998999999996</v>
      </c>
      <c r="N105" s="7">
        <v>267.04998999999998</v>
      </c>
      <c r="O105" s="7">
        <v>548.37170000000003</v>
      </c>
      <c r="P105" s="7">
        <v>65.878519999999995</v>
      </c>
      <c r="Q105" s="10">
        <f>SUM(Table15[[#This Row],[Acceleration B1-3 Total Efforts (Gen 2)]:[Deceleration B1-3 Total Efforts (Gen 2)]])</f>
        <v>87</v>
      </c>
      <c r="R105" s="11">
        <f>AVERAGEIF(Table15[Name],Table15[[#This Row],[Name]],Table15[Total Distance (m)])</f>
        <v>6035.4947716666657</v>
      </c>
      <c r="S105" s="11">
        <f>AVERAGEIF(Table15[Name],Table15[[#This Row],[Name]],Table15[HSD Above 20 km/h])</f>
        <v>150.02916583333331</v>
      </c>
      <c r="T105" s="11">
        <f>AVERAGEIF(Table15[Name],Table15[[#This Row],[Name]],Table15[Maximum Velocity (km/h)])</f>
        <v>23.977441666666664</v>
      </c>
      <c r="U105" s="11">
        <f>AVERAGEIF(Table15[Name],Table15[[#This Row],[Name]],Table15[Velocity Zone 4 (15-20 Km/h) (m)])</f>
        <v>550.00250249999988</v>
      </c>
      <c r="V105" s="11">
        <f>AVERAGEIF(Table15[Name],Table15[[#This Row],[Name]],Table15[Velocity Zone 6 (25 + Km/h) (m)])</f>
        <v>20.603333333333335</v>
      </c>
      <c r="W105" s="11">
        <f>AVERAGEIF(Table15[Name],Table15[[#This Row],[Name]],Table15[Acceleration B1-3 Total Efforts (Gen 2)])</f>
        <v>68.25</v>
      </c>
      <c r="X105" s="11">
        <f>AVERAGEIF(Table15[Name],Table15[[#This Row],[Name]],Table15[Deceleration B1-3 Total Efforts (Gen 2)])</f>
        <v>43.333333333333336</v>
      </c>
      <c r="Y105" s="11">
        <f>AVERAGEIF(Table15[Name],Table15[[#This Row],[Name]],Table15[High Intensity Distance (m)_&gt;15])</f>
        <v>700.03166833333319</v>
      </c>
      <c r="Z105" s="11">
        <f>AVERAGEIF(Table15[Name],Table15[[#This Row],[Name]],Table15[Velocity Zone 5 (20-25 Km/h) (m)])</f>
        <v>129.42583249999998</v>
      </c>
      <c r="AA105" s="11">
        <f>AVERAGEIF(Table15[Name],Table15[[#This Row],[Name]],Table15[Total Player Load])</f>
        <v>666.77640583333334</v>
      </c>
      <c r="AB105" s="11">
        <f>AVERAGEIF(Table15[Name],Table15[[#This Row],[Name]],Table15[ACC+DEC])</f>
        <v>111.58333333333333</v>
      </c>
      <c r="AC105" s="11">
        <f>AVERAGE(Table15[Total Distance (m)])</f>
        <v>5546.0900840188679</v>
      </c>
      <c r="AD105" s="11">
        <f>AVERAGE(Table15[HSD Above 20 km/h])</f>
        <v>248.67511279245289</v>
      </c>
      <c r="AE105" s="11">
        <f>AVERAGE(Table15[Maximum Velocity (km/h)])</f>
        <v>25.938714150943401</v>
      </c>
      <c r="AF105" s="11">
        <f>AVERAGE(Table15[Velocity Zone 4 (15-20 Km/h) (m)])</f>
        <v>585.63754809433908</v>
      </c>
      <c r="AG105" s="11">
        <f>AVERAGE(Table15[Velocity Zone 6 (25 + Km/h) (m)])</f>
        <v>55.103452830188672</v>
      </c>
      <c r="AH105" s="11">
        <f>AVERAGE(Table15[Acceleration B1-3 Total Efforts (Gen 2)])</f>
        <v>70.932075471698113</v>
      </c>
      <c r="AI105" s="11">
        <f>AVERAGE(Table15[Deceleration B1-3 Total Efforts (Gen 2)])</f>
        <v>58.513207547169813</v>
      </c>
      <c r="AJ105" s="11">
        <f>AVERAGE(Table15[High Intensity Distance (m)_&gt;15])</f>
        <v>834.31266088679206</v>
      </c>
      <c r="AK105" s="11">
        <f>AVERAGE(Table15[Velocity Zone 5 (20-25 Km/h) (m)])</f>
        <v>193.57165996226419</v>
      </c>
      <c r="AL105" s="11">
        <f>AVERAGE(Table15[Total Player Load])</f>
        <v>612.17092028301886</v>
      </c>
      <c r="AM105" s="11">
        <f>AVERAGE(Table15[ACC+DEC])</f>
        <v>129.44528301886791</v>
      </c>
      <c r="AN105" s="11" t="str">
        <f>TEXT(Table15[[#This Row],[Date]],"mmmm")</f>
        <v>juillet</v>
      </c>
      <c r="AO105" s="11" t="e">
        <f ca="1">_xlfn.MAXIFS(Table15[Total Distance (m)],Table15[Name],Table15[[#This Row],[Name]])</f>
        <v>#NAME?</v>
      </c>
      <c r="AP105" s="11" t="e">
        <f ca="1">_xlfn.MAXIFS(Table15[HSD Above 20 km/h],Table15[Name],Table15[[#This Row],[Name]])</f>
        <v>#NAME?</v>
      </c>
      <c r="AQ105" s="11" t="e">
        <f ca="1">_xlfn.MAXIFS(Table15[Maximum Velocity (km/h)],Table15[Name],Table15[[#This Row],[Name]])</f>
        <v>#NAME?</v>
      </c>
      <c r="AR105" s="9" t="e">
        <f ca="1">Table15[[#This Row],[Maximum Velocity (km/h)]]/Table15[[#This Row],[Max_Maximum Velocity (km/h)]]</f>
        <v>#NAME?</v>
      </c>
      <c r="AS105" s="11" t="e">
        <f ca="1">_xlfn.MAXIFS(Table15[Velocity Zone 4 (15-20 Km/h) (m)],Table15[Name],Table15[[#This Row],[Name]])</f>
        <v>#NAME?</v>
      </c>
      <c r="AT105" s="11" t="e">
        <f ca="1">_xlfn.MAXIFS(Table15[Velocity Zone 6 (25 + Km/h) (m)],Table15[Name],Table15[[#This Row],[Name]])</f>
        <v>#NAME?</v>
      </c>
      <c r="AU105" s="11" t="e">
        <f ca="1">_xlfn.MAXIFS(Table15[Acceleration B1-3 Total Efforts (Gen 2)],Table15[Name],Table15[[#This Row],[Name]])</f>
        <v>#NAME?</v>
      </c>
      <c r="AV105" s="11" t="e">
        <f ca="1">_xlfn.MAXIFS(Table15[Deceleration B1-3 Total Efforts (Gen 2)],Table15[Name],Table15[[#This Row],[Name]])</f>
        <v>#NAME?</v>
      </c>
      <c r="AW105" s="11" t="e">
        <f ca="1">_xlfn.MAXIFS(Table15[High Intensity Distance (m)_&gt;15],Table15[Name],Table15[[#This Row],[Name]])</f>
        <v>#NAME?</v>
      </c>
      <c r="AX105" s="11" t="e">
        <f ca="1">_xlfn.MAXIFS(Table15[Velocity Zone 5 (20-25 Km/h) (m)],Table15[Name],Table15[[#This Row],[Name]])</f>
        <v>#NAME?</v>
      </c>
      <c r="AY105" s="11" t="e">
        <f ca="1">_xlfn.MAXIFS(Table15[Total Player Load],Table15[Name],Table15[[#This Row],[Name]])</f>
        <v>#NAME?</v>
      </c>
      <c r="AZ105" s="11" t="e">
        <f ca="1">_xlfn.MAXIFS(Table15[ACC+DEC],Table15[Name],Table15[[#This Row],[Name]])</f>
        <v>#NAME?</v>
      </c>
      <c r="BA105" s="11">
        <f>CONVERT(Table15[[#This Row],[Total Duration]],"day","mn")</f>
        <v>87.61666666666666</v>
      </c>
      <c r="BB105" s="12">
        <f>Table15[[#This Row],[HSD Above 20 km/h]]/Table15[[#This Row],[Duration(min)]]</f>
        <v>4.0535665588738823</v>
      </c>
      <c r="BC105" s="11">
        <f>Table15[[#This Row],[Velocity Zone 4 (15-20 Km/h) (m)]]/Table15[[#This Row],[Duration(min)]]</f>
        <v>5.5430093209054601</v>
      </c>
      <c r="BD105" s="11">
        <f>Table15[[#This Row],[Velocity Zone 6 (25 + Km/h) (m)]]/Table15[[#This Row],[Duration(min)]]</f>
        <v>1.0056305877877116</v>
      </c>
      <c r="BE105" s="11">
        <f>Table15[[#This Row],[Acceleration B1-3 Total Efforts (Gen 2)]]/Table15[[#This Row],[Duration(min)]]</f>
        <v>0.51360091306828992</v>
      </c>
      <c r="BF105" s="11">
        <f>Table15[[#This Row],[Deceleration B1-3 Total Efforts (Gen 2)]]/Table15[[#This Row],[Duration(min)]]</f>
        <v>0.47936085219707059</v>
      </c>
      <c r="BG105" s="11">
        <f>Table15[[#This Row],[High Intensity Distance (m)_&gt;15]]/Table15[[#This Row],[Duration(min)]]</f>
        <v>9.5965758797793423</v>
      </c>
      <c r="BH105" s="11">
        <f>Table15[[#This Row],[Velocity Zone 5 (20-25 Km/h) (m)]]/Table15[[#This Row],[Duration(min)]]</f>
        <v>3.0479359710861709</v>
      </c>
      <c r="BI105" s="11">
        <f>Table15[[#This Row],[Total Player Load]]/Table15[[#This Row],[Duration(min)]]</f>
        <v>6.2587601293513417</v>
      </c>
      <c r="BJ105" s="11">
        <f>Table15[[#This Row],[ACC+DEC]]/Table15[[#This Row],[Duration(min)]]</f>
        <v>0.99296176526536051</v>
      </c>
      <c r="BK105" s="11"/>
      <c r="BL105" s="11"/>
    </row>
    <row r="106" spans="1:64" x14ac:dyDescent="0.3">
      <c r="A106" s="13" t="s">
        <v>20</v>
      </c>
      <c r="B106" s="13" t="s">
        <v>79</v>
      </c>
      <c r="C106" s="14">
        <v>45123</v>
      </c>
      <c r="D106" s="13" t="s">
        <v>21</v>
      </c>
      <c r="E106" s="15">
        <v>6.0810185185185182E-2</v>
      </c>
      <c r="F106" s="7">
        <v>6540.4106400000001</v>
      </c>
      <c r="G106" s="7">
        <v>423.62000999999998</v>
      </c>
      <c r="H106" s="7">
        <v>28.857869999999998</v>
      </c>
      <c r="I106" s="7">
        <v>704.15997000000004</v>
      </c>
      <c r="J106" s="7">
        <v>172.74001000000001</v>
      </c>
      <c r="K106" s="7">
        <v>64</v>
      </c>
      <c r="L106" s="7">
        <v>93</v>
      </c>
      <c r="M106" s="7">
        <v>1127.77998</v>
      </c>
      <c r="N106" s="7">
        <v>250.88</v>
      </c>
      <c r="O106" s="7">
        <v>770.42352000000005</v>
      </c>
      <c r="P106" s="7">
        <v>74.680840000000003</v>
      </c>
      <c r="Q106" s="10">
        <f>SUM(Table15[[#This Row],[Acceleration B1-3 Total Efforts (Gen 2)]:[Deceleration B1-3 Total Efforts (Gen 2)]])</f>
        <v>157</v>
      </c>
      <c r="R106" s="11">
        <f>AVERAGEIF(Table15[Name],Table15[[#This Row],[Name]],Table15[Total Distance (m)])</f>
        <v>5363.5460153333315</v>
      </c>
      <c r="S106" s="11">
        <f>AVERAGEIF(Table15[Name],Table15[[#This Row],[Name]],Table15[HSD Above 20 km/h])</f>
        <v>256.65866566666665</v>
      </c>
      <c r="T106" s="11">
        <f>AVERAGEIF(Table15[Name],Table15[[#This Row],[Name]],Table15[Maximum Velocity (km/h)])</f>
        <v>25.384765000000002</v>
      </c>
      <c r="U106" s="11">
        <f>AVERAGEIF(Table15[Name],Table15[[#This Row],[Name]],Table15[Velocity Zone 4 (15-20 Km/h) (m)])</f>
        <v>556.02699966666682</v>
      </c>
      <c r="V106" s="11">
        <f>AVERAGEIF(Table15[Name],Table15[[#This Row],[Name]],Table15[Velocity Zone 6 (25 + Km/h) (m)])</f>
        <v>51.111667666666676</v>
      </c>
      <c r="W106" s="11">
        <f>AVERAGEIF(Table15[Name],Table15[[#This Row],[Name]],Table15[Acceleration B1-3 Total Efforts (Gen 2)])</f>
        <v>73.8</v>
      </c>
      <c r="X106" s="11">
        <f>AVERAGEIF(Table15[Name],Table15[[#This Row],[Name]],Table15[Deceleration B1-3 Total Efforts (Gen 2)])</f>
        <v>70.533333333333331</v>
      </c>
      <c r="Y106" s="11">
        <f>AVERAGEIF(Table15[Name],Table15[[#This Row],[Name]],Table15[High Intensity Distance (m)_&gt;15])</f>
        <v>812.68566533333353</v>
      </c>
      <c r="Z106" s="11">
        <f>AVERAGEIF(Table15[Name],Table15[[#This Row],[Name]],Table15[Velocity Zone 5 (20-25 Km/h) (m)])</f>
        <v>205.546998</v>
      </c>
      <c r="AA106" s="11">
        <f>AVERAGEIF(Table15[Name],Table15[[#This Row],[Name]],Table15[Total Player Load])</f>
        <v>642.88242899999989</v>
      </c>
      <c r="AB106" s="11">
        <f>AVERAGEIF(Table15[Name],Table15[[#This Row],[Name]],Table15[ACC+DEC])</f>
        <v>144.33333333333334</v>
      </c>
      <c r="AC106" s="11">
        <f>AVERAGE(Table15[Total Distance (m)])</f>
        <v>5546.0900840188679</v>
      </c>
      <c r="AD106" s="11">
        <f>AVERAGE(Table15[HSD Above 20 km/h])</f>
        <v>248.67511279245289</v>
      </c>
      <c r="AE106" s="11">
        <f>AVERAGE(Table15[Maximum Velocity (km/h)])</f>
        <v>25.938714150943401</v>
      </c>
      <c r="AF106" s="11">
        <f>AVERAGE(Table15[Velocity Zone 4 (15-20 Km/h) (m)])</f>
        <v>585.63754809433908</v>
      </c>
      <c r="AG106" s="11">
        <f>AVERAGE(Table15[Velocity Zone 6 (25 + Km/h) (m)])</f>
        <v>55.103452830188672</v>
      </c>
      <c r="AH106" s="11">
        <f>AVERAGE(Table15[Acceleration B1-3 Total Efforts (Gen 2)])</f>
        <v>70.932075471698113</v>
      </c>
      <c r="AI106" s="11">
        <f>AVERAGE(Table15[Deceleration B1-3 Total Efforts (Gen 2)])</f>
        <v>58.513207547169813</v>
      </c>
      <c r="AJ106" s="11">
        <f>AVERAGE(Table15[High Intensity Distance (m)_&gt;15])</f>
        <v>834.31266088679206</v>
      </c>
      <c r="AK106" s="11">
        <f>AVERAGE(Table15[Velocity Zone 5 (20-25 Km/h) (m)])</f>
        <v>193.57165996226419</v>
      </c>
      <c r="AL106" s="11">
        <f>AVERAGE(Table15[Total Player Load])</f>
        <v>612.17092028301886</v>
      </c>
      <c r="AM106" s="11">
        <f>AVERAGE(Table15[ACC+DEC])</f>
        <v>129.44528301886791</v>
      </c>
      <c r="AN106" s="11" t="str">
        <f>TEXT(Table15[[#This Row],[Date]],"mmmm")</f>
        <v>juillet</v>
      </c>
      <c r="AO106" s="11" t="e">
        <f ca="1">_xlfn.MAXIFS(Table15[Total Distance (m)],Table15[Name],Table15[[#This Row],[Name]])</f>
        <v>#NAME?</v>
      </c>
      <c r="AP106" s="11" t="e">
        <f ca="1">_xlfn.MAXIFS(Table15[HSD Above 20 km/h],Table15[Name],Table15[[#This Row],[Name]])</f>
        <v>#NAME?</v>
      </c>
      <c r="AQ106" s="11" t="e">
        <f ca="1">_xlfn.MAXIFS(Table15[Maximum Velocity (km/h)],Table15[Name],Table15[[#This Row],[Name]])</f>
        <v>#NAME?</v>
      </c>
      <c r="AR106" s="9" t="e">
        <f ca="1">Table15[[#This Row],[Maximum Velocity (km/h)]]/Table15[[#This Row],[Max_Maximum Velocity (km/h)]]</f>
        <v>#NAME?</v>
      </c>
      <c r="AS106" s="11" t="e">
        <f ca="1">_xlfn.MAXIFS(Table15[Velocity Zone 4 (15-20 Km/h) (m)],Table15[Name],Table15[[#This Row],[Name]])</f>
        <v>#NAME?</v>
      </c>
      <c r="AT106" s="11" t="e">
        <f ca="1">_xlfn.MAXIFS(Table15[Velocity Zone 6 (25 + Km/h) (m)],Table15[Name],Table15[[#This Row],[Name]])</f>
        <v>#NAME?</v>
      </c>
      <c r="AU106" s="11" t="e">
        <f ca="1">_xlfn.MAXIFS(Table15[Acceleration B1-3 Total Efforts (Gen 2)],Table15[Name],Table15[[#This Row],[Name]])</f>
        <v>#NAME?</v>
      </c>
      <c r="AV106" s="11" t="e">
        <f ca="1">_xlfn.MAXIFS(Table15[Deceleration B1-3 Total Efforts (Gen 2)],Table15[Name],Table15[[#This Row],[Name]])</f>
        <v>#NAME?</v>
      </c>
      <c r="AW106" s="11" t="e">
        <f ca="1">_xlfn.MAXIFS(Table15[High Intensity Distance (m)_&gt;15],Table15[Name],Table15[[#This Row],[Name]])</f>
        <v>#NAME?</v>
      </c>
      <c r="AX106" s="11" t="e">
        <f ca="1">_xlfn.MAXIFS(Table15[Velocity Zone 5 (20-25 Km/h) (m)],Table15[Name],Table15[[#This Row],[Name]])</f>
        <v>#NAME?</v>
      </c>
      <c r="AY106" s="11" t="e">
        <f ca="1">_xlfn.MAXIFS(Table15[Total Player Load],Table15[Name],Table15[[#This Row],[Name]])</f>
        <v>#NAME?</v>
      </c>
      <c r="AZ106" s="11" t="e">
        <f ca="1">_xlfn.MAXIFS(Table15[ACC+DEC],Table15[Name],Table15[[#This Row],[Name]])</f>
        <v>#NAME?</v>
      </c>
      <c r="BA106" s="11">
        <f>CONVERT(Table15[[#This Row],[Total Duration]],"day","mn")</f>
        <v>87.566666666666663</v>
      </c>
      <c r="BB106" s="12">
        <f>Table15[[#This Row],[HSD Above 20 km/h]]/Table15[[#This Row],[Duration(min)]]</f>
        <v>4.8376856870955462</v>
      </c>
      <c r="BC106" s="11">
        <f>Table15[[#This Row],[Velocity Zone 4 (15-20 Km/h) (m)]]/Table15[[#This Row],[Duration(min)]]</f>
        <v>8.0414157213551594</v>
      </c>
      <c r="BD106" s="11">
        <f>Table15[[#This Row],[Velocity Zone 6 (25 + Km/h) (m)]]/Table15[[#This Row],[Duration(min)]]</f>
        <v>1.9726685572896843</v>
      </c>
      <c r="BE106" s="11">
        <f>Table15[[#This Row],[Acceleration B1-3 Total Efforts (Gen 2)]]/Table15[[#This Row],[Duration(min)]]</f>
        <v>0.73087171678720975</v>
      </c>
      <c r="BF106" s="11">
        <f>Table15[[#This Row],[Deceleration B1-3 Total Efforts (Gen 2)]]/Table15[[#This Row],[Duration(min)]]</f>
        <v>1.0620479634564142</v>
      </c>
      <c r="BG106" s="11">
        <f>Table15[[#This Row],[High Intensity Distance (m)_&gt;15]]/Table15[[#This Row],[Duration(min)]]</f>
        <v>12.879101408450705</v>
      </c>
      <c r="BH106" s="11">
        <f>Table15[[#This Row],[Velocity Zone 5 (20-25 Km/h) (m)]]/Table15[[#This Row],[Duration(min)]]</f>
        <v>2.8650171298058624</v>
      </c>
      <c r="BI106" s="11">
        <f>Table15[[#This Row],[Total Player Load]]/Table15[[#This Row],[Duration(min)]]</f>
        <v>8.7981368861819575</v>
      </c>
      <c r="BJ106" s="11">
        <f>Table15[[#This Row],[ACC+DEC]]/Table15[[#This Row],[Duration(min)]]</f>
        <v>1.792919680243624</v>
      </c>
      <c r="BK106" s="11"/>
      <c r="BL106" s="11"/>
    </row>
    <row r="107" spans="1:64" x14ac:dyDescent="0.3">
      <c r="A107" s="13" t="s">
        <v>22</v>
      </c>
      <c r="B107" s="13" t="s">
        <v>79</v>
      </c>
      <c r="C107" s="14">
        <v>45123</v>
      </c>
      <c r="D107" s="13" t="s">
        <v>19</v>
      </c>
      <c r="E107" s="15">
        <v>6.0914351851851851E-2</v>
      </c>
      <c r="F107" s="7">
        <v>6500.9023399999996</v>
      </c>
      <c r="G107" s="7">
        <v>577.75</v>
      </c>
      <c r="H107" s="7">
        <v>29.280360000000002</v>
      </c>
      <c r="I107" s="7">
        <v>618.69000000000005</v>
      </c>
      <c r="J107" s="7">
        <v>245.63</v>
      </c>
      <c r="K107" s="7">
        <v>73</v>
      </c>
      <c r="L107" s="7">
        <v>80</v>
      </c>
      <c r="M107" s="7">
        <v>1196.44</v>
      </c>
      <c r="N107" s="7">
        <v>332.12</v>
      </c>
      <c r="O107" s="7">
        <v>723.42431999999997</v>
      </c>
      <c r="P107" s="7">
        <v>74.111379999999997</v>
      </c>
      <c r="Q107" s="10">
        <f>SUM(Table15[[#This Row],[Acceleration B1-3 Total Efforts (Gen 2)]:[Deceleration B1-3 Total Efforts (Gen 2)]])</f>
        <v>153</v>
      </c>
      <c r="R107" s="11">
        <f>AVERAGEIF(Table15[Name],Table15[[#This Row],[Name]],Table15[Total Distance (m)])</f>
        <v>5462.7683058620696</v>
      </c>
      <c r="S107" s="11">
        <f>AVERAGEIF(Table15[Name],Table15[[#This Row],[Name]],Table15[HSD Above 20 km/h])</f>
        <v>326.42379344827589</v>
      </c>
      <c r="T107" s="11">
        <f>AVERAGEIF(Table15[Name],Table15[[#This Row],[Name]],Table15[Maximum Velocity (km/h)])</f>
        <v>27.231627931034481</v>
      </c>
      <c r="U107" s="11">
        <f>AVERAGEIF(Table15[Name],Table15[[#This Row],[Name]],Table15[Velocity Zone 4 (15-20 Km/h) (m)])</f>
        <v>608.04103965517231</v>
      </c>
      <c r="V107" s="11">
        <f>AVERAGEIF(Table15[Name],Table15[[#This Row],[Name]],Table15[Velocity Zone 6 (25 + Km/h) (m)])</f>
        <v>84.49862137931035</v>
      </c>
      <c r="W107" s="11">
        <f>AVERAGEIF(Table15[Name],Table15[[#This Row],[Name]],Table15[Acceleration B1-3 Total Efforts (Gen 2)])</f>
        <v>82.482758620689651</v>
      </c>
      <c r="X107" s="11">
        <f>AVERAGEIF(Table15[Name],Table15[[#This Row],[Name]],Table15[Deceleration B1-3 Total Efforts (Gen 2)])</f>
        <v>68.65517241379311</v>
      </c>
      <c r="Y107" s="11">
        <f>AVERAGEIF(Table15[Name],Table15[[#This Row],[Name]],Table15[High Intensity Distance (m)_&gt;15])</f>
        <v>934.4648331034482</v>
      </c>
      <c r="Z107" s="11">
        <f>AVERAGEIF(Table15[Name],Table15[[#This Row],[Name]],Table15[Velocity Zone 5 (20-25 Km/h) (m)])</f>
        <v>241.92517206896545</v>
      </c>
      <c r="AA107" s="11">
        <f>AVERAGEIF(Table15[Name],Table15[[#This Row],[Name]],Table15[Total Player Load])</f>
        <v>648.54259724137933</v>
      </c>
      <c r="AB107" s="11">
        <f>AVERAGEIF(Table15[Name],Table15[[#This Row],[Name]],Table15[ACC+DEC])</f>
        <v>151.13793103448276</v>
      </c>
      <c r="AC107" s="11">
        <f>AVERAGE(Table15[Total Distance (m)])</f>
        <v>5546.0900840188679</v>
      </c>
      <c r="AD107" s="11">
        <f>AVERAGE(Table15[HSD Above 20 km/h])</f>
        <v>248.67511279245289</v>
      </c>
      <c r="AE107" s="11">
        <f>AVERAGE(Table15[Maximum Velocity (km/h)])</f>
        <v>25.938714150943401</v>
      </c>
      <c r="AF107" s="11">
        <f>AVERAGE(Table15[Velocity Zone 4 (15-20 Km/h) (m)])</f>
        <v>585.63754809433908</v>
      </c>
      <c r="AG107" s="11">
        <f>AVERAGE(Table15[Velocity Zone 6 (25 + Km/h) (m)])</f>
        <v>55.103452830188672</v>
      </c>
      <c r="AH107" s="11">
        <f>AVERAGE(Table15[Acceleration B1-3 Total Efforts (Gen 2)])</f>
        <v>70.932075471698113</v>
      </c>
      <c r="AI107" s="11">
        <f>AVERAGE(Table15[Deceleration B1-3 Total Efforts (Gen 2)])</f>
        <v>58.513207547169813</v>
      </c>
      <c r="AJ107" s="11">
        <f>AVERAGE(Table15[High Intensity Distance (m)_&gt;15])</f>
        <v>834.31266088679206</v>
      </c>
      <c r="AK107" s="11">
        <f>AVERAGE(Table15[Velocity Zone 5 (20-25 Km/h) (m)])</f>
        <v>193.57165996226419</v>
      </c>
      <c r="AL107" s="11">
        <f>AVERAGE(Table15[Total Player Load])</f>
        <v>612.17092028301886</v>
      </c>
      <c r="AM107" s="11">
        <f>AVERAGE(Table15[ACC+DEC])</f>
        <v>129.44528301886791</v>
      </c>
      <c r="AN107" s="11" t="str">
        <f>TEXT(Table15[[#This Row],[Date]],"mmmm")</f>
        <v>juillet</v>
      </c>
      <c r="AO107" s="11" t="e">
        <f ca="1">_xlfn.MAXIFS(Table15[Total Distance (m)],Table15[Name],Table15[[#This Row],[Name]])</f>
        <v>#NAME?</v>
      </c>
      <c r="AP107" s="11" t="e">
        <f ca="1">_xlfn.MAXIFS(Table15[HSD Above 20 km/h],Table15[Name],Table15[[#This Row],[Name]])</f>
        <v>#NAME?</v>
      </c>
      <c r="AQ107" s="11" t="e">
        <f ca="1">_xlfn.MAXIFS(Table15[Maximum Velocity (km/h)],Table15[Name],Table15[[#This Row],[Name]])</f>
        <v>#NAME?</v>
      </c>
      <c r="AR107" s="9" t="e">
        <f ca="1">Table15[[#This Row],[Maximum Velocity (km/h)]]/Table15[[#This Row],[Max_Maximum Velocity (km/h)]]</f>
        <v>#NAME?</v>
      </c>
      <c r="AS107" s="11" t="e">
        <f ca="1">_xlfn.MAXIFS(Table15[Velocity Zone 4 (15-20 Km/h) (m)],Table15[Name],Table15[[#This Row],[Name]])</f>
        <v>#NAME?</v>
      </c>
      <c r="AT107" s="11" t="e">
        <f ca="1">_xlfn.MAXIFS(Table15[Velocity Zone 6 (25 + Km/h) (m)],Table15[Name],Table15[[#This Row],[Name]])</f>
        <v>#NAME?</v>
      </c>
      <c r="AU107" s="11" t="e">
        <f ca="1">_xlfn.MAXIFS(Table15[Acceleration B1-3 Total Efforts (Gen 2)],Table15[Name],Table15[[#This Row],[Name]])</f>
        <v>#NAME?</v>
      </c>
      <c r="AV107" s="11" t="e">
        <f ca="1">_xlfn.MAXIFS(Table15[Deceleration B1-3 Total Efforts (Gen 2)],Table15[Name],Table15[[#This Row],[Name]])</f>
        <v>#NAME?</v>
      </c>
      <c r="AW107" s="11" t="e">
        <f ca="1">_xlfn.MAXIFS(Table15[High Intensity Distance (m)_&gt;15],Table15[Name],Table15[[#This Row],[Name]])</f>
        <v>#NAME?</v>
      </c>
      <c r="AX107" s="11" t="e">
        <f ca="1">_xlfn.MAXIFS(Table15[Velocity Zone 5 (20-25 Km/h) (m)],Table15[Name],Table15[[#This Row],[Name]])</f>
        <v>#NAME?</v>
      </c>
      <c r="AY107" s="11" t="e">
        <f ca="1">_xlfn.MAXIFS(Table15[Total Player Load],Table15[Name],Table15[[#This Row],[Name]])</f>
        <v>#NAME?</v>
      </c>
      <c r="AZ107" s="11" t="e">
        <f ca="1">_xlfn.MAXIFS(Table15[ACC+DEC],Table15[Name],Table15[[#This Row],[Name]])</f>
        <v>#NAME?</v>
      </c>
      <c r="BA107" s="11">
        <f>CONVERT(Table15[[#This Row],[Total Duration]],"day","mn")</f>
        <v>87.716666666666669</v>
      </c>
      <c r="BB107" s="12">
        <f>Table15[[#This Row],[HSD Above 20 km/h]]/Table15[[#This Row],[Duration(min)]]</f>
        <v>6.5865475964278923</v>
      </c>
      <c r="BC107" s="11">
        <f>Table15[[#This Row],[Velocity Zone 4 (15-20 Km/h) (m)]]/Table15[[#This Row],[Duration(min)]]</f>
        <v>7.0532775983279503</v>
      </c>
      <c r="BD107" s="11">
        <f>Table15[[#This Row],[Velocity Zone 6 (25 + Km/h) (m)]]/Table15[[#This Row],[Duration(min)]]</f>
        <v>2.8002660079802393</v>
      </c>
      <c r="BE107" s="11">
        <f>Table15[[#This Row],[Acceleration B1-3 Total Efforts (Gen 2)]]/Table15[[#This Row],[Duration(min)]]</f>
        <v>0.83222496674900248</v>
      </c>
      <c r="BF107" s="11">
        <f>Table15[[#This Row],[Deceleration B1-3 Total Efforts (Gen 2)]]/Table15[[#This Row],[Duration(min)]]</f>
        <v>0.91202736082082458</v>
      </c>
      <c r="BG107" s="11">
        <f>Table15[[#This Row],[High Intensity Distance (m)_&gt;15]]/Table15[[#This Row],[Duration(min)]]</f>
        <v>13.639825194755844</v>
      </c>
      <c r="BH107" s="11">
        <f>Table15[[#This Row],[Velocity Zone 5 (20-25 Km/h) (m)]]/Table15[[#This Row],[Duration(min)]]</f>
        <v>3.7862815884476535</v>
      </c>
      <c r="BI107" s="11">
        <f>Table15[[#This Row],[Total Player Load]]/Table15[[#This Row],[Duration(min)]]</f>
        <v>8.2472846665399953</v>
      </c>
      <c r="BJ107" s="11">
        <f>Table15[[#This Row],[ACC+DEC]]/Table15[[#This Row],[Duration(min)]]</f>
        <v>1.744252327569827</v>
      </c>
      <c r="BK107" s="11"/>
      <c r="BL107" s="11"/>
    </row>
    <row r="108" spans="1:64" x14ac:dyDescent="0.3">
      <c r="A108" s="13" t="s">
        <v>37</v>
      </c>
      <c r="B108" s="13" t="s">
        <v>79</v>
      </c>
      <c r="C108" s="14">
        <v>45123</v>
      </c>
      <c r="D108" s="13" t="s">
        <v>19</v>
      </c>
      <c r="E108" s="15">
        <v>6.084490740740741E-2</v>
      </c>
      <c r="F108" s="7">
        <v>6591.5327100000004</v>
      </c>
      <c r="G108" s="7">
        <v>435.61998999999997</v>
      </c>
      <c r="H108" s="7">
        <v>26.665600000000001</v>
      </c>
      <c r="I108" s="7">
        <v>555.03003000000001</v>
      </c>
      <c r="J108" s="7">
        <v>120.16</v>
      </c>
      <c r="K108" s="7">
        <v>60</v>
      </c>
      <c r="L108" s="7">
        <v>48</v>
      </c>
      <c r="M108" s="7">
        <v>990.65002000000004</v>
      </c>
      <c r="N108" s="7">
        <v>315.45999</v>
      </c>
      <c r="O108" s="7">
        <v>719.51556000000005</v>
      </c>
      <c r="P108" s="7">
        <v>75.22448</v>
      </c>
      <c r="Q108" s="10">
        <f>SUM(Table15[[#This Row],[Acceleration B1-3 Total Efforts (Gen 2)]:[Deceleration B1-3 Total Efforts (Gen 2)]])</f>
        <v>108</v>
      </c>
      <c r="R108" s="11">
        <f>AVERAGEIF(Table15[Name],Table15[[#This Row],[Name]],Table15[Total Distance (m)])</f>
        <v>6139.7996708333349</v>
      </c>
      <c r="S108" s="11">
        <f>AVERAGEIF(Table15[Name],Table15[[#This Row],[Name]],Table15[HSD Above 20 km/h])</f>
        <v>201.54916583333338</v>
      </c>
      <c r="T108" s="11">
        <f>AVERAGEIF(Table15[Name],Table15[[#This Row],[Name]],Table15[Maximum Velocity (km/h)])</f>
        <v>23.793131666666667</v>
      </c>
      <c r="U108" s="11">
        <f>AVERAGEIF(Table15[Name],Table15[[#This Row],[Name]],Table15[Velocity Zone 4 (15-20 Km/h) (m)])</f>
        <v>577.89167124999983</v>
      </c>
      <c r="V108" s="11">
        <f>AVERAGEIF(Table15[Name],Table15[[#This Row],[Name]],Table15[Velocity Zone 6 (25 + Km/h) (m)])</f>
        <v>45.649166250000007</v>
      </c>
      <c r="W108" s="11">
        <f>AVERAGEIF(Table15[Name],Table15[[#This Row],[Name]],Table15[Acceleration B1-3 Total Efforts (Gen 2)])</f>
        <v>68.25</v>
      </c>
      <c r="X108" s="11">
        <f>AVERAGEIF(Table15[Name],Table15[[#This Row],[Name]],Table15[Deceleration B1-3 Total Efforts (Gen 2)])</f>
        <v>52.208333333333336</v>
      </c>
      <c r="Y108" s="11">
        <f>AVERAGEIF(Table15[Name],Table15[[#This Row],[Name]],Table15[High Intensity Distance (m)_&gt;15])</f>
        <v>779.44083708333335</v>
      </c>
      <c r="Z108" s="11">
        <f>AVERAGEIF(Table15[Name],Table15[[#This Row],[Name]],Table15[Velocity Zone 5 (20-25 Km/h) (m)])</f>
        <v>155.89999958333337</v>
      </c>
      <c r="AA108" s="11">
        <f>AVERAGEIF(Table15[Name],Table15[[#This Row],[Name]],Table15[Total Player Load])</f>
        <v>674.74275333333321</v>
      </c>
      <c r="AB108" s="11">
        <f>AVERAGEIF(Table15[Name],Table15[[#This Row],[Name]],Table15[ACC+DEC])</f>
        <v>120.45833333333333</v>
      </c>
      <c r="AC108" s="11">
        <f>AVERAGE(Table15[Total Distance (m)])</f>
        <v>5546.0900840188679</v>
      </c>
      <c r="AD108" s="11">
        <f>AVERAGE(Table15[HSD Above 20 km/h])</f>
        <v>248.67511279245289</v>
      </c>
      <c r="AE108" s="11">
        <f>AVERAGE(Table15[Maximum Velocity (km/h)])</f>
        <v>25.938714150943401</v>
      </c>
      <c r="AF108" s="11">
        <f>AVERAGE(Table15[Velocity Zone 4 (15-20 Km/h) (m)])</f>
        <v>585.63754809433908</v>
      </c>
      <c r="AG108" s="11">
        <f>AVERAGE(Table15[Velocity Zone 6 (25 + Km/h) (m)])</f>
        <v>55.103452830188672</v>
      </c>
      <c r="AH108" s="11">
        <f>AVERAGE(Table15[Acceleration B1-3 Total Efforts (Gen 2)])</f>
        <v>70.932075471698113</v>
      </c>
      <c r="AI108" s="11">
        <f>AVERAGE(Table15[Deceleration B1-3 Total Efforts (Gen 2)])</f>
        <v>58.513207547169813</v>
      </c>
      <c r="AJ108" s="11">
        <f>AVERAGE(Table15[High Intensity Distance (m)_&gt;15])</f>
        <v>834.31266088679206</v>
      </c>
      <c r="AK108" s="11">
        <f>AVERAGE(Table15[Velocity Zone 5 (20-25 Km/h) (m)])</f>
        <v>193.57165996226419</v>
      </c>
      <c r="AL108" s="11">
        <f>AVERAGE(Table15[Total Player Load])</f>
        <v>612.17092028301886</v>
      </c>
      <c r="AM108" s="11">
        <f>AVERAGE(Table15[ACC+DEC])</f>
        <v>129.44528301886791</v>
      </c>
      <c r="AN108" s="11" t="str">
        <f>TEXT(Table15[[#This Row],[Date]],"mmmm")</f>
        <v>juillet</v>
      </c>
      <c r="AO108" s="11" t="e">
        <f ca="1">_xlfn.MAXIFS(Table15[Total Distance (m)],Table15[Name],Table15[[#This Row],[Name]])</f>
        <v>#NAME?</v>
      </c>
      <c r="AP108" s="11" t="e">
        <f ca="1">_xlfn.MAXIFS(Table15[HSD Above 20 km/h],Table15[Name],Table15[[#This Row],[Name]])</f>
        <v>#NAME?</v>
      </c>
      <c r="AQ108" s="11" t="e">
        <f ca="1">_xlfn.MAXIFS(Table15[Maximum Velocity (km/h)],Table15[Name],Table15[[#This Row],[Name]])</f>
        <v>#NAME?</v>
      </c>
      <c r="AR108" s="9" t="e">
        <f ca="1">Table15[[#This Row],[Maximum Velocity (km/h)]]/Table15[[#This Row],[Max_Maximum Velocity (km/h)]]</f>
        <v>#NAME?</v>
      </c>
      <c r="AS108" s="11" t="e">
        <f ca="1">_xlfn.MAXIFS(Table15[Velocity Zone 4 (15-20 Km/h) (m)],Table15[Name],Table15[[#This Row],[Name]])</f>
        <v>#NAME?</v>
      </c>
      <c r="AT108" s="11" t="e">
        <f ca="1">_xlfn.MAXIFS(Table15[Velocity Zone 6 (25 + Km/h) (m)],Table15[Name],Table15[[#This Row],[Name]])</f>
        <v>#NAME?</v>
      </c>
      <c r="AU108" s="11" t="e">
        <f ca="1">_xlfn.MAXIFS(Table15[Acceleration B1-3 Total Efforts (Gen 2)],Table15[Name],Table15[[#This Row],[Name]])</f>
        <v>#NAME?</v>
      </c>
      <c r="AV108" s="11" t="e">
        <f ca="1">_xlfn.MAXIFS(Table15[Deceleration B1-3 Total Efforts (Gen 2)],Table15[Name],Table15[[#This Row],[Name]])</f>
        <v>#NAME?</v>
      </c>
      <c r="AW108" s="11" t="e">
        <f ca="1">_xlfn.MAXIFS(Table15[High Intensity Distance (m)_&gt;15],Table15[Name],Table15[[#This Row],[Name]])</f>
        <v>#NAME?</v>
      </c>
      <c r="AX108" s="11" t="e">
        <f ca="1">_xlfn.MAXIFS(Table15[Velocity Zone 5 (20-25 Km/h) (m)],Table15[Name],Table15[[#This Row],[Name]])</f>
        <v>#NAME?</v>
      </c>
      <c r="AY108" s="11" t="e">
        <f ca="1">_xlfn.MAXIFS(Table15[Total Player Load],Table15[Name],Table15[[#This Row],[Name]])</f>
        <v>#NAME?</v>
      </c>
      <c r="AZ108" s="11" t="e">
        <f ca="1">_xlfn.MAXIFS(Table15[ACC+DEC],Table15[Name],Table15[[#This Row],[Name]])</f>
        <v>#NAME?</v>
      </c>
      <c r="BA108" s="11">
        <f>CONVERT(Table15[[#This Row],[Total Duration]],"day","mn")</f>
        <v>87.61666666666666</v>
      </c>
      <c r="BB108" s="12">
        <f>Table15[[#This Row],[HSD Above 20 km/h]]/Table15[[#This Row],[Duration(min)]]</f>
        <v>4.9718849914399845</v>
      </c>
      <c r="BC108" s="11">
        <f>Table15[[#This Row],[Velocity Zone 4 (15-20 Km/h) (m)]]/Table15[[#This Row],[Duration(min)]]</f>
        <v>6.3347540041848971</v>
      </c>
      <c r="BD108" s="11">
        <f>Table15[[#This Row],[Velocity Zone 6 (25 + Km/h) (m)]]/Table15[[#This Row],[Duration(min)]]</f>
        <v>1.3714285714285714</v>
      </c>
      <c r="BE108" s="11">
        <f>Table15[[#This Row],[Acceleration B1-3 Total Efforts (Gen 2)]]/Table15[[#This Row],[Duration(min)]]</f>
        <v>0.6848012174243866</v>
      </c>
      <c r="BF108" s="11">
        <f>Table15[[#This Row],[Deceleration B1-3 Total Efforts (Gen 2)]]/Table15[[#This Row],[Duration(min)]]</f>
        <v>0.54784097393950926</v>
      </c>
      <c r="BG108" s="11">
        <f>Table15[[#This Row],[High Intensity Distance (m)_&gt;15]]/Table15[[#This Row],[Duration(min)]]</f>
        <v>11.306638995624882</v>
      </c>
      <c r="BH108" s="11">
        <f>Table15[[#This Row],[Velocity Zone 5 (20-25 Km/h) (m)]]/Table15[[#This Row],[Duration(min)]]</f>
        <v>3.6004564200114135</v>
      </c>
      <c r="BI108" s="11">
        <f>Table15[[#This Row],[Total Player Load]]/Table15[[#This Row],[Duration(min)]]</f>
        <v>8.2120855240631556</v>
      </c>
      <c r="BJ108" s="11">
        <f>Table15[[#This Row],[ACC+DEC]]/Table15[[#This Row],[Duration(min)]]</f>
        <v>1.2326421913638959</v>
      </c>
      <c r="BK108" s="11"/>
      <c r="BL108" s="11"/>
    </row>
    <row r="109" spans="1:64" x14ac:dyDescent="0.3">
      <c r="A109" s="13" t="s">
        <v>23</v>
      </c>
      <c r="B109" s="13" t="s">
        <v>79</v>
      </c>
      <c r="C109" s="14">
        <v>45123</v>
      </c>
      <c r="D109" s="13" t="s">
        <v>24</v>
      </c>
      <c r="E109" s="15">
        <v>6.1076388888888888E-2</v>
      </c>
      <c r="F109" s="7">
        <v>6585.93408</v>
      </c>
      <c r="G109" s="7">
        <v>348.79</v>
      </c>
      <c r="H109" s="7">
        <v>26.776859999999999</v>
      </c>
      <c r="I109" s="7">
        <v>552.03003000000001</v>
      </c>
      <c r="J109" s="7">
        <v>53.7</v>
      </c>
      <c r="K109" s="7">
        <v>51</v>
      </c>
      <c r="L109" s="7">
        <v>42</v>
      </c>
      <c r="M109" s="7">
        <v>900.82002999999997</v>
      </c>
      <c r="N109" s="7">
        <v>295.08999999999997</v>
      </c>
      <c r="O109" s="7">
        <v>691.37023999999997</v>
      </c>
      <c r="P109" s="7">
        <v>74.882000000000005</v>
      </c>
      <c r="Q109" s="10">
        <f>SUM(Table15[[#This Row],[Acceleration B1-3 Total Efforts (Gen 2)]:[Deceleration B1-3 Total Efforts (Gen 2)]])</f>
        <v>93</v>
      </c>
      <c r="R109" s="11">
        <f>AVERAGEIF(Table15[Name],Table15[[#This Row],[Name]],Table15[Total Distance (m)])</f>
        <v>6241.2704329032267</v>
      </c>
      <c r="S109" s="11">
        <f>AVERAGEIF(Table15[Name],Table15[[#This Row],[Name]],Table15[HSD Above 20 km/h])</f>
        <v>217.21870838709677</v>
      </c>
      <c r="T109" s="11">
        <f>AVERAGEIF(Table15[Name],Table15[[#This Row],[Name]],Table15[Maximum Velocity (km/h)])</f>
        <v>26.033857419354835</v>
      </c>
      <c r="U109" s="11">
        <f>AVERAGEIF(Table15[Name],Table15[[#This Row],[Name]],Table15[Velocity Zone 4 (15-20 Km/h) (m)])</f>
        <v>570.99710096774197</v>
      </c>
      <c r="V109" s="11">
        <f>AVERAGEIF(Table15[Name],Table15[[#This Row],[Name]],Table15[Velocity Zone 6 (25 + Km/h) (m)])</f>
        <v>39.649355161290323</v>
      </c>
      <c r="W109" s="11">
        <f>AVERAGEIF(Table15[Name],Table15[[#This Row],[Name]],Table15[Acceleration B1-3 Total Efforts (Gen 2)])</f>
        <v>62.967741935483872</v>
      </c>
      <c r="X109" s="11">
        <f>AVERAGEIF(Table15[Name],Table15[[#This Row],[Name]],Table15[Deceleration B1-3 Total Efforts (Gen 2)])</f>
        <v>49.29032258064516</v>
      </c>
      <c r="Y109" s="11">
        <f>AVERAGEIF(Table15[Name],Table15[[#This Row],[Name]],Table15[High Intensity Distance (m)_&gt;15])</f>
        <v>788.2158093548386</v>
      </c>
      <c r="Z109" s="11">
        <f>AVERAGEIF(Table15[Name],Table15[[#This Row],[Name]],Table15[Velocity Zone 5 (20-25 Km/h) (m)])</f>
        <v>177.56935322580642</v>
      </c>
      <c r="AA109" s="11">
        <f>AVERAGEIF(Table15[Name],Table15[[#This Row],[Name]],Table15[Total Player Load])</f>
        <v>665.93952838709663</v>
      </c>
      <c r="AB109" s="11">
        <f>AVERAGEIF(Table15[Name],Table15[[#This Row],[Name]],Table15[ACC+DEC])</f>
        <v>112.25806451612904</v>
      </c>
      <c r="AC109" s="11">
        <f>AVERAGE(Table15[Total Distance (m)])</f>
        <v>5546.0900840188679</v>
      </c>
      <c r="AD109" s="11">
        <f>AVERAGE(Table15[HSD Above 20 km/h])</f>
        <v>248.67511279245289</v>
      </c>
      <c r="AE109" s="11">
        <f>AVERAGE(Table15[Maximum Velocity (km/h)])</f>
        <v>25.938714150943401</v>
      </c>
      <c r="AF109" s="11">
        <f>AVERAGE(Table15[Velocity Zone 4 (15-20 Km/h) (m)])</f>
        <v>585.63754809433908</v>
      </c>
      <c r="AG109" s="11">
        <f>AVERAGE(Table15[Velocity Zone 6 (25 + Km/h) (m)])</f>
        <v>55.103452830188672</v>
      </c>
      <c r="AH109" s="11">
        <f>AVERAGE(Table15[Acceleration B1-3 Total Efforts (Gen 2)])</f>
        <v>70.932075471698113</v>
      </c>
      <c r="AI109" s="11">
        <f>AVERAGE(Table15[Deceleration B1-3 Total Efforts (Gen 2)])</f>
        <v>58.513207547169813</v>
      </c>
      <c r="AJ109" s="11">
        <f>AVERAGE(Table15[High Intensity Distance (m)_&gt;15])</f>
        <v>834.31266088679206</v>
      </c>
      <c r="AK109" s="11">
        <f>AVERAGE(Table15[Velocity Zone 5 (20-25 Km/h) (m)])</f>
        <v>193.57165996226419</v>
      </c>
      <c r="AL109" s="11">
        <f>AVERAGE(Table15[Total Player Load])</f>
        <v>612.17092028301886</v>
      </c>
      <c r="AM109" s="11">
        <f>AVERAGE(Table15[ACC+DEC])</f>
        <v>129.44528301886791</v>
      </c>
      <c r="AN109" s="11" t="str">
        <f>TEXT(Table15[[#This Row],[Date]],"mmmm")</f>
        <v>juillet</v>
      </c>
      <c r="AO109" s="11" t="e">
        <f ca="1">_xlfn.MAXIFS(Table15[Total Distance (m)],Table15[Name],Table15[[#This Row],[Name]])</f>
        <v>#NAME?</v>
      </c>
      <c r="AP109" s="11" t="e">
        <f ca="1">_xlfn.MAXIFS(Table15[HSD Above 20 km/h],Table15[Name],Table15[[#This Row],[Name]])</f>
        <v>#NAME?</v>
      </c>
      <c r="AQ109" s="11" t="e">
        <f ca="1">_xlfn.MAXIFS(Table15[Maximum Velocity (km/h)],Table15[Name],Table15[[#This Row],[Name]])</f>
        <v>#NAME?</v>
      </c>
      <c r="AR109" s="9" t="e">
        <f ca="1">Table15[[#This Row],[Maximum Velocity (km/h)]]/Table15[[#This Row],[Max_Maximum Velocity (km/h)]]</f>
        <v>#NAME?</v>
      </c>
      <c r="AS109" s="11" t="e">
        <f ca="1">_xlfn.MAXIFS(Table15[Velocity Zone 4 (15-20 Km/h) (m)],Table15[Name],Table15[[#This Row],[Name]])</f>
        <v>#NAME?</v>
      </c>
      <c r="AT109" s="11" t="e">
        <f ca="1">_xlfn.MAXIFS(Table15[Velocity Zone 6 (25 + Km/h) (m)],Table15[Name],Table15[[#This Row],[Name]])</f>
        <v>#NAME?</v>
      </c>
      <c r="AU109" s="11" t="e">
        <f ca="1">_xlfn.MAXIFS(Table15[Acceleration B1-3 Total Efforts (Gen 2)],Table15[Name],Table15[[#This Row],[Name]])</f>
        <v>#NAME?</v>
      </c>
      <c r="AV109" s="11" t="e">
        <f ca="1">_xlfn.MAXIFS(Table15[Deceleration B1-3 Total Efforts (Gen 2)],Table15[Name],Table15[[#This Row],[Name]])</f>
        <v>#NAME?</v>
      </c>
      <c r="AW109" s="11" t="e">
        <f ca="1">_xlfn.MAXIFS(Table15[High Intensity Distance (m)_&gt;15],Table15[Name],Table15[[#This Row],[Name]])</f>
        <v>#NAME?</v>
      </c>
      <c r="AX109" s="11" t="e">
        <f ca="1">_xlfn.MAXIFS(Table15[Velocity Zone 5 (20-25 Km/h) (m)],Table15[Name],Table15[[#This Row],[Name]])</f>
        <v>#NAME?</v>
      </c>
      <c r="AY109" s="11" t="e">
        <f ca="1">_xlfn.MAXIFS(Table15[Total Player Load],Table15[Name],Table15[[#This Row],[Name]])</f>
        <v>#NAME?</v>
      </c>
      <c r="AZ109" s="11" t="e">
        <f ca="1">_xlfn.MAXIFS(Table15[ACC+DEC],Table15[Name],Table15[[#This Row],[Name]])</f>
        <v>#NAME?</v>
      </c>
      <c r="BA109" s="11">
        <f>CONVERT(Table15[[#This Row],[Total Duration]],"day","mn")</f>
        <v>87.95</v>
      </c>
      <c r="BB109" s="12">
        <f>Table15[[#This Row],[HSD Above 20 km/h]]/Table15[[#This Row],[Duration(min)]]</f>
        <v>3.9657760090960776</v>
      </c>
      <c r="BC109" s="11">
        <f>Table15[[#This Row],[Velocity Zone 4 (15-20 Km/h) (m)]]/Table15[[#This Row],[Duration(min)]]</f>
        <v>6.2766347924957362</v>
      </c>
      <c r="BD109" s="11">
        <f>Table15[[#This Row],[Velocity Zone 6 (25 + Km/h) (m)]]/Table15[[#This Row],[Duration(min)]]</f>
        <v>0.61057418988061396</v>
      </c>
      <c r="BE109" s="11">
        <f>Table15[[#This Row],[Acceleration B1-3 Total Efforts (Gen 2)]]/Table15[[#This Row],[Duration(min)]]</f>
        <v>0.57987492893689596</v>
      </c>
      <c r="BF109" s="11">
        <f>Table15[[#This Row],[Deceleration B1-3 Total Efforts (Gen 2)]]/Table15[[#This Row],[Duration(min)]]</f>
        <v>0.47754405912450254</v>
      </c>
      <c r="BG109" s="11">
        <f>Table15[[#This Row],[High Intensity Distance (m)_&gt;15]]/Table15[[#This Row],[Duration(min)]]</f>
        <v>10.242410801591813</v>
      </c>
      <c r="BH109" s="11">
        <f>Table15[[#This Row],[Velocity Zone 5 (20-25 Km/h) (m)]]/Table15[[#This Row],[Duration(min)]]</f>
        <v>3.3552018192154631</v>
      </c>
      <c r="BI109" s="11">
        <f>Table15[[#This Row],[Total Player Load]]/Table15[[#This Row],[Duration(min)]]</f>
        <v>7.8609464468447978</v>
      </c>
      <c r="BJ109" s="11">
        <f>Table15[[#This Row],[ACC+DEC]]/Table15[[#This Row],[Duration(min)]]</f>
        <v>1.0574189880613984</v>
      </c>
      <c r="BK109" s="11"/>
      <c r="BL109" s="11"/>
    </row>
    <row r="110" spans="1:64" x14ac:dyDescent="0.3">
      <c r="A110" s="13" t="s">
        <v>27</v>
      </c>
      <c r="B110" s="13" t="s">
        <v>79</v>
      </c>
      <c r="C110" s="14">
        <v>45123</v>
      </c>
      <c r="D110" s="13" t="s">
        <v>15</v>
      </c>
      <c r="E110" s="15">
        <v>6.0914351851851851E-2</v>
      </c>
      <c r="F110" s="7">
        <v>5801.2675799999997</v>
      </c>
      <c r="G110" s="7">
        <v>458.39</v>
      </c>
      <c r="H110" s="7">
        <v>28.254819999999999</v>
      </c>
      <c r="I110" s="7">
        <v>591.46001999999999</v>
      </c>
      <c r="J110" s="7">
        <v>90.42</v>
      </c>
      <c r="K110" s="7">
        <v>79</v>
      </c>
      <c r="L110" s="7">
        <v>78</v>
      </c>
      <c r="M110" s="7">
        <v>1049.8500200000001</v>
      </c>
      <c r="N110" s="7">
        <v>367.97</v>
      </c>
      <c r="O110" s="7">
        <v>558.80480999999997</v>
      </c>
      <c r="P110" s="7">
        <v>66.135429999999999</v>
      </c>
      <c r="Q110" s="10">
        <f>SUM(Table15[[#This Row],[Acceleration B1-3 Total Efforts (Gen 2)]:[Deceleration B1-3 Total Efforts (Gen 2)]])</f>
        <v>157</v>
      </c>
      <c r="R110" s="11">
        <f>AVERAGEIF(Table15[Name],Table15[[#This Row],[Name]],Table15[Total Distance (m)])</f>
        <v>5179.7768868965513</v>
      </c>
      <c r="S110" s="11">
        <f>AVERAGEIF(Table15[Name],Table15[[#This Row],[Name]],Table15[HSD Above 20 km/h])</f>
        <v>252.10896655172411</v>
      </c>
      <c r="T110" s="11">
        <f>AVERAGEIF(Table15[Name],Table15[[#This Row],[Name]],Table15[Maximum Velocity (km/h)])</f>
        <v>25.649757931034483</v>
      </c>
      <c r="U110" s="11">
        <f>AVERAGEIF(Table15[Name],Table15[[#This Row],[Name]],Table15[Velocity Zone 4 (15-20 Km/h) (m)])</f>
        <v>569.24724724137934</v>
      </c>
      <c r="V110" s="11">
        <f>AVERAGEIF(Table15[Name],Table15[[#This Row],[Name]],Table15[Velocity Zone 6 (25 + Km/h) (m)])</f>
        <v>51.631034137931039</v>
      </c>
      <c r="W110" s="11">
        <f>AVERAGEIF(Table15[Name],Table15[[#This Row],[Name]],Table15[Acceleration B1-3 Total Efforts (Gen 2)])</f>
        <v>76</v>
      </c>
      <c r="X110" s="11">
        <f>AVERAGEIF(Table15[Name],Table15[[#This Row],[Name]],Table15[Deceleration B1-3 Total Efforts (Gen 2)])</f>
        <v>64.58620689655173</v>
      </c>
      <c r="Y110" s="11">
        <f>AVERAGEIF(Table15[Name],Table15[[#This Row],[Name]],Table15[High Intensity Distance (m)_&gt;15])</f>
        <v>821.35621379310328</v>
      </c>
      <c r="Z110" s="11">
        <f>AVERAGEIF(Table15[Name],Table15[[#This Row],[Name]],Table15[Velocity Zone 5 (20-25 Km/h) (m)])</f>
        <v>200.47793241379313</v>
      </c>
      <c r="AA110" s="11">
        <f>AVERAGEIF(Table15[Name],Table15[[#This Row],[Name]],Table15[Total Player Load])</f>
        <v>529.0852103448276</v>
      </c>
      <c r="AB110" s="11">
        <f>AVERAGEIF(Table15[Name],Table15[[#This Row],[Name]],Table15[ACC+DEC])</f>
        <v>140.58620689655172</v>
      </c>
      <c r="AC110" s="11">
        <f>AVERAGE(Table15[Total Distance (m)])</f>
        <v>5546.0900840188679</v>
      </c>
      <c r="AD110" s="11">
        <f>AVERAGE(Table15[HSD Above 20 km/h])</f>
        <v>248.67511279245289</v>
      </c>
      <c r="AE110" s="11">
        <f>AVERAGE(Table15[Maximum Velocity (km/h)])</f>
        <v>25.938714150943401</v>
      </c>
      <c r="AF110" s="11">
        <f>AVERAGE(Table15[Velocity Zone 4 (15-20 Km/h) (m)])</f>
        <v>585.63754809433908</v>
      </c>
      <c r="AG110" s="11">
        <f>AVERAGE(Table15[Velocity Zone 6 (25 + Km/h) (m)])</f>
        <v>55.103452830188672</v>
      </c>
      <c r="AH110" s="11">
        <f>AVERAGE(Table15[Acceleration B1-3 Total Efforts (Gen 2)])</f>
        <v>70.932075471698113</v>
      </c>
      <c r="AI110" s="11">
        <f>AVERAGE(Table15[Deceleration B1-3 Total Efforts (Gen 2)])</f>
        <v>58.513207547169813</v>
      </c>
      <c r="AJ110" s="11">
        <f>AVERAGE(Table15[High Intensity Distance (m)_&gt;15])</f>
        <v>834.31266088679206</v>
      </c>
      <c r="AK110" s="11">
        <f>AVERAGE(Table15[Velocity Zone 5 (20-25 Km/h) (m)])</f>
        <v>193.57165996226419</v>
      </c>
      <c r="AL110" s="11">
        <f>AVERAGE(Table15[Total Player Load])</f>
        <v>612.17092028301886</v>
      </c>
      <c r="AM110" s="11">
        <f>AVERAGE(Table15[ACC+DEC])</f>
        <v>129.44528301886791</v>
      </c>
      <c r="AN110" s="11" t="str">
        <f>TEXT(Table15[[#This Row],[Date]],"mmmm")</f>
        <v>juillet</v>
      </c>
      <c r="AO110" s="11" t="e">
        <f ca="1">_xlfn.MAXIFS(Table15[Total Distance (m)],Table15[Name],Table15[[#This Row],[Name]])</f>
        <v>#NAME?</v>
      </c>
      <c r="AP110" s="11" t="e">
        <f ca="1">_xlfn.MAXIFS(Table15[HSD Above 20 km/h],Table15[Name],Table15[[#This Row],[Name]])</f>
        <v>#NAME?</v>
      </c>
      <c r="AQ110" s="11" t="e">
        <f ca="1">_xlfn.MAXIFS(Table15[Maximum Velocity (km/h)],Table15[Name],Table15[[#This Row],[Name]])</f>
        <v>#NAME?</v>
      </c>
      <c r="AR110" s="9" t="e">
        <f ca="1">Table15[[#This Row],[Maximum Velocity (km/h)]]/Table15[[#This Row],[Max_Maximum Velocity (km/h)]]</f>
        <v>#NAME?</v>
      </c>
      <c r="AS110" s="11" t="e">
        <f ca="1">_xlfn.MAXIFS(Table15[Velocity Zone 4 (15-20 Km/h) (m)],Table15[Name],Table15[[#This Row],[Name]])</f>
        <v>#NAME?</v>
      </c>
      <c r="AT110" s="11" t="e">
        <f ca="1">_xlfn.MAXIFS(Table15[Velocity Zone 6 (25 + Km/h) (m)],Table15[Name],Table15[[#This Row],[Name]])</f>
        <v>#NAME?</v>
      </c>
      <c r="AU110" s="11" t="e">
        <f ca="1">_xlfn.MAXIFS(Table15[Acceleration B1-3 Total Efforts (Gen 2)],Table15[Name],Table15[[#This Row],[Name]])</f>
        <v>#NAME?</v>
      </c>
      <c r="AV110" s="11" t="e">
        <f ca="1">_xlfn.MAXIFS(Table15[Deceleration B1-3 Total Efforts (Gen 2)],Table15[Name],Table15[[#This Row],[Name]])</f>
        <v>#NAME?</v>
      </c>
      <c r="AW110" s="11" t="e">
        <f ca="1">_xlfn.MAXIFS(Table15[High Intensity Distance (m)_&gt;15],Table15[Name],Table15[[#This Row],[Name]])</f>
        <v>#NAME?</v>
      </c>
      <c r="AX110" s="11" t="e">
        <f ca="1">_xlfn.MAXIFS(Table15[Velocity Zone 5 (20-25 Km/h) (m)],Table15[Name],Table15[[#This Row],[Name]])</f>
        <v>#NAME?</v>
      </c>
      <c r="AY110" s="11" t="e">
        <f ca="1">_xlfn.MAXIFS(Table15[Total Player Load],Table15[Name],Table15[[#This Row],[Name]])</f>
        <v>#NAME?</v>
      </c>
      <c r="AZ110" s="11" t="e">
        <f ca="1">_xlfn.MAXIFS(Table15[ACC+DEC],Table15[Name],Table15[[#This Row],[Name]])</f>
        <v>#NAME?</v>
      </c>
      <c r="BA110" s="11">
        <f>CONVERT(Table15[[#This Row],[Total Duration]],"day","mn")</f>
        <v>87.716666666666669</v>
      </c>
      <c r="BB110" s="12">
        <f>Table15[[#This Row],[HSD Above 20 km/h]]/Table15[[#This Row],[Duration(min)]]</f>
        <v>5.2258027740832222</v>
      </c>
      <c r="BC110" s="11">
        <f>Table15[[#This Row],[Velocity Zone 4 (15-20 Km/h) (m)]]/Table15[[#This Row],[Duration(min)]]</f>
        <v>6.7428465133954019</v>
      </c>
      <c r="BD110" s="11">
        <f>Table15[[#This Row],[Velocity Zone 6 (25 + Km/h) (m)]]/Table15[[#This Row],[Duration(min)]]</f>
        <v>1.030818924567737</v>
      </c>
      <c r="BE110" s="11">
        <f>Table15[[#This Row],[Acceleration B1-3 Total Efforts (Gen 2)]]/Table15[[#This Row],[Duration(min)]]</f>
        <v>0.90062701881056428</v>
      </c>
      <c r="BF110" s="11">
        <f>Table15[[#This Row],[Deceleration B1-3 Total Efforts (Gen 2)]]/Table15[[#This Row],[Duration(min)]]</f>
        <v>0.88922667680030398</v>
      </c>
      <c r="BG110" s="11">
        <f>Table15[[#This Row],[High Intensity Distance (m)_&gt;15]]/Table15[[#This Row],[Duration(min)]]</f>
        <v>11.968649287478625</v>
      </c>
      <c r="BH110" s="11">
        <f>Table15[[#This Row],[Velocity Zone 5 (20-25 Km/h) (m)]]/Table15[[#This Row],[Duration(min)]]</f>
        <v>4.1949838495154861</v>
      </c>
      <c r="BI110" s="11">
        <f>Table15[[#This Row],[Total Player Load]]/Table15[[#This Row],[Duration(min)]]</f>
        <v>6.3705659509785288</v>
      </c>
      <c r="BJ110" s="11">
        <f>Table15[[#This Row],[ACC+DEC]]/Table15[[#This Row],[Duration(min)]]</f>
        <v>1.7898536956108684</v>
      </c>
      <c r="BK110" s="11"/>
      <c r="BL110" s="11"/>
    </row>
    <row r="111" spans="1:64" x14ac:dyDescent="0.3">
      <c r="A111" s="13" t="s">
        <v>28</v>
      </c>
      <c r="B111" s="13" t="s">
        <v>79</v>
      </c>
      <c r="C111" s="14">
        <v>45123</v>
      </c>
      <c r="D111" s="13" t="s">
        <v>17</v>
      </c>
      <c r="E111" s="15">
        <v>6.1076388888888888E-2</v>
      </c>
      <c r="F111" s="7">
        <v>6019.3632799999996</v>
      </c>
      <c r="G111" s="7">
        <v>452.66</v>
      </c>
      <c r="H111" s="7">
        <v>28.603100000000001</v>
      </c>
      <c r="I111" s="7">
        <v>508.26001000000002</v>
      </c>
      <c r="J111" s="7">
        <v>233.77</v>
      </c>
      <c r="K111" s="7">
        <v>65</v>
      </c>
      <c r="L111" s="7">
        <v>42</v>
      </c>
      <c r="M111" s="7">
        <v>960.92001000000005</v>
      </c>
      <c r="N111" s="7">
        <v>218.89</v>
      </c>
      <c r="O111" s="7">
        <v>556.06537000000003</v>
      </c>
      <c r="P111" s="7">
        <v>68.440089999999998</v>
      </c>
      <c r="Q111" s="10">
        <f>SUM(Table15[[#This Row],[Acceleration B1-3 Total Efforts (Gen 2)]:[Deceleration B1-3 Total Efforts (Gen 2)]])</f>
        <v>107</v>
      </c>
      <c r="R111" s="11">
        <f>AVERAGEIF(Table15[Name],Table15[[#This Row],[Name]],Table15[Total Distance (m)])</f>
        <v>5226.0524104761907</v>
      </c>
      <c r="S111" s="11">
        <f>AVERAGEIF(Table15[Name],Table15[[#This Row],[Name]],Table15[HSD Above 20 km/h])</f>
        <v>191.89047666666667</v>
      </c>
      <c r="T111" s="11">
        <f>AVERAGEIF(Table15[Name],Table15[[#This Row],[Name]],Table15[Maximum Velocity (km/h)])</f>
        <v>24.023690000000002</v>
      </c>
      <c r="U111" s="11">
        <f>AVERAGEIF(Table15[Name],Table15[[#This Row],[Name]],Table15[Velocity Zone 4 (15-20 Km/h) (m)])</f>
        <v>513.75143095238082</v>
      </c>
      <c r="V111" s="11">
        <f>AVERAGEIF(Table15[Name],Table15[[#This Row],[Name]],Table15[Velocity Zone 6 (25 + Km/h) (m)])</f>
        <v>55.037619047619046</v>
      </c>
      <c r="W111" s="11">
        <f>AVERAGEIF(Table15[Name],Table15[[#This Row],[Name]],Table15[Acceleration B1-3 Total Efforts (Gen 2)])</f>
        <v>62.238095238095241</v>
      </c>
      <c r="X111" s="11">
        <f>AVERAGEIF(Table15[Name],Table15[[#This Row],[Name]],Table15[Deceleration B1-3 Total Efforts (Gen 2)])</f>
        <v>39.761904761904759</v>
      </c>
      <c r="Y111" s="11">
        <f>AVERAGEIF(Table15[Name],Table15[[#This Row],[Name]],Table15[High Intensity Distance (m)_&gt;15])</f>
        <v>705.64190761904752</v>
      </c>
      <c r="Z111" s="11">
        <f>AVERAGEIF(Table15[Name],Table15[[#This Row],[Name]],Table15[Velocity Zone 5 (20-25 Km/h) (m)])</f>
        <v>136.85285761904763</v>
      </c>
      <c r="AA111" s="11">
        <f>AVERAGEIF(Table15[Name],Table15[[#This Row],[Name]],Table15[Total Player Load])</f>
        <v>519.94061999999997</v>
      </c>
      <c r="AB111" s="11">
        <f>AVERAGEIF(Table15[Name],Table15[[#This Row],[Name]],Table15[ACC+DEC])</f>
        <v>102</v>
      </c>
      <c r="AC111" s="11">
        <f>AVERAGE(Table15[Total Distance (m)])</f>
        <v>5546.0900840188679</v>
      </c>
      <c r="AD111" s="11">
        <f>AVERAGE(Table15[HSD Above 20 km/h])</f>
        <v>248.67511279245289</v>
      </c>
      <c r="AE111" s="11">
        <f>AVERAGE(Table15[Maximum Velocity (km/h)])</f>
        <v>25.938714150943401</v>
      </c>
      <c r="AF111" s="11">
        <f>AVERAGE(Table15[Velocity Zone 4 (15-20 Km/h) (m)])</f>
        <v>585.63754809433908</v>
      </c>
      <c r="AG111" s="11">
        <f>AVERAGE(Table15[Velocity Zone 6 (25 + Km/h) (m)])</f>
        <v>55.103452830188672</v>
      </c>
      <c r="AH111" s="11">
        <f>AVERAGE(Table15[Acceleration B1-3 Total Efforts (Gen 2)])</f>
        <v>70.932075471698113</v>
      </c>
      <c r="AI111" s="11">
        <f>AVERAGE(Table15[Deceleration B1-3 Total Efforts (Gen 2)])</f>
        <v>58.513207547169813</v>
      </c>
      <c r="AJ111" s="11">
        <f>AVERAGE(Table15[High Intensity Distance (m)_&gt;15])</f>
        <v>834.31266088679206</v>
      </c>
      <c r="AK111" s="11">
        <f>AVERAGE(Table15[Velocity Zone 5 (20-25 Km/h) (m)])</f>
        <v>193.57165996226419</v>
      </c>
      <c r="AL111" s="11">
        <f>AVERAGE(Table15[Total Player Load])</f>
        <v>612.17092028301886</v>
      </c>
      <c r="AM111" s="11">
        <f>AVERAGE(Table15[ACC+DEC])</f>
        <v>129.44528301886791</v>
      </c>
      <c r="AN111" s="11" t="str">
        <f>TEXT(Table15[[#This Row],[Date]],"mmmm")</f>
        <v>juillet</v>
      </c>
      <c r="AO111" s="11" t="e">
        <f ca="1">_xlfn.MAXIFS(Table15[Total Distance (m)],Table15[Name],Table15[[#This Row],[Name]])</f>
        <v>#NAME?</v>
      </c>
      <c r="AP111" s="11" t="e">
        <f ca="1">_xlfn.MAXIFS(Table15[HSD Above 20 km/h],Table15[Name],Table15[[#This Row],[Name]])</f>
        <v>#NAME?</v>
      </c>
      <c r="AQ111" s="11" t="e">
        <f ca="1">_xlfn.MAXIFS(Table15[Maximum Velocity (km/h)],Table15[Name],Table15[[#This Row],[Name]])</f>
        <v>#NAME?</v>
      </c>
      <c r="AR111" s="9" t="e">
        <f ca="1">Table15[[#This Row],[Maximum Velocity (km/h)]]/Table15[[#This Row],[Max_Maximum Velocity (km/h)]]</f>
        <v>#NAME?</v>
      </c>
      <c r="AS111" s="11" t="e">
        <f ca="1">_xlfn.MAXIFS(Table15[Velocity Zone 4 (15-20 Km/h) (m)],Table15[Name],Table15[[#This Row],[Name]])</f>
        <v>#NAME?</v>
      </c>
      <c r="AT111" s="11" t="e">
        <f ca="1">_xlfn.MAXIFS(Table15[Velocity Zone 6 (25 + Km/h) (m)],Table15[Name],Table15[[#This Row],[Name]])</f>
        <v>#NAME?</v>
      </c>
      <c r="AU111" s="11" t="e">
        <f ca="1">_xlfn.MAXIFS(Table15[Acceleration B1-3 Total Efforts (Gen 2)],Table15[Name],Table15[[#This Row],[Name]])</f>
        <v>#NAME?</v>
      </c>
      <c r="AV111" s="11" t="e">
        <f ca="1">_xlfn.MAXIFS(Table15[Deceleration B1-3 Total Efforts (Gen 2)],Table15[Name],Table15[[#This Row],[Name]])</f>
        <v>#NAME?</v>
      </c>
      <c r="AW111" s="11" t="e">
        <f ca="1">_xlfn.MAXIFS(Table15[High Intensity Distance (m)_&gt;15],Table15[Name],Table15[[#This Row],[Name]])</f>
        <v>#NAME?</v>
      </c>
      <c r="AX111" s="11" t="e">
        <f ca="1">_xlfn.MAXIFS(Table15[Velocity Zone 5 (20-25 Km/h) (m)],Table15[Name],Table15[[#This Row],[Name]])</f>
        <v>#NAME?</v>
      </c>
      <c r="AY111" s="11" t="e">
        <f ca="1">_xlfn.MAXIFS(Table15[Total Player Load],Table15[Name],Table15[[#This Row],[Name]])</f>
        <v>#NAME?</v>
      </c>
      <c r="AZ111" s="11" t="e">
        <f ca="1">_xlfn.MAXIFS(Table15[ACC+DEC],Table15[Name],Table15[[#This Row],[Name]])</f>
        <v>#NAME?</v>
      </c>
      <c r="BA111" s="11">
        <f>CONVERT(Table15[[#This Row],[Total Duration]],"day","mn")</f>
        <v>87.95</v>
      </c>
      <c r="BB111" s="12">
        <f>Table15[[#This Row],[HSD Above 20 km/h]]/Table15[[#This Row],[Duration(min)]]</f>
        <v>5.1467879476975558</v>
      </c>
      <c r="BC111" s="11">
        <f>Table15[[#This Row],[Velocity Zone 4 (15-20 Km/h) (m)]]/Table15[[#This Row],[Duration(min)]]</f>
        <v>5.7789654349061967</v>
      </c>
      <c r="BD111" s="11">
        <f>Table15[[#This Row],[Velocity Zone 6 (25 + Km/h) (m)]]/Table15[[#This Row],[Duration(min)]]</f>
        <v>2.6579874928936897</v>
      </c>
      <c r="BE111" s="11">
        <f>Table15[[#This Row],[Acceleration B1-3 Total Efforts (Gen 2)]]/Table15[[#This Row],[Duration(min)]]</f>
        <v>0.73905628197839679</v>
      </c>
      <c r="BF111" s="11">
        <f>Table15[[#This Row],[Deceleration B1-3 Total Efforts (Gen 2)]]/Table15[[#This Row],[Duration(min)]]</f>
        <v>0.47754405912450254</v>
      </c>
      <c r="BG111" s="11">
        <f>Table15[[#This Row],[High Intensity Distance (m)_&gt;15]]/Table15[[#This Row],[Duration(min)]]</f>
        <v>10.925753382603752</v>
      </c>
      <c r="BH111" s="11">
        <f>Table15[[#This Row],[Velocity Zone 5 (20-25 Km/h) (m)]]/Table15[[#This Row],[Duration(min)]]</f>
        <v>2.4888004548038656</v>
      </c>
      <c r="BI111" s="11">
        <f>Table15[[#This Row],[Total Player Load]]/Table15[[#This Row],[Duration(min)]]</f>
        <v>6.3225169982944855</v>
      </c>
      <c r="BJ111" s="11">
        <f>Table15[[#This Row],[ACC+DEC]]/Table15[[#This Row],[Duration(min)]]</f>
        <v>1.2166003411028994</v>
      </c>
      <c r="BK111" s="11"/>
      <c r="BL111" s="11"/>
    </row>
    <row r="112" spans="1:64" x14ac:dyDescent="0.3">
      <c r="A112" s="13" t="s">
        <v>29</v>
      </c>
      <c r="B112" s="13" t="s">
        <v>79</v>
      </c>
      <c r="C112" s="14">
        <v>45123</v>
      </c>
      <c r="D112" s="13" t="s">
        <v>19</v>
      </c>
      <c r="E112" s="15">
        <v>6.0914351851851851E-2</v>
      </c>
      <c r="F112" s="7">
        <v>5938.5078100000001</v>
      </c>
      <c r="G112" s="7">
        <v>390.23998999999998</v>
      </c>
      <c r="H112" s="7">
        <v>26.45234</v>
      </c>
      <c r="I112" s="7">
        <v>670.57001000000002</v>
      </c>
      <c r="J112" s="7">
        <v>73.34</v>
      </c>
      <c r="K112" s="7">
        <v>59</v>
      </c>
      <c r="L112" s="7">
        <v>52</v>
      </c>
      <c r="M112" s="7">
        <v>1060.81</v>
      </c>
      <c r="N112" s="7">
        <v>316.89999</v>
      </c>
      <c r="O112" s="7">
        <v>606.58923000000004</v>
      </c>
      <c r="P112" s="7">
        <v>67.69999</v>
      </c>
      <c r="Q112" s="10">
        <f>SUM(Table15[[#This Row],[Acceleration B1-3 Total Efforts (Gen 2)]:[Deceleration B1-3 Total Efforts (Gen 2)]])</f>
        <v>111</v>
      </c>
      <c r="R112" s="11">
        <f>AVERAGEIF(Table15[Name],Table15[[#This Row],[Name]],Table15[Total Distance (m)])</f>
        <v>5728.9490364516105</v>
      </c>
      <c r="S112" s="11">
        <f>AVERAGEIF(Table15[Name],Table15[[#This Row],[Name]],Table15[HSD Above 20 km/h])</f>
        <v>239.85128903225805</v>
      </c>
      <c r="T112" s="11">
        <f>AVERAGEIF(Table15[Name],Table15[[#This Row],[Name]],Table15[Maximum Velocity (km/h)])</f>
        <v>25.935883548387089</v>
      </c>
      <c r="U112" s="11">
        <f>AVERAGEIF(Table15[Name],Table15[[#This Row],[Name]],Table15[Velocity Zone 4 (15-20 Km/h) (m)])</f>
        <v>718.38871516129029</v>
      </c>
      <c r="V112" s="11">
        <f>AVERAGEIF(Table15[Name],Table15[[#This Row],[Name]],Table15[Velocity Zone 6 (25 + Km/h) (m)])</f>
        <v>46.860967419354829</v>
      </c>
      <c r="W112" s="11">
        <f>AVERAGEIF(Table15[Name],Table15[[#This Row],[Name]],Table15[Acceleration B1-3 Total Efforts (Gen 2)])</f>
        <v>75.193548387096769</v>
      </c>
      <c r="X112" s="11">
        <f>AVERAGEIF(Table15[Name],Table15[[#This Row],[Name]],Table15[Deceleration B1-3 Total Efforts (Gen 2)])</f>
        <v>57.548387096774192</v>
      </c>
      <c r="Y112" s="11">
        <f>AVERAGEIF(Table15[Name],Table15[[#This Row],[Name]],Table15[High Intensity Distance (m)_&gt;15])</f>
        <v>958.24000419354843</v>
      </c>
      <c r="Z112" s="11">
        <f>AVERAGEIF(Table15[Name],Table15[[#This Row],[Name]],Table15[Velocity Zone 5 (20-25 Km/h) (m)])</f>
        <v>192.99032161290322</v>
      </c>
      <c r="AA112" s="11">
        <f>AVERAGEIF(Table15[Name],Table15[[#This Row],[Name]],Table15[Total Player Load])</f>
        <v>618.45316032258052</v>
      </c>
      <c r="AB112" s="11">
        <f>AVERAGEIF(Table15[Name],Table15[[#This Row],[Name]],Table15[ACC+DEC])</f>
        <v>132.74193548387098</v>
      </c>
      <c r="AC112" s="11">
        <f>AVERAGE(Table15[Total Distance (m)])</f>
        <v>5546.0900840188679</v>
      </c>
      <c r="AD112" s="11">
        <f>AVERAGE(Table15[HSD Above 20 km/h])</f>
        <v>248.67511279245289</v>
      </c>
      <c r="AE112" s="11">
        <f>AVERAGE(Table15[Maximum Velocity (km/h)])</f>
        <v>25.938714150943401</v>
      </c>
      <c r="AF112" s="11">
        <f>AVERAGE(Table15[Velocity Zone 4 (15-20 Km/h) (m)])</f>
        <v>585.63754809433908</v>
      </c>
      <c r="AG112" s="11">
        <f>AVERAGE(Table15[Velocity Zone 6 (25 + Km/h) (m)])</f>
        <v>55.103452830188672</v>
      </c>
      <c r="AH112" s="11">
        <f>AVERAGE(Table15[Acceleration B1-3 Total Efforts (Gen 2)])</f>
        <v>70.932075471698113</v>
      </c>
      <c r="AI112" s="11">
        <f>AVERAGE(Table15[Deceleration B1-3 Total Efforts (Gen 2)])</f>
        <v>58.513207547169813</v>
      </c>
      <c r="AJ112" s="11">
        <f>AVERAGE(Table15[High Intensity Distance (m)_&gt;15])</f>
        <v>834.31266088679206</v>
      </c>
      <c r="AK112" s="11">
        <f>AVERAGE(Table15[Velocity Zone 5 (20-25 Km/h) (m)])</f>
        <v>193.57165996226419</v>
      </c>
      <c r="AL112" s="11">
        <f>AVERAGE(Table15[Total Player Load])</f>
        <v>612.17092028301886</v>
      </c>
      <c r="AM112" s="11">
        <f>AVERAGE(Table15[ACC+DEC])</f>
        <v>129.44528301886791</v>
      </c>
      <c r="AN112" s="11" t="str">
        <f>TEXT(Table15[[#This Row],[Date]],"mmmm")</f>
        <v>juillet</v>
      </c>
      <c r="AO112" s="11" t="e">
        <f ca="1">_xlfn.MAXIFS(Table15[Total Distance (m)],Table15[Name],Table15[[#This Row],[Name]])</f>
        <v>#NAME?</v>
      </c>
      <c r="AP112" s="11" t="e">
        <f ca="1">_xlfn.MAXIFS(Table15[HSD Above 20 km/h],Table15[Name],Table15[[#This Row],[Name]])</f>
        <v>#NAME?</v>
      </c>
      <c r="AQ112" s="11" t="e">
        <f ca="1">_xlfn.MAXIFS(Table15[Maximum Velocity (km/h)],Table15[Name],Table15[[#This Row],[Name]])</f>
        <v>#NAME?</v>
      </c>
      <c r="AR112" s="9" t="e">
        <f ca="1">Table15[[#This Row],[Maximum Velocity (km/h)]]/Table15[[#This Row],[Max_Maximum Velocity (km/h)]]</f>
        <v>#NAME?</v>
      </c>
      <c r="AS112" s="11" t="e">
        <f ca="1">_xlfn.MAXIFS(Table15[Velocity Zone 4 (15-20 Km/h) (m)],Table15[Name],Table15[[#This Row],[Name]])</f>
        <v>#NAME?</v>
      </c>
      <c r="AT112" s="11" t="e">
        <f ca="1">_xlfn.MAXIFS(Table15[Velocity Zone 6 (25 + Km/h) (m)],Table15[Name],Table15[[#This Row],[Name]])</f>
        <v>#NAME?</v>
      </c>
      <c r="AU112" s="11" t="e">
        <f ca="1">_xlfn.MAXIFS(Table15[Acceleration B1-3 Total Efforts (Gen 2)],Table15[Name],Table15[[#This Row],[Name]])</f>
        <v>#NAME?</v>
      </c>
      <c r="AV112" s="11" t="e">
        <f ca="1">_xlfn.MAXIFS(Table15[Deceleration B1-3 Total Efforts (Gen 2)],Table15[Name],Table15[[#This Row],[Name]])</f>
        <v>#NAME?</v>
      </c>
      <c r="AW112" s="11" t="e">
        <f ca="1">_xlfn.MAXIFS(Table15[High Intensity Distance (m)_&gt;15],Table15[Name],Table15[[#This Row],[Name]])</f>
        <v>#NAME?</v>
      </c>
      <c r="AX112" s="11" t="e">
        <f ca="1">_xlfn.MAXIFS(Table15[Velocity Zone 5 (20-25 Km/h) (m)],Table15[Name],Table15[[#This Row],[Name]])</f>
        <v>#NAME?</v>
      </c>
      <c r="AY112" s="11" t="e">
        <f ca="1">_xlfn.MAXIFS(Table15[Total Player Load],Table15[Name],Table15[[#This Row],[Name]])</f>
        <v>#NAME?</v>
      </c>
      <c r="AZ112" s="11" t="e">
        <f ca="1">_xlfn.MAXIFS(Table15[ACC+DEC],Table15[Name],Table15[[#This Row],[Name]])</f>
        <v>#NAME?</v>
      </c>
      <c r="BA112" s="11">
        <f>CONVERT(Table15[[#This Row],[Total Duration]],"day","mn")</f>
        <v>87.716666666666669</v>
      </c>
      <c r="BB112" s="12">
        <f>Table15[[#This Row],[HSD Above 20 km/h]]/Table15[[#This Row],[Duration(min)]]</f>
        <v>4.4488693520805622</v>
      </c>
      <c r="BC112" s="11">
        <f>Table15[[#This Row],[Velocity Zone 4 (15-20 Km/h) (m)]]/Table15[[#This Row],[Duration(min)]]</f>
        <v>7.6447274558236744</v>
      </c>
      <c r="BD112" s="11">
        <f>Table15[[#This Row],[Velocity Zone 6 (25 + Km/h) (m)]]/Table15[[#This Row],[Duration(min)]]</f>
        <v>0.83610108303249098</v>
      </c>
      <c r="BE112" s="11">
        <f>Table15[[#This Row],[Acceleration B1-3 Total Efforts (Gen 2)]]/Table15[[#This Row],[Duration(min)]]</f>
        <v>0.67262017860535817</v>
      </c>
      <c r="BF112" s="11">
        <f>Table15[[#This Row],[Deceleration B1-3 Total Efforts (Gen 2)]]/Table15[[#This Row],[Duration(min)]]</f>
        <v>0.59281778453353595</v>
      </c>
      <c r="BG112" s="11">
        <f>Table15[[#This Row],[High Intensity Distance (m)_&gt;15]]/Table15[[#This Row],[Duration(min)]]</f>
        <v>12.093596807904236</v>
      </c>
      <c r="BH112" s="11">
        <f>Table15[[#This Row],[Velocity Zone 5 (20-25 Km/h) (m)]]/Table15[[#This Row],[Duration(min)]]</f>
        <v>3.6127682690480714</v>
      </c>
      <c r="BI112" s="11">
        <f>Table15[[#This Row],[Total Player Load]]/Table15[[#This Row],[Duration(min)]]</f>
        <v>6.9153246817404526</v>
      </c>
      <c r="BJ112" s="11">
        <f>Table15[[#This Row],[ACC+DEC]]/Table15[[#This Row],[Duration(min)]]</f>
        <v>1.2654379631388941</v>
      </c>
      <c r="BK112" s="11"/>
      <c r="BL112" s="11"/>
    </row>
    <row r="113" spans="1:64" x14ac:dyDescent="0.3">
      <c r="A113" s="13" t="s">
        <v>30</v>
      </c>
      <c r="B113" s="13" t="s">
        <v>79</v>
      </c>
      <c r="C113" s="14">
        <v>45123</v>
      </c>
      <c r="D113" s="13" t="s">
        <v>21</v>
      </c>
      <c r="E113" s="15">
        <v>6.0914351851851851E-2</v>
      </c>
      <c r="F113" s="7">
        <v>6926.5405300000002</v>
      </c>
      <c r="G113" s="7">
        <v>373.45001000000002</v>
      </c>
      <c r="H113" s="7">
        <v>26.076219999999999</v>
      </c>
      <c r="I113" s="7">
        <v>508.91</v>
      </c>
      <c r="J113" s="7">
        <v>66.63</v>
      </c>
      <c r="K113" s="7">
        <v>54</v>
      </c>
      <c r="L113" s="7">
        <v>48</v>
      </c>
      <c r="M113" s="7">
        <v>882.36000999999999</v>
      </c>
      <c r="N113" s="7">
        <v>306.82001000000002</v>
      </c>
      <c r="O113" s="7">
        <v>803.16101000000003</v>
      </c>
      <c r="P113" s="7">
        <v>78.963729999999998</v>
      </c>
      <c r="Q113" s="10">
        <f>SUM(Table15[[#This Row],[Acceleration B1-3 Total Efforts (Gen 2)]:[Deceleration B1-3 Total Efforts (Gen 2)]])</f>
        <v>102</v>
      </c>
      <c r="R113" s="11">
        <f>AVERAGEIF(Table15[Name],Table15[[#This Row],[Name]],Table15[Total Distance (m)])</f>
        <v>6327.7802760000004</v>
      </c>
      <c r="S113" s="11">
        <f>AVERAGEIF(Table15[Name],Table15[[#This Row],[Name]],Table15[HSD Above 20 km/h])</f>
        <v>269.76999760000001</v>
      </c>
      <c r="T113" s="11">
        <f>AVERAGEIF(Table15[Name],Table15[[#This Row],[Name]],Table15[Maximum Velocity (km/h)])</f>
        <v>26.616227999999992</v>
      </c>
      <c r="U113" s="11">
        <f>AVERAGEIF(Table15[Name],Table15[[#This Row],[Name]],Table15[Velocity Zone 4 (15-20 Km/h) (m)])</f>
        <v>618.62719760000004</v>
      </c>
      <c r="V113" s="11">
        <f>AVERAGEIF(Table15[Name],Table15[[#This Row],[Name]],Table15[Velocity Zone 6 (25 + Km/h) (m)])</f>
        <v>55.423999599999988</v>
      </c>
      <c r="W113" s="11">
        <f>AVERAGEIF(Table15[Name],Table15[[#This Row],[Name]],Table15[Acceleration B1-3 Total Efforts (Gen 2)])</f>
        <v>72.12</v>
      </c>
      <c r="X113" s="11">
        <f>AVERAGEIF(Table15[Name],Table15[[#This Row],[Name]],Table15[Deceleration B1-3 Total Efforts (Gen 2)])</f>
        <v>69.84</v>
      </c>
      <c r="Y113" s="11">
        <f>AVERAGEIF(Table15[Name],Table15[[#This Row],[Name]],Table15[High Intensity Distance (m)_&gt;15])</f>
        <v>888.39719520000017</v>
      </c>
      <c r="Z113" s="11">
        <f>AVERAGEIF(Table15[Name],Table15[[#This Row],[Name]],Table15[Velocity Zone 5 (20-25 Km/h) (m)])</f>
        <v>214.34599800000004</v>
      </c>
      <c r="AA113" s="11">
        <f>AVERAGEIF(Table15[Name],Table15[[#This Row],[Name]],Table15[Total Player Load])</f>
        <v>767.42658760000006</v>
      </c>
      <c r="AB113" s="11">
        <f>AVERAGEIF(Table15[Name],Table15[[#This Row],[Name]],Table15[ACC+DEC])</f>
        <v>141.96</v>
      </c>
      <c r="AC113" s="11">
        <f>AVERAGE(Table15[Total Distance (m)])</f>
        <v>5546.0900840188679</v>
      </c>
      <c r="AD113" s="11">
        <f>AVERAGE(Table15[HSD Above 20 km/h])</f>
        <v>248.67511279245289</v>
      </c>
      <c r="AE113" s="11">
        <f>AVERAGE(Table15[Maximum Velocity (km/h)])</f>
        <v>25.938714150943401</v>
      </c>
      <c r="AF113" s="11">
        <f>AVERAGE(Table15[Velocity Zone 4 (15-20 Km/h) (m)])</f>
        <v>585.63754809433908</v>
      </c>
      <c r="AG113" s="11">
        <f>AVERAGE(Table15[Velocity Zone 6 (25 + Km/h) (m)])</f>
        <v>55.103452830188672</v>
      </c>
      <c r="AH113" s="11">
        <f>AVERAGE(Table15[Acceleration B1-3 Total Efforts (Gen 2)])</f>
        <v>70.932075471698113</v>
      </c>
      <c r="AI113" s="11">
        <f>AVERAGE(Table15[Deceleration B1-3 Total Efforts (Gen 2)])</f>
        <v>58.513207547169813</v>
      </c>
      <c r="AJ113" s="11">
        <f>AVERAGE(Table15[High Intensity Distance (m)_&gt;15])</f>
        <v>834.31266088679206</v>
      </c>
      <c r="AK113" s="11">
        <f>AVERAGE(Table15[Velocity Zone 5 (20-25 Km/h) (m)])</f>
        <v>193.57165996226419</v>
      </c>
      <c r="AL113" s="11">
        <f>AVERAGE(Table15[Total Player Load])</f>
        <v>612.17092028301886</v>
      </c>
      <c r="AM113" s="11">
        <f>AVERAGE(Table15[ACC+DEC])</f>
        <v>129.44528301886791</v>
      </c>
      <c r="AN113" s="11" t="str">
        <f>TEXT(Table15[[#This Row],[Date]],"mmmm")</f>
        <v>juillet</v>
      </c>
      <c r="AO113" s="11" t="e">
        <f ca="1">_xlfn.MAXIFS(Table15[Total Distance (m)],Table15[Name],Table15[[#This Row],[Name]])</f>
        <v>#NAME?</v>
      </c>
      <c r="AP113" s="11" t="e">
        <f ca="1">_xlfn.MAXIFS(Table15[HSD Above 20 km/h],Table15[Name],Table15[[#This Row],[Name]])</f>
        <v>#NAME?</v>
      </c>
      <c r="AQ113" s="11" t="e">
        <f ca="1">_xlfn.MAXIFS(Table15[Maximum Velocity (km/h)],Table15[Name],Table15[[#This Row],[Name]])</f>
        <v>#NAME?</v>
      </c>
      <c r="AR113" s="9" t="e">
        <f ca="1">Table15[[#This Row],[Maximum Velocity (km/h)]]/Table15[[#This Row],[Max_Maximum Velocity (km/h)]]</f>
        <v>#NAME?</v>
      </c>
      <c r="AS113" s="11" t="e">
        <f ca="1">_xlfn.MAXIFS(Table15[Velocity Zone 4 (15-20 Km/h) (m)],Table15[Name],Table15[[#This Row],[Name]])</f>
        <v>#NAME?</v>
      </c>
      <c r="AT113" s="11" t="e">
        <f ca="1">_xlfn.MAXIFS(Table15[Velocity Zone 6 (25 + Km/h) (m)],Table15[Name],Table15[[#This Row],[Name]])</f>
        <v>#NAME?</v>
      </c>
      <c r="AU113" s="11" t="e">
        <f ca="1">_xlfn.MAXIFS(Table15[Acceleration B1-3 Total Efforts (Gen 2)],Table15[Name],Table15[[#This Row],[Name]])</f>
        <v>#NAME?</v>
      </c>
      <c r="AV113" s="11" t="e">
        <f ca="1">_xlfn.MAXIFS(Table15[Deceleration B1-3 Total Efforts (Gen 2)],Table15[Name],Table15[[#This Row],[Name]])</f>
        <v>#NAME?</v>
      </c>
      <c r="AW113" s="11" t="e">
        <f ca="1">_xlfn.MAXIFS(Table15[High Intensity Distance (m)_&gt;15],Table15[Name],Table15[[#This Row],[Name]])</f>
        <v>#NAME?</v>
      </c>
      <c r="AX113" s="11" t="e">
        <f ca="1">_xlfn.MAXIFS(Table15[Velocity Zone 5 (20-25 Km/h) (m)],Table15[Name],Table15[[#This Row],[Name]])</f>
        <v>#NAME?</v>
      </c>
      <c r="AY113" s="11" t="e">
        <f ca="1">_xlfn.MAXIFS(Table15[Total Player Load],Table15[Name],Table15[[#This Row],[Name]])</f>
        <v>#NAME?</v>
      </c>
      <c r="AZ113" s="11" t="e">
        <f ca="1">_xlfn.MAXIFS(Table15[ACC+DEC],Table15[Name],Table15[[#This Row],[Name]])</f>
        <v>#NAME?</v>
      </c>
      <c r="BA113" s="11">
        <f>CONVERT(Table15[[#This Row],[Total Duration]],"day","mn")</f>
        <v>87.716666666666669</v>
      </c>
      <c r="BB113" s="12">
        <f>Table15[[#This Row],[HSD Above 20 km/h]]/Table15[[#This Row],[Duration(min)]]</f>
        <v>4.2574578377351324</v>
      </c>
      <c r="BC113" s="11">
        <f>Table15[[#This Row],[Velocity Zone 4 (15-20 Km/h) (m)]]/Table15[[#This Row],[Duration(min)]]</f>
        <v>5.8017480524415737</v>
      </c>
      <c r="BD113" s="11">
        <f>Table15[[#This Row],[Velocity Zone 6 (25 + Km/h) (m)]]/Table15[[#This Row],[Duration(min)]]</f>
        <v>0.75960478814364429</v>
      </c>
      <c r="BE113" s="11">
        <f>Table15[[#This Row],[Acceleration B1-3 Total Efforts (Gen 2)]]/Table15[[#This Row],[Duration(min)]]</f>
        <v>0.61561846855405666</v>
      </c>
      <c r="BF113" s="11">
        <f>Table15[[#This Row],[Deceleration B1-3 Total Efforts (Gen 2)]]/Table15[[#This Row],[Duration(min)]]</f>
        <v>0.54721641649249475</v>
      </c>
      <c r="BG113" s="11">
        <f>Table15[[#This Row],[High Intensity Distance (m)_&gt;15]]/Table15[[#This Row],[Duration(min)]]</f>
        <v>10.059205890176704</v>
      </c>
      <c r="BH113" s="11">
        <f>Table15[[#This Row],[Velocity Zone 5 (20-25 Km/h) (m)]]/Table15[[#This Row],[Duration(min)]]</f>
        <v>3.4978530495914879</v>
      </c>
      <c r="BI113" s="11">
        <f>Table15[[#This Row],[Total Player Load]]/Table15[[#This Row],[Duration(min)]]</f>
        <v>9.1563102033060986</v>
      </c>
      <c r="BJ113" s="11">
        <f>Table15[[#This Row],[ACC+DEC]]/Table15[[#This Row],[Duration(min)]]</f>
        <v>1.1628348850465513</v>
      </c>
      <c r="BK113" s="11"/>
      <c r="BL113" s="11"/>
    </row>
    <row r="114" spans="1:64" x14ac:dyDescent="0.3">
      <c r="A114" s="13" t="s">
        <v>31</v>
      </c>
      <c r="B114" s="13" t="s">
        <v>79</v>
      </c>
      <c r="C114" s="14">
        <v>45123</v>
      </c>
      <c r="D114" s="13" t="s">
        <v>13</v>
      </c>
      <c r="E114" s="15">
        <v>6.0914351851851851E-2</v>
      </c>
      <c r="F114" s="7">
        <v>6012.5654299999997</v>
      </c>
      <c r="G114" s="7">
        <v>490.17000999999999</v>
      </c>
      <c r="H114" s="7">
        <v>29.707180000000001</v>
      </c>
      <c r="I114" s="7">
        <v>498.67000999999999</v>
      </c>
      <c r="J114" s="7">
        <v>256.48000999999999</v>
      </c>
      <c r="K114" s="7">
        <v>52</v>
      </c>
      <c r="L114" s="7">
        <v>49</v>
      </c>
      <c r="M114" s="7">
        <v>988.84001999999998</v>
      </c>
      <c r="N114" s="7">
        <v>233.69</v>
      </c>
      <c r="O114" s="7">
        <v>634.58167000000003</v>
      </c>
      <c r="P114" s="7">
        <v>68.544259999999994</v>
      </c>
      <c r="Q114" s="10">
        <f>SUM(Table15[[#This Row],[Acceleration B1-3 Total Efforts (Gen 2)]:[Deceleration B1-3 Total Efforts (Gen 2)]])</f>
        <v>101</v>
      </c>
      <c r="R114" s="11">
        <f>AVERAGEIF(Table15[Name],Table15[[#This Row],[Name]],Table15[Total Distance (m)])</f>
        <v>5736.3535444827576</v>
      </c>
      <c r="S114" s="11">
        <f>AVERAGEIF(Table15[Name],Table15[[#This Row],[Name]],Table15[HSD Above 20 km/h])</f>
        <v>310.48689620689652</v>
      </c>
      <c r="T114" s="11">
        <f>AVERAGEIF(Table15[Name],Table15[[#This Row],[Name]],Table15[Maximum Velocity (km/h)])</f>
        <v>28.726263448275855</v>
      </c>
      <c r="U114" s="11">
        <f>AVERAGEIF(Table15[Name],Table15[[#This Row],[Name]],Table15[Velocity Zone 4 (15-20 Km/h) (m)])</f>
        <v>532.37862275862074</v>
      </c>
      <c r="V114" s="11">
        <f>AVERAGEIF(Table15[Name],Table15[[#This Row],[Name]],Table15[Velocity Zone 6 (25 + Km/h) (m)])</f>
        <v>94.211723793103417</v>
      </c>
      <c r="W114" s="11">
        <f>AVERAGEIF(Table15[Name],Table15[[#This Row],[Name]],Table15[Acceleration B1-3 Total Efforts (Gen 2)])</f>
        <v>72.41379310344827</v>
      </c>
      <c r="X114" s="11">
        <f>AVERAGEIF(Table15[Name],Table15[[#This Row],[Name]],Table15[Deceleration B1-3 Total Efforts (Gen 2)])</f>
        <v>61.517241379310342</v>
      </c>
      <c r="Y114" s="11">
        <f>AVERAGEIF(Table15[Name],Table15[[#This Row],[Name]],Table15[High Intensity Distance (m)_&gt;15])</f>
        <v>842.86551896551737</v>
      </c>
      <c r="Z114" s="11">
        <f>AVERAGEIF(Table15[Name],Table15[[#This Row],[Name]],Table15[Velocity Zone 5 (20-25 Km/h) (m)])</f>
        <v>216.27517241379309</v>
      </c>
      <c r="AA114" s="11">
        <f>AVERAGEIF(Table15[Name],Table15[[#This Row],[Name]],Table15[Total Player Load])</f>
        <v>644.87674827586204</v>
      </c>
      <c r="AB114" s="11">
        <f>AVERAGEIF(Table15[Name],Table15[[#This Row],[Name]],Table15[ACC+DEC])</f>
        <v>133.93103448275863</v>
      </c>
      <c r="AC114" s="11">
        <f>AVERAGE(Table15[Total Distance (m)])</f>
        <v>5546.0900840188679</v>
      </c>
      <c r="AD114" s="11">
        <f>AVERAGE(Table15[HSD Above 20 km/h])</f>
        <v>248.67511279245289</v>
      </c>
      <c r="AE114" s="11">
        <f>AVERAGE(Table15[Maximum Velocity (km/h)])</f>
        <v>25.938714150943401</v>
      </c>
      <c r="AF114" s="11">
        <f>AVERAGE(Table15[Velocity Zone 4 (15-20 Km/h) (m)])</f>
        <v>585.63754809433908</v>
      </c>
      <c r="AG114" s="11">
        <f>AVERAGE(Table15[Velocity Zone 6 (25 + Km/h) (m)])</f>
        <v>55.103452830188672</v>
      </c>
      <c r="AH114" s="11">
        <f>AVERAGE(Table15[Acceleration B1-3 Total Efforts (Gen 2)])</f>
        <v>70.932075471698113</v>
      </c>
      <c r="AI114" s="11">
        <f>AVERAGE(Table15[Deceleration B1-3 Total Efforts (Gen 2)])</f>
        <v>58.513207547169813</v>
      </c>
      <c r="AJ114" s="11">
        <f>AVERAGE(Table15[High Intensity Distance (m)_&gt;15])</f>
        <v>834.31266088679206</v>
      </c>
      <c r="AK114" s="11">
        <f>AVERAGE(Table15[Velocity Zone 5 (20-25 Km/h) (m)])</f>
        <v>193.57165996226419</v>
      </c>
      <c r="AL114" s="11">
        <f>AVERAGE(Table15[Total Player Load])</f>
        <v>612.17092028301886</v>
      </c>
      <c r="AM114" s="11">
        <f>AVERAGE(Table15[ACC+DEC])</f>
        <v>129.44528301886791</v>
      </c>
      <c r="AN114" s="11" t="str">
        <f>TEXT(Table15[[#This Row],[Date]],"mmmm")</f>
        <v>juillet</v>
      </c>
      <c r="AO114" s="11" t="e">
        <f ca="1">_xlfn.MAXIFS(Table15[Total Distance (m)],Table15[Name],Table15[[#This Row],[Name]])</f>
        <v>#NAME?</v>
      </c>
      <c r="AP114" s="11" t="e">
        <f ca="1">_xlfn.MAXIFS(Table15[HSD Above 20 km/h],Table15[Name],Table15[[#This Row],[Name]])</f>
        <v>#NAME?</v>
      </c>
      <c r="AQ114" s="11" t="e">
        <f ca="1">_xlfn.MAXIFS(Table15[Maximum Velocity (km/h)],Table15[Name],Table15[[#This Row],[Name]])</f>
        <v>#NAME?</v>
      </c>
      <c r="AR114" s="9" t="e">
        <f ca="1">Table15[[#This Row],[Maximum Velocity (km/h)]]/Table15[[#This Row],[Max_Maximum Velocity (km/h)]]</f>
        <v>#NAME?</v>
      </c>
      <c r="AS114" s="11" t="e">
        <f ca="1">_xlfn.MAXIFS(Table15[Velocity Zone 4 (15-20 Km/h) (m)],Table15[Name],Table15[[#This Row],[Name]])</f>
        <v>#NAME?</v>
      </c>
      <c r="AT114" s="11" t="e">
        <f ca="1">_xlfn.MAXIFS(Table15[Velocity Zone 6 (25 + Km/h) (m)],Table15[Name],Table15[[#This Row],[Name]])</f>
        <v>#NAME?</v>
      </c>
      <c r="AU114" s="11" t="e">
        <f ca="1">_xlfn.MAXIFS(Table15[Acceleration B1-3 Total Efforts (Gen 2)],Table15[Name],Table15[[#This Row],[Name]])</f>
        <v>#NAME?</v>
      </c>
      <c r="AV114" s="11" t="e">
        <f ca="1">_xlfn.MAXIFS(Table15[Deceleration B1-3 Total Efforts (Gen 2)],Table15[Name],Table15[[#This Row],[Name]])</f>
        <v>#NAME?</v>
      </c>
      <c r="AW114" s="11" t="e">
        <f ca="1">_xlfn.MAXIFS(Table15[High Intensity Distance (m)_&gt;15],Table15[Name],Table15[[#This Row],[Name]])</f>
        <v>#NAME?</v>
      </c>
      <c r="AX114" s="11" t="e">
        <f ca="1">_xlfn.MAXIFS(Table15[Velocity Zone 5 (20-25 Km/h) (m)],Table15[Name],Table15[[#This Row],[Name]])</f>
        <v>#NAME?</v>
      </c>
      <c r="AY114" s="11" t="e">
        <f ca="1">_xlfn.MAXIFS(Table15[Total Player Load],Table15[Name],Table15[[#This Row],[Name]])</f>
        <v>#NAME?</v>
      </c>
      <c r="AZ114" s="11" t="e">
        <f ca="1">_xlfn.MAXIFS(Table15[ACC+DEC],Table15[Name],Table15[[#This Row],[Name]])</f>
        <v>#NAME?</v>
      </c>
      <c r="BA114" s="11">
        <f>CONVERT(Table15[[#This Row],[Total Duration]],"day","mn")</f>
        <v>87.716666666666669</v>
      </c>
      <c r="BB114" s="12">
        <f>Table15[[#This Row],[HSD Above 20 km/h]]/Table15[[#This Row],[Duration(min)]]</f>
        <v>5.5881057571727153</v>
      </c>
      <c r="BC114" s="11">
        <f>Table15[[#This Row],[Velocity Zone 4 (15-20 Km/h) (m)]]/Table15[[#This Row],[Duration(min)]]</f>
        <v>5.6850086642599278</v>
      </c>
      <c r="BD114" s="11">
        <f>Table15[[#This Row],[Velocity Zone 6 (25 + Km/h) (m)]]/Table15[[#This Row],[Duration(min)]]</f>
        <v>2.9239598327949836</v>
      </c>
      <c r="BE114" s="11">
        <f>Table15[[#This Row],[Acceleration B1-3 Total Efforts (Gen 2)]]/Table15[[#This Row],[Duration(min)]]</f>
        <v>0.59281778453353595</v>
      </c>
      <c r="BF114" s="11">
        <f>Table15[[#This Row],[Deceleration B1-3 Total Efforts (Gen 2)]]/Table15[[#This Row],[Duration(min)]]</f>
        <v>0.55861675850275505</v>
      </c>
      <c r="BG114" s="11">
        <f>Table15[[#This Row],[High Intensity Distance (m)_&gt;15]]/Table15[[#This Row],[Duration(min)]]</f>
        <v>11.273114421432643</v>
      </c>
      <c r="BH114" s="11">
        <f>Table15[[#This Row],[Velocity Zone 5 (20-25 Km/h) (m)]]/Table15[[#This Row],[Duration(min)]]</f>
        <v>2.6641459243777312</v>
      </c>
      <c r="BI114" s="11">
        <f>Table15[[#This Row],[Total Player Load]]/Table15[[#This Row],[Duration(min)]]</f>
        <v>7.2344480714421433</v>
      </c>
      <c r="BJ114" s="11">
        <f>Table15[[#This Row],[ACC+DEC]]/Table15[[#This Row],[Duration(min)]]</f>
        <v>1.1514345430362911</v>
      </c>
      <c r="BK114" s="11"/>
      <c r="BL114" s="11"/>
    </row>
    <row r="115" spans="1:64" x14ac:dyDescent="0.3">
      <c r="A115" s="13" t="s">
        <v>32</v>
      </c>
      <c r="B115" s="13" t="s">
        <v>79</v>
      </c>
      <c r="C115" s="14">
        <v>45123</v>
      </c>
      <c r="D115" s="13" t="s">
        <v>33</v>
      </c>
      <c r="E115" s="15">
        <v>6.0914351851851851E-2</v>
      </c>
      <c r="F115" s="7">
        <v>6732.8642600000003</v>
      </c>
      <c r="G115" s="7">
        <v>549.91999999999996</v>
      </c>
      <c r="H115" s="7">
        <v>28.768879999999999</v>
      </c>
      <c r="I115" s="7">
        <v>835.03998000000001</v>
      </c>
      <c r="J115" s="7">
        <v>172.48</v>
      </c>
      <c r="K115" s="7">
        <v>89</v>
      </c>
      <c r="L115" s="7">
        <v>64</v>
      </c>
      <c r="M115" s="7">
        <v>1384.9599800000001</v>
      </c>
      <c r="N115" s="7">
        <v>377.44</v>
      </c>
      <c r="O115" s="7">
        <v>726.41112999999996</v>
      </c>
      <c r="P115" s="7">
        <v>76.755790000000005</v>
      </c>
      <c r="Q115" s="10">
        <f>SUM(Table15[[#This Row],[Acceleration B1-3 Total Efforts (Gen 2)]:[Deceleration B1-3 Total Efforts (Gen 2)]])</f>
        <v>153</v>
      </c>
      <c r="R115" s="11">
        <f>AVERAGEIF(Table15[Name],Table15[[#This Row],[Name]],Table15[Total Distance (m)])</f>
        <v>6055.5326909677415</v>
      </c>
      <c r="S115" s="11">
        <f>AVERAGEIF(Table15[Name],Table15[[#This Row],[Name]],Table15[HSD Above 20 km/h])</f>
        <v>274.67451548387095</v>
      </c>
      <c r="T115" s="11">
        <f>AVERAGEIF(Table15[Name],Table15[[#This Row],[Name]],Table15[Maximum Velocity (km/h)])</f>
        <v>26.296229354838712</v>
      </c>
      <c r="U115" s="11">
        <f>AVERAGEIF(Table15[Name],Table15[[#This Row],[Name]],Table15[Velocity Zone 4 (15-20 Km/h) (m)])</f>
        <v>708.64805967741938</v>
      </c>
      <c r="V115" s="11">
        <f>AVERAGEIF(Table15[Name],Table15[[#This Row],[Name]],Table15[Velocity Zone 6 (25 + Km/h) (m)])</f>
        <v>66.10161225806452</v>
      </c>
      <c r="W115" s="11">
        <f>AVERAGEIF(Table15[Name],Table15[[#This Row],[Name]],Table15[Acceleration B1-3 Total Efforts (Gen 2)])</f>
        <v>82.935483870967744</v>
      </c>
      <c r="X115" s="11">
        <f>AVERAGEIF(Table15[Name],Table15[[#This Row],[Name]],Table15[Deceleration B1-3 Total Efforts (Gen 2)])</f>
        <v>67.774193548387103</v>
      </c>
      <c r="Y115" s="11">
        <f>AVERAGEIF(Table15[Name],Table15[[#This Row],[Name]],Table15[High Intensity Distance (m)_&gt;15])</f>
        <v>983.32257516129016</v>
      </c>
      <c r="Z115" s="11">
        <f>AVERAGEIF(Table15[Name],Table15[[#This Row],[Name]],Table15[Velocity Zone 5 (20-25 Km/h) (m)])</f>
        <v>208.5729032258065</v>
      </c>
      <c r="AA115" s="11">
        <f>AVERAGEIF(Table15[Name],Table15[[#This Row],[Name]],Table15[Total Player Load])</f>
        <v>684.52521000000002</v>
      </c>
      <c r="AB115" s="11">
        <f>AVERAGEIF(Table15[Name],Table15[[#This Row],[Name]],Table15[ACC+DEC])</f>
        <v>150.70967741935485</v>
      </c>
      <c r="AC115" s="11">
        <f>AVERAGE(Table15[Total Distance (m)])</f>
        <v>5546.0900840188679</v>
      </c>
      <c r="AD115" s="11">
        <f>AVERAGE(Table15[HSD Above 20 km/h])</f>
        <v>248.67511279245289</v>
      </c>
      <c r="AE115" s="11">
        <f>AVERAGE(Table15[Maximum Velocity (km/h)])</f>
        <v>25.938714150943401</v>
      </c>
      <c r="AF115" s="11">
        <f>AVERAGE(Table15[Velocity Zone 4 (15-20 Km/h) (m)])</f>
        <v>585.63754809433908</v>
      </c>
      <c r="AG115" s="11">
        <f>AVERAGE(Table15[Velocity Zone 6 (25 + Km/h) (m)])</f>
        <v>55.103452830188672</v>
      </c>
      <c r="AH115" s="11">
        <f>AVERAGE(Table15[Acceleration B1-3 Total Efforts (Gen 2)])</f>
        <v>70.932075471698113</v>
      </c>
      <c r="AI115" s="11">
        <f>AVERAGE(Table15[Deceleration B1-3 Total Efforts (Gen 2)])</f>
        <v>58.513207547169813</v>
      </c>
      <c r="AJ115" s="11">
        <f>AVERAGE(Table15[High Intensity Distance (m)_&gt;15])</f>
        <v>834.31266088679206</v>
      </c>
      <c r="AK115" s="11">
        <f>AVERAGE(Table15[Velocity Zone 5 (20-25 Km/h) (m)])</f>
        <v>193.57165996226419</v>
      </c>
      <c r="AL115" s="11">
        <f>AVERAGE(Table15[Total Player Load])</f>
        <v>612.17092028301886</v>
      </c>
      <c r="AM115" s="11">
        <f>AVERAGE(Table15[ACC+DEC])</f>
        <v>129.44528301886791</v>
      </c>
      <c r="AN115" s="11" t="str">
        <f>TEXT(Table15[[#This Row],[Date]],"mmmm")</f>
        <v>juillet</v>
      </c>
      <c r="AO115" s="11" t="e">
        <f ca="1">_xlfn.MAXIFS(Table15[Total Distance (m)],Table15[Name],Table15[[#This Row],[Name]])</f>
        <v>#NAME?</v>
      </c>
      <c r="AP115" s="11" t="e">
        <f ca="1">_xlfn.MAXIFS(Table15[HSD Above 20 km/h],Table15[Name],Table15[[#This Row],[Name]])</f>
        <v>#NAME?</v>
      </c>
      <c r="AQ115" s="11" t="e">
        <f ca="1">_xlfn.MAXIFS(Table15[Maximum Velocity (km/h)],Table15[Name],Table15[[#This Row],[Name]])</f>
        <v>#NAME?</v>
      </c>
      <c r="AR115" s="9" t="e">
        <f ca="1">Table15[[#This Row],[Maximum Velocity (km/h)]]/Table15[[#This Row],[Max_Maximum Velocity (km/h)]]</f>
        <v>#NAME?</v>
      </c>
      <c r="AS115" s="11" t="e">
        <f ca="1">_xlfn.MAXIFS(Table15[Velocity Zone 4 (15-20 Km/h) (m)],Table15[Name],Table15[[#This Row],[Name]])</f>
        <v>#NAME?</v>
      </c>
      <c r="AT115" s="11" t="e">
        <f ca="1">_xlfn.MAXIFS(Table15[Velocity Zone 6 (25 + Km/h) (m)],Table15[Name],Table15[[#This Row],[Name]])</f>
        <v>#NAME?</v>
      </c>
      <c r="AU115" s="11" t="e">
        <f ca="1">_xlfn.MAXIFS(Table15[Acceleration B1-3 Total Efforts (Gen 2)],Table15[Name],Table15[[#This Row],[Name]])</f>
        <v>#NAME?</v>
      </c>
      <c r="AV115" s="11" t="e">
        <f ca="1">_xlfn.MAXIFS(Table15[Deceleration B1-3 Total Efforts (Gen 2)],Table15[Name],Table15[[#This Row],[Name]])</f>
        <v>#NAME?</v>
      </c>
      <c r="AW115" s="11" t="e">
        <f ca="1">_xlfn.MAXIFS(Table15[High Intensity Distance (m)_&gt;15],Table15[Name],Table15[[#This Row],[Name]])</f>
        <v>#NAME?</v>
      </c>
      <c r="AX115" s="11" t="e">
        <f ca="1">_xlfn.MAXIFS(Table15[Velocity Zone 5 (20-25 Km/h) (m)],Table15[Name],Table15[[#This Row],[Name]])</f>
        <v>#NAME?</v>
      </c>
      <c r="AY115" s="11" t="e">
        <f ca="1">_xlfn.MAXIFS(Table15[Total Player Load],Table15[Name],Table15[[#This Row],[Name]])</f>
        <v>#NAME?</v>
      </c>
      <c r="AZ115" s="11" t="e">
        <f ca="1">_xlfn.MAXIFS(Table15[ACC+DEC],Table15[Name],Table15[[#This Row],[Name]])</f>
        <v>#NAME?</v>
      </c>
      <c r="BA115" s="11">
        <f>CONVERT(Table15[[#This Row],[Total Duration]],"day","mn")</f>
        <v>87.716666666666669</v>
      </c>
      <c r="BB115" s="12">
        <f>Table15[[#This Row],[HSD Above 20 km/h]]/Table15[[#This Row],[Duration(min)]]</f>
        <v>6.2692760782823482</v>
      </c>
      <c r="BC115" s="11">
        <f>Table15[[#This Row],[Velocity Zone 4 (15-20 Km/h) (m)]]/Table15[[#This Row],[Duration(min)]]</f>
        <v>9.519741364240927</v>
      </c>
      <c r="BD115" s="11">
        <f>Table15[[#This Row],[Velocity Zone 6 (25 + Km/h) (m)]]/Table15[[#This Row],[Duration(min)]]</f>
        <v>1.9663309899296977</v>
      </c>
      <c r="BE115" s="11">
        <f>Table15[[#This Row],[Acceleration B1-3 Total Efforts (Gen 2)]]/Table15[[#This Row],[Duration(min)]]</f>
        <v>1.0146304389131673</v>
      </c>
      <c r="BF115" s="11">
        <f>Table15[[#This Row],[Deceleration B1-3 Total Efforts (Gen 2)]]/Table15[[#This Row],[Duration(min)]]</f>
        <v>0.72962188865665967</v>
      </c>
      <c r="BG115" s="11">
        <f>Table15[[#This Row],[High Intensity Distance (m)_&gt;15]]/Table15[[#This Row],[Duration(min)]]</f>
        <v>15.789017442523276</v>
      </c>
      <c r="BH115" s="11">
        <f>Table15[[#This Row],[Velocity Zone 5 (20-25 Km/h) (m)]]/Table15[[#This Row],[Duration(min)]]</f>
        <v>4.3029450883526508</v>
      </c>
      <c r="BI115" s="11">
        <f>Table15[[#This Row],[Total Player Load]]/Table15[[#This Row],[Duration(min)]]</f>
        <v>8.2813353220596611</v>
      </c>
      <c r="BJ115" s="11">
        <f>Table15[[#This Row],[ACC+DEC]]/Table15[[#This Row],[Duration(min)]]</f>
        <v>1.744252327569827</v>
      </c>
      <c r="BK115" s="11"/>
      <c r="BL115" s="11"/>
    </row>
    <row r="116" spans="1:64" x14ac:dyDescent="0.3">
      <c r="A116" s="13" t="s">
        <v>34</v>
      </c>
      <c r="B116" s="13" t="s">
        <v>79</v>
      </c>
      <c r="C116" s="14">
        <v>45123</v>
      </c>
      <c r="D116" s="13" t="s">
        <v>19</v>
      </c>
      <c r="E116" s="15">
        <v>6.0138888888888888E-2</v>
      </c>
      <c r="F116" s="7">
        <v>5349.81592</v>
      </c>
      <c r="G116" s="7">
        <v>464.19</v>
      </c>
      <c r="H116" s="7">
        <v>27.43065</v>
      </c>
      <c r="I116" s="7">
        <v>443.54001</v>
      </c>
      <c r="J116" s="7">
        <v>96.85</v>
      </c>
      <c r="K116" s="7">
        <v>37</v>
      </c>
      <c r="L116" s="7">
        <v>27</v>
      </c>
      <c r="M116" s="7">
        <v>907.73000999999999</v>
      </c>
      <c r="N116" s="7">
        <v>367.34</v>
      </c>
      <c r="O116" s="7">
        <v>466.03552000000002</v>
      </c>
      <c r="P116" s="7">
        <v>61.77617</v>
      </c>
      <c r="Q116" s="10">
        <f>SUM(Table15[[#This Row],[Acceleration B1-3 Total Efforts (Gen 2)]:[Deceleration B1-3 Total Efforts (Gen 2)]])</f>
        <v>64</v>
      </c>
      <c r="R116" s="11">
        <f>AVERAGEIF(Table15[Name],Table15[[#This Row],[Name]],Table15[Total Distance (m)])</f>
        <v>5581.052372000001</v>
      </c>
      <c r="S116" s="11">
        <f>AVERAGEIF(Table15[Name],Table15[[#This Row],[Name]],Table15[HSD Above 20 km/h])</f>
        <v>222.46299999999994</v>
      </c>
      <c r="T116" s="11">
        <f>AVERAGEIF(Table15[Name],Table15[[#This Row],[Name]],Table15[Maximum Velocity (km/h)])</f>
        <v>25.694832333333334</v>
      </c>
      <c r="U116" s="11">
        <f>AVERAGEIF(Table15[Name],Table15[[#This Row],[Name]],Table15[Velocity Zone 4 (15-20 Km/h) (m)])</f>
        <v>541.62199466666652</v>
      </c>
      <c r="V116" s="11">
        <f>AVERAGEIF(Table15[Name],Table15[[#This Row],[Name]],Table15[Velocity Zone 6 (25 + Km/h) (m)])</f>
        <v>43.164333333333325</v>
      </c>
      <c r="W116" s="11">
        <f>AVERAGEIF(Table15[Name],Table15[[#This Row],[Name]],Table15[Acceleration B1-3 Total Efforts (Gen 2)])</f>
        <v>53.666666666666664</v>
      </c>
      <c r="X116" s="11">
        <f>AVERAGEIF(Table15[Name],Table15[[#This Row],[Name]],Table15[Deceleration B1-3 Total Efforts (Gen 2)])</f>
        <v>40</v>
      </c>
      <c r="Y116" s="11">
        <f>AVERAGEIF(Table15[Name],Table15[[#This Row],[Name]],Table15[High Intensity Distance (m)_&gt;15])</f>
        <v>764.0849946666666</v>
      </c>
      <c r="Z116" s="11">
        <f>AVERAGEIF(Table15[Name],Table15[[#This Row],[Name]],Table15[Velocity Zone 5 (20-25 Km/h) (m)])</f>
        <v>179.29866666666666</v>
      </c>
      <c r="AA116" s="11">
        <f>AVERAGEIF(Table15[Name],Table15[[#This Row],[Name]],Table15[Total Player Load])</f>
        <v>509.93909600000012</v>
      </c>
      <c r="AB116" s="11">
        <f>AVERAGEIF(Table15[Name],Table15[[#This Row],[Name]],Table15[ACC+DEC])</f>
        <v>93.666666666666671</v>
      </c>
      <c r="AC116" s="11">
        <f>AVERAGE(Table15[Total Distance (m)])</f>
        <v>5546.0900840188679</v>
      </c>
      <c r="AD116" s="11">
        <f>AVERAGE(Table15[HSD Above 20 km/h])</f>
        <v>248.67511279245289</v>
      </c>
      <c r="AE116" s="11">
        <f>AVERAGE(Table15[Maximum Velocity (km/h)])</f>
        <v>25.938714150943401</v>
      </c>
      <c r="AF116" s="11">
        <f>AVERAGE(Table15[Velocity Zone 4 (15-20 Km/h) (m)])</f>
        <v>585.63754809433908</v>
      </c>
      <c r="AG116" s="11">
        <f>AVERAGE(Table15[Velocity Zone 6 (25 + Km/h) (m)])</f>
        <v>55.103452830188672</v>
      </c>
      <c r="AH116" s="11">
        <f>AVERAGE(Table15[Acceleration B1-3 Total Efforts (Gen 2)])</f>
        <v>70.932075471698113</v>
      </c>
      <c r="AI116" s="11">
        <f>AVERAGE(Table15[Deceleration B1-3 Total Efforts (Gen 2)])</f>
        <v>58.513207547169813</v>
      </c>
      <c r="AJ116" s="11">
        <f>AVERAGE(Table15[High Intensity Distance (m)_&gt;15])</f>
        <v>834.31266088679206</v>
      </c>
      <c r="AK116" s="11">
        <f>AVERAGE(Table15[Velocity Zone 5 (20-25 Km/h) (m)])</f>
        <v>193.57165996226419</v>
      </c>
      <c r="AL116" s="11">
        <f>AVERAGE(Table15[Total Player Load])</f>
        <v>612.17092028301886</v>
      </c>
      <c r="AM116" s="11">
        <f>AVERAGE(Table15[ACC+DEC])</f>
        <v>129.44528301886791</v>
      </c>
      <c r="AN116" s="11" t="str">
        <f>TEXT(Table15[[#This Row],[Date]],"mmmm")</f>
        <v>juillet</v>
      </c>
      <c r="AO116" s="11" t="e">
        <f ca="1">_xlfn.MAXIFS(Table15[Total Distance (m)],Table15[Name],Table15[[#This Row],[Name]])</f>
        <v>#NAME?</v>
      </c>
      <c r="AP116" s="11" t="e">
        <f ca="1">_xlfn.MAXIFS(Table15[HSD Above 20 km/h],Table15[Name],Table15[[#This Row],[Name]])</f>
        <v>#NAME?</v>
      </c>
      <c r="AQ116" s="11" t="e">
        <f ca="1">_xlfn.MAXIFS(Table15[Maximum Velocity (km/h)],Table15[Name],Table15[[#This Row],[Name]])</f>
        <v>#NAME?</v>
      </c>
      <c r="AR116" s="9" t="e">
        <f ca="1">Table15[[#This Row],[Maximum Velocity (km/h)]]/Table15[[#This Row],[Max_Maximum Velocity (km/h)]]</f>
        <v>#NAME?</v>
      </c>
      <c r="AS116" s="11" t="e">
        <f ca="1">_xlfn.MAXIFS(Table15[Velocity Zone 4 (15-20 Km/h) (m)],Table15[Name],Table15[[#This Row],[Name]])</f>
        <v>#NAME?</v>
      </c>
      <c r="AT116" s="11" t="e">
        <f ca="1">_xlfn.MAXIFS(Table15[Velocity Zone 6 (25 + Km/h) (m)],Table15[Name],Table15[[#This Row],[Name]])</f>
        <v>#NAME?</v>
      </c>
      <c r="AU116" s="11" t="e">
        <f ca="1">_xlfn.MAXIFS(Table15[Acceleration B1-3 Total Efforts (Gen 2)],Table15[Name],Table15[[#This Row],[Name]])</f>
        <v>#NAME?</v>
      </c>
      <c r="AV116" s="11" t="e">
        <f ca="1">_xlfn.MAXIFS(Table15[Deceleration B1-3 Total Efforts (Gen 2)],Table15[Name],Table15[[#This Row],[Name]])</f>
        <v>#NAME?</v>
      </c>
      <c r="AW116" s="11" t="e">
        <f ca="1">_xlfn.MAXIFS(Table15[High Intensity Distance (m)_&gt;15],Table15[Name],Table15[[#This Row],[Name]])</f>
        <v>#NAME?</v>
      </c>
      <c r="AX116" s="11" t="e">
        <f ca="1">_xlfn.MAXIFS(Table15[Velocity Zone 5 (20-25 Km/h) (m)],Table15[Name],Table15[[#This Row],[Name]])</f>
        <v>#NAME?</v>
      </c>
      <c r="AY116" s="11" t="e">
        <f ca="1">_xlfn.MAXIFS(Table15[Total Player Load],Table15[Name],Table15[[#This Row],[Name]])</f>
        <v>#NAME?</v>
      </c>
      <c r="AZ116" s="11" t="e">
        <f ca="1">_xlfn.MAXIFS(Table15[ACC+DEC],Table15[Name],Table15[[#This Row],[Name]])</f>
        <v>#NAME?</v>
      </c>
      <c r="BA116" s="11">
        <f>CONVERT(Table15[[#This Row],[Total Duration]],"day","mn")</f>
        <v>86.6</v>
      </c>
      <c r="BB116" s="12">
        <f>Table15[[#This Row],[HSD Above 20 km/h]]/Table15[[#This Row],[Duration(min)]]</f>
        <v>5.3601616628175526</v>
      </c>
      <c r="BC116" s="11">
        <f>Table15[[#This Row],[Velocity Zone 4 (15-20 Km/h) (m)]]/Table15[[#This Row],[Duration(min)]]</f>
        <v>5.1217091224018478</v>
      </c>
      <c r="BD116" s="11">
        <f>Table15[[#This Row],[Velocity Zone 6 (25 + Km/h) (m)]]/Table15[[#This Row],[Duration(min)]]</f>
        <v>1.1183602771362586</v>
      </c>
      <c r="BE116" s="11">
        <f>Table15[[#This Row],[Acceleration B1-3 Total Efforts (Gen 2)]]/Table15[[#This Row],[Duration(min)]]</f>
        <v>0.42725173210161665</v>
      </c>
      <c r="BF116" s="11">
        <f>Table15[[#This Row],[Deceleration B1-3 Total Efforts (Gen 2)]]/Table15[[#This Row],[Duration(min)]]</f>
        <v>0.31177829099307164</v>
      </c>
      <c r="BG116" s="11">
        <f>Table15[[#This Row],[High Intensity Distance (m)_&gt;15]]/Table15[[#This Row],[Duration(min)]]</f>
        <v>10.4818707852194</v>
      </c>
      <c r="BH116" s="11">
        <f>Table15[[#This Row],[Velocity Zone 5 (20-25 Km/h) (m)]]/Table15[[#This Row],[Duration(min)]]</f>
        <v>4.2418013856812937</v>
      </c>
      <c r="BI116" s="11">
        <f>Table15[[#This Row],[Total Player Load]]/Table15[[#This Row],[Duration(min)]]</f>
        <v>5.3814725173210167</v>
      </c>
      <c r="BJ116" s="11">
        <f>Table15[[#This Row],[ACC+DEC]]/Table15[[#This Row],[Duration(min)]]</f>
        <v>0.73903002309468824</v>
      </c>
      <c r="BK116" s="11"/>
      <c r="BL116" s="11"/>
    </row>
    <row r="117" spans="1:64" x14ac:dyDescent="0.3">
      <c r="A117" s="13" t="s">
        <v>35</v>
      </c>
      <c r="B117" s="13" t="s">
        <v>79</v>
      </c>
      <c r="C117" s="14">
        <v>45123</v>
      </c>
      <c r="D117" s="13" t="s">
        <v>36</v>
      </c>
      <c r="E117" s="15">
        <v>6.0138888888888888E-2</v>
      </c>
      <c r="F117" s="7">
        <v>6087.91309</v>
      </c>
      <c r="G117" s="7">
        <v>501.97</v>
      </c>
      <c r="H117" s="7">
        <v>30.815370000000001</v>
      </c>
      <c r="I117" s="7">
        <v>724.53998000000001</v>
      </c>
      <c r="J117" s="7">
        <v>126.44</v>
      </c>
      <c r="K117" s="7">
        <v>87</v>
      </c>
      <c r="L117" s="7">
        <v>99</v>
      </c>
      <c r="M117" s="7">
        <v>1226.50998</v>
      </c>
      <c r="N117" s="7">
        <v>375.53</v>
      </c>
      <c r="O117" s="7">
        <v>674.29625999999996</v>
      </c>
      <c r="P117" s="7">
        <v>70.299229999999994</v>
      </c>
      <c r="Q117" s="10">
        <f>SUM(Table15[[#This Row],[Acceleration B1-3 Total Efforts (Gen 2)]:[Deceleration B1-3 Total Efforts (Gen 2)]])</f>
        <v>186</v>
      </c>
      <c r="R117" s="11">
        <f>AVERAGEIF(Table15[Name],Table15[[#This Row],[Name]],Table15[Total Distance (m)])</f>
        <v>6169.8410637500001</v>
      </c>
      <c r="S117" s="11">
        <f>AVERAGEIF(Table15[Name],Table15[[#This Row],[Name]],Table15[HSD Above 20 km/h])</f>
        <v>274.84625124999997</v>
      </c>
      <c r="T117" s="11">
        <f>AVERAGEIF(Table15[Name],Table15[[#This Row],[Name]],Table15[Maximum Velocity (km/h)])</f>
        <v>26.985341250000001</v>
      </c>
      <c r="U117" s="11">
        <f>AVERAGEIF(Table15[Name],Table15[[#This Row],[Name]],Table15[Velocity Zone 4 (15-20 Km/h) (m)])</f>
        <v>792.86249250000014</v>
      </c>
      <c r="V117" s="11">
        <f>AVERAGEIF(Table15[Name],Table15[[#This Row],[Name]],Table15[Velocity Zone 6 (25 + Km/h) (m)])</f>
        <v>61.385000000000005</v>
      </c>
      <c r="W117" s="11">
        <f>AVERAGEIF(Table15[Name],Table15[[#This Row],[Name]],Table15[Acceleration B1-3 Total Efforts (Gen 2)])</f>
        <v>101.875</v>
      </c>
      <c r="X117" s="11">
        <f>AVERAGEIF(Table15[Name],Table15[[#This Row],[Name]],Table15[Deceleration B1-3 Total Efforts (Gen 2)])</f>
        <v>102.5</v>
      </c>
      <c r="Y117" s="11">
        <f>AVERAGEIF(Table15[Name],Table15[[#This Row],[Name]],Table15[High Intensity Distance (m)_&gt;15])</f>
        <v>1067.7087437499999</v>
      </c>
      <c r="Z117" s="11">
        <f>AVERAGEIF(Table15[Name],Table15[[#This Row],[Name]],Table15[Velocity Zone 5 (20-25 Km/h) (m)])</f>
        <v>213.46125124999998</v>
      </c>
      <c r="AA117" s="11">
        <f>AVERAGEIF(Table15[Name],Table15[[#This Row],[Name]],Table15[Total Player Load])</f>
        <v>712.77147687500019</v>
      </c>
      <c r="AB117" s="11">
        <f>AVERAGEIF(Table15[Name],Table15[[#This Row],[Name]],Table15[ACC+DEC])</f>
        <v>204.375</v>
      </c>
      <c r="AC117" s="11">
        <f>AVERAGE(Table15[Total Distance (m)])</f>
        <v>5546.0900840188679</v>
      </c>
      <c r="AD117" s="11">
        <f>AVERAGE(Table15[HSD Above 20 km/h])</f>
        <v>248.67511279245289</v>
      </c>
      <c r="AE117" s="11">
        <f>AVERAGE(Table15[Maximum Velocity (km/h)])</f>
        <v>25.938714150943401</v>
      </c>
      <c r="AF117" s="11">
        <f>AVERAGE(Table15[Velocity Zone 4 (15-20 Km/h) (m)])</f>
        <v>585.63754809433908</v>
      </c>
      <c r="AG117" s="11">
        <f>AVERAGE(Table15[Velocity Zone 6 (25 + Km/h) (m)])</f>
        <v>55.103452830188672</v>
      </c>
      <c r="AH117" s="11">
        <f>AVERAGE(Table15[Acceleration B1-3 Total Efforts (Gen 2)])</f>
        <v>70.932075471698113</v>
      </c>
      <c r="AI117" s="11">
        <f>AVERAGE(Table15[Deceleration B1-3 Total Efforts (Gen 2)])</f>
        <v>58.513207547169813</v>
      </c>
      <c r="AJ117" s="11">
        <f>AVERAGE(Table15[High Intensity Distance (m)_&gt;15])</f>
        <v>834.31266088679206</v>
      </c>
      <c r="AK117" s="11">
        <f>AVERAGE(Table15[Velocity Zone 5 (20-25 Km/h) (m)])</f>
        <v>193.57165996226419</v>
      </c>
      <c r="AL117" s="11">
        <f>AVERAGE(Table15[Total Player Load])</f>
        <v>612.17092028301886</v>
      </c>
      <c r="AM117" s="11">
        <f>AVERAGE(Table15[ACC+DEC])</f>
        <v>129.44528301886791</v>
      </c>
      <c r="AN117" s="11" t="str">
        <f>TEXT(Table15[[#This Row],[Date]],"mmmm")</f>
        <v>juillet</v>
      </c>
      <c r="AO117" s="11" t="e">
        <f ca="1">_xlfn.MAXIFS(Table15[Total Distance (m)],Table15[Name],Table15[[#This Row],[Name]])</f>
        <v>#NAME?</v>
      </c>
      <c r="AP117" s="11" t="e">
        <f ca="1">_xlfn.MAXIFS(Table15[HSD Above 20 km/h],Table15[Name],Table15[[#This Row],[Name]])</f>
        <v>#NAME?</v>
      </c>
      <c r="AQ117" s="11" t="e">
        <f ca="1">_xlfn.MAXIFS(Table15[Maximum Velocity (km/h)],Table15[Name],Table15[[#This Row],[Name]])</f>
        <v>#NAME?</v>
      </c>
      <c r="AR117" s="9" t="e">
        <f ca="1">Table15[[#This Row],[Maximum Velocity (km/h)]]/Table15[[#This Row],[Max_Maximum Velocity (km/h)]]</f>
        <v>#NAME?</v>
      </c>
      <c r="AS117" s="11" t="e">
        <f ca="1">_xlfn.MAXIFS(Table15[Velocity Zone 4 (15-20 Km/h) (m)],Table15[Name],Table15[[#This Row],[Name]])</f>
        <v>#NAME?</v>
      </c>
      <c r="AT117" s="11" t="e">
        <f ca="1">_xlfn.MAXIFS(Table15[Velocity Zone 6 (25 + Km/h) (m)],Table15[Name],Table15[[#This Row],[Name]])</f>
        <v>#NAME?</v>
      </c>
      <c r="AU117" s="11" t="e">
        <f ca="1">_xlfn.MAXIFS(Table15[Acceleration B1-3 Total Efforts (Gen 2)],Table15[Name],Table15[[#This Row],[Name]])</f>
        <v>#NAME?</v>
      </c>
      <c r="AV117" s="11" t="e">
        <f ca="1">_xlfn.MAXIFS(Table15[Deceleration B1-3 Total Efforts (Gen 2)],Table15[Name],Table15[[#This Row],[Name]])</f>
        <v>#NAME?</v>
      </c>
      <c r="AW117" s="11" t="e">
        <f ca="1">_xlfn.MAXIFS(Table15[High Intensity Distance (m)_&gt;15],Table15[Name],Table15[[#This Row],[Name]])</f>
        <v>#NAME?</v>
      </c>
      <c r="AX117" s="11" t="e">
        <f ca="1">_xlfn.MAXIFS(Table15[Velocity Zone 5 (20-25 Km/h) (m)],Table15[Name],Table15[[#This Row],[Name]])</f>
        <v>#NAME?</v>
      </c>
      <c r="AY117" s="11" t="e">
        <f ca="1">_xlfn.MAXIFS(Table15[Total Player Load],Table15[Name],Table15[[#This Row],[Name]])</f>
        <v>#NAME?</v>
      </c>
      <c r="AZ117" s="11" t="e">
        <f ca="1">_xlfn.MAXIFS(Table15[ACC+DEC],Table15[Name],Table15[[#This Row],[Name]])</f>
        <v>#NAME?</v>
      </c>
      <c r="BA117" s="11">
        <f>CONVERT(Table15[[#This Row],[Total Duration]],"day","mn")</f>
        <v>86.6</v>
      </c>
      <c r="BB117" s="12">
        <f>Table15[[#This Row],[HSD Above 20 km/h]]/Table15[[#This Row],[Duration(min)]]</f>
        <v>5.7964203233256359</v>
      </c>
      <c r="BC117" s="11">
        <f>Table15[[#This Row],[Velocity Zone 4 (15-20 Km/h) (m)]]/Table15[[#This Row],[Duration(min)]]</f>
        <v>8.3665124711316405</v>
      </c>
      <c r="BD117" s="11">
        <f>Table15[[#This Row],[Velocity Zone 6 (25 + Km/h) (m)]]/Table15[[#This Row],[Duration(min)]]</f>
        <v>1.4600461893764436</v>
      </c>
      <c r="BE117" s="11">
        <f>Table15[[#This Row],[Acceleration B1-3 Total Efforts (Gen 2)]]/Table15[[#This Row],[Duration(min)]]</f>
        <v>1.004618937644342</v>
      </c>
      <c r="BF117" s="11">
        <f>Table15[[#This Row],[Deceleration B1-3 Total Efforts (Gen 2)]]/Table15[[#This Row],[Duration(min)]]</f>
        <v>1.1431870669745958</v>
      </c>
      <c r="BG117" s="11">
        <f>Table15[[#This Row],[High Intensity Distance (m)_&gt;15]]/Table15[[#This Row],[Duration(min)]]</f>
        <v>14.162932794457276</v>
      </c>
      <c r="BH117" s="11">
        <f>Table15[[#This Row],[Velocity Zone 5 (20-25 Km/h) (m)]]/Table15[[#This Row],[Duration(min)]]</f>
        <v>4.3363741339491915</v>
      </c>
      <c r="BI117" s="11">
        <f>Table15[[#This Row],[Total Player Load]]/Table15[[#This Row],[Duration(min)]]</f>
        <v>7.7863309468822175</v>
      </c>
      <c r="BJ117" s="11">
        <f>Table15[[#This Row],[ACC+DEC]]/Table15[[#This Row],[Duration(min)]]</f>
        <v>2.1478060046189378</v>
      </c>
      <c r="BK117" s="11"/>
      <c r="BL117" s="11"/>
    </row>
    <row r="118" spans="1:64" x14ac:dyDescent="0.3">
      <c r="A118" s="13" t="s">
        <v>38</v>
      </c>
      <c r="B118" s="13" t="s">
        <v>79</v>
      </c>
      <c r="C118" s="14">
        <v>45123</v>
      </c>
      <c r="D118" s="13" t="s">
        <v>36</v>
      </c>
      <c r="E118" s="15">
        <v>6.0810185185185182E-2</v>
      </c>
      <c r="F118" s="7">
        <v>6427.8286099999996</v>
      </c>
      <c r="G118" s="7">
        <v>385.32</v>
      </c>
      <c r="H118" s="7">
        <v>29.301459999999999</v>
      </c>
      <c r="I118" s="7">
        <v>598.73999000000003</v>
      </c>
      <c r="J118" s="7">
        <v>59.88</v>
      </c>
      <c r="K118" s="7">
        <v>65</v>
      </c>
      <c r="L118" s="7">
        <v>71</v>
      </c>
      <c r="M118" s="7">
        <v>984.05998999999997</v>
      </c>
      <c r="N118" s="7">
        <v>325.44</v>
      </c>
      <c r="O118" s="7">
        <v>671.30193999999995</v>
      </c>
      <c r="P118" s="7">
        <v>73.395330000000001</v>
      </c>
      <c r="Q118" s="10">
        <f>SUM(Table15[[#This Row],[Acceleration B1-3 Total Efforts (Gen 2)]:[Deceleration B1-3 Total Efforts (Gen 2)]])</f>
        <v>136</v>
      </c>
      <c r="R118" s="11">
        <f>AVERAGEIF(Table15[Name],Table15[[#This Row],[Name]],Table15[Total Distance (m)])</f>
        <v>5862.2701721428584</v>
      </c>
      <c r="S118" s="11">
        <f>AVERAGEIF(Table15[Name],Table15[[#This Row],[Name]],Table15[HSD Above 20 km/h])</f>
        <v>234.10142785714288</v>
      </c>
      <c r="T118" s="11">
        <f>AVERAGEIF(Table15[Name],Table15[[#This Row],[Name]],Table15[Maximum Velocity (km/h)])</f>
        <v>25.695756428571428</v>
      </c>
      <c r="U118" s="11">
        <f>AVERAGEIF(Table15[Name],Table15[[#This Row],[Name]],Table15[Velocity Zone 4 (15-20 Km/h) (m)])</f>
        <v>673.12214035714283</v>
      </c>
      <c r="V118" s="11">
        <f>AVERAGEIF(Table15[Name],Table15[[#This Row],[Name]],Table15[Velocity Zone 6 (25 + Km/h) (m)])</f>
        <v>30.467142857142857</v>
      </c>
      <c r="W118" s="11">
        <f>AVERAGEIF(Table15[Name],Table15[[#This Row],[Name]],Table15[Acceleration B1-3 Total Efforts (Gen 2)])</f>
        <v>78.285714285714292</v>
      </c>
      <c r="X118" s="11">
        <f>AVERAGEIF(Table15[Name],Table15[[#This Row],[Name]],Table15[Deceleration B1-3 Total Efforts (Gen 2)])</f>
        <v>71.178571428571431</v>
      </c>
      <c r="Y118" s="11">
        <f>AVERAGEIF(Table15[Name],Table15[[#This Row],[Name]],Table15[High Intensity Distance (m)_&gt;15])</f>
        <v>907.22356821428571</v>
      </c>
      <c r="Z118" s="11">
        <f>AVERAGEIF(Table15[Name],Table15[[#This Row],[Name]],Table15[Velocity Zone 5 (20-25 Km/h) (m)])</f>
        <v>203.63428500000001</v>
      </c>
      <c r="AA118" s="11">
        <f>AVERAGEIF(Table15[Name],Table15[[#This Row],[Name]],Table15[Total Player Load])</f>
        <v>656.75099392857157</v>
      </c>
      <c r="AB118" s="11">
        <f>AVERAGEIF(Table15[Name],Table15[[#This Row],[Name]],Table15[ACC+DEC])</f>
        <v>149.46428571428572</v>
      </c>
      <c r="AC118" s="11">
        <f>AVERAGE(Table15[Total Distance (m)])</f>
        <v>5546.0900840188679</v>
      </c>
      <c r="AD118" s="11">
        <f>AVERAGE(Table15[HSD Above 20 km/h])</f>
        <v>248.67511279245289</v>
      </c>
      <c r="AE118" s="11">
        <f>AVERAGE(Table15[Maximum Velocity (km/h)])</f>
        <v>25.938714150943401</v>
      </c>
      <c r="AF118" s="11">
        <f>AVERAGE(Table15[Velocity Zone 4 (15-20 Km/h) (m)])</f>
        <v>585.63754809433908</v>
      </c>
      <c r="AG118" s="11">
        <f>AVERAGE(Table15[Velocity Zone 6 (25 + Km/h) (m)])</f>
        <v>55.103452830188672</v>
      </c>
      <c r="AH118" s="11">
        <f>AVERAGE(Table15[Acceleration B1-3 Total Efforts (Gen 2)])</f>
        <v>70.932075471698113</v>
      </c>
      <c r="AI118" s="11">
        <f>AVERAGE(Table15[Deceleration B1-3 Total Efforts (Gen 2)])</f>
        <v>58.513207547169813</v>
      </c>
      <c r="AJ118" s="11">
        <f>AVERAGE(Table15[High Intensity Distance (m)_&gt;15])</f>
        <v>834.31266088679206</v>
      </c>
      <c r="AK118" s="11">
        <f>AVERAGE(Table15[Velocity Zone 5 (20-25 Km/h) (m)])</f>
        <v>193.57165996226419</v>
      </c>
      <c r="AL118" s="11">
        <f>AVERAGE(Table15[Total Player Load])</f>
        <v>612.17092028301886</v>
      </c>
      <c r="AM118" s="11">
        <f>AVERAGE(Table15[ACC+DEC])</f>
        <v>129.44528301886791</v>
      </c>
      <c r="AN118" s="11" t="str">
        <f>TEXT(Table15[[#This Row],[Date]],"mmmm")</f>
        <v>juillet</v>
      </c>
      <c r="AO118" s="11" t="e">
        <f ca="1">_xlfn.MAXIFS(Table15[Total Distance (m)],Table15[Name],Table15[[#This Row],[Name]])</f>
        <v>#NAME?</v>
      </c>
      <c r="AP118" s="11" t="e">
        <f ca="1">_xlfn.MAXIFS(Table15[HSD Above 20 km/h],Table15[Name],Table15[[#This Row],[Name]])</f>
        <v>#NAME?</v>
      </c>
      <c r="AQ118" s="11" t="e">
        <f ca="1">_xlfn.MAXIFS(Table15[Maximum Velocity (km/h)],Table15[Name],Table15[[#This Row],[Name]])</f>
        <v>#NAME?</v>
      </c>
      <c r="AR118" s="9" t="e">
        <f ca="1">Table15[[#This Row],[Maximum Velocity (km/h)]]/Table15[[#This Row],[Max_Maximum Velocity (km/h)]]</f>
        <v>#NAME?</v>
      </c>
      <c r="AS118" s="11" t="e">
        <f ca="1">_xlfn.MAXIFS(Table15[Velocity Zone 4 (15-20 Km/h) (m)],Table15[Name],Table15[[#This Row],[Name]])</f>
        <v>#NAME?</v>
      </c>
      <c r="AT118" s="11" t="e">
        <f ca="1">_xlfn.MAXIFS(Table15[Velocity Zone 6 (25 + Km/h) (m)],Table15[Name],Table15[[#This Row],[Name]])</f>
        <v>#NAME?</v>
      </c>
      <c r="AU118" s="11" t="e">
        <f ca="1">_xlfn.MAXIFS(Table15[Acceleration B1-3 Total Efforts (Gen 2)],Table15[Name],Table15[[#This Row],[Name]])</f>
        <v>#NAME?</v>
      </c>
      <c r="AV118" s="11" t="e">
        <f ca="1">_xlfn.MAXIFS(Table15[Deceleration B1-3 Total Efforts (Gen 2)],Table15[Name],Table15[[#This Row],[Name]])</f>
        <v>#NAME?</v>
      </c>
      <c r="AW118" s="11" t="e">
        <f ca="1">_xlfn.MAXIFS(Table15[High Intensity Distance (m)_&gt;15],Table15[Name],Table15[[#This Row],[Name]])</f>
        <v>#NAME?</v>
      </c>
      <c r="AX118" s="11" t="e">
        <f ca="1">_xlfn.MAXIFS(Table15[Velocity Zone 5 (20-25 Km/h) (m)],Table15[Name],Table15[[#This Row],[Name]])</f>
        <v>#NAME?</v>
      </c>
      <c r="AY118" s="11" t="e">
        <f ca="1">_xlfn.MAXIFS(Table15[Total Player Load],Table15[Name],Table15[[#This Row],[Name]])</f>
        <v>#NAME?</v>
      </c>
      <c r="AZ118" s="11" t="e">
        <f ca="1">_xlfn.MAXIFS(Table15[ACC+DEC],Table15[Name],Table15[[#This Row],[Name]])</f>
        <v>#NAME?</v>
      </c>
      <c r="BA118" s="11">
        <f>CONVERT(Table15[[#This Row],[Total Duration]],"day","mn")</f>
        <v>87.566666666666663</v>
      </c>
      <c r="BB118" s="12">
        <f>Table15[[#This Row],[HSD Above 20 km/h]]/Table15[[#This Row],[Duration(min)]]</f>
        <v>4.4003045298819945</v>
      </c>
      <c r="BC118" s="11">
        <f>Table15[[#This Row],[Velocity Zone 4 (15-20 Km/h) (m)]]/Table15[[#This Row],[Duration(min)]]</f>
        <v>6.837533193757138</v>
      </c>
      <c r="BD118" s="11">
        <f>Table15[[#This Row],[Velocity Zone 6 (25 + Km/h) (m)]]/Table15[[#This Row],[Duration(min)]]</f>
        <v>0.68382185001903317</v>
      </c>
      <c r="BE118" s="11">
        <f>Table15[[#This Row],[Acceleration B1-3 Total Efforts (Gen 2)]]/Table15[[#This Row],[Duration(min)]]</f>
        <v>0.74229158736200995</v>
      </c>
      <c r="BF118" s="11">
        <f>Table15[[#This Row],[Deceleration B1-3 Total Efforts (Gen 2)]]/Table15[[#This Row],[Duration(min)]]</f>
        <v>0.81081081081081086</v>
      </c>
      <c r="BG118" s="11">
        <f>Table15[[#This Row],[High Intensity Distance (m)_&gt;15]]/Table15[[#This Row],[Duration(min)]]</f>
        <v>11.237837723639132</v>
      </c>
      <c r="BH118" s="11">
        <f>Table15[[#This Row],[Velocity Zone 5 (20-25 Km/h) (m)]]/Table15[[#This Row],[Duration(min)]]</f>
        <v>3.7164826798629615</v>
      </c>
      <c r="BI118" s="11">
        <f>Table15[[#This Row],[Total Player Load]]/Table15[[#This Row],[Duration(min)]]</f>
        <v>7.666181271412257</v>
      </c>
      <c r="BJ118" s="11">
        <f>Table15[[#This Row],[ACC+DEC]]/Table15[[#This Row],[Duration(min)]]</f>
        <v>1.5531023981728207</v>
      </c>
      <c r="BK118" s="11"/>
      <c r="BL118" s="11"/>
    </row>
    <row r="119" spans="1:64" x14ac:dyDescent="0.3">
      <c r="A119" s="13" t="s">
        <v>12</v>
      </c>
      <c r="B119" s="13" t="s">
        <v>134</v>
      </c>
      <c r="C119" s="14">
        <v>45125</v>
      </c>
      <c r="D119" s="13" t="s">
        <v>13</v>
      </c>
      <c r="E119" s="15">
        <v>0.13995370370370372</v>
      </c>
      <c r="F119" s="7">
        <v>11543.820309999999</v>
      </c>
      <c r="G119" s="7">
        <v>264.91000000000003</v>
      </c>
      <c r="H119" s="7">
        <v>27.29486</v>
      </c>
      <c r="I119" s="7">
        <v>1114.2900099999999</v>
      </c>
      <c r="J119" s="7">
        <v>28.58</v>
      </c>
      <c r="K119" s="7">
        <v>156</v>
      </c>
      <c r="L119" s="7">
        <v>119</v>
      </c>
      <c r="M119" s="7">
        <v>1379.20001</v>
      </c>
      <c r="N119" s="7">
        <v>236.33</v>
      </c>
      <c r="O119" s="7">
        <v>1270.8413499999999</v>
      </c>
      <c r="P119" s="7">
        <v>57.276020000000003</v>
      </c>
      <c r="Q119" s="10">
        <f>SUM(Table15[[#This Row],[Acceleration B1-3 Total Efforts (Gen 2)]:[Deceleration B1-3 Total Efforts (Gen 2)]])</f>
        <v>275</v>
      </c>
      <c r="R119" s="11">
        <f>AVERAGEIF(Table15[Name],Table15[[#This Row],[Name]],Table15[Total Distance (m)])</f>
        <v>5856.8354133333323</v>
      </c>
      <c r="S119" s="11">
        <f>AVERAGEIF(Table15[Name],Table15[[#This Row],[Name]],Table15[HSD Above 20 km/h])</f>
        <v>236.25925888888889</v>
      </c>
      <c r="T119" s="11">
        <f>AVERAGEIF(Table15[Name],Table15[[#This Row],[Name]],Table15[Maximum Velocity (km/h)])</f>
        <v>26.173386666666666</v>
      </c>
      <c r="U119" s="11">
        <f>AVERAGEIF(Table15[Name],Table15[[#This Row],[Name]],Table15[Velocity Zone 4 (15-20 Km/h) (m)])</f>
        <v>555.67370444444441</v>
      </c>
      <c r="V119" s="11">
        <f>AVERAGEIF(Table15[Name],Table15[[#This Row],[Name]],Table15[Velocity Zone 6 (25 + Km/h) (m)])</f>
        <v>40.940370740740747</v>
      </c>
      <c r="W119" s="11">
        <f>AVERAGEIF(Table15[Name],Table15[[#This Row],[Name]],Table15[Acceleration B1-3 Total Efforts (Gen 2)])</f>
        <v>70.925925925925924</v>
      </c>
      <c r="X119" s="11">
        <f>AVERAGEIF(Table15[Name],Table15[[#This Row],[Name]],Table15[Deceleration B1-3 Total Efforts (Gen 2)])</f>
        <v>56.851851851851855</v>
      </c>
      <c r="Y119" s="11">
        <f>AVERAGEIF(Table15[Name],Table15[[#This Row],[Name]],Table15[High Intensity Distance (m)_&gt;15])</f>
        <v>791.93296333333319</v>
      </c>
      <c r="Z119" s="11">
        <f>AVERAGEIF(Table15[Name],Table15[[#This Row],[Name]],Table15[Velocity Zone 5 (20-25 Km/h) (m)])</f>
        <v>195.31888814814815</v>
      </c>
      <c r="AA119" s="11">
        <f>AVERAGEIF(Table15[Name],Table15[[#This Row],[Name]],Table15[Total Player Load])</f>
        <v>644.53564962962969</v>
      </c>
      <c r="AB119" s="11">
        <f>AVERAGEIF(Table15[Name],Table15[[#This Row],[Name]],Table15[ACC+DEC])</f>
        <v>127.77777777777777</v>
      </c>
      <c r="AC119" s="11">
        <f>AVERAGE(Table15[Total Distance (m)])</f>
        <v>5546.0900840188679</v>
      </c>
      <c r="AD119" s="11">
        <f>AVERAGE(Table15[HSD Above 20 km/h])</f>
        <v>248.67511279245289</v>
      </c>
      <c r="AE119" s="11">
        <f>AVERAGE(Table15[Maximum Velocity (km/h)])</f>
        <v>25.938714150943401</v>
      </c>
      <c r="AF119" s="11">
        <f>AVERAGE(Table15[Velocity Zone 4 (15-20 Km/h) (m)])</f>
        <v>585.63754809433908</v>
      </c>
      <c r="AG119" s="11">
        <f>AVERAGE(Table15[Velocity Zone 6 (25 + Km/h) (m)])</f>
        <v>55.103452830188672</v>
      </c>
      <c r="AH119" s="11">
        <f>AVERAGE(Table15[Acceleration B1-3 Total Efforts (Gen 2)])</f>
        <v>70.932075471698113</v>
      </c>
      <c r="AI119" s="11">
        <f>AVERAGE(Table15[Deceleration B1-3 Total Efforts (Gen 2)])</f>
        <v>58.513207547169813</v>
      </c>
      <c r="AJ119" s="11">
        <f>AVERAGE(Table15[High Intensity Distance (m)_&gt;15])</f>
        <v>834.31266088679206</v>
      </c>
      <c r="AK119" s="11">
        <f>AVERAGE(Table15[Velocity Zone 5 (20-25 Km/h) (m)])</f>
        <v>193.57165996226419</v>
      </c>
      <c r="AL119" s="11">
        <f>AVERAGE(Table15[Total Player Load])</f>
        <v>612.17092028301886</v>
      </c>
      <c r="AM119" s="11">
        <f>AVERAGE(Table15[ACC+DEC])</f>
        <v>129.44528301886791</v>
      </c>
      <c r="AN119" s="11" t="str">
        <f>TEXT(Table15[[#This Row],[Date]],"mmmm")</f>
        <v>juillet</v>
      </c>
      <c r="AO119" s="11" t="e">
        <f ca="1">_xlfn.MAXIFS(Table15[Total Distance (m)],Table15[Name],Table15[[#This Row],[Name]])</f>
        <v>#NAME?</v>
      </c>
      <c r="AP119" s="11" t="e">
        <f ca="1">_xlfn.MAXIFS(Table15[HSD Above 20 km/h],Table15[Name],Table15[[#This Row],[Name]])</f>
        <v>#NAME?</v>
      </c>
      <c r="AQ119" s="11" t="e">
        <f ca="1">_xlfn.MAXIFS(Table15[Maximum Velocity (km/h)],Table15[Name],Table15[[#This Row],[Name]])</f>
        <v>#NAME?</v>
      </c>
      <c r="AR119" s="9" t="e">
        <f ca="1">Table15[[#This Row],[Maximum Velocity (km/h)]]/Table15[[#This Row],[Max_Maximum Velocity (km/h)]]</f>
        <v>#NAME?</v>
      </c>
      <c r="AS119" s="11" t="e">
        <f ca="1">_xlfn.MAXIFS(Table15[Velocity Zone 4 (15-20 Km/h) (m)],Table15[Name],Table15[[#This Row],[Name]])</f>
        <v>#NAME?</v>
      </c>
      <c r="AT119" s="11" t="e">
        <f ca="1">_xlfn.MAXIFS(Table15[Velocity Zone 6 (25 + Km/h) (m)],Table15[Name],Table15[[#This Row],[Name]])</f>
        <v>#NAME?</v>
      </c>
      <c r="AU119" s="11" t="e">
        <f ca="1">_xlfn.MAXIFS(Table15[Acceleration B1-3 Total Efforts (Gen 2)],Table15[Name],Table15[[#This Row],[Name]])</f>
        <v>#NAME?</v>
      </c>
      <c r="AV119" s="11" t="e">
        <f ca="1">_xlfn.MAXIFS(Table15[Deceleration B1-3 Total Efforts (Gen 2)],Table15[Name],Table15[[#This Row],[Name]])</f>
        <v>#NAME?</v>
      </c>
      <c r="AW119" s="11" t="e">
        <f ca="1">_xlfn.MAXIFS(Table15[High Intensity Distance (m)_&gt;15],Table15[Name],Table15[[#This Row],[Name]])</f>
        <v>#NAME?</v>
      </c>
      <c r="AX119" s="11" t="e">
        <f ca="1">_xlfn.MAXIFS(Table15[Velocity Zone 5 (20-25 Km/h) (m)],Table15[Name],Table15[[#This Row],[Name]])</f>
        <v>#NAME?</v>
      </c>
      <c r="AY119" s="11" t="e">
        <f ca="1">_xlfn.MAXIFS(Table15[Total Player Load],Table15[Name],Table15[[#This Row],[Name]])</f>
        <v>#NAME?</v>
      </c>
      <c r="AZ119" s="11" t="e">
        <f ca="1">_xlfn.MAXIFS(Table15[ACC+DEC],Table15[Name],Table15[[#This Row],[Name]])</f>
        <v>#NAME?</v>
      </c>
      <c r="BA119" s="11">
        <f>CONVERT(Table15[[#This Row],[Total Duration]],"day","mn")</f>
        <v>201.53333333333336</v>
      </c>
      <c r="BB119" s="12">
        <f>Table15[[#This Row],[HSD Above 20 km/h]]/Table15[[#This Row],[Duration(min)]]</f>
        <v>1.3144723784320211</v>
      </c>
      <c r="BC119" s="12">
        <f>Table15[[#This Row],[Velocity Zone 4 (15-20 Km/h) (m)]]/Table15[[#This Row],[Duration(min)]]</f>
        <v>5.5290605855110808</v>
      </c>
      <c r="BD119" s="12">
        <f>Table15[[#This Row],[Velocity Zone 6 (25 + Km/h) (m)]]/Table15[[#This Row],[Duration(min)]]</f>
        <v>0.14181276877274229</v>
      </c>
      <c r="BE119" s="12">
        <f>Table15[[#This Row],[Acceleration B1-3 Total Efforts (Gen 2)]]/Table15[[#This Row],[Duration(min)]]</f>
        <v>0.77406549784981793</v>
      </c>
      <c r="BF119" s="12">
        <f>Table15[[#This Row],[Deceleration B1-3 Total Efforts (Gen 2)]]/Table15[[#This Row],[Duration(min)]]</f>
        <v>0.59047304002646372</v>
      </c>
      <c r="BG119" s="12">
        <f>Table15[[#This Row],[High Intensity Distance (m)_&gt;15]]/Table15[[#This Row],[Duration(min)]]</f>
        <v>6.843532963943102</v>
      </c>
      <c r="BH119" s="12">
        <f>Table15[[#This Row],[Velocity Zone 5 (20-25 Km/h) (m)]]/Table15[[#This Row],[Duration(min)]]</f>
        <v>1.1726596096592787</v>
      </c>
      <c r="BI119" s="12">
        <f>Table15[[#This Row],[Total Player Load]]/Table15[[#This Row],[Duration(min)]]</f>
        <v>6.305861809460799</v>
      </c>
      <c r="BJ119" s="12">
        <f>Table15[[#This Row],[ACC+DEC]]/Table15[[#This Row],[Duration(min)]]</f>
        <v>1.3645385378762818</v>
      </c>
      <c r="BK119" s="11"/>
      <c r="BL119" s="11"/>
    </row>
    <row r="120" spans="1:64" x14ac:dyDescent="0.3">
      <c r="A120" s="13" t="s">
        <v>16</v>
      </c>
      <c r="B120" s="13" t="s">
        <v>134</v>
      </c>
      <c r="C120" s="14">
        <v>45125</v>
      </c>
      <c r="D120" s="13" t="s">
        <v>17</v>
      </c>
      <c r="E120" s="15">
        <v>0.13984953703703704</v>
      </c>
      <c r="F120" s="7">
        <v>11613.118899999999</v>
      </c>
      <c r="G120" s="7">
        <v>169.21</v>
      </c>
      <c r="H120" s="7">
        <v>26.19772</v>
      </c>
      <c r="I120" s="7">
        <v>1285.93</v>
      </c>
      <c r="J120" s="7">
        <v>6.74</v>
      </c>
      <c r="K120" s="7">
        <v>137</v>
      </c>
      <c r="L120" s="7">
        <v>116</v>
      </c>
      <c r="M120" s="7">
        <v>1455.14</v>
      </c>
      <c r="N120" s="7">
        <v>162.47</v>
      </c>
      <c r="O120" s="7">
        <v>1296.1849500000001</v>
      </c>
      <c r="P120" s="7">
        <v>57.664200000000001</v>
      </c>
      <c r="Q120" s="10">
        <f>SUM(Table15[[#This Row],[Acceleration B1-3 Total Efforts (Gen 2)]:[Deceleration B1-3 Total Efforts (Gen 2)]])</f>
        <v>253</v>
      </c>
      <c r="R120" s="11">
        <f>AVERAGEIF(Table15[Name],Table15[[#This Row],[Name]],Table15[Total Distance (m)])</f>
        <v>5619.8345883333332</v>
      </c>
      <c r="S120" s="11">
        <f>AVERAGEIF(Table15[Name],Table15[[#This Row],[Name]],Table15[HSD Above 20 km/h])</f>
        <v>194.1326656666667</v>
      </c>
      <c r="T120" s="11">
        <f>AVERAGEIF(Table15[Name],Table15[[#This Row],[Name]],Table15[Maximum Velocity (km/h)])</f>
        <v>25.38796266666666</v>
      </c>
      <c r="U120" s="11">
        <f>AVERAGEIF(Table15[Name],Table15[[#This Row],[Name]],Table15[Velocity Zone 4 (15-20 Km/h) (m)])</f>
        <v>452.42266433333327</v>
      </c>
      <c r="V120" s="11">
        <f>AVERAGEIF(Table15[Name],Table15[[#This Row],[Name]],Table15[Velocity Zone 6 (25 + Km/h) (m)])</f>
        <v>48.318666999999991</v>
      </c>
      <c r="W120" s="11">
        <f>AVERAGEIF(Table15[Name],Table15[[#This Row],[Name]],Table15[Acceleration B1-3 Total Efforts (Gen 2)])</f>
        <v>61.2</v>
      </c>
      <c r="X120" s="11">
        <f>AVERAGEIF(Table15[Name],Table15[[#This Row],[Name]],Table15[Deceleration B1-3 Total Efforts (Gen 2)])</f>
        <v>48.06666666666667</v>
      </c>
      <c r="Y120" s="11">
        <f>AVERAGEIF(Table15[Name],Table15[[#This Row],[Name]],Table15[High Intensity Distance (m)_&gt;15])</f>
        <v>646.55532999999991</v>
      </c>
      <c r="Z120" s="11">
        <f>AVERAGEIF(Table15[Name],Table15[[#This Row],[Name]],Table15[Velocity Zone 5 (20-25 Km/h) (m)])</f>
        <v>145.81399866666669</v>
      </c>
      <c r="AA120" s="11">
        <f>AVERAGEIF(Table15[Name],Table15[[#This Row],[Name]],Table15[Total Player Load])</f>
        <v>593.12283433333312</v>
      </c>
      <c r="AB120" s="11">
        <f>AVERAGEIF(Table15[Name],Table15[[#This Row],[Name]],Table15[ACC+DEC])</f>
        <v>109.26666666666667</v>
      </c>
      <c r="AC120" s="11">
        <f>AVERAGE(Table15[Total Distance (m)])</f>
        <v>5546.0900840188679</v>
      </c>
      <c r="AD120" s="11">
        <f>AVERAGE(Table15[HSD Above 20 km/h])</f>
        <v>248.67511279245289</v>
      </c>
      <c r="AE120" s="11">
        <f>AVERAGE(Table15[Maximum Velocity (km/h)])</f>
        <v>25.938714150943401</v>
      </c>
      <c r="AF120" s="11">
        <f>AVERAGE(Table15[Velocity Zone 4 (15-20 Km/h) (m)])</f>
        <v>585.63754809433908</v>
      </c>
      <c r="AG120" s="11">
        <f>AVERAGE(Table15[Velocity Zone 6 (25 + Km/h) (m)])</f>
        <v>55.103452830188672</v>
      </c>
      <c r="AH120" s="11">
        <f>AVERAGE(Table15[Acceleration B1-3 Total Efforts (Gen 2)])</f>
        <v>70.932075471698113</v>
      </c>
      <c r="AI120" s="11">
        <f>AVERAGE(Table15[Deceleration B1-3 Total Efforts (Gen 2)])</f>
        <v>58.513207547169813</v>
      </c>
      <c r="AJ120" s="11">
        <f>AVERAGE(Table15[High Intensity Distance (m)_&gt;15])</f>
        <v>834.31266088679206</v>
      </c>
      <c r="AK120" s="11">
        <f>AVERAGE(Table15[Velocity Zone 5 (20-25 Km/h) (m)])</f>
        <v>193.57165996226419</v>
      </c>
      <c r="AL120" s="11">
        <f>AVERAGE(Table15[Total Player Load])</f>
        <v>612.17092028301886</v>
      </c>
      <c r="AM120" s="11">
        <f>AVERAGE(Table15[ACC+DEC])</f>
        <v>129.44528301886791</v>
      </c>
      <c r="AN120" s="11" t="str">
        <f>TEXT(Table15[[#This Row],[Date]],"mmmm")</f>
        <v>juillet</v>
      </c>
      <c r="AO120" s="11" t="e">
        <f ca="1">_xlfn.MAXIFS(Table15[Total Distance (m)],Table15[Name],Table15[[#This Row],[Name]])</f>
        <v>#NAME?</v>
      </c>
      <c r="AP120" s="11" t="e">
        <f ca="1">_xlfn.MAXIFS(Table15[HSD Above 20 km/h],Table15[Name],Table15[[#This Row],[Name]])</f>
        <v>#NAME?</v>
      </c>
      <c r="AQ120" s="11" t="e">
        <f ca="1">_xlfn.MAXIFS(Table15[Maximum Velocity (km/h)],Table15[Name],Table15[[#This Row],[Name]])</f>
        <v>#NAME?</v>
      </c>
      <c r="AR120" s="9" t="e">
        <f ca="1">Table15[[#This Row],[Maximum Velocity (km/h)]]/Table15[[#This Row],[Max_Maximum Velocity (km/h)]]</f>
        <v>#NAME?</v>
      </c>
      <c r="AS120" s="11" t="e">
        <f ca="1">_xlfn.MAXIFS(Table15[Velocity Zone 4 (15-20 Km/h) (m)],Table15[Name],Table15[[#This Row],[Name]])</f>
        <v>#NAME?</v>
      </c>
      <c r="AT120" s="11" t="e">
        <f ca="1">_xlfn.MAXIFS(Table15[Velocity Zone 6 (25 + Km/h) (m)],Table15[Name],Table15[[#This Row],[Name]])</f>
        <v>#NAME?</v>
      </c>
      <c r="AU120" s="11" t="e">
        <f ca="1">_xlfn.MAXIFS(Table15[Acceleration B1-3 Total Efforts (Gen 2)],Table15[Name],Table15[[#This Row],[Name]])</f>
        <v>#NAME?</v>
      </c>
      <c r="AV120" s="11" t="e">
        <f ca="1">_xlfn.MAXIFS(Table15[Deceleration B1-3 Total Efforts (Gen 2)],Table15[Name],Table15[[#This Row],[Name]])</f>
        <v>#NAME?</v>
      </c>
      <c r="AW120" s="11" t="e">
        <f ca="1">_xlfn.MAXIFS(Table15[High Intensity Distance (m)_&gt;15],Table15[Name],Table15[[#This Row],[Name]])</f>
        <v>#NAME?</v>
      </c>
      <c r="AX120" s="11" t="e">
        <f ca="1">_xlfn.MAXIFS(Table15[Velocity Zone 5 (20-25 Km/h) (m)],Table15[Name],Table15[[#This Row],[Name]])</f>
        <v>#NAME?</v>
      </c>
      <c r="AY120" s="11" t="e">
        <f ca="1">_xlfn.MAXIFS(Table15[Total Player Load],Table15[Name],Table15[[#This Row],[Name]])</f>
        <v>#NAME?</v>
      </c>
      <c r="AZ120" s="11" t="e">
        <f ca="1">_xlfn.MAXIFS(Table15[ACC+DEC],Table15[Name],Table15[[#This Row],[Name]])</f>
        <v>#NAME?</v>
      </c>
      <c r="BA120" s="11">
        <f>CONVERT(Table15[[#This Row],[Total Duration]],"day","mn")</f>
        <v>201.38333333333333</v>
      </c>
      <c r="BB120" s="12">
        <f>Table15[[#This Row],[HSD Above 20 km/h]]/Table15[[#This Row],[Duration(min)]]</f>
        <v>0.84023835140279735</v>
      </c>
      <c r="BC120" s="12">
        <f>Table15[[#This Row],[Velocity Zone 4 (15-20 Km/h) (m)]]/Table15[[#This Row],[Duration(min)]]</f>
        <v>6.3854837374824136</v>
      </c>
      <c r="BD120" s="12">
        <f>Table15[[#This Row],[Velocity Zone 6 (25 + Km/h) (m)]]/Table15[[#This Row],[Duration(min)]]</f>
        <v>3.3468509476123481E-2</v>
      </c>
      <c r="BE120" s="12">
        <f>Table15[[#This Row],[Acceleration B1-3 Total Efforts (Gen 2)]]/Table15[[#This Row],[Duration(min)]]</f>
        <v>0.6802946288173467</v>
      </c>
      <c r="BF120" s="12">
        <f>Table15[[#This Row],[Deceleration B1-3 Total Efforts (Gen 2)]]/Table15[[#This Row],[Duration(min)]]</f>
        <v>0.57601589009351983</v>
      </c>
      <c r="BG120" s="12">
        <f>Table15[[#This Row],[High Intensity Distance (m)_&gt;15]]/Table15[[#This Row],[Duration(min)]]</f>
        <v>7.2257220888852114</v>
      </c>
      <c r="BH120" s="12">
        <f>Table15[[#This Row],[Velocity Zone 5 (20-25 Km/h) (m)]]/Table15[[#This Row],[Duration(min)]]</f>
        <v>0.80676984192667389</v>
      </c>
      <c r="BI120" s="12">
        <f>Table15[[#This Row],[Total Player Load]]/Table15[[#This Row],[Duration(min)]]</f>
        <v>6.4364062732765044</v>
      </c>
      <c r="BJ120" s="12">
        <f>Table15[[#This Row],[ACC+DEC]]/Table15[[#This Row],[Duration(min)]]</f>
        <v>1.2563105189108665</v>
      </c>
      <c r="BK120" s="11"/>
      <c r="BL120" s="11"/>
    </row>
    <row r="121" spans="1:64" x14ac:dyDescent="0.3">
      <c r="A121" s="13" t="s">
        <v>18</v>
      </c>
      <c r="B121" s="13" t="s">
        <v>134</v>
      </c>
      <c r="C121" s="14">
        <v>45125</v>
      </c>
      <c r="D121" s="13" t="s">
        <v>19</v>
      </c>
      <c r="E121" s="15">
        <v>0.13995370370370372</v>
      </c>
      <c r="F121" s="7">
        <v>12087.726559999999</v>
      </c>
      <c r="G121" s="7">
        <v>76.05</v>
      </c>
      <c r="H121" s="7">
        <v>22.85923</v>
      </c>
      <c r="I121" s="7">
        <v>1462.70001</v>
      </c>
      <c r="J121" s="7">
        <v>0</v>
      </c>
      <c r="K121" s="7">
        <v>161</v>
      </c>
      <c r="L121" s="7">
        <v>74</v>
      </c>
      <c r="M121" s="7">
        <v>1538.75001</v>
      </c>
      <c r="N121" s="7">
        <v>76.05</v>
      </c>
      <c r="O121" s="7">
        <v>1332.8054199999999</v>
      </c>
      <c r="P121" s="7">
        <v>59.974679999999999</v>
      </c>
      <c r="Q121" s="10">
        <f>SUM(Table15[[#This Row],[Acceleration B1-3 Total Efforts (Gen 2)]:[Deceleration B1-3 Total Efforts (Gen 2)]])</f>
        <v>235</v>
      </c>
      <c r="R121" s="11">
        <f>AVERAGEIF(Table15[Name],Table15[[#This Row],[Name]],Table15[Total Distance (m)])</f>
        <v>6035.4947716666657</v>
      </c>
      <c r="S121" s="11">
        <f>AVERAGEIF(Table15[Name],Table15[[#This Row],[Name]],Table15[HSD Above 20 km/h])</f>
        <v>150.02916583333331</v>
      </c>
      <c r="T121" s="11">
        <f>AVERAGEIF(Table15[Name],Table15[[#This Row],[Name]],Table15[Maximum Velocity (km/h)])</f>
        <v>23.977441666666664</v>
      </c>
      <c r="U121" s="11">
        <f>AVERAGEIF(Table15[Name],Table15[[#This Row],[Name]],Table15[Velocity Zone 4 (15-20 Km/h) (m)])</f>
        <v>550.00250249999988</v>
      </c>
      <c r="V121" s="11">
        <f>AVERAGEIF(Table15[Name],Table15[[#This Row],[Name]],Table15[Velocity Zone 6 (25 + Km/h) (m)])</f>
        <v>20.603333333333335</v>
      </c>
      <c r="W121" s="11">
        <f>AVERAGEIF(Table15[Name],Table15[[#This Row],[Name]],Table15[Acceleration B1-3 Total Efforts (Gen 2)])</f>
        <v>68.25</v>
      </c>
      <c r="X121" s="11">
        <f>AVERAGEIF(Table15[Name],Table15[[#This Row],[Name]],Table15[Deceleration B1-3 Total Efforts (Gen 2)])</f>
        <v>43.333333333333336</v>
      </c>
      <c r="Y121" s="11">
        <f>AVERAGEIF(Table15[Name],Table15[[#This Row],[Name]],Table15[High Intensity Distance (m)_&gt;15])</f>
        <v>700.03166833333319</v>
      </c>
      <c r="Z121" s="11">
        <f>AVERAGEIF(Table15[Name],Table15[[#This Row],[Name]],Table15[Velocity Zone 5 (20-25 Km/h) (m)])</f>
        <v>129.42583249999998</v>
      </c>
      <c r="AA121" s="11">
        <f>AVERAGEIF(Table15[Name],Table15[[#This Row],[Name]],Table15[Total Player Load])</f>
        <v>666.77640583333334</v>
      </c>
      <c r="AB121" s="11">
        <f>AVERAGEIF(Table15[Name],Table15[[#This Row],[Name]],Table15[ACC+DEC])</f>
        <v>111.58333333333333</v>
      </c>
      <c r="AC121" s="11">
        <f>AVERAGE(Table15[Total Distance (m)])</f>
        <v>5546.0900840188679</v>
      </c>
      <c r="AD121" s="11">
        <f>AVERAGE(Table15[HSD Above 20 km/h])</f>
        <v>248.67511279245289</v>
      </c>
      <c r="AE121" s="11">
        <f>AVERAGE(Table15[Maximum Velocity (km/h)])</f>
        <v>25.938714150943401</v>
      </c>
      <c r="AF121" s="11">
        <f>AVERAGE(Table15[Velocity Zone 4 (15-20 Km/h) (m)])</f>
        <v>585.63754809433908</v>
      </c>
      <c r="AG121" s="11">
        <f>AVERAGE(Table15[Velocity Zone 6 (25 + Km/h) (m)])</f>
        <v>55.103452830188672</v>
      </c>
      <c r="AH121" s="11">
        <f>AVERAGE(Table15[Acceleration B1-3 Total Efforts (Gen 2)])</f>
        <v>70.932075471698113</v>
      </c>
      <c r="AI121" s="11">
        <f>AVERAGE(Table15[Deceleration B1-3 Total Efforts (Gen 2)])</f>
        <v>58.513207547169813</v>
      </c>
      <c r="AJ121" s="11">
        <f>AVERAGE(Table15[High Intensity Distance (m)_&gt;15])</f>
        <v>834.31266088679206</v>
      </c>
      <c r="AK121" s="11">
        <f>AVERAGE(Table15[Velocity Zone 5 (20-25 Km/h) (m)])</f>
        <v>193.57165996226419</v>
      </c>
      <c r="AL121" s="11">
        <f>AVERAGE(Table15[Total Player Load])</f>
        <v>612.17092028301886</v>
      </c>
      <c r="AM121" s="11">
        <f>AVERAGE(Table15[ACC+DEC])</f>
        <v>129.44528301886791</v>
      </c>
      <c r="AN121" s="11" t="str">
        <f>TEXT(Table15[[#This Row],[Date]],"mmmm")</f>
        <v>juillet</v>
      </c>
      <c r="AO121" s="11" t="e">
        <f ca="1">_xlfn.MAXIFS(Table15[Total Distance (m)],Table15[Name],Table15[[#This Row],[Name]])</f>
        <v>#NAME?</v>
      </c>
      <c r="AP121" s="11" t="e">
        <f ca="1">_xlfn.MAXIFS(Table15[HSD Above 20 km/h],Table15[Name],Table15[[#This Row],[Name]])</f>
        <v>#NAME?</v>
      </c>
      <c r="AQ121" s="11" t="e">
        <f ca="1">_xlfn.MAXIFS(Table15[Maximum Velocity (km/h)],Table15[Name],Table15[[#This Row],[Name]])</f>
        <v>#NAME?</v>
      </c>
      <c r="AR121" s="9" t="e">
        <f ca="1">Table15[[#This Row],[Maximum Velocity (km/h)]]/Table15[[#This Row],[Max_Maximum Velocity (km/h)]]</f>
        <v>#NAME?</v>
      </c>
      <c r="AS121" s="11" t="e">
        <f ca="1">_xlfn.MAXIFS(Table15[Velocity Zone 4 (15-20 Km/h) (m)],Table15[Name],Table15[[#This Row],[Name]])</f>
        <v>#NAME?</v>
      </c>
      <c r="AT121" s="11" t="e">
        <f ca="1">_xlfn.MAXIFS(Table15[Velocity Zone 6 (25 + Km/h) (m)],Table15[Name],Table15[[#This Row],[Name]])</f>
        <v>#NAME?</v>
      </c>
      <c r="AU121" s="11" t="e">
        <f ca="1">_xlfn.MAXIFS(Table15[Acceleration B1-3 Total Efforts (Gen 2)],Table15[Name],Table15[[#This Row],[Name]])</f>
        <v>#NAME?</v>
      </c>
      <c r="AV121" s="11" t="e">
        <f ca="1">_xlfn.MAXIFS(Table15[Deceleration B1-3 Total Efforts (Gen 2)],Table15[Name],Table15[[#This Row],[Name]])</f>
        <v>#NAME?</v>
      </c>
      <c r="AW121" s="11" t="e">
        <f ca="1">_xlfn.MAXIFS(Table15[High Intensity Distance (m)_&gt;15],Table15[Name],Table15[[#This Row],[Name]])</f>
        <v>#NAME?</v>
      </c>
      <c r="AX121" s="11" t="e">
        <f ca="1">_xlfn.MAXIFS(Table15[Velocity Zone 5 (20-25 Km/h) (m)],Table15[Name],Table15[[#This Row],[Name]])</f>
        <v>#NAME?</v>
      </c>
      <c r="AY121" s="11" t="e">
        <f ca="1">_xlfn.MAXIFS(Table15[Total Player Load],Table15[Name],Table15[[#This Row],[Name]])</f>
        <v>#NAME?</v>
      </c>
      <c r="AZ121" s="11" t="e">
        <f ca="1">_xlfn.MAXIFS(Table15[ACC+DEC],Table15[Name],Table15[[#This Row],[Name]])</f>
        <v>#NAME?</v>
      </c>
      <c r="BA121" s="11">
        <f>CONVERT(Table15[[#This Row],[Total Duration]],"day","mn")</f>
        <v>201.53333333333336</v>
      </c>
      <c r="BB121" s="12">
        <f>Table15[[#This Row],[HSD Above 20 km/h]]/Table15[[#This Row],[Duration(min)]]</f>
        <v>0.37735693020178623</v>
      </c>
      <c r="BC121" s="12">
        <f>Table15[[#This Row],[Velocity Zone 4 (15-20 Km/h) (m)]]/Table15[[#This Row],[Duration(min)]]</f>
        <v>7.2578564836255364</v>
      </c>
      <c r="BD121" s="12">
        <f>Table15[[#This Row],[Velocity Zone 6 (25 + Km/h) (m)]]/Table15[[#This Row],[Duration(min)]]</f>
        <v>0</v>
      </c>
      <c r="BE121" s="12">
        <f>Table15[[#This Row],[Acceleration B1-3 Total Efforts (Gen 2)]]/Table15[[#This Row],[Duration(min)]]</f>
        <v>0.79887528944756858</v>
      </c>
      <c r="BF121" s="12">
        <f>Table15[[#This Row],[Deceleration B1-3 Total Efforts (Gen 2)]]/Table15[[#This Row],[Duration(min)]]</f>
        <v>0.36718491564670852</v>
      </c>
      <c r="BG121" s="12">
        <f>Table15[[#This Row],[High Intensity Distance (m)_&gt;15]]/Table15[[#This Row],[Duration(min)]]</f>
        <v>7.6352134138273229</v>
      </c>
      <c r="BH121" s="12">
        <f>Table15[[#This Row],[Velocity Zone 5 (20-25 Km/h) (m)]]/Table15[[#This Row],[Duration(min)]]</f>
        <v>0.37735693020178623</v>
      </c>
      <c r="BI121" s="12">
        <f>Table15[[#This Row],[Total Player Load]]/Table15[[#This Row],[Duration(min)]]</f>
        <v>6.6133249421104852</v>
      </c>
      <c r="BJ121" s="12">
        <f>Table15[[#This Row],[ACC+DEC]]/Table15[[#This Row],[Duration(min)]]</f>
        <v>1.166060205094277</v>
      </c>
      <c r="BK121" s="11"/>
      <c r="BL121" s="11"/>
    </row>
    <row r="122" spans="1:64" x14ac:dyDescent="0.3">
      <c r="A122" s="13" t="s">
        <v>20</v>
      </c>
      <c r="B122" s="13" t="s">
        <v>134</v>
      </c>
      <c r="C122" s="14">
        <v>45125</v>
      </c>
      <c r="D122" s="13" t="s">
        <v>21</v>
      </c>
      <c r="E122" s="15">
        <v>0.13984953703703704</v>
      </c>
      <c r="F122" s="7">
        <v>12491.99329</v>
      </c>
      <c r="G122" s="7">
        <v>229.94</v>
      </c>
      <c r="H122" s="7">
        <v>25.916699999999999</v>
      </c>
      <c r="I122" s="7">
        <v>1195.3100099999999</v>
      </c>
      <c r="J122" s="7">
        <v>14.39</v>
      </c>
      <c r="K122" s="7">
        <v>178</v>
      </c>
      <c r="L122" s="7">
        <v>152</v>
      </c>
      <c r="M122" s="7">
        <v>1425.25001</v>
      </c>
      <c r="N122" s="7">
        <v>215.55</v>
      </c>
      <c r="O122" s="7">
        <v>1437.2127499999999</v>
      </c>
      <c r="P122" s="7">
        <v>62.028199999999998</v>
      </c>
      <c r="Q122" s="10">
        <f>SUM(Table15[[#This Row],[Acceleration B1-3 Total Efforts (Gen 2)]:[Deceleration B1-3 Total Efforts (Gen 2)]])</f>
        <v>330</v>
      </c>
      <c r="R122" s="11">
        <f>AVERAGEIF(Table15[Name],Table15[[#This Row],[Name]],Table15[Total Distance (m)])</f>
        <v>5363.5460153333315</v>
      </c>
      <c r="S122" s="11">
        <f>AVERAGEIF(Table15[Name],Table15[[#This Row],[Name]],Table15[HSD Above 20 km/h])</f>
        <v>256.65866566666665</v>
      </c>
      <c r="T122" s="11">
        <f>AVERAGEIF(Table15[Name],Table15[[#This Row],[Name]],Table15[Maximum Velocity (km/h)])</f>
        <v>25.384765000000002</v>
      </c>
      <c r="U122" s="11">
        <f>AVERAGEIF(Table15[Name],Table15[[#This Row],[Name]],Table15[Velocity Zone 4 (15-20 Km/h) (m)])</f>
        <v>556.02699966666682</v>
      </c>
      <c r="V122" s="11">
        <f>AVERAGEIF(Table15[Name],Table15[[#This Row],[Name]],Table15[Velocity Zone 6 (25 + Km/h) (m)])</f>
        <v>51.111667666666676</v>
      </c>
      <c r="W122" s="11">
        <f>AVERAGEIF(Table15[Name],Table15[[#This Row],[Name]],Table15[Acceleration B1-3 Total Efforts (Gen 2)])</f>
        <v>73.8</v>
      </c>
      <c r="X122" s="11">
        <f>AVERAGEIF(Table15[Name],Table15[[#This Row],[Name]],Table15[Deceleration B1-3 Total Efforts (Gen 2)])</f>
        <v>70.533333333333331</v>
      </c>
      <c r="Y122" s="11">
        <f>AVERAGEIF(Table15[Name],Table15[[#This Row],[Name]],Table15[High Intensity Distance (m)_&gt;15])</f>
        <v>812.68566533333353</v>
      </c>
      <c r="Z122" s="11">
        <f>AVERAGEIF(Table15[Name],Table15[[#This Row],[Name]],Table15[Velocity Zone 5 (20-25 Km/h) (m)])</f>
        <v>205.546998</v>
      </c>
      <c r="AA122" s="11">
        <f>AVERAGEIF(Table15[Name],Table15[[#This Row],[Name]],Table15[Total Player Load])</f>
        <v>642.88242899999989</v>
      </c>
      <c r="AB122" s="11">
        <f>AVERAGEIF(Table15[Name],Table15[[#This Row],[Name]],Table15[ACC+DEC])</f>
        <v>144.33333333333334</v>
      </c>
      <c r="AC122" s="11">
        <f>AVERAGE(Table15[Total Distance (m)])</f>
        <v>5546.0900840188679</v>
      </c>
      <c r="AD122" s="11">
        <f>AVERAGE(Table15[HSD Above 20 km/h])</f>
        <v>248.67511279245289</v>
      </c>
      <c r="AE122" s="11">
        <f>AVERAGE(Table15[Maximum Velocity (km/h)])</f>
        <v>25.938714150943401</v>
      </c>
      <c r="AF122" s="11">
        <f>AVERAGE(Table15[Velocity Zone 4 (15-20 Km/h) (m)])</f>
        <v>585.63754809433908</v>
      </c>
      <c r="AG122" s="11">
        <f>AVERAGE(Table15[Velocity Zone 6 (25 + Km/h) (m)])</f>
        <v>55.103452830188672</v>
      </c>
      <c r="AH122" s="11">
        <f>AVERAGE(Table15[Acceleration B1-3 Total Efforts (Gen 2)])</f>
        <v>70.932075471698113</v>
      </c>
      <c r="AI122" s="11">
        <f>AVERAGE(Table15[Deceleration B1-3 Total Efforts (Gen 2)])</f>
        <v>58.513207547169813</v>
      </c>
      <c r="AJ122" s="11">
        <f>AVERAGE(Table15[High Intensity Distance (m)_&gt;15])</f>
        <v>834.31266088679206</v>
      </c>
      <c r="AK122" s="11">
        <f>AVERAGE(Table15[Velocity Zone 5 (20-25 Km/h) (m)])</f>
        <v>193.57165996226419</v>
      </c>
      <c r="AL122" s="11">
        <f>AVERAGE(Table15[Total Player Load])</f>
        <v>612.17092028301886</v>
      </c>
      <c r="AM122" s="11">
        <f>AVERAGE(Table15[ACC+DEC])</f>
        <v>129.44528301886791</v>
      </c>
      <c r="AN122" s="11" t="str">
        <f>TEXT(Table15[[#This Row],[Date]],"mmmm")</f>
        <v>juillet</v>
      </c>
      <c r="AO122" s="11" t="e">
        <f ca="1">_xlfn.MAXIFS(Table15[Total Distance (m)],Table15[Name],Table15[[#This Row],[Name]])</f>
        <v>#NAME?</v>
      </c>
      <c r="AP122" s="11" t="e">
        <f ca="1">_xlfn.MAXIFS(Table15[HSD Above 20 km/h],Table15[Name],Table15[[#This Row],[Name]])</f>
        <v>#NAME?</v>
      </c>
      <c r="AQ122" s="11" t="e">
        <f ca="1">_xlfn.MAXIFS(Table15[Maximum Velocity (km/h)],Table15[Name],Table15[[#This Row],[Name]])</f>
        <v>#NAME?</v>
      </c>
      <c r="AR122" s="9" t="e">
        <f ca="1">Table15[[#This Row],[Maximum Velocity (km/h)]]/Table15[[#This Row],[Max_Maximum Velocity (km/h)]]</f>
        <v>#NAME?</v>
      </c>
      <c r="AS122" s="11" t="e">
        <f ca="1">_xlfn.MAXIFS(Table15[Velocity Zone 4 (15-20 Km/h) (m)],Table15[Name],Table15[[#This Row],[Name]])</f>
        <v>#NAME?</v>
      </c>
      <c r="AT122" s="11" t="e">
        <f ca="1">_xlfn.MAXIFS(Table15[Velocity Zone 6 (25 + Km/h) (m)],Table15[Name],Table15[[#This Row],[Name]])</f>
        <v>#NAME?</v>
      </c>
      <c r="AU122" s="11" t="e">
        <f ca="1">_xlfn.MAXIFS(Table15[Acceleration B1-3 Total Efforts (Gen 2)],Table15[Name],Table15[[#This Row],[Name]])</f>
        <v>#NAME?</v>
      </c>
      <c r="AV122" s="11" t="e">
        <f ca="1">_xlfn.MAXIFS(Table15[Deceleration B1-3 Total Efforts (Gen 2)],Table15[Name],Table15[[#This Row],[Name]])</f>
        <v>#NAME?</v>
      </c>
      <c r="AW122" s="11" t="e">
        <f ca="1">_xlfn.MAXIFS(Table15[High Intensity Distance (m)_&gt;15],Table15[Name],Table15[[#This Row],[Name]])</f>
        <v>#NAME?</v>
      </c>
      <c r="AX122" s="11" t="e">
        <f ca="1">_xlfn.MAXIFS(Table15[Velocity Zone 5 (20-25 Km/h) (m)],Table15[Name],Table15[[#This Row],[Name]])</f>
        <v>#NAME?</v>
      </c>
      <c r="AY122" s="11" t="e">
        <f ca="1">_xlfn.MAXIFS(Table15[Total Player Load],Table15[Name],Table15[[#This Row],[Name]])</f>
        <v>#NAME?</v>
      </c>
      <c r="AZ122" s="11" t="e">
        <f ca="1">_xlfn.MAXIFS(Table15[ACC+DEC],Table15[Name],Table15[[#This Row],[Name]])</f>
        <v>#NAME?</v>
      </c>
      <c r="BA122" s="11">
        <f>CONVERT(Table15[[#This Row],[Total Duration]],"day","mn")</f>
        <v>201.38333333333333</v>
      </c>
      <c r="BB122" s="12">
        <f>Table15[[#This Row],[HSD Above 20 km/h]]/Table15[[#This Row],[Duration(min)]]</f>
        <v>1.1418025324836547</v>
      </c>
      <c r="BC122" s="12">
        <f>Table15[[#This Row],[Velocity Zone 4 (15-20 Km/h) (m)]]/Table15[[#This Row],[Duration(min)]]</f>
        <v>5.9354962012745176</v>
      </c>
      <c r="BD122" s="12">
        <f>Table15[[#This Row],[Velocity Zone 6 (25 + Km/h) (m)]]/Table15[[#This Row],[Duration(min)]]</f>
        <v>7.1455764296946125E-2</v>
      </c>
      <c r="BE122" s="12">
        <f>Table15[[#This Row],[Acceleration B1-3 Total Efforts (Gen 2)]]/Table15[[#This Row],[Duration(min)]]</f>
        <v>0.88388645204005634</v>
      </c>
      <c r="BF122" s="12">
        <f>Table15[[#This Row],[Deceleration B1-3 Total Efforts (Gen 2)]]/Table15[[#This Row],[Duration(min)]]</f>
        <v>0.75477944219150872</v>
      </c>
      <c r="BG122" s="12">
        <f>Table15[[#This Row],[High Intensity Distance (m)_&gt;15]]/Table15[[#This Row],[Duration(min)]]</f>
        <v>7.0772987337581732</v>
      </c>
      <c r="BH122" s="12">
        <f>Table15[[#This Row],[Velocity Zone 5 (20-25 Km/h) (m)]]/Table15[[#This Row],[Duration(min)]]</f>
        <v>1.0703467681867087</v>
      </c>
      <c r="BI122" s="12">
        <f>Table15[[#This Row],[Total Player Load]]/Table15[[#This Row],[Duration(min)]]</f>
        <v>7.1367015641810809</v>
      </c>
      <c r="BJ122" s="12">
        <f>Table15[[#This Row],[ACC+DEC]]/Table15[[#This Row],[Duration(min)]]</f>
        <v>1.6386658942315651</v>
      </c>
      <c r="BK122" s="11"/>
      <c r="BL122" s="11"/>
    </row>
    <row r="123" spans="1:64" x14ac:dyDescent="0.3">
      <c r="A123" s="13" t="s">
        <v>22</v>
      </c>
      <c r="B123" s="13" t="s">
        <v>134</v>
      </c>
      <c r="C123" s="14">
        <v>45125</v>
      </c>
      <c r="D123" s="13" t="s">
        <v>19</v>
      </c>
      <c r="E123" s="15">
        <v>0.14076388888888888</v>
      </c>
      <c r="F123" s="7">
        <v>13797.22754</v>
      </c>
      <c r="G123" s="7">
        <v>237.7</v>
      </c>
      <c r="H123" s="7">
        <v>26.14725</v>
      </c>
      <c r="I123" s="7">
        <v>1845.3899799999999</v>
      </c>
      <c r="J123" s="7">
        <v>13</v>
      </c>
      <c r="K123" s="7">
        <v>225</v>
      </c>
      <c r="L123" s="7">
        <v>184</v>
      </c>
      <c r="M123" s="7">
        <v>2083.0899800000002</v>
      </c>
      <c r="N123" s="7">
        <v>224.7</v>
      </c>
      <c r="O123" s="7">
        <v>1653.8895600000001</v>
      </c>
      <c r="P123" s="7">
        <v>68.064260000000004</v>
      </c>
      <c r="Q123" s="10">
        <f>SUM(Table15[[#This Row],[Acceleration B1-3 Total Efforts (Gen 2)]:[Deceleration B1-3 Total Efforts (Gen 2)]])</f>
        <v>409</v>
      </c>
      <c r="R123" s="11">
        <f>AVERAGEIF(Table15[Name],Table15[[#This Row],[Name]],Table15[Total Distance (m)])</f>
        <v>5462.7683058620696</v>
      </c>
      <c r="S123" s="11">
        <f>AVERAGEIF(Table15[Name],Table15[[#This Row],[Name]],Table15[HSD Above 20 km/h])</f>
        <v>326.42379344827589</v>
      </c>
      <c r="T123" s="11">
        <f>AVERAGEIF(Table15[Name],Table15[[#This Row],[Name]],Table15[Maximum Velocity (km/h)])</f>
        <v>27.231627931034481</v>
      </c>
      <c r="U123" s="11">
        <f>AVERAGEIF(Table15[Name],Table15[[#This Row],[Name]],Table15[Velocity Zone 4 (15-20 Km/h) (m)])</f>
        <v>608.04103965517231</v>
      </c>
      <c r="V123" s="11">
        <f>AVERAGEIF(Table15[Name],Table15[[#This Row],[Name]],Table15[Velocity Zone 6 (25 + Km/h) (m)])</f>
        <v>84.49862137931035</v>
      </c>
      <c r="W123" s="11">
        <f>AVERAGEIF(Table15[Name],Table15[[#This Row],[Name]],Table15[Acceleration B1-3 Total Efforts (Gen 2)])</f>
        <v>82.482758620689651</v>
      </c>
      <c r="X123" s="11">
        <f>AVERAGEIF(Table15[Name],Table15[[#This Row],[Name]],Table15[Deceleration B1-3 Total Efforts (Gen 2)])</f>
        <v>68.65517241379311</v>
      </c>
      <c r="Y123" s="11">
        <f>AVERAGEIF(Table15[Name],Table15[[#This Row],[Name]],Table15[High Intensity Distance (m)_&gt;15])</f>
        <v>934.4648331034482</v>
      </c>
      <c r="Z123" s="11">
        <f>AVERAGEIF(Table15[Name],Table15[[#This Row],[Name]],Table15[Velocity Zone 5 (20-25 Km/h) (m)])</f>
        <v>241.92517206896545</v>
      </c>
      <c r="AA123" s="11">
        <f>AVERAGEIF(Table15[Name],Table15[[#This Row],[Name]],Table15[Total Player Load])</f>
        <v>648.54259724137933</v>
      </c>
      <c r="AB123" s="11">
        <f>AVERAGEIF(Table15[Name],Table15[[#This Row],[Name]],Table15[ACC+DEC])</f>
        <v>151.13793103448276</v>
      </c>
      <c r="AC123" s="11">
        <f>AVERAGE(Table15[Total Distance (m)])</f>
        <v>5546.0900840188679</v>
      </c>
      <c r="AD123" s="11">
        <f>AVERAGE(Table15[HSD Above 20 km/h])</f>
        <v>248.67511279245289</v>
      </c>
      <c r="AE123" s="11">
        <f>AVERAGE(Table15[Maximum Velocity (km/h)])</f>
        <v>25.938714150943401</v>
      </c>
      <c r="AF123" s="11">
        <f>AVERAGE(Table15[Velocity Zone 4 (15-20 Km/h) (m)])</f>
        <v>585.63754809433908</v>
      </c>
      <c r="AG123" s="11">
        <f>AVERAGE(Table15[Velocity Zone 6 (25 + Km/h) (m)])</f>
        <v>55.103452830188672</v>
      </c>
      <c r="AH123" s="11">
        <f>AVERAGE(Table15[Acceleration B1-3 Total Efforts (Gen 2)])</f>
        <v>70.932075471698113</v>
      </c>
      <c r="AI123" s="11">
        <f>AVERAGE(Table15[Deceleration B1-3 Total Efforts (Gen 2)])</f>
        <v>58.513207547169813</v>
      </c>
      <c r="AJ123" s="11">
        <f>AVERAGE(Table15[High Intensity Distance (m)_&gt;15])</f>
        <v>834.31266088679206</v>
      </c>
      <c r="AK123" s="11">
        <f>AVERAGE(Table15[Velocity Zone 5 (20-25 Km/h) (m)])</f>
        <v>193.57165996226419</v>
      </c>
      <c r="AL123" s="11">
        <f>AVERAGE(Table15[Total Player Load])</f>
        <v>612.17092028301886</v>
      </c>
      <c r="AM123" s="11">
        <f>AVERAGE(Table15[ACC+DEC])</f>
        <v>129.44528301886791</v>
      </c>
      <c r="AN123" s="11" t="str">
        <f>TEXT(Table15[[#This Row],[Date]],"mmmm")</f>
        <v>juillet</v>
      </c>
      <c r="AO123" s="11" t="e">
        <f ca="1">_xlfn.MAXIFS(Table15[Total Distance (m)],Table15[Name],Table15[[#This Row],[Name]])</f>
        <v>#NAME?</v>
      </c>
      <c r="AP123" s="11" t="e">
        <f ca="1">_xlfn.MAXIFS(Table15[HSD Above 20 km/h],Table15[Name],Table15[[#This Row],[Name]])</f>
        <v>#NAME?</v>
      </c>
      <c r="AQ123" s="11" t="e">
        <f ca="1">_xlfn.MAXIFS(Table15[Maximum Velocity (km/h)],Table15[Name],Table15[[#This Row],[Name]])</f>
        <v>#NAME?</v>
      </c>
      <c r="AR123" s="9" t="e">
        <f ca="1">Table15[[#This Row],[Maximum Velocity (km/h)]]/Table15[[#This Row],[Max_Maximum Velocity (km/h)]]</f>
        <v>#NAME?</v>
      </c>
      <c r="AS123" s="11" t="e">
        <f ca="1">_xlfn.MAXIFS(Table15[Velocity Zone 4 (15-20 Km/h) (m)],Table15[Name],Table15[[#This Row],[Name]])</f>
        <v>#NAME?</v>
      </c>
      <c r="AT123" s="11" t="e">
        <f ca="1">_xlfn.MAXIFS(Table15[Velocity Zone 6 (25 + Km/h) (m)],Table15[Name],Table15[[#This Row],[Name]])</f>
        <v>#NAME?</v>
      </c>
      <c r="AU123" s="11" t="e">
        <f ca="1">_xlfn.MAXIFS(Table15[Acceleration B1-3 Total Efforts (Gen 2)],Table15[Name],Table15[[#This Row],[Name]])</f>
        <v>#NAME?</v>
      </c>
      <c r="AV123" s="11" t="e">
        <f ca="1">_xlfn.MAXIFS(Table15[Deceleration B1-3 Total Efforts (Gen 2)],Table15[Name],Table15[[#This Row],[Name]])</f>
        <v>#NAME?</v>
      </c>
      <c r="AW123" s="11" t="e">
        <f ca="1">_xlfn.MAXIFS(Table15[High Intensity Distance (m)_&gt;15],Table15[Name],Table15[[#This Row],[Name]])</f>
        <v>#NAME?</v>
      </c>
      <c r="AX123" s="11" t="e">
        <f ca="1">_xlfn.MAXIFS(Table15[Velocity Zone 5 (20-25 Km/h) (m)],Table15[Name],Table15[[#This Row],[Name]])</f>
        <v>#NAME?</v>
      </c>
      <c r="AY123" s="11" t="e">
        <f ca="1">_xlfn.MAXIFS(Table15[Total Player Load],Table15[Name],Table15[[#This Row],[Name]])</f>
        <v>#NAME?</v>
      </c>
      <c r="AZ123" s="11" t="e">
        <f ca="1">_xlfn.MAXIFS(Table15[ACC+DEC],Table15[Name],Table15[[#This Row],[Name]])</f>
        <v>#NAME?</v>
      </c>
      <c r="BA123" s="11">
        <f>CONVERT(Table15[[#This Row],[Total Duration]],"day","mn")</f>
        <v>202.7</v>
      </c>
      <c r="BB123" s="12">
        <f>Table15[[#This Row],[HSD Above 20 km/h]]/Table15[[#This Row],[Duration(min)]]</f>
        <v>1.1726689689195855</v>
      </c>
      <c r="BC123" s="12">
        <f>Table15[[#This Row],[Velocity Zone 4 (15-20 Km/h) (m)]]/Table15[[#This Row],[Duration(min)]]</f>
        <v>9.1040452886038477</v>
      </c>
      <c r="BD123" s="12">
        <f>Table15[[#This Row],[Velocity Zone 6 (25 + Km/h) (m)]]/Table15[[#This Row],[Duration(min)]]</f>
        <v>6.4134188455846078E-2</v>
      </c>
      <c r="BE123" s="12">
        <f>Table15[[#This Row],[Acceleration B1-3 Total Efforts (Gen 2)]]/Table15[[#This Row],[Duration(min)]]</f>
        <v>1.110014800197336</v>
      </c>
      <c r="BF123" s="12">
        <f>Table15[[#This Row],[Deceleration B1-3 Total Efforts (Gen 2)]]/Table15[[#This Row],[Duration(min)]]</f>
        <v>0.90774543660582141</v>
      </c>
      <c r="BG123" s="12">
        <f>Table15[[#This Row],[High Intensity Distance (m)_&gt;15]]/Table15[[#This Row],[Duration(min)]]</f>
        <v>10.276714257523436</v>
      </c>
      <c r="BH123" s="12">
        <f>Table15[[#This Row],[Velocity Zone 5 (20-25 Km/h) (m)]]/Table15[[#This Row],[Duration(min)]]</f>
        <v>1.1085347804637395</v>
      </c>
      <c r="BI123" s="12">
        <f>Table15[[#This Row],[Total Player Load]]/Table15[[#This Row],[Duration(min)]]</f>
        <v>8.1592972866304887</v>
      </c>
      <c r="BJ123" s="12">
        <f>Table15[[#This Row],[ACC+DEC]]/Table15[[#This Row],[Duration(min)]]</f>
        <v>2.0177602368031575</v>
      </c>
      <c r="BK123" s="11"/>
      <c r="BL123" s="11"/>
    </row>
    <row r="124" spans="1:64" x14ac:dyDescent="0.3">
      <c r="A124" s="13" t="s">
        <v>37</v>
      </c>
      <c r="B124" s="13" t="s">
        <v>134</v>
      </c>
      <c r="C124" s="14">
        <v>45125</v>
      </c>
      <c r="D124" s="13" t="s">
        <v>19</v>
      </c>
      <c r="E124" s="15">
        <v>0.13991898148148149</v>
      </c>
      <c r="F124" s="7">
        <v>13202.599850000001</v>
      </c>
      <c r="G124" s="7">
        <v>73.78</v>
      </c>
      <c r="H124" s="7">
        <v>23.50986</v>
      </c>
      <c r="I124" s="7">
        <v>1479.59</v>
      </c>
      <c r="J124" s="7">
        <v>0</v>
      </c>
      <c r="K124" s="7">
        <v>147</v>
      </c>
      <c r="L124" s="7">
        <v>100</v>
      </c>
      <c r="M124" s="7">
        <v>1553.37</v>
      </c>
      <c r="N124" s="7">
        <v>73.78</v>
      </c>
      <c r="O124" s="7">
        <v>1490.1078500000001</v>
      </c>
      <c r="P124" s="7">
        <v>65.524240000000006</v>
      </c>
      <c r="Q124" s="10">
        <f>SUM(Table15[[#This Row],[Acceleration B1-3 Total Efforts (Gen 2)]:[Deceleration B1-3 Total Efforts (Gen 2)]])</f>
        <v>247</v>
      </c>
      <c r="R124" s="11">
        <f>AVERAGEIF(Table15[Name],Table15[[#This Row],[Name]],Table15[Total Distance (m)])</f>
        <v>6139.7996708333349</v>
      </c>
      <c r="S124" s="11">
        <f>AVERAGEIF(Table15[Name],Table15[[#This Row],[Name]],Table15[HSD Above 20 km/h])</f>
        <v>201.54916583333338</v>
      </c>
      <c r="T124" s="11">
        <f>AVERAGEIF(Table15[Name],Table15[[#This Row],[Name]],Table15[Maximum Velocity (km/h)])</f>
        <v>23.793131666666667</v>
      </c>
      <c r="U124" s="11">
        <f>AVERAGEIF(Table15[Name],Table15[[#This Row],[Name]],Table15[Velocity Zone 4 (15-20 Km/h) (m)])</f>
        <v>577.89167124999983</v>
      </c>
      <c r="V124" s="11">
        <f>AVERAGEIF(Table15[Name],Table15[[#This Row],[Name]],Table15[Velocity Zone 6 (25 + Km/h) (m)])</f>
        <v>45.649166250000007</v>
      </c>
      <c r="W124" s="11">
        <f>AVERAGEIF(Table15[Name],Table15[[#This Row],[Name]],Table15[Acceleration B1-3 Total Efforts (Gen 2)])</f>
        <v>68.25</v>
      </c>
      <c r="X124" s="11">
        <f>AVERAGEIF(Table15[Name],Table15[[#This Row],[Name]],Table15[Deceleration B1-3 Total Efforts (Gen 2)])</f>
        <v>52.208333333333336</v>
      </c>
      <c r="Y124" s="11">
        <f>AVERAGEIF(Table15[Name],Table15[[#This Row],[Name]],Table15[High Intensity Distance (m)_&gt;15])</f>
        <v>779.44083708333335</v>
      </c>
      <c r="Z124" s="11">
        <f>AVERAGEIF(Table15[Name],Table15[[#This Row],[Name]],Table15[Velocity Zone 5 (20-25 Km/h) (m)])</f>
        <v>155.89999958333337</v>
      </c>
      <c r="AA124" s="11">
        <f>AVERAGEIF(Table15[Name],Table15[[#This Row],[Name]],Table15[Total Player Load])</f>
        <v>674.74275333333321</v>
      </c>
      <c r="AB124" s="11">
        <f>AVERAGEIF(Table15[Name],Table15[[#This Row],[Name]],Table15[ACC+DEC])</f>
        <v>120.45833333333333</v>
      </c>
      <c r="AC124" s="11">
        <f>AVERAGE(Table15[Total Distance (m)])</f>
        <v>5546.0900840188679</v>
      </c>
      <c r="AD124" s="11">
        <f>AVERAGE(Table15[HSD Above 20 km/h])</f>
        <v>248.67511279245289</v>
      </c>
      <c r="AE124" s="11">
        <f>AVERAGE(Table15[Maximum Velocity (km/h)])</f>
        <v>25.938714150943401</v>
      </c>
      <c r="AF124" s="11">
        <f>AVERAGE(Table15[Velocity Zone 4 (15-20 Km/h) (m)])</f>
        <v>585.63754809433908</v>
      </c>
      <c r="AG124" s="11">
        <f>AVERAGE(Table15[Velocity Zone 6 (25 + Km/h) (m)])</f>
        <v>55.103452830188672</v>
      </c>
      <c r="AH124" s="11">
        <f>AVERAGE(Table15[Acceleration B1-3 Total Efforts (Gen 2)])</f>
        <v>70.932075471698113</v>
      </c>
      <c r="AI124" s="11">
        <f>AVERAGE(Table15[Deceleration B1-3 Total Efforts (Gen 2)])</f>
        <v>58.513207547169813</v>
      </c>
      <c r="AJ124" s="11">
        <f>AVERAGE(Table15[High Intensity Distance (m)_&gt;15])</f>
        <v>834.31266088679206</v>
      </c>
      <c r="AK124" s="11">
        <f>AVERAGE(Table15[Velocity Zone 5 (20-25 Km/h) (m)])</f>
        <v>193.57165996226419</v>
      </c>
      <c r="AL124" s="11">
        <f>AVERAGE(Table15[Total Player Load])</f>
        <v>612.17092028301886</v>
      </c>
      <c r="AM124" s="11">
        <f>AVERAGE(Table15[ACC+DEC])</f>
        <v>129.44528301886791</v>
      </c>
      <c r="AN124" s="11" t="str">
        <f>TEXT(Table15[[#This Row],[Date]],"mmmm")</f>
        <v>juillet</v>
      </c>
      <c r="AO124" s="11" t="e">
        <f ca="1">_xlfn.MAXIFS(Table15[Total Distance (m)],Table15[Name],Table15[[#This Row],[Name]])</f>
        <v>#NAME?</v>
      </c>
      <c r="AP124" s="11" t="e">
        <f ca="1">_xlfn.MAXIFS(Table15[HSD Above 20 km/h],Table15[Name],Table15[[#This Row],[Name]])</f>
        <v>#NAME?</v>
      </c>
      <c r="AQ124" s="11" t="e">
        <f ca="1">_xlfn.MAXIFS(Table15[Maximum Velocity (km/h)],Table15[Name],Table15[[#This Row],[Name]])</f>
        <v>#NAME?</v>
      </c>
      <c r="AR124" s="9" t="e">
        <f ca="1">Table15[[#This Row],[Maximum Velocity (km/h)]]/Table15[[#This Row],[Max_Maximum Velocity (km/h)]]</f>
        <v>#NAME?</v>
      </c>
      <c r="AS124" s="11" t="e">
        <f ca="1">_xlfn.MAXIFS(Table15[Velocity Zone 4 (15-20 Km/h) (m)],Table15[Name],Table15[[#This Row],[Name]])</f>
        <v>#NAME?</v>
      </c>
      <c r="AT124" s="11" t="e">
        <f ca="1">_xlfn.MAXIFS(Table15[Velocity Zone 6 (25 + Km/h) (m)],Table15[Name],Table15[[#This Row],[Name]])</f>
        <v>#NAME?</v>
      </c>
      <c r="AU124" s="11" t="e">
        <f ca="1">_xlfn.MAXIFS(Table15[Acceleration B1-3 Total Efforts (Gen 2)],Table15[Name],Table15[[#This Row],[Name]])</f>
        <v>#NAME?</v>
      </c>
      <c r="AV124" s="11" t="e">
        <f ca="1">_xlfn.MAXIFS(Table15[Deceleration B1-3 Total Efforts (Gen 2)],Table15[Name],Table15[[#This Row],[Name]])</f>
        <v>#NAME?</v>
      </c>
      <c r="AW124" s="11" t="e">
        <f ca="1">_xlfn.MAXIFS(Table15[High Intensity Distance (m)_&gt;15],Table15[Name],Table15[[#This Row],[Name]])</f>
        <v>#NAME?</v>
      </c>
      <c r="AX124" s="11" t="e">
        <f ca="1">_xlfn.MAXIFS(Table15[Velocity Zone 5 (20-25 Km/h) (m)],Table15[Name],Table15[[#This Row],[Name]])</f>
        <v>#NAME?</v>
      </c>
      <c r="AY124" s="11" t="e">
        <f ca="1">_xlfn.MAXIFS(Table15[Total Player Load],Table15[Name],Table15[[#This Row],[Name]])</f>
        <v>#NAME?</v>
      </c>
      <c r="AZ124" s="11" t="e">
        <f ca="1">_xlfn.MAXIFS(Table15[ACC+DEC],Table15[Name],Table15[[#This Row],[Name]])</f>
        <v>#NAME?</v>
      </c>
      <c r="BA124" s="11">
        <f>CONVERT(Table15[[#This Row],[Total Duration]],"day","mn")</f>
        <v>201.48333333333332</v>
      </c>
      <c r="BB124" s="12">
        <f>Table15[[#This Row],[HSD Above 20 km/h]]/Table15[[#This Row],[Duration(min)]]</f>
        <v>0.36618413433700059</v>
      </c>
      <c r="BC124" s="12">
        <f>Table15[[#This Row],[Velocity Zone 4 (15-20 Km/h) (m)]]/Table15[[#This Row],[Duration(min)]]</f>
        <v>7.343485813549508</v>
      </c>
      <c r="BD124" s="12">
        <f>Table15[[#This Row],[Velocity Zone 6 (25 + Km/h) (m)]]/Table15[[#This Row],[Duration(min)]]</f>
        <v>0</v>
      </c>
      <c r="BE124" s="12">
        <f>Table15[[#This Row],[Acceleration B1-3 Total Efforts (Gen 2)]]/Table15[[#This Row],[Duration(min)]]</f>
        <v>0.72958888245512454</v>
      </c>
      <c r="BF124" s="12">
        <f>Table15[[#This Row],[Deceleration B1-3 Total Efforts (Gen 2)]]/Table15[[#This Row],[Duration(min)]]</f>
        <v>0.49631896765654732</v>
      </c>
      <c r="BG124" s="12">
        <f>Table15[[#This Row],[High Intensity Distance (m)_&gt;15]]/Table15[[#This Row],[Duration(min)]]</f>
        <v>7.7096699478865087</v>
      </c>
      <c r="BH124" s="12">
        <f>Table15[[#This Row],[Velocity Zone 5 (20-25 Km/h) (m)]]/Table15[[#This Row],[Duration(min)]]</f>
        <v>0.36618413433700059</v>
      </c>
      <c r="BI124" s="12">
        <f>Table15[[#This Row],[Total Player Load]]/Table15[[#This Row],[Duration(min)]]</f>
        <v>7.3956878980891734</v>
      </c>
      <c r="BJ124" s="12">
        <f>Table15[[#This Row],[ACC+DEC]]/Table15[[#This Row],[Duration(min)]]</f>
        <v>1.2259078501116718</v>
      </c>
      <c r="BK124" s="11"/>
      <c r="BL124" s="11"/>
    </row>
    <row r="125" spans="1:64" x14ac:dyDescent="0.3">
      <c r="A125" s="13" t="s">
        <v>23</v>
      </c>
      <c r="B125" s="13" t="s">
        <v>134</v>
      </c>
      <c r="C125" s="14">
        <v>45125</v>
      </c>
      <c r="D125" s="13" t="s">
        <v>24</v>
      </c>
      <c r="E125" s="15">
        <v>0.14021990740740742</v>
      </c>
      <c r="F125" s="7">
        <v>13499.670410000001</v>
      </c>
      <c r="G125" s="7">
        <v>121.67</v>
      </c>
      <c r="H125" s="7">
        <v>24.855419999999999</v>
      </c>
      <c r="I125" s="7">
        <v>1542.6699799999999</v>
      </c>
      <c r="J125" s="7">
        <v>0.53</v>
      </c>
      <c r="K125" s="7">
        <v>142</v>
      </c>
      <c r="L125" s="7">
        <v>94</v>
      </c>
      <c r="M125" s="7">
        <v>1664.33998</v>
      </c>
      <c r="N125" s="7">
        <v>121.14</v>
      </c>
      <c r="O125" s="7">
        <v>1518.9967300000001</v>
      </c>
      <c r="P125" s="7">
        <v>66.856809999999996</v>
      </c>
      <c r="Q125" s="10">
        <f>SUM(Table15[[#This Row],[Acceleration B1-3 Total Efforts (Gen 2)]:[Deceleration B1-3 Total Efforts (Gen 2)]])</f>
        <v>236</v>
      </c>
      <c r="R125" s="11">
        <f>AVERAGEIF(Table15[Name],Table15[[#This Row],[Name]],Table15[Total Distance (m)])</f>
        <v>6241.2704329032267</v>
      </c>
      <c r="S125" s="11">
        <f>AVERAGEIF(Table15[Name],Table15[[#This Row],[Name]],Table15[HSD Above 20 km/h])</f>
        <v>217.21870838709677</v>
      </c>
      <c r="T125" s="11">
        <f>AVERAGEIF(Table15[Name],Table15[[#This Row],[Name]],Table15[Maximum Velocity (km/h)])</f>
        <v>26.033857419354835</v>
      </c>
      <c r="U125" s="11">
        <f>AVERAGEIF(Table15[Name],Table15[[#This Row],[Name]],Table15[Velocity Zone 4 (15-20 Km/h) (m)])</f>
        <v>570.99710096774197</v>
      </c>
      <c r="V125" s="11">
        <f>AVERAGEIF(Table15[Name],Table15[[#This Row],[Name]],Table15[Velocity Zone 6 (25 + Km/h) (m)])</f>
        <v>39.649355161290323</v>
      </c>
      <c r="W125" s="11">
        <f>AVERAGEIF(Table15[Name],Table15[[#This Row],[Name]],Table15[Acceleration B1-3 Total Efforts (Gen 2)])</f>
        <v>62.967741935483872</v>
      </c>
      <c r="X125" s="11">
        <f>AVERAGEIF(Table15[Name],Table15[[#This Row],[Name]],Table15[Deceleration B1-3 Total Efforts (Gen 2)])</f>
        <v>49.29032258064516</v>
      </c>
      <c r="Y125" s="11">
        <f>AVERAGEIF(Table15[Name],Table15[[#This Row],[Name]],Table15[High Intensity Distance (m)_&gt;15])</f>
        <v>788.2158093548386</v>
      </c>
      <c r="Z125" s="11">
        <f>AVERAGEIF(Table15[Name],Table15[[#This Row],[Name]],Table15[Velocity Zone 5 (20-25 Km/h) (m)])</f>
        <v>177.56935322580642</v>
      </c>
      <c r="AA125" s="11">
        <f>AVERAGEIF(Table15[Name],Table15[[#This Row],[Name]],Table15[Total Player Load])</f>
        <v>665.93952838709663</v>
      </c>
      <c r="AB125" s="11">
        <f>AVERAGEIF(Table15[Name],Table15[[#This Row],[Name]],Table15[ACC+DEC])</f>
        <v>112.25806451612904</v>
      </c>
      <c r="AC125" s="11">
        <f>AVERAGE(Table15[Total Distance (m)])</f>
        <v>5546.0900840188679</v>
      </c>
      <c r="AD125" s="11">
        <f>AVERAGE(Table15[HSD Above 20 km/h])</f>
        <v>248.67511279245289</v>
      </c>
      <c r="AE125" s="11">
        <f>AVERAGE(Table15[Maximum Velocity (km/h)])</f>
        <v>25.938714150943401</v>
      </c>
      <c r="AF125" s="11">
        <f>AVERAGE(Table15[Velocity Zone 4 (15-20 Km/h) (m)])</f>
        <v>585.63754809433908</v>
      </c>
      <c r="AG125" s="11">
        <f>AVERAGE(Table15[Velocity Zone 6 (25 + Km/h) (m)])</f>
        <v>55.103452830188672</v>
      </c>
      <c r="AH125" s="11">
        <f>AVERAGE(Table15[Acceleration B1-3 Total Efforts (Gen 2)])</f>
        <v>70.932075471698113</v>
      </c>
      <c r="AI125" s="11">
        <f>AVERAGE(Table15[Deceleration B1-3 Total Efforts (Gen 2)])</f>
        <v>58.513207547169813</v>
      </c>
      <c r="AJ125" s="11">
        <f>AVERAGE(Table15[High Intensity Distance (m)_&gt;15])</f>
        <v>834.31266088679206</v>
      </c>
      <c r="AK125" s="11">
        <f>AVERAGE(Table15[Velocity Zone 5 (20-25 Km/h) (m)])</f>
        <v>193.57165996226419</v>
      </c>
      <c r="AL125" s="11">
        <f>AVERAGE(Table15[Total Player Load])</f>
        <v>612.17092028301886</v>
      </c>
      <c r="AM125" s="11">
        <f>AVERAGE(Table15[ACC+DEC])</f>
        <v>129.44528301886791</v>
      </c>
      <c r="AN125" s="11" t="str">
        <f>TEXT(Table15[[#This Row],[Date]],"mmmm")</f>
        <v>juillet</v>
      </c>
      <c r="AO125" s="11" t="e">
        <f ca="1">_xlfn.MAXIFS(Table15[Total Distance (m)],Table15[Name],Table15[[#This Row],[Name]])</f>
        <v>#NAME?</v>
      </c>
      <c r="AP125" s="11" t="e">
        <f ca="1">_xlfn.MAXIFS(Table15[HSD Above 20 km/h],Table15[Name],Table15[[#This Row],[Name]])</f>
        <v>#NAME?</v>
      </c>
      <c r="AQ125" s="11" t="e">
        <f ca="1">_xlfn.MAXIFS(Table15[Maximum Velocity (km/h)],Table15[Name],Table15[[#This Row],[Name]])</f>
        <v>#NAME?</v>
      </c>
      <c r="AR125" s="9" t="e">
        <f ca="1">Table15[[#This Row],[Maximum Velocity (km/h)]]/Table15[[#This Row],[Max_Maximum Velocity (km/h)]]</f>
        <v>#NAME?</v>
      </c>
      <c r="AS125" s="11" t="e">
        <f ca="1">_xlfn.MAXIFS(Table15[Velocity Zone 4 (15-20 Km/h) (m)],Table15[Name],Table15[[#This Row],[Name]])</f>
        <v>#NAME?</v>
      </c>
      <c r="AT125" s="11" t="e">
        <f ca="1">_xlfn.MAXIFS(Table15[Velocity Zone 6 (25 + Km/h) (m)],Table15[Name],Table15[[#This Row],[Name]])</f>
        <v>#NAME?</v>
      </c>
      <c r="AU125" s="11" t="e">
        <f ca="1">_xlfn.MAXIFS(Table15[Acceleration B1-3 Total Efforts (Gen 2)],Table15[Name],Table15[[#This Row],[Name]])</f>
        <v>#NAME?</v>
      </c>
      <c r="AV125" s="11" t="e">
        <f ca="1">_xlfn.MAXIFS(Table15[Deceleration B1-3 Total Efforts (Gen 2)],Table15[Name],Table15[[#This Row],[Name]])</f>
        <v>#NAME?</v>
      </c>
      <c r="AW125" s="11" t="e">
        <f ca="1">_xlfn.MAXIFS(Table15[High Intensity Distance (m)_&gt;15],Table15[Name],Table15[[#This Row],[Name]])</f>
        <v>#NAME?</v>
      </c>
      <c r="AX125" s="11" t="e">
        <f ca="1">_xlfn.MAXIFS(Table15[Velocity Zone 5 (20-25 Km/h) (m)],Table15[Name],Table15[[#This Row],[Name]])</f>
        <v>#NAME?</v>
      </c>
      <c r="AY125" s="11" t="e">
        <f ca="1">_xlfn.MAXIFS(Table15[Total Player Load],Table15[Name],Table15[[#This Row],[Name]])</f>
        <v>#NAME?</v>
      </c>
      <c r="AZ125" s="11" t="e">
        <f ca="1">_xlfn.MAXIFS(Table15[ACC+DEC],Table15[Name],Table15[[#This Row],[Name]])</f>
        <v>#NAME?</v>
      </c>
      <c r="BA125" s="11">
        <f>CONVERT(Table15[[#This Row],[Total Duration]],"day","mn")</f>
        <v>201.91666666666669</v>
      </c>
      <c r="BB125" s="12">
        <f>Table15[[#This Row],[HSD Above 20 km/h]]/Table15[[#This Row],[Duration(min)]]</f>
        <v>0.60257531985142376</v>
      </c>
      <c r="BC125" s="12">
        <f>Table15[[#This Row],[Velocity Zone 4 (15-20 Km/h) (m)]]/Table15[[#This Row],[Duration(min)]]</f>
        <v>7.6401319686339235</v>
      </c>
      <c r="BD125" s="12">
        <f>Table15[[#This Row],[Velocity Zone 6 (25 + Km/h) (m)]]/Table15[[#This Row],[Duration(min)]]</f>
        <v>2.6248452331820056E-3</v>
      </c>
      <c r="BE125" s="12">
        <f>Table15[[#This Row],[Acceleration B1-3 Total Efforts (Gen 2)]]/Table15[[#This Row],[Duration(min)]]</f>
        <v>0.70326042096574493</v>
      </c>
      <c r="BF125" s="12">
        <f>Table15[[#This Row],[Deceleration B1-3 Total Efforts (Gen 2)]]/Table15[[#This Row],[Duration(min)]]</f>
        <v>0.46553858852661983</v>
      </c>
      <c r="BG125" s="12">
        <f>Table15[[#This Row],[High Intensity Distance (m)_&gt;15]]/Table15[[#This Row],[Duration(min)]]</f>
        <v>8.242707288485347</v>
      </c>
      <c r="BH125" s="12">
        <f>Table15[[#This Row],[Velocity Zone 5 (20-25 Km/h) (m)]]/Table15[[#This Row],[Duration(min)]]</f>
        <v>0.5999504746182418</v>
      </c>
      <c r="BI125" s="12">
        <f>Table15[[#This Row],[Total Player Load]]/Table15[[#This Row],[Duration(min)]]</f>
        <v>7.5228892942633099</v>
      </c>
      <c r="BJ125" s="12">
        <f>Table15[[#This Row],[ACC+DEC]]/Table15[[#This Row],[Duration(min)]]</f>
        <v>1.1687990094923648</v>
      </c>
      <c r="BK125" s="11"/>
      <c r="BL125" s="11"/>
    </row>
    <row r="126" spans="1:64" x14ac:dyDescent="0.3">
      <c r="A126" s="13" t="s">
        <v>27</v>
      </c>
      <c r="B126" s="13" t="s">
        <v>134</v>
      </c>
      <c r="C126" s="14">
        <v>45125</v>
      </c>
      <c r="D126" s="13" t="s">
        <v>15</v>
      </c>
      <c r="E126" s="15">
        <v>0.1408449074074074</v>
      </c>
      <c r="F126" s="7">
        <v>10987.22327</v>
      </c>
      <c r="G126" s="7">
        <v>311.58</v>
      </c>
      <c r="H126" s="7">
        <v>28.241510000000002</v>
      </c>
      <c r="I126" s="7">
        <v>1160.3200099999999</v>
      </c>
      <c r="J126" s="7">
        <v>44.51</v>
      </c>
      <c r="K126" s="7">
        <v>177</v>
      </c>
      <c r="L126" s="7">
        <v>148</v>
      </c>
      <c r="M126" s="7">
        <v>1471.9000100000001</v>
      </c>
      <c r="N126" s="7">
        <v>267.07</v>
      </c>
      <c r="O126" s="7">
        <v>1140.4313</v>
      </c>
      <c r="P126" s="7">
        <v>54.170110000000001</v>
      </c>
      <c r="Q126" s="10">
        <f>SUM(Table15[[#This Row],[Acceleration B1-3 Total Efforts (Gen 2)]:[Deceleration B1-3 Total Efforts (Gen 2)]])</f>
        <v>325</v>
      </c>
      <c r="R126" s="11">
        <f>AVERAGEIF(Table15[Name],Table15[[#This Row],[Name]],Table15[Total Distance (m)])</f>
        <v>5179.7768868965513</v>
      </c>
      <c r="S126" s="11">
        <f>AVERAGEIF(Table15[Name],Table15[[#This Row],[Name]],Table15[HSD Above 20 km/h])</f>
        <v>252.10896655172411</v>
      </c>
      <c r="T126" s="11">
        <f>AVERAGEIF(Table15[Name],Table15[[#This Row],[Name]],Table15[Maximum Velocity (km/h)])</f>
        <v>25.649757931034483</v>
      </c>
      <c r="U126" s="11">
        <f>AVERAGEIF(Table15[Name],Table15[[#This Row],[Name]],Table15[Velocity Zone 4 (15-20 Km/h) (m)])</f>
        <v>569.24724724137934</v>
      </c>
      <c r="V126" s="11">
        <f>AVERAGEIF(Table15[Name],Table15[[#This Row],[Name]],Table15[Velocity Zone 6 (25 + Km/h) (m)])</f>
        <v>51.631034137931039</v>
      </c>
      <c r="W126" s="11">
        <f>AVERAGEIF(Table15[Name],Table15[[#This Row],[Name]],Table15[Acceleration B1-3 Total Efforts (Gen 2)])</f>
        <v>76</v>
      </c>
      <c r="X126" s="11">
        <f>AVERAGEIF(Table15[Name],Table15[[#This Row],[Name]],Table15[Deceleration B1-3 Total Efforts (Gen 2)])</f>
        <v>64.58620689655173</v>
      </c>
      <c r="Y126" s="11">
        <f>AVERAGEIF(Table15[Name],Table15[[#This Row],[Name]],Table15[High Intensity Distance (m)_&gt;15])</f>
        <v>821.35621379310328</v>
      </c>
      <c r="Z126" s="11">
        <f>AVERAGEIF(Table15[Name],Table15[[#This Row],[Name]],Table15[Velocity Zone 5 (20-25 Km/h) (m)])</f>
        <v>200.47793241379313</v>
      </c>
      <c r="AA126" s="11">
        <f>AVERAGEIF(Table15[Name],Table15[[#This Row],[Name]],Table15[Total Player Load])</f>
        <v>529.0852103448276</v>
      </c>
      <c r="AB126" s="11">
        <f>AVERAGEIF(Table15[Name],Table15[[#This Row],[Name]],Table15[ACC+DEC])</f>
        <v>140.58620689655172</v>
      </c>
      <c r="AC126" s="11">
        <f>AVERAGE(Table15[Total Distance (m)])</f>
        <v>5546.0900840188679</v>
      </c>
      <c r="AD126" s="11">
        <f>AVERAGE(Table15[HSD Above 20 km/h])</f>
        <v>248.67511279245289</v>
      </c>
      <c r="AE126" s="11">
        <f>AVERAGE(Table15[Maximum Velocity (km/h)])</f>
        <v>25.938714150943401</v>
      </c>
      <c r="AF126" s="11">
        <f>AVERAGE(Table15[Velocity Zone 4 (15-20 Km/h) (m)])</f>
        <v>585.63754809433908</v>
      </c>
      <c r="AG126" s="11">
        <f>AVERAGE(Table15[Velocity Zone 6 (25 + Km/h) (m)])</f>
        <v>55.103452830188672</v>
      </c>
      <c r="AH126" s="11">
        <f>AVERAGE(Table15[Acceleration B1-3 Total Efforts (Gen 2)])</f>
        <v>70.932075471698113</v>
      </c>
      <c r="AI126" s="11">
        <f>AVERAGE(Table15[Deceleration B1-3 Total Efforts (Gen 2)])</f>
        <v>58.513207547169813</v>
      </c>
      <c r="AJ126" s="11">
        <f>AVERAGE(Table15[High Intensity Distance (m)_&gt;15])</f>
        <v>834.31266088679206</v>
      </c>
      <c r="AK126" s="11">
        <f>AVERAGE(Table15[Velocity Zone 5 (20-25 Km/h) (m)])</f>
        <v>193.57165996226419</v>
      </c>
      <c r="AL126" s="11">
        <f>AVERAGE(Table15[Total Player Load])</f>
        <v>612.17092028301886</v>
      </c>
      <c r="AM126" s="11">
        <f>AVERAGE(Table15[ACC+DEC])</f>
        <v>129.44528301886791</v>
      </c>
      <c r="AN126" s="11" t="str">
        <f>TEXT(Table15[[#This Row],[Date]],"mmmm")</f>
        <v>juillet</v>
      </c>
      <c r="AO126" s="11" t="e">
        <f ca="1">_xlfn.MAXIFS(Table15[Total Distance (m)],Table15[Name],Table15[[#This Row],[Name]])</f>
        <v>#NAME?</v>
      </c>
      <c r="AP126" s="11" t="e">
        <f ca="1">_xlfn.MAXIFS(Table15[HSD Above 20 km/h],Table15[Name],Table15[[#This Row],[Name]])</f>
        <v>#NAME?</v>
      </c>
      <c r="AQ126" s="11" t="e">
        <f ca="1">_xlfn.MAXIFS(Table15[Maximum Velocity (km/h)],Table15[Name],Table15[[#This Row],[Name]])</f>
        <v>#NAME?</v>
      </c>
      <c r="AR126" s="9" t="e">
        <f ca="1">Table15[[#This Row],[Maximum Velocity (km/h)]]/Table15[[#This Row],[Max_Maximum Velocity (km/h)]]</f>
        <v>#NAME?</v>
      </c>
      <c r="AS126" s="11" t="e">
        <f ca="1">_xlfn.MAXIFS(Table15[Velocity Zone 4 (15-20 Km/h) (m)],Table15[Name],Table15[[#This Row],[Name]])</f>
        <v>#NAME?</v>
      </c>
      <c r="AT126" s="11" t="e">
        <f ca="1">_xlfn.MAXIFS(Table15[Velocity Zone 6 (25 + Km/h) (m)],Table15[Name],Table15[[#This Row],[Name]])</f>
        <v>#NAME?</v>
      </c>
      <c r="AU126" s="11" t="e">
        <f ca="1">_xlfn.MAXIFS(Table15[Acceleration B1-3 Total Efforts (Gen 2)],Table15[Name],Table15[[#This Row],[Name]])</f>
        <v>#NAME?</v>
      </c>
      <c r="AV126" s="11" t="e">
        <f ca="1">_xlfn.MAXIFS(Table15[Deceleration B1-3 Total Efforts (Gen 2)],Table15[Name],Table15[[#This Row],[Name]])</f>
        <v>#NAME?</v>
      </c>
      <c r="AW126" s="11" t="e">
        <f ca="1">_xlfn.MAXIFS(Table15[High Intensity Distance (m)_&gt;15],Table15[Name],Table15[[#This Row],[Name]])</f>
        <v>#NAME?</v>
      </c>
      <c r="AX126" s="11" t="e">
        <f ca="1">_xlfn.MAXIFS(Table15[Velocity Zone 5 (20-25 Km/h) (m)],Table15[Name],Table15[[#This Row],[Name]])</f>
        <v>#NAME?</v>
      </c>
      <c r="AY126" s="11" t="e">
        <f ca="1">_xlfn.MAXIFS(Table15[Total Player Load],Table15[Name],Table15[[#This Row],[Name]])</f>
        <v>#NAME?</v>
      </c>
      <c r="AZ126" s="11" t="e">
        <f ca="1">_xlfn.MAXIFS(Table15[ACC+DEC],Table15[Name],Table15[[#This Row],[Name]])</f>
        <v>#NAME?</v>
      </c>
      <c r="BA126" s="11">
        <f>CONVERT(Table15[[#This Row],[Total Duration]],"day","mn")</f>
        <v>202.81666666666666</v>
      </c>
      <c r="BB126" s="12">
        <f>Table15[[#This Row],[HSD Above 20 km/h]]/Table15[[#This Row],[Duration(min)]]</f>
        <v>1.5362642780836551</v>
      </c>
      <c r="BC126" s="12">
        <f>Table15[[#This Row],[Velocity Zone 4 (15-20 Km/h) (m)]]/Table15[[#This Row],[Duration(min)]]</f>
        <v>5.7210288930889961</v>
      </c>
      <c r="BD126" s="12">
        <f>Table15[[#This Row],[Velocity Zone 6 (25 + Km/h) (m)]]/Table15[[#This Row],[Duration(min)]]</f>
        <v>0.21945928178157614</v>
      </c>
      <c r="BE126" s="12">
        <f>Table15[[#This Row],[Acceleration B1-3 Total Efforts (Gen 2)]]/Table15[[#This Row],[Duration(min)]]</f>
        <v>0.87270934341359196</v>
      </c>
      <c r="BF126" s="12">
        <f>Table15[[#This Row],[Deceleration B1-3 Total Efforts (Gen 2)]]/Table15[[#This Row],[Duration(min)]]</f>
        <v>0.72972306680910515</v>
      </c>
      <c r="BG126" s="12">
        <f>Table15[[#This Row],[High Intensity Distance (m)_&gt;15]]/Table15[[#This Row],[Duration(min)]]</f>
        <v>7.2572931711726527</v>
      </c>
      <c r="BH126" s="12">
        <f>Table15[[#This Row],[Velocity Zone 5 (20-25 Km/h) (m)]]/Table15[[#This Row],[Duration(min)]]</f>
        <v>1.3168049963020791</v>
      </c>
      <c r="BI126" s="12">
        <f>Table15[[#This Row],[Total Player Load]]/Table15[[#This Row],[Duration(min)]]</f>
        <v>5.6229663900073961</v>
      </c>
      <c r="BJ126" s="12">
        <f>Table15[[#This Row],[ACC+DEC]]/Table15[[#This Row],[Duration(min)]]</f>
        <v>1.602432410222697</v>
      </c>
      <c r="BK126" s="11"/>
      <c r="BL126" s="11"/>
    </row>
    <row r="127" spans="1:64" x14ac:dyDescent="0.3">
      <c r="A127" s="13" t="s">
        <v>28</v>
      </c>
      <c r="B127" s="13" t="s">
        <v>134</v>
      </c>
      <c r="C127" s="14">
        <v>45125</v>
      </c>
      <c r="D127" s="13" t="s">
        <v>17</v>
      </c>
      <c r="E127" s="15">
        <v>0.14021990740740742</v>
      </c>
      <c r="F127" s="7">
        <v>11880.89746</v>
      </c>
      <c r="G127" s="7">
        <v>143.58000000000001</v>
      </c>
      <c r="H127" s="7">
        <v>27.446809999999999</v>
      </c>
      <c r="I127" s="7">
        <v>1084.6099999999999</v>
      </c>
      <c r="J127" s="7">
        <v>12.28</v>
      </c>
      <c r="K127" s="7">
        <v>150</v>
      </c>
      <c r="L127" s="7">
        <v>89</v>
      </c>
      <c r="M127" s="7">
        <v>1228.19</v>
      </c>
      <c r="N127" s="7">
        <v>131.30000000000001</v>
      </c>
      <c r="O127" s="7">
        <v>1138.08195</v>
      </c>
      <c r="P127" s="7">
        <v>58.839869999999998</v>
      </c>
      <c r="Q127" s="10">
        <f>SUM(Table15[[#This Row],[Acceleration B1-3 Total Efforts (Gen 2)]:[Deceleration B1-3 Total Efforts (Gen 2)]])</f>
        <v>239</v>
      </c>
      <c r="R127" s="11">
        <f>AVERAGEIF(Table15[Name],Table15[[#This Row],[Name]],Table15[Total Distance (m)])</f>
        <v>5226.0524104761907</v>
      </c>
      <c r="S127" s="11">
        <f>AVERAGEIF(Table15[Name],Table15[[#This Row],[Name]],Table15[HSD Above 20 km/h])</f>
        <v>191.89047666666667</v>
      </c>
      <c r="T127" s="11">
        <f>AVERAGEIF(Table15[Name],Table15[[#This Row],[Name]],Table15[Maximum Velocity (km/h)])</f>
        <v>24.023690000000002</v>
      </c>
      <c r="U127" s="11">
        <f>AVERAGEIF(Table15[Name],Table15[[#This Row],[Name]],Table15[Velocity Zone 4 (15-20 Km/h) (m)])</f>
        <v>513.75143095238082</v>
      </c>
      <c r="V127" s="11">
        <f>AVERAGEIF(Table15[Name],Table15[[#This Row],[Name]],Table15[Velocity Zone 6 (25 + Km/h) (m)])</f>
        <v>55.037619047619046</v>
      </c>
      <c r="W127" s="11">
        <f>AVERAGEIF(Table15[Name],Table15[[#This Row],[Name]],Table15[Acceleration B1-3 Total Efforts (Gen 2)])</f>
        <v>62.238095238095241</v>
      </c>
      <c r="X127" s="11">
        <f>AVERAGEIF(Table15[Name],Table15[[#This Row],[Name]],Table15[Deceleration B1-3 Total Efforts (Gen 2)])</f>
        <v>39.761904761904759</v>
      </c>
      <c r="Y127" s="11">
        <f>AVERAGEIF(Table15[Name],Table15[[#This Row],[Name]],Table15[High Intensity Distance (m)_&gt;15])</f>
        <v>705.64190761904752</v>
      </c>
      <c r="Z127" s="11">
        <f>AVERAGEIF(Table15[Name],Table15[[#This Row],[Name]],Table15[Velocity Zone 5 (20-25 Km/h) (m)])</f>
        <v>136.85285761904763</v>
      </c>
      <c r="AA127" s="11">
        <f>AVERAGEIF(Table15[Name],Table15[[#This Row],[Name]],Table15[Total Player Load])</f>
        <v>519.94061999999997</v>
      </c>
      <c r="AB127" s="11">
        <f>AVERAGEIF(Table15[Name],Table15[[#This Row],[Name]],Table15[ACC+DEC])</f>
        <v>102</v>
      </c>
      <c r="AC127" s="11">
        <f>AVERAGE(Table15[Total Distance (m)])</f>
        <v>5546.0900840188679</v>
      </c>
      <c r="AD127" s="11">
        <f>AVERAGE(Table15[HSD Above 20 km/h])</f>
        <v>248.67511279245289</v>
      </c>
      <c r="AE127" s="11">
        <f>AVERAGE(Table15[Maximum Velocity (km/h)])</f>
        <v>25.938714150943401</v>
      </c>
      <c r="AF127" s="11">
        <f>AVERAGE(Table15[Velocity Zone 4 (15-20 Km/h) (m)])</f>
        <v>585.63754809433908</v>
      </c>
      <c r="AG127" s="11">
        <f>AVERAGE(Table15[Velocity Zone 6 (25 + Km/h) (m)])</f>
        <v>55.103452830188672</v>
      </c>
      <c r="AH127" s="11">
        <f>AVERAGE(Table15[Acceleration B1-3 Total Efforts (Gen 2)])</f>
        <v>70.932075471698113</v>
      </c>
      <c r="AI127" s="11">
        <f>AVERAGE(Table15[Deceleration B1-3 Total Efforts (Gen 2)])</f>
        <v>58.513207547169813</v>
      </c>
      <c r="AJ127" s="11">
        <f>AVERAGE(Table15[High Intensity Distance (m)_&gt;15])</f>
        <v>834.31266088679206</v>
      </c>
      <c r="AK127" s="11">
        <f>AVERAGE(Table15[Velocity Zone 5 (20-25 Km/h) (m)])</f>
        <v>193.57165996226419</v>
      </c>
      <c r="AL127" s="11">
        <f>AVERAGE(Table15[Total Player Load])</f>
        <v>612.17092028301886</v>
      </c>
      <c r="AM127" s="11">
        <f>AVERAGE(Table15[ACC+DEC])</f>
        <v>129.44528301886791</v>
      </c>
      <c r="AN127" s="11" t="str">
        <f>TEXT(Table15[[#This Row],[Date]],"mmmm")</f>
        <v>juillet</v>
      </c>
      <c r="AO127" s="11" t="e">
        <f ca="1">_xlfn.MAXIFS(Table15[Total Distance (m)],Table15[Name],Table15[[#This Row],[Name]])</f>
        <v>#NAME?</v>
      </c>
      <c r="AP127" s="11" t="e">
        <f ca="1">_xlfn.MAXIFS(Table15[HSD Above 20 km/h],Table15[Name],Table15[[#This Row],[Name]])</f>
        <v>#NAME?</v>
      </c>
      <c r="AQ127" s="11" t="e">
        <f ca="1">_xlfn.MAXIFS(Table15[Maximum Velocity (km/h)],Table15[Name],Table15[[#This Row],[Name]])</f>
        <v>#NAME?</v>
      </c>
      <c r="AR127" s="9" t="e">
        <f ca="1">Table15[[#This Row],[Maximum Velocity (km/h)]]/Table15[[#This Row],[Max_Maximum Velocity (km/h)]]</f>
        <v>#NAME?</v>
      </c>
      <c r="AS127" s="11" t="e">
        <f ca="1">_xlfn.MAXIFS(Table15[Velocity Zone 4 (15-20 Km/h) (m)],Table15[Name],Table15[[#This Row],[Name]])</f>
        <v>#NAME?</v>
      </c>
      <c r="AT127" s="11" t="e">
        <f ca="1">_xlfn.MAXIFS(Table15[Velocity Zone 6 (25 + Km/h) (m)],Table15[Name],Table15[[#This Row],[Name]])</f>
        <v>#NAME?</v>
      </c>
      <c r="AU127" s="11" t="e">
        <f ca="1">_xlfn.MAXIFS(Table15[Acceleration B1-3 Total Efforts (Gen 2)],Table15[Name],Table15[[#This Row],[Name]])</f>
        <v>#NAME?</v>
      </c>
      <c r="AV127" s="11" t="e">
        <f ca="1">_xlfn.MAXIFS(Table15[Deceleration B1-3 Total Efforts (Gen 2)],Table15[Name],Table15[[#This Row],[Name]])</f>
        <v>#NAME?</v>
      </c>
      <c r="AW127" s="11" t="e">
        <f ca="1">_xlfn.MAXIFS(Table15[High Intensity Distance (m)_&gt;15],Table15[Name],Table15[[#This Row],[Name]])</f>
        <v>#NAME?</v>
      </c>
      <c r="AX127" s="11" t="e">
        <f ca="1">_xlfn.MAXIFS(Table15[Velocity Zone 5 (20-25 Km/h) (m)],Table15[Name],Table15[[#This Row],[Name]])</f>
        <v>#NAME?</v>
      </c>
      <c r="AY127" s="11" t="e">
        <f ca="1">_xlfn.MAXIFS(Table15[Total Player Load],Table15[Name],Table15[[#This Row],[Name]])</f>
        <v>#NAME?</v>
      </c>
      <c r="AZ127" s="11" t="e">
        <f ca="1">_xlfn.MAXIFS(Table15[ACC+DEC],Table15[Name],Table15[[#This Row],[Name]])</f>
        <v>#NAME?</v>
      </c>
      <c r="BA127" s="11">
        <f>CONVERT(Table15[[#This Row],[Total Duration]],"day","mn")</f>
        <v>201.91666666666669</v>
      </c>
      <c r="BB127" s="12">
        <f>Table15[[#This Row],[HSD Above 20 km/h]]/Table15[[#This Row],[Duration(min)]]</f>
        <v>0.71108543128353285</v>
      </c>
      <c r="BC127" s="12">
        <f>Table15[[#This Row],[Velocity Zone 4 (15-20 Km/h) (m)]]/Table15[[#This Row],[Duration(min)]]</f>
        <v>5.3715724308708204</v>
      </c>
      <c r="BD127" s="12">
        <f>Table15[[#This Row],[Velocity Zone 6 (25 + Km/h) (m)]]/Table15[[#This Row],[Duration(min)]]</f>
        <v>6.0817168799009481E-2</v>
      </c>
      <c r="BE127" s="12">
        <f>Table15[[#This Row],[Acceleration B1-3 Total Efforts (Gen 2)]]/Table15[[#This Row],[Duration(min)]]</f>
        <v>0.74288072637226577</v>
      </c>
      <c r="BF127" s="12">
        <f>Table15[[#This Row],[Deceleration B1-3 Total Efforts (Gen 2)]]/Table15[[#This Row],[Duration(min)]]</f>
        <v>0.44077589764754432</v>
      </c>
      <c r="BG127" s="12">
        <f>Table15[[#This Row],[High Intensity Distance (m)_&gt;15]]/Table15[[#This Row],[Duration(min)]]</f>
        <v>6.0826578621543534</v>
      </c>
      <c r="BH127" s="12">
        <f>Table15[[#This Row],[Velocity Zone 5 (20-25 Km/h) (m)]]/Table15[[#This Row],[Duration(min)]]</f>
        <v>0.6502682624845233</v>
      </c>
      <c r="BI127" s="12">
        <f>Table15[[#This Row],[Total Player Load]]/Table15[[#This Row],[Duration(min)]]</f>
        <v>5.6363943045810974</v>
      </c>
      <c r="BJ127" s="12">
        <f>Table15[[#This Row],[ACC+DEC]]/Table15[[#This Row],[Duration(min)]]</f>
        <v>1.1836566240198101</v>
      </c>
      <c r="BK127" s="11"/>
      <c r="BL127" s="11"/>
    </row>
    <row r="128" spans="1:64" x14ac:dyDescent="0.3">
      <c r="A128" s="13" t="s">
        <v>29</v>
      </c>
      <c r="B128" s="13" t="s">
        <v>134</v>
      </c>
      <c r="C128" s="14">
        <v>45125</v>
      </c>
      <c r="D128" s="13" t="s">
        <v>19</v>
      </c>
      <c r="E128" s="15">
        <v>0.14002314814814815</v>
      </c>
      <c r="F128" s="7">
        <v>12996.471680000001</v>
      </c>
      <c r="G128" s="7">
        <v>158.53</v>
      </c>
      <c r="H128" s="7">
        <v>25.248049999999999</v>
      </c>
      <c r="I128" s="7">
        <v>1613.1999800000001</v>
      </c>
      <c r="J128" s="7">
        <v>6.09</v>
      </c>
      <c r="K128" s="7">
        <v>184</v>
      </c>
      <c r="L128" s="7">
        <v>128</v>
      </c>
      <c r="M128" s="7">
        <v>1771.7299800000001</v>
      </c>
      <c r="N128" s="7">
        <v>152.44</v>
      </c>
      <c r="O128" s="7">
        <v>1487.80188</v>
      </c>
      <c r="P128" s="7">
        <v>64.455860000000001</v>
      </c>
      <c r="Q128" s="10">
        <f>SUM(Table15[[#This Row],[Acceleration B1-3 Total Efforts (Gen 2)]:[Deceleration B1-3 Total Efforts (Gen 2)]])</f>
        <v>312</v>
      </c>
      <c r="R128" s="11">
        <f>AVERAGEIF(Table15[Name],Table15[[#This Row],[Name]],Table15[Total Distance (m)])</f>
        <v>5728.9490364516105</v>
      </c>
      <c r="S128" s="11">
        <f>AVERAGEIF(Table15[Name],Table15[[#This Row],[Name]],Table15[HSD Above 20 km/h])</f>
        <v>239.85128903225805</v>
      </c>
      <c r="T128" s="11">
        <f>AVERAGEIF(Table15[Name],Table15[[#This Row],[Name]],Table15[Maximum Velocity (km/h)])</f>
        <v>25.935883548387089</v>
      </c>
      <c r="U128" s="11">
        <f>AVERAGEIF(Table15[Name],Table15[[#This Row],[Name]],Table15[Velocity Zone 4 (15-20 Km/h) (m)])</f>
        <v>718.38871516129029</v>
      </c>
      <c r="V128" s="11">
        <f>AVERAGEIF(Table15[Name],Table15[[#This Row],[Name]],Table15[Velocity Zone 6 (25 + Km/h) (m)])</f>
        <v>46.860967419354829</v>
      </c>
      <c r="W128" s="11">
        <f>AVERAGEIF(Table15[Name],Table15[[#This Row],[Name]],Table15[Acceleration B1-3 Total Efforts (Gen 2)])</f>
        <v>75.193548387096769</v>
      </c>
      <c r="X128" s="11">
        <f>AVERAGEIF(Table15[Name],Table15[[#This Row],[Name]],Table15[Deceleration B1-3 Total Efforts (Gen 2)])</f>
        <v>57.548387096774192</v>
      </c>
      <c r="Y128" s="11">
        <f>AVERAGEIF(Table15[Name],Table15[[#This Row],[Name]],Table15[High Intensity Distance (m)_&gt;15])</f>
        <v>958.24000419354843</v>
      </c>
      <c r="Z128" s="11">
        <f>AVERAGEIF(Table15[Name],Table15[[#This Row],[Name]],Table15[Velocity Zone 5 (20-25 Km/h) (m)])</f>
        <v>192.99032161290322</v>
      </c>
      <c r="AA128" s="11">
        <f>AVERAGEIF(Table15[Name],Table15[[#This Row],[Name]],Table15[Total Player Load])</f>
        <v>618.45316032258052</v>
      </c>
      <c r="AB128" s="11">
        <f>AVERAGEIF(Table15[Name],Table15[[#This Row],[Name]],Table15[ACC+DEC])</f>
        <v>132.74193548387098</v>
      </c>
      <c r="AC128" s="11">
        <f>AVERAGE(Table15[Total Distance (m)])</f>
        <v>5546.0900840188679</v>
      </c>
      <c r="AD128" s="11">
        <f>AVERAGE(Table15[HSD Above 20 km/h])</f>
        <v>248.67511279245289</v>
      </c>
      <c r="AE128" s="11">
        <f>AVERAGE(Table15[Maximum Velocity (km/h)])</f>
        <v>25.938714150943401</v>
      </c>
      <c r="AF128" s="11">
        <f>AVERAGE(Table15[Velocity Zone 4 (15-20 Km/h) (m)])</f>
        <v>585.63754809433908</v>
      </c>
      <c r="AG128" s="11">
        <f>AVERAGE(Table15[Velocity Zone 6 (25 + Km/h) (m)])</f>
        <v>55.103452830188672</v>
      </c>
      <c r="AH128" s="11">
        <f>AVERAGE(Table15[Acceleration B1-3 Total Efforts (Gen 2)])</f>
        <v>70.932075471698113</v>
      </c>
      <c r="AI128" s="11">
        <f>AVERAGE(Table15[Deceleration B1-3 Total Efforts (Gen 2)])</f>
        <v>58.513207547169813</v>
      </c>
      <c r="AJ128" s="11">
        <f>AVERAGE(Table15[High Intensity Distance (m)_&gt;15])</f>
        <v>834.31266088679206</v>
      </c>
      <c r="AK128" s="11">
        <f>AVERAGE(Table15[Velocity Zone 5 (20-25 Km/h) (m)])</f>
        <v>193.57165996226419</v>
      </c>
      <c r="AL128" s="11">
        <f>AVERAGE(Table15[Total Player Load])</f>
        <v>612.17092028301886</v>
      </c>
      <c r="AM128" s="11">
        <f>AVERAGE(Table15[ACC+DEC])</f>
        <v>129.44528301886791</v>
      </c>
      <c r="AN128" s="11" t="str">
        <f>TEXT(Table15[[#This Row],[Date]],"mmmm")</f>
        <v>juillet</v>
      </c>
      <c r="AO128" s="11" t="e">
        <f ca="1">_xlfn.MAXIFS(Table15[Total Distance (m)],Table15[Name],Table15[[#This Row],[Name]])</f>
        <v>#NAME?</v>
      </c>
      <c r="AP128" s="11" t="e">
        <f ca="1">_xlfn.MAXIFS(Table15[HSD Above 20 km/h],Table15[Name],Table15[[#This Row],[Name]])</f>
        <v>#NAME?</v>
      </c>
      <c r="AQ128" s="11" t="e">
        <f ca="1">_xlfn.MAXIFS(Table15[Maximum Velocity (km/h)],Table15[Name],Table15[[#This Row],[Name]])</f>
        <v>#NAME?</v>
      </c>
      <c r="AR128" s="9" t="e">
        <f ca="1">Table15[[#This Row],[Maximum Velocity (km/h)]]/Table15[[#This Row],[Max_Maximum Velocity (km/h)]]</f>
        <v>#NAME?</v>
      </c>
      <c r="AS128" s="11" t="e">
        <f ca="1">_xlfn.MAXIFS(Table15[Velocity Zone 4 (15-20 Km/h) (m)],Table15[Name],Table15[[#This Row],[Name]])</f>
        <v>#NAME?</v>
      </c>
      <c r="AT128" s="11" t="e">
        <f ca="1">_xlfn.MAXIFS(Table15[Velocity Zone 6 (25 + Km/h) (m)],Table15[Name],Table15[[#This Row],[Name]])</f>
        <v>#NAME?</v>
      </c>
      <c r="AU128" s="11" t="e">
        <f ca="1">_xlfn.MAXIFS(Table15[Acceleration B1-3 Total Efforts (Gen 2)],Table15[Name],Table15[[#This Row],[Name]])</f>
        <v>#NAME?</v>
      </c>
      <c r="AV128" s="11" t="e">
        <f ca="1">_xlfn.MAXIFS(Table15[Deceleration B1-3 Total Efforts (Gen 2)],Table15[Name],Table15[[#This Row],[Name]])</f>
        <v>#NAME?</v>
      </c>
      <c r="AW128" s="11" t="e">
        <f ca="1">_xlfn.MAXIFS(Table15[High Intensity Distance (m)_&gt;15],Table15[Name],Table15[[#This Row],[Name]])</f>
        <v>#NAME?</v>
      </c>
      <c r="AX128" s="11" t="e">
        <f ca="1">_xlfn.MAXIFS(Table15[Velocity Zone 5 (20-25 Km/h) (m)],Table15[Name],Table15[[#This Row],[Name]])</f>
        <v>#NAME?</v>
      </c>
      <c r="AY128" s="11" t="e">
        <f ca="1">_xlfn.MAXIFS(Table15[Total Player Load],Table15[Name],Table15[[#This Row],[Name]])</f>
        <v>#NAME?</v>
      </c>
      <c r="AZ128" s="11" t="e">
        <f ca="1">_xlfn.MAXIFS(Table15[ACC+DEC],Table15[Name],Table15[[#This Row],[Name]])</f>
        <v>#NAME?</v>
      </c>
      <c r="BA128" s="11">
        <f>CONVERT(Table15[[#This Row],[Total Duration]],"day","mn")</f>
        <v>201.63333333333333</v>
      </c>
      <c r="BB128" s="12">
        <f>Table15[[#This Row],[HSD Above 20 km/h]]/Table15[[#This Row],[Duration(min)]]</f>
        <v>0.78622912878161688</v>
      </c>
      <c r="BC128" s="12">
        <f>Table15[[#This Row],[Velocity Zone 4 (15-20 Km/h) (m)]]/Table15[[#This Row],[Duration(min)]]</f>
        <v>8.000661167135064</v>
      </c>
      <c r="BD128" s="12">
        <f>Table15[[#This Row],[Velocity Zone 6 (25 + Km/h) (m)]]/Table15[[#This Row],[Duration(min)]]</f>
        <v>3.0203339394941311E-2</v>
      </c>
      <c r="BE128" s="12">
        <f>Table15[[#This Row],[Acceleration B1-3 Total Efforts (Gen 2)]]/Table15[[#This Row],[Duration(min)]]</f>
        <v>0.9125475285171103</v>
      </c>
      <c r="BF128" s="12">
        <f>Table15[[#This Row],[Deceleration B1-3 Total Efforts (Gen 2)]]/Table15[[#This Row],[Duration(min)]]</f>
        <v>0.63481567201190281</v>
      </c>
      <c r="BG128" s="12">
        <f>Table15[[#This Row],[High Intensity Distance (m)_&gt;15]]/Table15[[#This Row],[Duration(min)]]</f>
        <v>8.786890295916681</v>
      </c>
      <c r="BH128" s="12">
        <f>Table15[[#This Row],[Velocity Zone 5 (20-25 Km/h) (m)]]/Table15[[#This Row],[Duration(min)]]</f>
        <v>0.75602578938667553</v>
      </c>
      <c r="BI128" s="12">
        <f>Table15[[#This Row],[Total Player Load]]/Table15[[#This Row],[Duration(min)]]</f>
        <v>7.3787496115060343</v>
      </c>
      <c r="BJ128" s="12">
        <f>Table15[[#This Row],[ACC+DEC]]/Table15[[#This Row],[Duration(min)]]</f>
        <v>1.5473632005290132</v>
      </c>
      <c r="BK128" s="11"/>
      <c r="BL128" s="11"/>
    </row>
    <row r="129" spans="1:64" x14ac:dyDescent="0.3">
      <c r="A129" s="13" t="s">
        <v>30</v>
      </c>
      <c r="B129" s="13" t="s">
        <v>134</v>
      </c>
      <c r="C129" s="14">
        <v>45125</v>
      </c>
      <c r="D129" s="13" t="s">
        <v>21</v>
      </c>
      <c r="E129" s="15">
        <v>0.1408449074074074</v>
      </c>
      <c r="F129" s="7">
        <v>14011.69983</v>
      </c>
      <c r="G129" s="7">
        <v>164.22</v>
      </c>
      <c r="H129" s="7">
        <v>25.724550000000001</v>
      </c>
      <c r="I129" s="7">
        <v>1402.26001</v>
      </c>
      <c r="J129" s="7">
        <v>9.5399999999999991</v>
      </c>
      <c r="K129" s="7">
        <v>141</v>
      </c>
      <c r="L129" s="7">
        <v>159</v>
      </c>
      <c r="M129" s="7">
        <v>1566.48001</v>
      </c>
      <c r="N129" s="7">
        <v>154.68</v>
      </c>
      <c r="O129" s="7">
        <v>1731.9146699999999</v>
      </c>
      <c r="P129" s="7">
        <v>69.081630000000004</v>
      </c>
      <c r="Q129" s="10">
        <f>SUM(Table15[[#This Row],[Acceleration B1-3 Total Efforts (Gen 2)]:[Deceleration B1-3 Total Efforts (Gen 2)]])</f>
        <v>300</v>
      </c>
      <c r="R129" s="11">
        <f>AVERAGEIF(Table15[Name],Table15[[#This Row],[Name]],Table15[Total Distance (m)])</f>
        <v>6327.7802760000004</v>
      </c>
      <c r="S129" s="11">
        <f>AVERAGEIF(Table15[Name],Table15[[#This Row],[Name]],Table15[HSD Above 20 km/h])</f>
        <v>269.76999760000001</v>
      </c>
      <c r="T129" s="11">
        <f>AVERAGEIF(Table15[Name],Table15[[#This Row],[Name]],Table15[Maximum Velocity (km/h)])</f>
        <v>26.616227999999992</v>
      </c>
      <c r="U129" s="11">
        <f>AVERAGEIF(Table15[Name],Table15[[#This Row],[Name]],Table15[Velocity Zone 4 (15-20 Km/h) (m)])</f>
        <v>618.62719760000004</v>
      </c>
      <c r="V129" s="11">
        <f>AVERAGEIF(Table15[Name],Table15[[#This Row],[Name]],Table15[Velocity Zone 6 (25 + Km/h) (m)])</f>
        <v>55.423999599999988</v>
      </c>
      <c r="W129" s="11">
        <f>AVERAGEIF(Table15[Name],Table15[[#This Row],[Name]],Table15[Acceleration B1-3 Total Efforts (Gen 2)])</f>
        <v>72.12</v>
      </c>
      <c r="X129" s="11">
        <f>AVERAGEIF(Table15[Name],Table15[[#This Row],[Name]],Table15[Deceleration B1-3 Total Efforts (Gen 2)])</f>
        <v>69.84</v>
      </c>
      <c r="Y129" s="11">
        <f>AVERAGEIF(Table15[Name],Table15[[#This Row],[Name]],Table15[High Intensity Distance (m)_&gt;15])</f>
        <v>888.39719520000017</v>
      </c>
      <c r="Z129" s="11">
        <f>AVERAGEIF(Table15[Name],Table15[[#This Row],[Name]],Table15[Velocity Zone 5 (20-25 Km/h) (m)])</f>
        <v>214.34599800000004</v>
      </c>
      <c r="AA129" s="11">
        <f>AVERAGEIF(Table15[Name],Table15[[#This Row],[Name]],Table15[Total Player Load])</f>
        <v>767.42658760000006</v>
      </c>
      <c r="AB129" s="11">
        <f>AVERAGEIF(Table15[Name],Table15[[#This Row],[Name]],Table15[ACC+DEC])</f>
        <v>141.96</v>
      </c>
      <c r="AC129" s="11">
        <f>AVERAGE(Table15[Total Distance (m)])</f>
        <v>5546.0900840188679</v>
      </c>
      <c r="AD129" s="11">
        <f>AVERAGE(Table15[HSD Above 20 km/h])</f>
        <v>248.67511279245289</v>
      </c>
      <c r="AE129" s="11">
        <f>AVERAGE(Table15[Maximum Velocity (km/h)])</f>
        <v>25.938714150943401</v>
      </c>
      <c r="AF129" s="11">
        <f>AVERAGE(Table15[Velocity Zone 4 (15-20 Km/h) (m)])</f>
        <v>585.63754809433908</v>
      </c>
      <c r="AG129" s="11">
        <f>AVERAGE(Table15[Velocity Zone 6 (25 + Km/h) (m)])</f>
        <v>55.103452830188672</v>
      </c>
      <c r="AH129" s="11">
        <f>AVERAGE(Table15[Acceleration B1-3 Total Efforts (Gen 2)])</f>
        <v>70.932075471698113</v>
      </c>
      <c r="AI129" s="11">
        <f>AVERAGE(Table15[Deceleration B1-3 Total Efforts (Gen 2)])</f>
        <v>58.513207547169813</v>
      </c>
      <c r="AJ129" s="11">
        <f>AVERAGE(Table15[High Intensity Distance (m)_&gt;15])</f>
        <v>834.31266088679206</v>
      </c>
      <c r="AK129" s="11">
        <f>AVERAGE(Table15[Velocity Zone 5 (20-25 Km/h) (m)])</f>
        <v>193.57165996226419</v>
      </c>
      <c r="AL129" s="11">
        <f>AVERAGE(Table15[Total Player Load])</f>
        <v>612.17092028301886</v>
      </c>
      <c r="AM129" s="11">
        <f>AVERAGE(Table15[ACC+DEC])</f>
        <v>129.44528301886791</v>
      </c>
      <c r="AN129" s="11" t="str">
        <f>TEXT(Table15[[#This Row],[Date]],"mmmm")</f>
        <v>juillet</v>
      </c>
      <c r="AO129" s="11" t="e">
        <f ca="1">_xlfn.MAXIFS(Table15[Total Distance (m)],Table15[Name],Table15[[#This Row],[Name]])</f>
        <v>#NAME?</v>
      </c>
      <c r="AP129" s="11" t="e">
        <f ca="1">_xlfn.MAXIFS(Table15[HSD Above 20 km/h],Table15[Name],Table15[[#This Row],[Name]])</f>
        <v>#NAME?</v>
      </c>
      <c r="AQ129" s="11" t="e">
        <f ca="1">_xlfn.MAXIFS(Table15[Maximum Velocity (km/h)],Table15[Name],Table15[[#This Row],[Name]])</f>
        <v>#NAME?</v>
      </c>
      <c r="AR129" s="9" t="e">
        <f ca="1">Table15[[#This Row],[Maximum Velocity (km/h)]]/Table15[[#This Row],[Max_Maximum Velocity (km/h)]]</f>
        <v>#NAME?</v>
      </c>
      <c r="AS129" s="11" t="e">
        <f ca="1">_xlfn.MAXIFS(Table15[Velocity Zone 4 (15-20 Km/h) (m)],Table15[Name],Table15[[#This Row],[Name]])</f>
        <v>#NAME?</v>
      </c>
      <c r="AT129" s="11" t="e">
        <f ca="1">_xlfn.MAXIFS(Table15[Velocity Zone 6 (25 + Km/h) (m)],Table15[Name],Table15[[#This Row],[Name]])</f>
        <v>#NAME?</v>
      </c>
      <c r="AU129" s="11" t="e">
        <f ca="1">_xlfn.MAXIFS(Table15[Acceleration B1-3 Total Efforts (Gen 2)],Table15[Name],Table15[[#This Row],[Name]])</f>
        <v>#NAME?</v>
      </c>
      <c r="AV129" s="11" t="e">
        <f ca="1">_xlfn.MAXIFS(Table15[Deceleration B1-3 Total Efforts (Gen 2)],Table15[Name],Table15[[#This Row],[Name]])</f>
        <v>#NAME?</v>
      </c>
      <c r="AW129" s="11" t="e">
        <f ca="1">_xlfn.MAXIFS(Table15[High Intensity Distance (m)_&gt;15],Table15[Name],Table15[[#This Row],[Name]])</f>
        <v>#NAME?</v>
      </c>
      <c r="AX129" s="11" t="e">
        <f ca="1">_xlfn.MAXIFS(Table15[Velocity Zone 5 (20-25 Km/h) (m)],Table15[Name],Table15[[#This Row],[Name]])</f>
        <v>#NAME?</v>
      </c>
      <c r="AY129" s="11" t="e">
        <f ca="1">_xlfn.MAXIFS(Table15[Total Player Load],Table15[Name],Table15[[#This Row],[Name]])</f>
        <v>#NAME?</v>
      </c>
      <c r="AZ129" s="11" t="e">
        <f ca="1">_xlfn.MAXIFS(Table15[ACC+DEC],Table15[Name],Table15[[#This Row],[Name]])</f>
        <v>#NAME?</v>
      </c>
      <c r="BA129" s="11">
        <f>CONVERT(Table15[[#This Row],[Total Duration]],"day","mn")</f>
        <v>202.81666666666666</v>
      </c>
      <c r="BB129" s="12">
        <f>Table15[[#This Row],[HSD Above 20 km/h]]/Table15[[#This Row],[Duration(min)]]</f>
        <v>0.80969677048237321</v>
      </c>
      <c r="BC129" s="12">
        <f>Table15[[#This Row],[Velocity Zone 4 (15-20 Km/h) (m)]]/Table15[[#This Row],[Duration(min)]]</f>
        <v>6.9139288848713942</v>
      </c>
      <c r="BD129" s="12">
        <f>Table15[[#This Row],[Velocity Zone 6 (25 + Km/h) (m)]]/Table15[[#This Row],[Duration(min)]]</f>
        <v>4.7037554441613935E-2</v>
      </c>
      <c r="BE129" s="12">
        <f>Table15[[#This Row],[Acceleration B1-3 Total Efforts (Gen 2)]]/Table15[[#This Row],[Duration(min)]]</f>
        <v>0.69520913797353934</v>
      </c>
      <c r="BF129" s="12">
        <f>Table15[[#This Row],[Deceleration B1-3 Total Efforts (Gen 2)]]/Table15[[#This Row],[Duration(min)]]</f>
        <v>0.7839592406935656</v>
      </c>
      <c r="BG129" s="12">
        <f>Table15[[#This Row],[High Intensity Distance (m)_&gt;15]]/Table15[[#This Row],[Duration(min)]]</f>
        <v>7.7236256553537679</v>
      </c>
      <c r="BH129" s="12">
        <f>Table15[[#This Row],[Velocity Zone 5 (20-25 Km/h) (m)]]/Table15[[#This Row],[Duration(min)]]</f>
        <v>0.76265921604075937</v>
      </c>
      <c r="BI129" s="12">
        <f>Table15[[#This Row],[Total Player Load]]/Table15[[#This Row],[Duration(min)]]</f>
        <v>8.5393113813789139</v>
      </c>
      <c r="BJ129" s="12">
        <f>Table15[[#This Row],[ACC+DEC]]/Table15[[#This Row],[Duration(min)]]</f>
        <v>1.479168378667105</v>
      </c>
      <c r="BK129" s="11"/>
      <c r="BL129" s="11"/>
    </row>
    <row r="130" spans="1:64" x14ac:dyDescent="0.3">
      <c r="A130" s="13" t="s">
        <v>31</v>
      </c>
      <c r="B130" s="13" t="s">
        <v>134</v>
      </c>
      <c r="C130" s="14">
        <v>45125</v>
      </c>
      <c r="D130" s="13" t="s">
        <v>13</v>
      </c>
      <c r="E130" s="15">
        <v>0.14075231481481482</v>
      </c>
      <c r="F130" s="7">
        <v>11716.43115</v>
      </c>
      <c r="G130" s="7">
        <v>274.68</v>
      </c>
      <c r="H130" s="7">
        <v>30.291270000000001</v>
      </c>
      <c r="I130" s="7">
        <v>1100.7600299999999</v>
      </c>
      <c r="J130" s="7">
        <v>39.15</v>
      </c>
      <c r="K130" s="7">
        <v>151</v>
      </c>
      <c r="L130" s="7">
        <v>124</v>
      </c>
      <c r="M130" s="7">
        <v>1375.44003</v>
      </c>
      <c r="N130" s="7">
        <v>235.53</v>
      </c>
      <c r="O130" s="7">
        <v>1342.5819100000001</v>
      </c>
      <c r="P130" s="7">
        <v>57.804729999999999</v>
      </c>
      <c r="Q130" s="10">
        <f>SUM(Table15[[#This Row],[Acceleration B1-3 Total Efforts (Gen 2)]:[Deceleration B1-3 Total Efforts (Gen 2)]])</f>
        <v>275</v>
      </c>
      <c r="R130" s="11">
        <f>AVERAGEIF(Table15[Name],Table15[[#This Row],[Name]],Table15[Total Distance (m)])</f>
        <v>5736.3535444827576</v>
      </c>
      <c r="S130" s="11">
        <f>AVERAGEIF(Table15[Name],Table15[[#This Row],[Name]],Table15[HSD Above 20 km/h])</f>
        <v>310.48689620689652</v>
      </c>
      <c r="T130" s="11">
        <f>AVERAGEIF(Table15[Name],Table15[[#This Row],[Name]],Table15[Maximum Velocity (km/h)])</f>
        <v>28.726263448275855</v>
      </c>
      <c r="U130" s="11">
        <f>AVERAGEIF(Table15[Name],Table15[[#This Row],[Name]],Table15[Velocity Zone 4 (15-20 Km/h) (m)])</f>
        <v>532.37862275862074</v>
      </c>
      <c r="V130" s="11">
        <f>AVERAGEIF(Table15[Name],Table15[[#This Row],[Name]],Table15[Velocity Zone 6 (25 + Km/h) (m)])</f>
        <v>94.211723793103417</v>
      </c>
      <c r="W130" s="11">
        <f>AVERAGEIF(Table15[Name],Table15[[#This Row],[Name]],Table15[Acceleration B1-3 Total Efforts (Gen 2)])</f>
        <v>72.41379310344827</v>
      </c>
      <c r="X130" s="11">
        <f>AVERAGEIF(Table15[Name],Table15[[#This Row],[Name]],Table15[Deceleration B1-3 Total Efforts (Gen 2)])</f>
        <v>61.517241379310342</v>
      </c>
      <c r="Y130" s="11">
        <f>AVERAGEIF(Table15[Name],Table15[[#This Row],[Name]],Table15[High Intensity Distance (m)_&gt;15])</f>
        <v>842.86551896551737</v>
      </c>
      <c r="Z130" s="11">
        <f>AVERAGEIF(Table15[Name],Table15[[#This Row],[Name]],Table15[Velocity Zone 5 (20-25 Km/h) (m)])</f>
        <v>216.27517241379309</v>
      </c>
      <c r="AA130" s="11">
        <f>AVERAGEIF(Table15[Name],Table15[[#This Row],[Name]],Table15[Total Player Load])</f>
        <v>644.87674827586204</v>
      </c>
      <c r="AB130" s="11">
        <f>AVERAGEIF(Table15[Name],Table15[[#This Row],[Name]],Table15[ACC+DEC])</f>
        <v>133.93103448275863</v>
      </c>
      <c r="AC130" s="11">
        <f>AVERAGE(Table15[Total Distance (m)])</f>
        <v>5546.0900840188679</v>
      </c>
      <c r="AD130" s="11">
        <f>AVERAGE(Table15[HSD Above 20 km/h])</f>
        <v>248.67511279245289</v>
      </c>
      <c r="AE130" s="11">
        <f>AVERAGE(Table15[Maximum Velocity (km/h)])</f>
        <v>25.938714150943401</v>
      </c>
      <c r="AF130" s="11">
        <f>AVERAGE(Table15[Velocity Zone 4 (15-20 Km/h) (m)])</f>
        <v>585.63754809433908</v>
      </c>
      <c r="AG130" s="11">
        <f>AVERAGE(Table15[Velocity Zone 6 (25 + Km/h) (m)])</f>
        <v>55.103452830188672</v>
      </c>
      <c r="AH130" s="11">
        <f>AVERAGE(Table15[Acceleration B1-3 Total Efforts (Gen 2)])</f>
        <v>70.932075471698113</v>
      </c>
      <c r="AI130" s="11">
        <f>AVERAGE(Table15[Deceleration B1-3 Total Efforts (Gen 2)])</f>
        <v>58.513207547169813</v>
      </c>
      <c r="AJ130" s="11">
        <f>AVERAGE(Table15[High Intensity Distance (m)_&gt;15])</f>
        <v>834.31266088679206</v>
      </c>
      <c r="AK130" s="11">
        <f>AVERAGE(Table15[Velocity Zone 5 (20-25 Km/h) (m)])</f>
        <v>193.57165996226419</v>
      </c>
      <c r="AL130" s="11">
        <f>AVERAGE(Table15[Total Player Load])</f>
        <v>612.17092028301886</v>
      </c>
      <c r="AM130" s="11">
        <f>AVERAGE(Table15[ACC+DEC])</f>
        <v>129.44528301886791</v>
      </c>
      <c r="AN130" s="11" t="str">
        <f>TEXT(Table15[[#This Row],[Date]],"mmmm")</f>
        <v>juillet</v>
      </c>
      <c r="AO130" s="11" t="e">
        <f ca="1">_xlfn.MAXIFS(Table15[Total Distance (m)],Table15[Name],Table15[[#This Row],[Name]])</f>
        <v>#NAME?</v>
      </c>
      <c r="AP130" s="11" t="e">
        <f ca="1">_xlfn.MAXIFS(Table15[HSD Above 20 km/h],Table15[Name],Table15[[#This Row],[Name]])</f>
        <v>#NAME?</v>
      </c>
      <c r="AQ130" s="11" t="e">
        <f ca="1">_xlfn.MAXIFS(Table15[Maximum Velocity (km/h)],Table15[Name],Table15[[#This Row],[Name]])</f>
        <v>#NAME?</v>
      </c>
      <c r="AR130" s="9" t="e">
        <f ca="1">Table15[[#This Row],[Maximum Velocity (km/h)]]/Table15[[#This Row],[Max_Maximum Velocity (km/h)]]</f>
        <v>#NAME?</v>
      </c>
      <c r="AS130" s="11" t="e">
        <f ca="1">_xlfn.MAXIFS(Table15[Velocity Zone 4 (15-20 Km/h) (m)],Table15[Name],Table15[[#This Row],[Name]])</f>
        <v>#NAME?</v>
      </c>
      <c r="AT130" s="11" t="e">
        <f ca="1">_xlfn.MAXIFS(Table15[Velocity Zone 6 (25 + Km/h) (m)],Table15[Name],Table15[[#This Row],[Name]])</f>
        <v>#NAME?</v>
      </c>
      <c r="AU130" s="11" t="e">
        <f ca="1">_xlfn.MAXIFS(Table15[Acceleration B1-3 Total Efforts (Gen 2)],Table15[Name],Table15[[#This Row],[Name]])</f>
        <v>#NAME?</v>
      </c>
      <c r="AV130" s="11" t="e">
        <f ca="1">_xlfn.MAXIFS(Table15[Deceleration B1-3 Total Efforts (Gen 2)],Table15[Name],Table15[[#This Row],[Name]])</f>
        <v>#NAME?</v>
      </c>
      <c r="AW130" s="11" t="e">
        <f ca="1">_xlfn.MAXIFS(Table15[High Intensity Distance (m)_&gt;15],Table15[Name],Table15[[#This Row],[Name]])</f>
        <v>#NAME?</v>
      </c>
      <c r="AX130" s="11" t="e">
        <f ca="1">_xlfn.MAXIFS(Table15[Velocity Zone 5 (20-25 Km/h) (m)],Table15[Name],Table15[[#This Row],[Name]])</f>
        <v>#NAME?</v>
      </c>
      <c r="AY130" s="11" t="e">
        <f ca="1">_xlfn.MAXIFS(Table15[Total Player Load],Table15[Name],Table15[[#This Row],[Name]])</f>
        <v>#NAME?</v>
      </c>
      <c r="AZ130" s="11" t="e">
        <f ca="1">_xlfn.MAXIFS(Table15[ACC+DEC],Table15[Name],Table15[[#This Row],[Name]])</f>
        <v>#NAME?</v>
      </c>
      <c r="BA130" s="11">
        <f>CONVERT(Table15[[#This Row],[Total Duration]],"day","mn")</f>
        <v>202.68333333333334</v>
      </c>
      <c r="BB130" s="12">
        <f>Table15[[#This Row],[HSD Above 20 km/h]]/Table15[[#This Row],[Duration(min)]]</f>
        <v>1.3552174985609735</v>
      </c>
      <c r="BC130" s="12">
        <f>Table15[[#This Row],[Velocity Zone 4 (15-20 Km/h) (m)]]/Table15[[#This Row],[Duration(min)]]</f>
        <v>5.4309351040210503</v>
      </c>
      <c r="BD130" s="12">
        <f>Table15[[#This Row],[Velocity Zone 6 (25 + Km/h) (m)]]/Table15[[#This Row],[Duration(min)]]</f>
        <v>0.19315845736370363</v>
      </c>
      <c r="BE130" s="12">
        <f>Table15[[#This Row],[Acceleration B1-3 Total Efforts (Gen 2)]]/Table15[[#This Row],[Duration(min)]]</f>
        <v>0.74500452265438699</v>
      </c>
      <c r="BF130" s="12">
        <f>Table15[[#This Row],[Deceleration B1-3 Total Efforts (Gen 2)]]/Table15[[#This Row],[Duration(min)]]</f>
        <v>0.61179179343803958</v>
      </c>
      <c r="BG130" s="12">
        <f>Table15[[#This Row],[High Intensity Distance (m)_&gt;15]]/Table15[[#This Row],[Duration(min)]]</f>
        <v>6.7861526025820247</v>
      </c>
      <c r="BH130" s="12">
        <f>Table15[[#This Row],[Velocity Zone 5 (20-25 Km/h) (m)]]/Table15[[#This Row],[Duration(min)]]</f>
        <v>1.16205904119727</v>
      </c>
      <c r="BI130" s="12">
        <f>Table15[[#This Row],[Total Player Load]]/Table15[[#This Row],[Duration(min)]]</f>
        <v>6.6240370528739421</v>
      </c>
      <c r="BJ130" s="12">
        <f>Table15[[#This Row],[ACC+DEC]]/Table15[[#This Row],[Duration(min)]]</f>
        <v>1.3567963160924266</v>
      </c>
      <c r="BK130" s="11"/>
      <c r="BL130" s="11"/>
    </row>
    <row r="131" spans="1:64" x14ac:dyDescent="0.3">
      <c r="A131" s="13" t="s">
        <v>32</v>
      </c>
      <c r="B131" s="13" t="s">
        <v>134</v>
      </c>
      <c r="C131" s="14">
        <v>45125</v>
      </c>
      <c r="D131" s="13" t="s">
        <v>33</v>
      </c>
      <c r="E131" s="15">
        <v>0.14075231481481482</v>
      </c>
      <c r="F131" s="7">
        <v>14106.39673</v>
      </c>
      <c r="G131" s="7">
        <v>134.19</v>
      </c>
      <c r="H131" s="7">
        <v>25.883019999999998</v>
      </c>
      <c r="I131" s="7">
        <v>2002.84998</v>
      </c>
      <c r="J131" s="7">
        <v>10.61</v>
      </c>
      <c r="K131" s="7">
        <v>224</v>
      </c>
      <c r="L131" s="7">
        <v>175</v>
      </c>
      <c r="M131" s="7">
        <v>2137.03998</v>
      </c>
      <c r="N131" s="7">
        <v>123.58</v>
      </c>
      <c r="O131" s="7">
        <v>1626.31339</v>
      </c>
      <c r="P131" s="7">
        <v>69.595979999999997</v>
      </c>
      <c r="Q131" s="10">
        <f>SUM(Table15[[#This Row],[Acceleration B1-3 Total Efforts (Gen 2)]:[Deceleration B1-3 Total Efforts (Gen 2)]])</f>
        <v>399</v>
      </c>
      <c r="R131" s="11">
        <f>AVERAGEIF(Table15[Name],Table15[[#This Row],[Name]],Table15[Total Distance (m)])</f>
        <v>6055.5326909677415</v>
      </c>
      <c r="S131" s="11">
        <f>AVERAGEIF(Table15[Name],Table15[[#This Row],[Name]],Table15[HSD Above 20 km/h])</f>
        <v>274.67451548387095</v>
      </c>
      <c r="T131" s="11">
        <f>AVERAGEIF(Table15[Name],Table15[[#This Row],[Name]],Table15[Maximum Velocity (km/h)])</f>
        <v>26.296229354838712</v>
      </c>
      <c r="U131" s="11">
        <f>AVERAGEIF(Table15[Name],Table15[[#This Row],[Name]],Table15[Velocity Zone 4 (15-20 Km/h) (m)])</f>
        <v>708.64805967741938</v>
      </c>
      <c r="V131" s="11">
        <f>AVERAGEIF(Table15[Name],Table15[[#This Row],[Name]],Table15[Velocity Zone 6 (25 + Km/h) (m)])</f>
        <v>66.10161225806452</v>
      </c>
      <c r="W131" s="11">
        <f>AVERAGEIF(Table15[Name],Table15[[#This Row],[Name]],Table15[Acceleration B1-3 Total Efforts (Gen 2)])</f>
        <v>82.935483870967744</v>
      </c>
      <c r="X131" s="11">
        <f>AVERAGEIF(Table15[Name],Table15[[#This Row],[Name]],Table15[Deceleration B1-3 Total Efforts (Gen 2)])</f>
        <v>67.774193548387103</v>
      </c>
      <c r="Y131" s="11">
        <f>AVERAGEIF(Table15[Name],Table15[[#This Row],[Name]],Table15[High Intensity Distance (m)_&gt;15])</f>
        <v>983.32257516129016</v>
      </c>
      <c r="Z131" s="11">
        <f>AVERAGEIF(Table15[Name],Table15[[#This Row],[Name]],Table15[Velocity Zone 5 (20-25 Km/h) (m)])</f>
        <v>208.5729032258065</v>
      </c>
      <c r="AA131" s="11">
        <f>AVERAGEIF(Table15[Name],Table15[[#This Row],[Name]],Table15[Total Player Load])</f>
        <v>684.52521000000002</v>
      </c>
      <c r="AB131" s="11">
        <f>AVERAGEIF(Table15[Name],Table15[[#This Row],[Name]],Table15[ACC+DEC])</f>
        <v>150.70967741935485</v>
      </c>
      <c r="AC131" s="11">
        <f>AVERAGE(Table15[Total Distance (m)])</f>
        <v>5546.0900840188679</v>
      </c>
      <c r="AD131" s="11">
        <f>AVERAGE(Table15[HSD Above 20 km/h])</f>
        <v>248.67511279245289</v>
      </c>
      <c r="AE131" s="11">
        <f>AVERAGE(Table15[Maximum Velocity (km/h)])</f>
        <v>25.938714150943401</v>
      </c>
      <c r="AF131" s="11">
        <f>AVERAGE(Table15[Velocity Zone 4 (15-20 Km/h) (m)])</f>
        <v>585.63754809433908</v>
      </c>
      <c r="AG131" s="11">
        <f>AVERAGE(Table15[Velocity Zone 6 (25 + Km/h) (m)])</f>
        <v>55.103452830188672</v>
      </c>
      <c r="AH131" s="11">
        <f>AVERAGE(Table15[Acceleration B1-3 Total Efforts (Gen 2)])</f>
        <v>70.932075471698113</v>
      </c>
      <c r="AI131" s="11">
        <f>AVERAGE(Table15[Deceleration B1-3 Total Efforts (Gen 2)])</f>
        <v>58.513207547169813</v>
      </c>
      <c r="AJ131" s="11">
        <f>AVERAGE(Table15[High Intensity Distance (m)_&gt;15])</f>
        <v>834.31266088679206</v>
      </c>
      <c r="AK131" s="11">
        <f>AVERAGE(Table15[Velocity Zone 5 (20-25 Km/h) (m)])</f>
        <v>193.57165996226419</v>
      </c>
      <c r="AL131" s="11">
        <f>AVERAGE(Table15[Total Player Load])</f>
        <v>612.17092028301886</v>
      </c>
      <c r="AM131" s="11">
        <f>AVERAGE(Table15[ACC+DEC])</f>
        <v>129.44528301886791</v>
      </c>
      <c r="AN131" s="11" t="str">
        <f>TEXT(Table15[[#This Row],[Date]],"mmmm")</f>
        <v>juillet</v>
      </c>
      <c r="AO131" s="11" t="e">
        <f ca="1">_xlfn.MAXIFS(Table15[Total Distance (m)],Table15[Name],Table15[[#This Row],[Name]])</f>
        <v>#NAME?</v>
      </c>
      <c r="AP131" s="11" t="e">
        <f ca="1">_xlfn.MAXIFS(Table15[HSD Above 20 km/h],Table15[Name],Table15[[#This Row],[Name]])</f>
        <v>#NAME?</v>
      </c>
      <c r="AQ131" s="11" t="e">
        <f ca="1">_xlfn.MAXIFS(Table15[Maximum Velocity (km/h)],Table15[Name],Table15[[#This Row],[Name]])</f>
        <v>#NAME?</v>
      </c>
      <c r="AR131" s="9" t="e">
        <f ca="1">Table15[[#This Row],[Maximum Velocity (km/h)]]/Table15[[#This Row],[Max_Maximum Velocity (km/h)]]</f>
        <v>#NAME?</v>
      </c>
      <c r="AS131" s="11" t="e">
        <f ca="1">_xlfn.MAXIFS(Table15[Velocity Zone 4 (15-20 Km/h) (m)],Table15[Name],Table15[[#This Row],[Name]])</f>
        <v>#NAME?</v>
      </c>
      <c r="AT131" s="11" t="e">
        <f ca="1">_xlfn.MAXIFS(Table15[Velocity Zone 6 (25 + Km/h) (m)],Table15[Name],Table15[[#This Row],[Name]])</f>
        <v>#NAME?</v>
      </c>
      <c r="AU131" s="11" t="e">
        <f ca="1">_xlfn.MAXIFS(Table15[Acceleration B1-3 Total Efforts (Gen 2)],Table15[Name],Table15[[#This Row],[Name]])</f>
        <v>#NAME?</v>
      </c>
      <c r="AV131" s="11" t="e">
        <f ca="1">_xlfn.MAXIFS(Table15[Deceleration B1-3 Total Efforts (Gen 2)],Table15[Name],Table15[[#This Row],[Name]])</f>
        <v>#NAME?</v>
      </c>
      <c r="AW131" s="11" t="e">
        <f ca="1">_xlfn.MAXIFS(Table15[High Intensity Distance (m)_&gt;15],Table15[Name],Table15[[#This Row],[Name]])</f>
        <v>#NAME?</v>
      </c>
      <c r="AX131" s="11" t="e">
        <f ca="1">_xlfn.MAXIFS(Table15[Velocity Zone 5 (20-25 Km/h) (m)],Table15[Name],Table15[[#This Row],[Name]])</f>
        <v>#NAME?</v>
      </c>
      <c r="AY131" s="11" t="e">
        <f ca="1">_xlfn.MAXIFS(Table15[Total Player Load],Table15[Name],Table15[[#This Row],[Name]])</f>
        <v>#NAME?</v>
      </c>
      <c r="AZ131" s="11" t="e">
        <f ca="1">_xlfn.MAXIFS(Table15[ACC+DEC],Table15[Name],Table15[[#This Row],[Name]])</f>
        <v>#NAME?</v>
      </c>
      <c r="BA131" s="11">
        <f>CONVERT(Table15[[#This Row],[Total Duration]],"day","mn")</f>
        <v>202.68333333333334</v>
      </c>
      <c r="BB131" s="12">
        <f>Table15[[#This Row],[HSD Above 20 km/h]]/Table15[[#This Row],[Duration(min)]]</f>
        <v>0.66206726420524631</v>
      </c>
      <c r="BC131" s="12">
        <f>Table15[[#This Row],[Velocity Zone 4 (15-20 Km/h) (m)]]/Table15[[#This Row],[Duration(min)]]</f>
        <v>9.8816708165446911</v>
      </c>
      <c r="BD131" s="12">
        <f>Table15[[#This Row],[Velocity Zone 6 (25 + Km/h) (m)]]/Table15[[#This Row],[Duration(min)]]</f>
        <v>5.2347668777238711E-2</v>
      </c>
      <c r="BE131" s="12">
        <f>Table15[[#This Row],[Acceleration B1-3 Total Efforts (Gen 2)]]/Table15[[#This Row],[Duration(min)]]</f>
        <v>1.1051722720171038</v>
      </c>
      <c r="BF131" s="12">
        <f>Table15[[#This Row],[Deceleration B1-3 Total Efforts (Gen 2)]]/Table15[[#This Row],[Duration(min)]]</f>
        <v>0.86341583751336237</v>
      </c>
      <c r="BG131" s="12">
        <f>Table15[[#This Row],[High Intensity Distance (m)_&gt;15]]/Table15[[#This Row],[Duration(min)]]</f>
        <v>10.543738080749938</v>
      </c>
      <c r="BH131" s="12">
        <f>Table15[[#This Row],[Velocity Zone 5 (20-25 Km/h) (m)]]/Table15[[#This Row],[Duration(min)]]</f>
        <v>0.60971959542800758</v>
      </c>
      <c r="BI131" s="12">
        <f>Table15[[#This Row],[Total Player Load]]/Table15[[#This Row],[Duration(min)]]</f>
        <v>8.0239127867774034</v>
      </c>
      <c r="BJ131" s="12">
        <f>Table15[[#This Row],[ACC+DEC]]/Table15[[#This Row],[Duration(min)]]</f>
        <v>1.9685881095304663</v>
      </c>
      <c r="BK131" s="11"/>
      <c r="BL131" s="11"/>
    </row>
    <row r="132" spans="1:64" x14ac:dyDescent="0.3">
      <c r="A132" s="13" t="s">
        <v>34</v>
      </c>
      <c r="B132" s="13" t="s">
        <v>134</v>
      </c>
      <c r="C132" s="14">
        <v>45125</v>
      </c>
      <c r="D132" s="13" t="s">
        <v>19</v>
      </c>
      <c r="E132" s="15">
        <v>0.14039351851851853</v>
      </c>
      <c r="F132" s="7">
        <v>12246.911620000001</v>
      </c>
      <c r="G132" s="7">
        <v>270.36</v>
      </c>
      <c r="H132" s="7">
        <v>25.49297</v>
      </c>
      <c r="I132" s="7">
        <v>1397.00998</v>
      </c>
      <c r="J132" s="7">
        <v>12.86</v>
      </c>
      <c r="K132" s="7">
        <v>128</v>
      </c>
      <c r="L132" s="7">
        <v>72</v>
      </c>
      <c r="M132" s="7">
        <v>1667.3699799999999</v>
      </c>
      <c r="N132" s="7">
        <v>257.5</v>
      </c>
      <c r="O132" s="7">
        <v>1165.7546400000001</v>
      </c>
      <c r="P132" s="7">
        <v>60.577739999999999</v>
      </c>
      <c r="Q132" s="10">
        <f>SUM(Table15[[#This Row],[Acceleration B1-3 Total Efforts (Gen 2)]:[Deceleration B1-3 Total Efforts (Gen 2)]])</f>
        <v>200</v>
      </c>
      <c r="R132" s="11">
        <f>AVERAGEIF(Table15[Name],Table15[[#This Row],[Name]],Table15[Total Distance (m)])</f>
        <v>5581.052372000001</v>
      </c>
      <c r="S132" s="11">
        <f>AVERAGEIF(Table15[Name],Table15[[#This Row],[Name]],Table15[HSD Above 20 km/h])</f>
        <v>222.46299999999994</v>
      </c>
      <c r="T132" s="11">
        <f>AVERAGEIF(Table15[Name],Table15[[#This Row],[Name]],Table15[Maximum Velocity (km/h)])</f>
        <v>25.694832333333334</v>
      </c>
      <c r="U132" s="11">
        <f>AVERAGEIF(Table15[Name],Table15[[#This Row],[Name]],Table15[Velocity Zone 4 (15-20 Km/h) (m)])</f>
        <v>541.62199466666652</v>
      </c>
      <c r="V132" s="11">
        <f>AVERAGEIF(Table15[Name],Table15[[#This Row],[Name]],Table15[Velocity Zone 6 (25 + Km/h) (m)])</f>
        <v>43.164333333333325</v>
      </c>
      <c r="W132" s="11">
        <f>AVERAGEIF(Table15[Name],Table15[[#This Row],[Name]],Table15[Acceleration B1-3 Total Efforts (Gen 2)])</f>
        <v>53.666666666666664</v>
      </c>
      <c r="X132" s="11">
        <f>AVERAGEIF(Table15[Name],Table15[[#This Row],[Name]],Table15[Deceleration B1-3 Total Efforts (Gen 2)])</f>
        <v>40</v>
      </c>
      <c r="Y132" s="11">
        <f>AVERAGEIF(Table15[Name],Table15[[#This Row],[Name]],Table15[High Intensity Distance (m)_&gt;15])</f>
        <v>764.0849946666666</v>
      </c>
      <c r="Z132" s="11">
        <f>AVERAGEIF(Table15[Name],Table15[[#This Row],[Name]],Table15[Velocity Zone 5 (20-25 Km/h) (m)])</f>
        <v>179.29866666666666</v>
      </c>
      <c r="AA132" s="11">
        <f>AVERAGEIF(Table15[Name],Table15[[#This Row],[Name]],Table15[Total Player Load])</f>
        <v>509.93909600000012</v>
      </c>
      <c r="AB132" s="11">
        <f>AVERAGEIF(Table15[Name],Table15[[#This Row],[Name]],Table15[ACC+DEC])</f>
        <v>93.666666666666671</v>
      </c>
      <c r="AC132" s="11">
        <f>AVERAGE(Table15[Total Distance (m)])</f>
        <v>5546.0900840188679</v>
      </c>
      <c r="AD132" s="11">
        <f>AVERAGE(Table15[HSD Above 20 km/h])</f>
        <v>248.67511279245289</v>
      </c>
      <c r="AE132" s="11">
        <f>AVERAGE(Table15[Maximum Velocity (km/h)])</f>
        <v>25.938714150943401</v>
      </c>
      <c r="AF132" s="11">
        <f>AVERAGE(Table15[Velocity Zone 4 (15-20 Km/h) (m)])</f>
        <v>585.63754809433908</v>
      </c>
      <c r="AG132" s="11">
        <f>AVERAGE(Table15[Velocity Zone 6 (25 + Km/h) (m)])</f>
        <v>55.103452830188672</v>
      </c>
      <c r="AH132" s="11">
        <f>AVERAGE(Table15[Acceleration B1-3 Total Efforts (Gen 2)])</f>
        <v>70.932075471698113</v>
      </c>
      <c r="AI132" s="11">
        <f>AVERAGE(Table15[Deceleration B1-3 Total Efforts (Gen 2)])</f>
        <v>58.513207547169813</v>
      </c>
      <c r="AJ132" s="11">
        <f>AVERAGE(Table15[High Intensity Distance (m)_&gt;15])</f>
        <v>834.31266088679206</v>
      </c>
      <c r="AK132" s="11">
        <f>AVERAGE(Table15[Velocity Zone 5 (20-25 Km/h) (m)])</f>
        <v>193.57165996226419</v>
      </c>
      <c r="AL132" s="11">
        <f>AVERAGE(Table15[Total Player Load])</f>
        <v>612.17092028301886</v>
      </c>
      <c r="AM132" s="11">
        <f>AVERAGE(Table15[ACC+DEC])</f>
        <v>129.44528301886791</v>
      </c>
      <c r="AN132" s="11" t="str">
        <f>TEXT(Table15[[#This Row],[Date]],"mmmm")</f>
        <v>juillet</v>
      </c>
      <c r="AO132" s="11" t="e">
        <f ca="1">_xlfn.MAXIFS(Table15[Total Distance (m)],Table15[Name],Table15[[#This Row],[Name]])</f>
        <v>#NAME?</v>
      </c>
      <c r="AP132" s="11" t="e">
        <f ca="1">_xlfn.MAXIFS(Table15[HSD Above 20 km/h],Table15[Name],Table15[[#This Row],[Name]])</f>
        <v>#NAME?</v>
      </c>
      <c r="AQ132" s="11" t="e">
        <f ca="1">_xlfn.MAXIFS(Table15[Maximum Velocity (km/h)],Table15[Name],Table15[[#This Row],[Name]])</f>
        <v>#NAME?</v>
      </c>
      <c r="AR132" s="9" t="e">
        <f ca="1">Table15[[#This Row],[Maximum Velocity (km/h)]]/Table15[[#This Row],[Max_Maximum Velocity (km/h)]]</f>
        <v>#NAME?</v>
      </c>
      <c r="AS132" s="11" t="e">
        <f ca="1">_xlfn.MAXIFS(Table15[Velocity Zone 4 (15-20 Km/h) (m)],Table15[Name],Table15[[#This Row],[Name]])</f>
        <v>#NAME?</v>
      </c>
      <c r="AT132" s="11" t="e">
        <f ca="1">_xlfn.MAXIFS(Table15[Velocity Zone 6 (25 + Km/h) (m)],Table15[Name],Table15[[#This Row],[Name]])</f>
        <v>#NAME?</v>
      </c>
      <c r="AU132" s="11" t="e">
        <f ca="1">_xlfn.MAXIFS(Table15[Acceleration B1-3 Total Efforts (Gen 2)],Table15[Name],Table15[[#This Row],[Name]])</f>
        <v>#NAME?</v>
      </c>
      <c r="AV132" s="11" t="e">
        <f ca="1">_xlfn.MAXIFS(Table15[Deceleration B1-3 Total Efforts (Gen 2)],Table15[Name],Table15[[#This Row],[Name]])</f>
        <v>#NAME?</v>
      </c>
      <c r="AW132" s="11" t="e">
        <f ca="1">_xlfn.MAXIFS(Table15[High Intensity Distance (m)_&gt;15],Table15[Name],Table15[[#This Row],[Name]])</f>
        <v>#NAME?</v>
      </c>
      <c r="AX132" s="11" t="e">
        <f ca="1">_xlfn.MAXIFS(Table15[Velocity Zone 5 (20-25 Km/h) (m)],Table15[Name],Table15[[#This Row],[Name]])</f>
        <v>#NAME?</v>
      </c>
      <c r="AY132" s="11" t="e">
        <f ca="1">_xlfn.MAXIFS(Table15[Total Player Load],Table15[Name],Table15[[#This Row],[Name]])</f>
        <v>#NAME?</v>
      </c>
      <c r="AZ132" s="11" t="e">
        <f ca="1">_xlfn.MAXIFS(Table15[ACC+DEC],Table15[Name],Table15[[#This Row],[Name]])</f>
        <v>#NAME?</v>
      </c>
      <c r="BA132" s="11">
        <f>CONVERT(Table15[[#This Row],[Total Duration]],"day","mn")</f>
        <v>202.16666666666666</v>
      </c>
      <c r="BB132" s="12">
        <f>Table15[[#This Row],[HSD Above 20 km/h]]/Table15[[#This Row],[Duration(min)]]</f>
        <v>1.3373124484748558</v>
      </c>
      <c r="BC132" s="12">
        <f>Table15[[#This Row],[Velocity Zone 4 (15-20 Km/h) (m)]]/Table15[[#This Row],[Duration(min)]]</f>
        <v>6.9101895136026386</v>
      </c>
      <c r="BD132" s="12">
        <f>Table15[[#This Row],[Velocity Zone 6 (25 + Km/h) (m)]]/Table15[[#This Row],[Duration(min)]]</f>
        <v>6.3610882110469905E-2</v>
      </c>
      <c r="BE132" s="12">
        <f>Table15[[#This Row],[Acceleration B1-3 Total Efforts (Gen 2)]]/Table15[[#This Row],[Duration(min)]]</f>
        <v>0.63314097279472381</v>
      </c>
      <c r="BF132" s="12">
        <f>Table15[[#This Row],[Deceleration B1-3 Total Efforts (Gen 2)]]/Table15[[#This Row],[Duration(min)]]</f>
        <v>0.35614179719703215</v>
      </c>
      <c r="BG132" s="12">
        <f>Table15[[#This Row],[High Intensity Distance (m)_&gt;15]]/Table15[[#This Row],[Duration(min)]]</f>
        <v>8.2475019620774948</v>
      </c>
      <c r="BH132" s="12">
        <f>Table15[[#This Row],[Velocity Zone 5 (20-25 Km/h) (m)]]/Table15[[#This Row],[Duration(min)]]</f>
        <v>1.2737015663643858</v>
      </c>
      <c r="BI132" s="12">
        <f>Table15[[#This Row],[Total Player Load]]/Table15[[#This Row],[Duration(min)]]</f>
        <v>5.7663048969497126</v>
      </c>
      <c r="BJ132" s="12">
        <f>Table15[[#This Row],[ACC+DEC]]/Table15[[#This Row],[Duration(min)]]</f>
        <v>0.98928276999175602</v>
      </c>
      <c r="BK132" s="11"/>
      <c r="BL132" s="11"/>
    </row>
    <row r="133" spans="1:64" x14ac:dyDescent="0.3">
      <c r="A133" s="13" t="s">
        <v>35</v>
      </c>
      <c r="B133" s="13" t="s">
        <v>134</v>
      </c>
      <c r="C133" s="14">
        <v>45125</v>
      </c>
      <c r="D133" s="13" t="s">
        <v>36</v>
      </c>
      <c r="E133" s="15">
        <v>0.14039351851851853</v>
      </c>
      <c r="F133" s="7">
        <v>12450.654420000001</v>
      </c>
      <c r="G133" s="7">
        <v>197.41</v>
      </c>
      <c r="H133" s="7">
        <v>26.32375</v>
      </c>
      <c r="I133" s="7">
        <v>1588.9399599999999</v>
      </c>
      <c r="J133" s="7">
        <v>9.56</v>
      </c>
      <c r="K133" s="7">
        <v>224</v>
      </c>
      <c r="L133" s="7">
        <v>218</v>
      </c>
      <c r="M133" s="7">
        <v>1786.34996</v>
      </c>
      <c r="N133" s="7">
        <v>187.85</v>
      </c>
      <c r="O133" s="7">
        <v>1441.229</v>
      </c>
      <c r="P133" s="7">
        <v>61.585529999999999</v>
      </c>
      <c r="Q133" s="10">
        <f>SUM(Table15[[#This Row],[Acceleration B1-3 Total Efforts (Gen 2)]:[Deceleration B1-3 Total Efforts (Gen 2)]])</f>
        <v>442</v>
      </c>
      <c r="R133" s="11">
        <f>AVERAGEIF(Table15[Name],Table15[[#This Row],[Name]],Table15[Total Distance (m)])</f>
        <v>6169.8410637500001</v>
      </c>
      <c r="S133" s="11">
        <f>AVERAGEIF(Table15[Name],Table15[[#This Row],[Name]],Table15[HSD Above 20 km/h])</f>
        <v>274.84625124999997</v>
      </c>
      <c r="T133" s="11">
        <f>AVERAGEIF(Table15[Name],Table15[[#This Row],[Name]],Table15[Maximum Velocity (km/h)])</f>
        <v>26.985341250000001</v>
      </c>
      <c r="U133" s="11">
        <f>AVERAGEIF(Table15[Name],Table15[[#This Row],[Name]],Table15[Velocity Zone 4 (15-20 Km/h) (m)])</f>
        <v>792.86249250000014</v>
      </c>
      <c r="V133" s="11">
        <f>AVERAGEIF(Table15[Name],Table15[[#This Row],[Name]],Table15[Velocity Zone 6 (25 + Km/h) (m)])</f>
        <v>61.385000000000005</v>
      </c>
      <c r="W133" s="11">
        <f>AVERAGEIF(Table15[Name],Table15[[#This Row],[Name]],Table15[Acceleration B1-3 Total Efforts (Gen 2)])</f>
        <v>101.875</v>
      </c>
      <c r="X133" s="11">
        <f>AVERAGEIF(Table15[Name],Table15[[#This Row],[Name]],Table15[Deceleration B1-3 Total Efforts (Gen 2)])</f>
        <v>102.5</v>
      </c>
      <c r="Y133" s="11">
        <f>AVERAGEIF(Table15[Name],Table15[[#This Row],[Name]],Table15[High Intensity Distance (m)_&gt;15])</f>
        <v>1067.7087437499999</v>
      </c>
      <c r="Z133" s="11">
        <f>AVERAGEIF(Table15[Name],Table15[[#This Row],[Name]],Table15[Velocity Zone 5 (20-25 Km/h) (m)])</f>
        <v>213.46125124999998</v>
      </c>
      <c r="AA133" s="11">
        <f>AVERAGEIF(Table15[Name],Table15[[#This Row],[Name]],Table15[Total Player Load])</f>
        <v>712.77147687500019</v>
      </c>
      <c r="AB133" s="11">
        <f>AVERAGEIF(Table15[Name],Table15[[#This Row],[Name]],Table15[ACC+DEC])</f>
        <v>204.375</v>
      </c>
      <c r="AC133" s="11">
        <f>AVERAGE(Table15[Total Distance (m)])</f>
        <v>5546.0900840188679</v>
      </c>
      <c r="AD133" s="11">
        <f>AVERAGE(Table15[HSD Above 20 km/h])</f>
        <v>248.67511279245289</v>
      </c>
      <c r="AE133" s="11">
        <f>AVERAGE(Table15[Maximum Velocity (km/h)])</f>
        <v>25.938714150943401</v>
      </c>
      <c r="AF133" s="11">
        <f>AVERAGE(Table15[Velocity Zone 4 (15-20 Km/h) (m)])</f>
        <v>585.63754809433908</v>
      </c>
      <c r="AG133" s="11">
        <f>AVERAGE(Table15[Velocity Zone 6 (25 + Km/h) (m)])</f>
        <v>55.103452830188672</v>
      </c>
      <c r="AH133" s="11">
        <f>AVERAGE(Table15[Acceleration B1-3 Total Efforts (Gen 2)])</f>
        <v>70.932075471698113</v>
      </c>
      <c r="AI133" s="11">
        <f>AVERAGE(Table15[Deceleration B1-3 Total Efforts (Gen 2)])</f>
        <v>58.513207547169813</v>
      </c>
      <c r="AJ133" s="11">
        <f>AVERAGE(Table15[High Intensity Distance (m)_&gt;15])</f>
        <v>834.31266088679206</v>
      </c>
      <c r="AK133" s="11">
        <f>AVERAGE(Table15[Velocity Zone 5 (20-25 Km/h) (m)])</f>
        <v>193.57165996226419</v>
      </c>
      <c r="AL133" s="11">
        <f>AVERAGE(Table15[Total Player Load])</f>
        <v>612.17092028301886</v>
      </c>
      <c r="AM133" s="11">
        <f>AVERAGE(Table15[ACC+DEC])</f>
        <v>129.44528301886791</v>
      </c>
      <c r="AN133" s="11" t="str">
        <f>TEXT(Table15[[#This Row],[Date]],"mmmm")</f>
        <v>juillet</v>
      </c>
      <c r="AO133" s="11" t="e">
        <f ca="1">_xlfn.MAXIFS(Table15[Total Distance (m)],Table15[Name],Table15[[#This Row],[Name]])</f>
        <v>#NAME?</v>
      </c>
      <c r="AP133" s="11" t="e">
        <f ca="1">_xlfn.MAXIFS(Table15[HSD Above 20 km/h],Table15[Name],Table15[[#This Row],[Name]])</f>
        <v>#NAME?</v>
      </c>
      <c r="AQ133" s="11" t="e">
        <f ca="1">_xlfn.MAXIFS(Table15[Maximum Velocity (km/h)],Table15[Name],Table15[[#This Row],[Name]])</f>
        <v>#NAME?</v>
      </c>
      <c r="AR133" s="9" t="e">
        <f ca="1">Table15[[#This Row],[Maximum Velocity (km/h)]]/Table15[[#This Row],[Max_Maximum Velocity (km/h)]]</f>
        <v>#NAME?</v>
      </c>
      <c r="AS133" s="11" t="e">
        <f ca="1">_xlfn.MAXIFS(Table15[Velocity Zone 4 (15-20 Km/h) (m)],Table15[Name],Table15[[#This Row],[Name]])</f>
        <v>#NAME?</v>
      </c>
      <c r="AT133" s="11" t="e">
        <f ca="1">_xlfn.MAXIFS(Table15[Velocity Zone 6 (25 + Km/h) (m)],Table15[Name],Table15[[#This Row],[Name]])</f>
        <v>#NAME?</v>
      </c>
      <c r="AU133" s="11" t="e">
        <f ca="1">_xlfn.MAXIFS(Table15[Acceleration B1-3 Total Efforts (Gen 2)],Table15[Name],Table15[[#This Row],[Name]])</f>
        <v>#NAME?</v>
      </c>
      <c r="AV133" s="11" t="e">
        <f ca="1">_xlfn.MAXIFS(Table15[Deceleration B1-3 Total Efforts (Gen 2)],Table15[Name],Table15[[#This Row],[Name]])</f>
        <v>#NAME?</v>
      </c>
      <c r="AW133" s="11" t="e">
        <f ca="1">_xlfn.MAXIFS(Table15[High Intensity Distance (m)_&gt;15],Table15[Name],Table15[[#This Row],[Name]])</f>
        <v>#NAME?</v>
      </c>
      <c r="AX133" s="11" t="e">
        <f ca="1">_xlfn.MAXIFS(Table15[Velocity Zone 5 (20-25 Km/h) (m)],Table15[Name],Table15[[#This Row],[Name]])</f>
        <v>#NAME?</v>
      </c>
      <c r="AY133" s="11" t="e">
        <f ca="1">_xlfn.MAXIFS(Table15[Total Player Load],Table15[Name],Table15[[#This Row],[Name]])</f>
        <v>#NAME?</v>
      </c>
      <c r="AZ133" s="11" t="e">
        <f ca="1">_xlfn.MAXIFS(Table15[ACC+DEC],Table15[Name],Table15[[#This Row],[Name]])</f>
        <v>#NAME?</v>
      </c>
      <c r="BA133" s="11">
        <f>CONVERT(Table15[[#This Row],[Total Duration]],"day","mn")</f>
        <v>202.16666666666666</v>
      </c>
      <c r="BB133" s="12">
        <f>Table15[[#This Row],[HSD Above 20 km/h]]/Table15[[#This Row],[Duration(min)]]</f>
        <v>0.97647155812036279</v>
      </c>
      <c r="BC133" s="12">
        <f>Table15[[#This Row],[Velocity Zone 4 (15-20 Km/h) (m)]]/Table15[[#This Row],[Duration(min)]]</f>
        <v>7.8595546248969494</v>
      </c>
      <c r="BD133" s="12">
        <f>Table15[[#This Row],[Velocity Zone 6 (25 + Km/h) (m)]]/Table15[[#This Row],[Duration(min)]]</f>
        <v>4.7287716405605938E-2</v>
      </c>
      <c r="BE133" s="12">
        <f>Table15[[#This Row],[Acceleration B1-3 Total Efforts (Gen 2)]]/Table15[[#This Row],[Duration(min)]]</f>
        <v>1.1079967023907666</v>
      </c>
      <c r="BF133" s="12">
        <f>Table15[[#This Row],[Deceleration B1-3 Total Efforts (Gen 2)]]/Table15[[#This Row],[Duration(min)]]</f>
        <v>1.0783182192910141</v>
      </c>
      <c r="BG133" s="12">
        <f>Table15[[#This Row],[High Intensity Distance (m)_&gt;15]]/Table15[[#This Row],[Duration(min)]]</f>
        <v>8.8360261830173137</v>
      </c>
      <c r="BH133" s="12">
        <f>Table15[[#This Row],[Velocity Zone 5 (20-25 Km/h) (m)]]/Table15[[#This Row],[Duration(min)]]</f>
        <v>0.92918384171475676</v>
      </c>
      <c r="BI133" s="12">
        <f>Table15[[#This Row],[Total Player Load]]/Table15[[#This Row],[Duration(min)]]</f>
        <v>7.1289150865622428</v>
      </c>
      <c r="BJ133" s="12">
        <f>Table15[[#This Row],[ACC+DEC]]/Table15[[#This Row],[Duration(min)]]</f>
        <v>2.186314921681781</v>
      </c>
      <c r="BK133" s="11"/>
      <c r="BL133" s="11"/>
    </row>
    <row r="134" spans="1:64" x14ac:dyDescent="0.3">
      <c r="A134" s="13" t="s">
        <v>132</v>
      </c>
      <c r="B134" s="13" t="s">
        <v>134</v>
      </c>
      <c r="C134" s="14">
        <v>45125</v>
      </c>
      <c r="D134" s="13" t="s">
        <v>133</v>
      </c>
      <c r="E134" s="15">
        <v>0.14002314814814815</v>
      </c>
      <c r="F134" s="7">
        <v>13649.06763</v>
      </c>
      <c r="G134" s="7">
        <v>456.55</v>
      </c>
      <c r="H134" s="7">
        <v>29.979959999999998</v>
      </c>
      <c r="I134" s="7">
        <v>1756.97003</v>
      </c>
      <c r="J134" s="7">
        <v>71.25</v>
      </c>
      <c r="K134" s="7">
        <v>197</v>
      </c>
      <c r="L134" s="7">
        <v>132</v>
      </c>
      <c r="M134" s="7">
        <v>2213.5200300000001</v>
      </c>
      <c r="N134" s="7">
        <v>385.3</v>
      </c>
      <c r="O134" s="7">
        <v>1541.3815300000001</v>
      </c>
      <c r="P134" s="7">
        <v>68.143010000000004</v>
      </c>
      <c r="Q134" s="10">
        <f>SUM(Table15[[#This Row],[Acceleration B1-3 Total Efforts (Gen 2)]:[Deceleration B1-3 Total Efforts (Gen 2)]])</f>
        <v>329</v>
      </c>
      <c r="R134" s="11">
        <f>AVERAGEIF(Table15[Name],Table15[[#This Row],[Name]],Table15[Total Distance (m)])</f>
        <v>5479.0795495652173</v>
      </c>
      <c r="S134" s="11">
        <f>AVERAGEIF(Table15[Name],Table15[[#This Row],[Name]],Table15[HSD Above 20 km/h])</f>
        <v>386.95826173913048</v>
      </c>
      <c r="T134" s="11">
        <f>AVERAGEIF(Table15[Name],Table15[[#This Row],[Name]],Table15[Maximum Velocity (km/h)])</f>
        <v>29.089952173913051</v>
      </c>
      <c r="U134" s="11">
        <f>AVERAGEIF(Table15[Name],Table15[[#This Row],[Name]],Table15[Velocity Zone 4 (15-20 Km/h) (m)])</f>
        <v>636.45826130434773</v>
      </c>
      <c r="V134" s="11">
        <f>AVERAGEIF(Table15[Name],Table15[[#This Row],[Name]],Table15[Velocity Zone 6 (25 + Km/h) (m)])</f>
        <v>92.425217391304358</v>
      </c>
      <c r="W134" s="11">
        <f>AVERAGEIF(Table15[Name],Table15[[#This Row],[Name]],Table15[Acceleration B1-3 Total Efforts (Gen 2)])</f>
        <v>88.347826086956516</v>
      </c>
      <c r="X134" s="11">
        <f>AVERAGEIF(Table15[Name],Table15[[#This Row],[Name]],Table15[Deceleration B1-3 Total Efforts (Gen 2)])</f>
        <v>63.434782608695649</v>
      </c>
      <c r="Y134" s="11">
        <f>AVERAGEIF(Table15[Name],Table15[[#This Row],[Name]],Table15[High Intensity Distance (m)_&gt;15])</f>
        <v>1023.4165230434783</v>
      </c>
      <c r="Z134" s="11">
        <f>AVERAGEIF(Table15[Name],Table15[[#This Row],[Name]],Table15[Velocity Zone 5 (20-25 Km/h) (m)])</f>
        <v>294.53304434782609</v>
      </c>
      <c r="AA134" s="11">
        <f>AVERAGEIF(Table15[Name],Table15[[#This Row],[Name]],Table15[Total Player Load])</f>
        <v>648.57789217391303</v>
      </c>
      <c r="AB134" s="11">
        <f>AVERAGEIF(Table15[Name],Table15[[#This Row],[Name]],Table15[ACC+DEC])</f>
        <v>151.78260869565219</v>
      </c>
      <c r="AC134" s="11">
        <f>AVERAGE(Table15[Total Distance (m)])</f>
        <v>5546.0900840188679</v>
      </c>
      <c r="AD134" s="11">
        <f>AVERAGE(Table15[HSD Above 20 km/h])</f>
        <v>248.67511279245289</v>
      </c>
      <c r="AE134" s="11">
        <f>AVERAGE(Table15[Maximum Velocity (km/h)])</f>
        <v>25.938714150943401</v>
      </c>
      <c r="AF134" s="11">
        <f>AVERAGE(Table15[Velocity Zone 4 (15-20 Km/h) (m)])</f>
        <v>585.63754809433908</v>
      </c>
      <c r="AG134" s="11">
        <f>AVERAGE(Table15[Velocity Zone 6 (25 + Km/h) (m)])</f>
        <v>55.103452830188672</v>
      </c>
      <c r="AH134" s="11">
        <f>AVERAGE(Table15[Acceleration B1-3 Total Efforts (Gen 2)])</f>
        <v>70.932075471698113</v>
      </c>
      <c r="AI134" s="11">
        <f>AVERAGE(Table15[Deceleration B1-3 Total Efforts (Gen 2)])</f>
        <v>58.513207547169813</v>
      </c>
      <c r="AJ134" s="11">
        <f>AVERAGE(Table15[High Intensity Distance (m)_&gt;15])</f>
        <v>834.31266088679206</v>
      </c>
      <c r="AK134" s="11">
        <f>AVERAGE(Table15[Velocity Zone 5 (20-25 Km/h) (m)])</f>
        <v>193.57165996226419</v>
      </c>
      <c r="AL134" s="11">
        <f>AVERAGE(Table15[Total Player Load])</f>
        <v>612.17092028301886</v>
      </c>
      <c r="AM134" s="11">
        <f>AVERAGE(Table15[ACC+DEC])</f>
        <v>129.44528301886791</v>
      </c>
      <c r="AN134" s="11" t="str">
        <f>TEXT(Table15[[#This Row],[Date]],"mmmm")</f>
        <v>juillet</v>
      </c>
      <c r="AO134" s="11" t="e">
        <f ca="1">_xlfn.MAXIFS(Table15[Total Distance (m)],Table15[Name],Table15[[#This Row],[Name]])</f>
        <v>#NAME?</v>
      </c>
      <c r="AP134" s="11" t="e">
        <f ca="1">_xlfn.MAXIFS(Table15[HSD Above 20 km/h],Table15[Name],Table15[[#This Row],[Name]])</f>
        <v>#NAME?</v>
      </c>
      <c r="AQ134" s="11" t="e">
        <f ca="1">_xlfn.MAXIFS(Table15[Maximum Velocity (km/h)],Table15[Name],Table15[[#This Row],[Name]])</f>
        <v>#NAME?</v>
      </c>
      <c r="AR134" s="9" t="e">
        <f ca="1">Table15[[#This Row],[Maximum Velocity (km/h)]]/Table15[[#This Row],[Max_Maximum Velocity (km/h)]]</f>
        <v>#NAME?</v>
      </c>
      <c r="AS134" s="11" t="e">
        <f ca="1">_xlfn.MAXIFS(Table15[Velocity Zone 4 (15-20 Km/h) (m)],Table15[Name],Table15[[#This Row],[Name]])</f>
        <v>#NAME?</v>
      </c>
      <c r="AT134" s="11" t="e">
        <f ca="1">_xlfn.MAXIFS(Table15[Velocity Zone 6 (25 + Km/h) (m)],Table15[Name],Table15[[#This Row],[Name]])</f>
        <v>#NAME?</v>
      </c>
      <c r="AU134" s="11" t="e">
        <f ca="1">_xlfn.MAXIFS(Table15[Acceleration B1-3 Total Efforts (Gen 2)],Table15[Name],Table15[[#This Row],[Name]])</f>
        <v>#NAME?</v>
      </c>
      <c r="AV134" s="11" t="e">
        <f ca="1">_xlfn.MAXIFS(Table15[Deceleration B1-3 Total Efforts (Gen 2)],Table15[Name],Table15[[#This Row],[Name]])</f>
        <v>#NAME?</v>
      </c>
      <c r="AW134" s="11" t="e">
        <f ca="1">_xlfn.MAXIFS(Table15[High Intensity Distance (m)_&gt;15],Table15[Name],Table15[[#This Row],[Name]])</f>
        <v>#NAME?</v>
      </c>
      <c r="AX134" s="11" t="e">
        <f ca="1">_xlfn.MAXIFS(Table15[Velocity Zone 5 (20-25 Km/h) (m)],Table15[Name],Table15[[#This Row],[Name]])</f>
        <v>#NAME?</v>
      </c>
      <c r="AY134" s="11" t="e">
        <f ca="1">_xlfn.MAXIFS(Table15[Total Player Load],Table15[Name],Table15[[#This Row],[Name]])</f>
        <v>#NAME?</v>
      </c>
      <c r="AZ134" s="11" t="e">
        <f ca="1">_xlfn.MAXIFS(Table15[ACC+DEC],Table15[Name],Table15[[#This Row],[Name]])</f>
        <v>#NAME?</v>
      </c>
      <c r="BA134" s="11">
        <f>CONVERT(Table15[[#This Row],[Total Duration]],"day","mn")</f>
        <v>201.63333333333333</v>
      </c>
      <c r="BB134" s="12">
        <f>Table15[[#This Row],[HSD Above 20 km/h]]/Table15[[#This Row],[Duration(min)]]</f>
        <v>2.2642585551330798</v>
      </c>
      <c r="BC134" s="12">
        <f>Table15[[#This Row],[Velocity Zone 4 (15-20 Km/h) (m)]]/Table15[[#This Row],[Duration(min)]]</f>
        <v>8.7136883617126806</v>
      </c>
      <c r="BD134" s="12">
        <f>Table15[[#This Row],[Velocity Zone 6 (25 + Km/h) (m)]]/Table15[[#This Row],[Duration(min)]]</f>
        <v>0.35336419242850059</v>
      </c>
      <c r="BE134" s="12">
        <f>Table15[[#This Row],[Acceleration B1-3 Total Efforts (Gen 2)]]/Table15[[#This Row],[Duration(min)]]</f>
        <v>0.9770209952058192</v>
      </c>
      <c r="BF134" s="12">
        <f>Table15[[#This Row],[Deceleration B1-3 Total Efforts (Gen 2)]]/Table15[[#This Row],[Duration(min)]]</f>
        <v>0.6546536617622748</v>
      </c>
      <c r="BG134" s="12">
        <f>Table15[[#This Row],[High Intensity Distance (m)_&gt;15]]/Table15[[#This Row],[Duration(min)]]</f>
        <v>10.977946916845761</v>
      </c>
      <c r="BH134" s="12">
        <f>Table15[[#This Row],[Velocity Zone 5 (20-25 Km/h) (m)]]/Table15[[#This Row],[Duration(min)]]</f>
        <v>1.9108943627045794</v>
      </c>
      <c r="BI134" s="12">
        <f>Table15[[#This Row],[Total Player Load]]/Table15[[#This Row],[Duration(min)]]</f>
        <v>7.6444777483881641</v>
      </c>
      <c r="BJ134" s="12">
        <f>Table15[[#This Row],[ACC+DEC]]/Table15[[#This Row],[Duration(min)]]</f>
        <v>1.631674656968094</v>
      </c>
      <c r="BK134" s="11"/>
      <c r="BL134" s="11"/>
    </row>
    <row r="135" spans="1:64" x14ac:dyDescent="0.3">
      <c r="A135" s="13" t="s">
        <v>38</v>
      </c>
      <c r="B135" s="13" t="s">
        <v>134</v>
      </c>
      <c r="C135" s="14">
        <v>45125</v>
      </c>
      <c r="D135" s="13" t="s">
        <v>36</v>
      </c>
      <c r="E135" s="15">
        <v>0.13988425925925926</v>
      </c>
      <c r="F135" s="7">
        <v>12926.49768</v>
      </c>
      <c r="G135" s="7">
        <v>199.04999000000001</v>
      </c>
      <c r="H135" s="7">
        <v>29.543130000000001</v>
      </c>
      <c r="I135" s="7">
        <v>1499.3899899999999</v>
      </c>
      <c r="J135" s="7">
        <v>20.309999999999999</v>
      </c>
      <c r="K135" s="7">
        <v>193</v>
      </c>
      <c r="L135" s="7">
        <v>180</v>
      </c>
      <c r="M135" s="7">
        <v>1698.4399800000001</v>
      </c>
      <c r="N135" s="7">
        <v>178.73999000000001</v>
      </c>
      <c r="O135" s="7">
        <v>1493.1849099999999</v>
      </c>
      <c r="P135" s="7">
        <v>64.171890000000005</v>
      </c>
      <c r="Q135" s="10">
        <f>SUM(Table15[[#This Row],[Acceleration B1-3 Total Efforts (Gen 2)]:[Deceleration B1-3 Total Efforts (Gen 2)]])</f>
        <v>373</v>
      </c>
      <c r="R135" s="11">
        <f>AVERAGEIF(Table15[Name],Table15[[#This Row],[Name]],Table15[Total Distance (m)])</f>
        <v>5862.2701721428584</v>
      </c>
      <c r="S135" s="11">
        <f>AVERAGEIF(Table15[Name],Table15[[#This Row],[Name]],Table15[HSD Above 20 km/h])</f>
        <v>234.10142785714288</v>
      </c>
      <c r="T135" s="11">
        <f>AVERAGEIF(Table15[Name],Table15[[#This Row],[Name]],Table15[Maximum Velocity (km/h)])</f>
        <v>25.695756428571428</v>
      </c>
      <c r="U135" s="11">
        <f>AVERAGEIF(Table15[Name],Table15[[#This Row],[Name]],Table15[Velocity Zone 4 (15-20 Km/h) (m)])</f>
        <v>673.12214035714283</v>
      </c>
      <c r="V135" s="11">
        <f>AVERAGEIF(Table15[Name],Table15[[#This Row],[Name]],Table15[Velocity Zone 6 (25 + Km/h) (m)])</f>
        <v>30.467142857142857</v>
      </c>
      <c r="W135" s="11">
        <f>AVERAGEIF(Table15[Name],Table15[[#This Row],[Name]],Table15[Acceleration B1-3 Total Efforts (Gen 2)])</f>
        <v>78.285714285714292</v>
      </c>
      <c r="X135" s="11">
        <f>AVERAGEIF(Table15[Name],Table15[[#This Row],[Name]],Table15[Deceleration B1-3 Total Efforts (Gen 2)])</f>
        <v>71.178571428571431</v>
      </c>
      <c r="Y135" s="11">
        <f>AVERAGEIF(Table15[Name],Table15[[#This Row],[Name]],Table15[High Intensity Distance (m)_&gt;15])</f>
        <v>907.22356821428571</v>
      </c>
      <c r="Z135" s="11">
        <f>AVERAGEIF(Table15[Name],Table15[[#This Row],[Name]],Table15[Velocity Zone 5 (20-25 Km/h) (m)])</f>
        <v>203.63428500000001</v>
      </c>
      <c r="AA135" s="11">
        <f>AVERAGEIF(Table15[Name],Table15[[#This Row],[Name]],Table15[Total Player Load])</f>
        <v>656.75099392857157</v>
      </c>
      <c r="AB135" s="11">
        <f>AVERAGEIF(Table15[Name],Table15[[#This Row],[Name]],Table15[ACC+DEC])</f>
        <v>149.46428571428572</v>
      </c>
      <c r="AC135" s="11">
        <f>AVERAGE(Table15[Total Distance (m)])</f>
        <v>5546.0900840188679</v>
      </c>
      <c r="AD135" s="11">
        <f>AVERAGE(Table15[HSD Above 20 km/h])</f>
        <v>248.67511279245289</v>
      </c>
      <c r="AE135" s="11">
        <f>AVERAGE(Table15[Maximum Velocity (km/h)])</f>
        <v>25.938714150943401</v>
      </c>
      <c r="AF135" s="11">
        <f>AVERAGE(Table15[Velocity Zone 4 (15-20 Km/h) (m)])</f>
        <v>585.63754809433908</v>
      </c>
      <c r="AG135" s="11">
        <f>AVERAGE(Table15[Velocity Zone 6 (25 + Km/h) (m)])</f>
        <v>55.103452830188672</v>
      </c>
      <c r="AH135" s="11">
        <f>AVERAGE(Table15[Acceleration B1-3 Total Efforts (Gen 2)])</f>
        <v>70.932075471698113</v>
      </c>
      <c r="AI135" s="11">
        <f>AVERAGE(Table15[Deceleration B1-3 Total Efforts (Gen 2)])</f>
        <v>58.513207547169813</v>
      </c>
      <c r="AJ135" s="11">
        <f>AVERAGE(Table15[High Intensity Distance (m)_&gt;15])</f>
        <v>834.31266088679206</v>
      </c>
      <c r="AK135" s="11">
        <f>AVERAGE(Table15[Velocity Zone 5 (20-25 Km/h) (m)])</f>
        <v>193.57165996226419</v>
      </c>
      <c r="AL135" s="11">
        <f>AVERAGE(Table15[Total Player Load])</f>
        <v>612.17092028301886</v>
      </c>
      <c r="AM135" s="11">
        <f>AVERAGE(Table15[ACC+DEC])</f>
        <v>129.44528301886791</v>
      </c>
      <c r="AN135" s="11" t="str">
        <f>TEXT(Table15[[#This Row],[Date]],"mmmm")</f>
        <v>juillet</v>
      </c>
      <c r="AO135" s="11" t="e">
        <f ca="1">_xlfn.MAXIFS(Table15[Total Distance (m)],Table15[Name],Table15[[#This Row],[Name]])</f>
        <v>#NAME?</v>
      </c>
      <c r="AP135" s="11" t="e">
        <f ca="1">_xlfn.MAXIFS(Table15[HSD Above 20 km/h],Table15[Name],Table15[[#This Row],[Name]])</f>
        <v>#NAME?</v>
      </c>
      <c r="AQ135" s="11" t="e">
        <f ca="1">_xlfn.MAXIFS(Table15[Maximum Velocity (km/h)],Table15[Name],Table15[[#This Row],[Name]])</f>
        <v>#NAME?</v>
      </c>
      <c r="AR135" s="9" t="e">
        <f ca="1">Table15[[#This Row],[Maximum Velocity (km/h)]]/Table15[[#This Row],[Max_Maximum Velocity (km/h)]]</f>
        <v>#NAME?</v>
      </c>
      <c r="AS135" s="11" t="e">
        <f ca="1">_xlfn.MAXIFS(Table15[Velocity Zone 4 (15-20 Km/h) (m)],Table15[Name],Table15[[#This Row],[Name]])</f>
        <v>#NAME?</v>
      </c>
      <c r="AT135" s="11" t="e">
        <f ca="1">_xlfn.MAXIFS(Table15[Velocity Zone 6 (25 + Km/h) (m)],Table15[Name],Table15[[#This Row],[Name]])</f>
        <v>#NAME?</v>
      </c>
      <c r="AU135" s="11" t="e">
        <f ca="1">_xlfn.MAXIFS(Table15[Acceleration B1-3 Total Efforts (Gen 2)],Table15[Name],Table15[[#This Row],[Name]])</f>
        <v>#NAME?</v>
      </c>
      <c r="AV135" s="11" t="e">
        <f ca="1">_xlfn.MAXIFS(Table15[Deceleration B1-3 Total Efforts (Gen 2)],Table15[Name],Table15[[#This Row],[Name]])</f>
        <v>#NAME?</v>
      </c>
      <c r="AW135" s="11" t="e">
        <f ca="1">_xlfn.MAXIFS(Table15[High Intensity Distance (m)_&gt;15],Table15[Name],Table15[[#This Row],[Name]])</f>
        <v>#NAME?</v>
      </c>
      <c r="AX135" s="11" t="e">
        <f ca="1">_xlfn.MAXIFS(Table15[Velocity Zone 5 (20-25 Km/h) (m)],Table15[Name],Table15[[#This Row],[Name]])</f>
        <v>#NAME?</v>
      </c>
      <c r="AY135" s="11" t="e">
        <f ca="1">_xlfn.MAXIFS(Table15[Total Player Load],Table15[Name],Table15[[#This Row],[Name]])</f>
        <v>#NAME?</v>
      </c>
      <c r="AZ135" s="11" t="e">
        <f ca="1">_xlfn.MAXIFS(Table15[ACC+DEC],Table15[Name],Table15[[#This Row],[Name]])</f>
        <v>#NAME?</v>
      </c>
      <c r="BA135" s="11">
        <f>CONVERT(Table15[[#This Row],[Total Duration]],"day","mn")</f>
        <v>201.43333333333334</v>
      </c>
      <c r="BB135" s="12">
        <f>Table15[[#This Row],[HSD Above 20 km/h]]/Table15[[#This Row],[Duration(min)]]</f>
        <v>0.9881680787688234</v>
      </c>
      <c r="BC135" s="12">
        <f>Table15[[#This Row],[Velocity Zone 4 (15-20 Km/h) (m)]]/Table15[[#This Row],[Duration(min)]]</f>
        <v>7.4436041204699643</v>
      </c>
      <c r="BD135" s="12">
        <f>Table15[[#This Row],[Velocity Zone 6 (25 + Km/h) (m)]]/Table15[[#This Row],[Duration(min)]]</f>
        <v>0.10082740360747972</v>
      </c>
      <c r="BE135" s="12">
        <f>Table15[[#This Row],[Acceleration B1-3 Total Efforts (Gen 2)]]/Table15[[#This Row],[Duration(min)]]</f>
        <v>0.95813337746152571</v>
      </c>
      <c r="BF135" s="12">
        <f>Table15[[#This Row],[Deceleration B1-3 Total Efforts (Gen 2)]]/Table15[[#This Row],[Duration(min)]]</f>
        <v>0.89359589607810685</v>
      </c>
      <c r="BG135" s="12">
        <f>Table15[[#This Row],[High Intensity Distance (m)_&gt;15]]/Table15[[#This Row],[Duration(min)]]</f>
        <v>8.4317721992387895</v>
      </c>
      <c r="BH135" s="12">
        <f>Table15[[#This Row],[Velocity Zone 5 (20-25 Km/h) (m)]]/Table15[[#This Row],[Duration(min)]]</f>
        <v>0.88734067516134374</v>
      </c>
      <c r="BI135" s="12">
        <f>Table15[[#This Row],[Total Player Load]]/Table15[[#This Row],[Duration(min)]]</f>
        <v>7.4127994870097629</v>
      </c>
      <c r="BJ135" s="12">
        <f>Table15[[#This Row],[ACC+DEC]]/Table15[[#This Row],[Duration(min)]]</f>
        <v>1.8517292735396327</v>
      </c>
      <c r="BK135" s="11"/>
      <c r="BL135" s="11"/>
    </row>
    <row r="136" spans="1:64" x14ac:dyDescent="0.3">
      <c r="A136" s="13" t="s">
        <v>12</v>
      </c>
      <c r="B136" s="13" t="s">
        <v>135</v>
      </c>
      <c r="C136" s="14">
        <v>45126</v>
      </c>
      <c r="D136" s="13" t="s">
        <v>13</v>
      </c>
      <c r="E136" s="15">
        <v>0.11684027777777778</v>
      </c>
      <c r="F136" s="7">
        <v>8922.5375999999997</v>
      </c>
      <c r="G136" s="7">
        <v>606.78998999999999</v>
      </c>
      <c r="H136" s="7">
        <v>27.569089999999999</v>
      </c>
      <c r="I136" s="7">
        <v>790.54001000000005</v>
      </c>
      <c r="J136" s="7">
        <v>136.59</v>
      </c>
      <c r="K136" s="7">
        <v>99</v>
      </c>
      <c r="L136" s="7">
        <v>89</v>
      </c>
      <c r="M136" s="7">
        <v>1397.33</v>
      </c>
      <c r="N136" s="7">
        <v>470.19999000000001</v>
      </c>
      <c r="O136" s="7">
        <v>960.19443000000001</v>
      </c>
      <c r="P136" s="7">
        <v>53.028219999999997</v>
      </c>
      <c r="Q136" s="10">
        <f>SUM(Table15[[#This Row],[Acceleration B1-3 Total Efforts (Gen 2)]:[Deceleration B1-3 Total Efforts (Gen 2)]])</f>
        <v>188</v>
      </c>
      <c r="R136" s="11">
        <f>AVERAGEIF(Table15[Name],Table15[[#This Row],[Name]],Table15[Total Distance (m)])</f>
        <v>5856.8354133333323</v>
      </c>
      <c r="S136" s="11">
        <f>AVERAGEIF(Table15[Name],Table15[[#This Row],[Name]],Table15[HSD Above 20 km/h])</f>
        <v>236.25925888888889</v>
      </c>
      <c r="T136" s="11">
        <f>AVERAGEIF(Table15[Name],Table15[[#This Row],[Name]],Table15[Maximum Velocity (km/h)])</f>
        <v>26.173386666666666</v>
      </c>
      <c r="U136" s="11">
        <f>AVERAGEIF(Table15[Name],Table15[[#This Row],[Name]],Table15[Velocity Zone 4 (15-20 Km/h) (m)])</f>
        <v>555.67370444444441</v>
      </c>
      <c r="V136" s="11">
        <f>AVERAGEIF(Table15[Name],Table15[[#This Row],[Name]],Table15[Velocity Zone 6 (25 + Km/h) (m)])</f>
        <v>40.940370740740747</v>
      </c>
      <c r="W136" s="11">
        <f>AVERAGEIF(Table15[Name],Table15[[#This Row],[Name]],Table15[Acceleration B1-3 Total Efforts (Gen 2)])</f>
        <v>70.925925925925924</v>
      </c>
      <c r="X136" s="11">
        <f>AVERAGEIF(Table15[Name],Table15[[#This Row],[Name]],Table15[Deceleration B1-3 Total Efforts (Gen 2)])</f>
        <v>56.851851851851855</v>
      </c>
      <c r="Y136" s="11">
        <f>AVERAGEIF(Table15[Name],Table15[[#This Row],[Name]],Table15[High Intensity Distance (m)_&gt;15])</f>
        <v>791.93296333333319</v>
      </c>
      <c r="Z136" s="11">
        <f>AVERAGEIF(Table15[Name],Table15[[#This Row],[Name]],Table15[Velocity Zone 5 (20-25 Km/h) (m)])</f>
        <v>195.31888814814815</v>
      </c>
      <c r="AA136" s="11">
        <f>AVERAGEIF(Table15[Name],Table15[[#This Row],[Name]],Table15[Total Player Load])</f>
        <v>644.53564962962969</v>
      </c>
      <c r="AB136" s="11">
        <f>AVERAGEIF(Table15[Name],Table15[[#This Row],[Name]],Table15[ACC+DEC])</f>
        <v>127.77777777777777</v>
      </c>
      <c r="AC136" s="11">
        <f>AVERAGE(Table15[Total Distance (m)])</f>
        <v>5546.0900840188679</v>
      </c>
      <c r="AD136" s="11">
        <f>AVERAGE(Table15[HSD Above 20 km/h])</f>
        <v>248.67511279245289</v>
      </c>
      <c r="AE136" s="11">
        <f>AVERAGE(Table15[Maximum Velocity (km/h)])</f>
        <v>25.938714150943401</v>
      </c>
      <c r="AF136" s="11">
        <f>AVERAGE(Table15[Velocity Zone 4 (15-20 Km/h) (m)])</f>
        <v>585.63754809433908</v>
      </c>
      <c r="AG136" s="11">
        <f>AVERAGE(Table15[Velocity Zone 6 (25 + Km/h) (m)])</f>
        <v>55.103452830188672</v>
      </c>
      <c r="AH136" s="11">
        <f>AVERAGE(Table15[Acceleration B1-3 Total Efforts (Gen 2)])</f>
        <v>70.932075471698113</v>
      </c>
      <c r="AI136" s="11">
        <f>AVERAGE(Table15[Deceleration B1-3 Total Efforts (Gen 2)])</f>
        <v>58.513207547169813</v>
      </c>
      <c r="AJ136" s="11">
        <f>AVERAGE(Table15[High Intensity Distance (m)_&gt;15])</f>
        <v>834.31266088679206</v>
      </c>
      <c r="AK136" s="11">
        <f>AVERAGE(Table15[Velocity Zone 5 (20-25 Km/h) (m)])</f>
        <v>193.57165996226419</v>
      </c>
      <c r="AL136" s="11">
        <f>AVERAGE(Table15[Total Player Load])</f>
        <v>612.17092028301886</v>
      </c>
      <c r="AM136" s="11">
        <f>AVERAGE(Table15[ACC+DEC])</f>
        <v>129.44528301886791</v>
      </c>
      <c r="AN136" s="11" t="str">
        <f>TEXT(Table15[[#This Row],[Date]],"mmmm")</f>
        <v>juillet</v>
      </c>
      <c r="AO136" s="11" t="e">
        <f ca="1">_xlfn.MAXIFS(Table15[Total Distance (m)],Table15[Name],Table15[[#This Row],[Name]])</f>
        <v>#NAME?</v>
      </c>
      <c r="AP136" s="11" t="e">
        <f ca="1">_xlfn.MAXIFS(Table15[HSD Above 20 km/h],Table15[Name],Table15[[#This Row],[Name]])</f>
        <v>#NAME?</v>
      </c>
      <c r="AQ136" s="11" t="e">
        <f ca="1">_xlfn.MAXIFS(Table15[Maximum Velocity (km/h)],Table15[Name],Table15[[#This Row],[Name]])</f>
        <v>#NAME?</v>
      </c>
      <c r="AR136" s="9" t="e">
        <f ca="1">Table15[[#This Row],[Maximum Velocity (km/h)]]/Table15[[#This Row],[Max_Maximum Velocity (km/h)]]</f>
        <v>#NAME?</v>
      </c>
      <c r="AS136" s="11" t="e">
        <f ca="1">_xlfn.MAXIFS(Table15[Velocity Zone 4 (15-20 Km/h) (m)],Table15[Name],Table15[[#This Row],[Name]])</f>
        <v>#NAME?</v>
      </c>
      <c r="AT136" s="11" t="e">
        <f ca="1">_xlfn.MAXIFS(Table15[Velocity Zone 6 (25 + Km/h) (m)],Table15[Name],Table15[[#This Row],[Name]])</f>
        <v>#NAME?</v>
      </c>
      <c r="AU136" s="11" t="e">
        <f ca="1">_xlfn.MAXIFS(Table15[Acceleration B1-3 Total Efforts (Gen 2)],Table15[Name],Table15[[#This Row],[Name]])</f>
        <v>#NAME?</v>
      </c>
      <c r="AV136" s="11" t="e">
        <f ca="1">_xlfn.MAXIFS(Table15[Deceleration B1-3 Total Efforts (Gen 2)],Table15[Name],Table15[[#This Row],[Name]])</f>
        <v>#NAME?</v>
      </c>
      <c r="AW136" s="11" t="e">
        <f ca="1">_xlfn.MAXIFS(Table15[High Intensity Distance (m)_&gt;15],Table15[Name],Table15[[#This Row],[Name]])</f>
        <v>#NAME?</v>
      </c>
      <c r="AX136" s="11" t="e">
        <f ca="1">_xlfn.MAXIFS(Table15[Velocity Zone 5 (20-25 Km/h) (m)],Table15[Name],Table15[[#This Row],[Name]])</f>
        <v>#NAME?</v>
      </c>
      <c r="AY136" s="11" t="e">
        <f ca="1">_xlfn.MAXIFS(Table15[Total Player Load],Table15[Name],Table15[[#This Row],[Name]])</f>
        <v>#NAME?</v>
      </c>
      <c r="AZ136" s="11" t="e">
        <f ca="1">_xlfn.MAXIFS(Table15[ACC+DEC],Table15[Name],Table15[[#This Row],[Name]])</f>
        <v>#NAME?</v>
      </c>
      <c r="BA136" s="11">
        <f>CONVERT(Table15[[#This Row],[Total Duration]],"day","mn")</f>
        <v>168.25</v>
      </c>
      <c r="BB136" s="12">
        <f>Table15[[#This Row],[HSD Above 20 km/h]]/Table15[[#This Row],[Duration(min)]]</f>
        <v>3.6064783952451709</v>
      </c>
      <c r="BC136" s="12">
        <f>Table15[[#This Row],[Velocity Zone 4 (15-20 Km/h) (m)]]/Table15[[#This Row],[Duration(min)]]</f>
        <v>4.6986033283803863</v>
      </c>
      <c r="BD136" s="12">
        <f>Table15[[#This Row],[Velocity Zone 6 (25 + Km/h) (m)]]/Table15[[#This Row],[Duration(min)]]</f>
        <v>0.81182763744427933</v>
      </c>
      <c r="BE136" s="12">
        <f>Table15[[#This Row],[Acceleration B1-3 Total Efforts (Gen 2)]]/Table15[[#This Row],[Duration(min)]]</f>
        <v>0.58841010401188709</v>
      </c>
      <c r="BF136" s="12">
        <f>Table15[[#This Row],[Deceleration B1-3 Total Efforts (Gen 2)]]/Table15[[#This Row],[Duration(min)]]</f>
        <v>0.52897473997028233</v>
      </c>
      <c r="BG136" s="12">
        <f>Table15[[#This Row],[High Intensity Distance (m)_&gt;15]]/Table15[[#This Row],[Duration(min)]]</f>
        <v>8.3050817236255572</v>
      </c>
      <c r="BH136" s="12">
        <f>Table15[[#This Row],[Velocity Zone 5 (20-25 Km/h) (m)]]/Table15[[#This Row],[Duration(min)]]</f>
        <v>2.7946507578008917</v>
      </c>
      <c r="BI136" s="12">
        <f>Table15[[#This Row],[Total Player Load]]/Table15[[#This Row],[Duration(min)]]</f>
        <v>5.7069505497771171</v>
      </c>
      <c r="BJ136" s="12">
        <f>Table15[[#This Row],[ACC+DEC]]/Table15[[#This Row],[Duration(min)]]</f>
        <v>1.1173848439821694</v>
      </c>
      <c r="BK136" s="11"/>
      <c r="BL136" s="11"/>
    </row>
    <row r="137" spans="1:64" x14ac:dyDescent="0.3">
      <c r="A137" s="13" t="s">
        <v>16</v>
      </c>
      <c r="B137" s="13" t="s">
        <v>135</v>
      </c>
      <c r="C137" s="14">
        <v>45126</v>
      </c>
      <c r="D137" s="13" t="s">
        <v>17</v>
      </c>
      <c r="E137" s="15">
        <v>0.11418981481481481</v>
      </c>
      <c r="F137" s="7">
        <v>8420.9738799999996</v>
      </c>
      <c r="G137" s="7">
        <v>626.09001000000001</v>
      </c>
      <c r="H137" s="7">
        <v>30.46921</v>
      </c>
      <c r="I137" s="7">
        <v>530.93001000000004</v>
      </c>
      <c r="J137" s="7">
        <v>299.02</v>
      </c>
      <c r="K137" s="7">
        <v>83</v>
      </c>
      <c r="L137" s="7">
        <v>74</v>
      </c>
      <c r="M137" s="7">
        <v>1157.0200199999999</v>
      </c>
      <c r="N137" s="7">
        <v>327.07001000000002</v>
      </c>
      <c r="O137" s="7">
        <v>896.57104000000004</v>
      </c>
      <c r="P137" s="7">
        <v>51.209539999999997</v>
      </c>
      <c r="Q137" s="10">
        <f>SUM(Table15[[#This Row],[Acceleration B1-3 Total Efforts (Gen 2)]:[Deceleration B1-3 Total Efforts (Gen 2)]])</f>
        <v>157</v>
      </c>
      <c r="R137" s="11">
        <f>AVERAGEIF(Table15[Name],Table15[[#This Row],[Name]],Table15[Total Distance (m)])</f>
        <v>5619.8345883333332</v>
      </c>
      <c r="S137" s="11">
        <f>AVERAGEIF(Table15[Name],Table15[[#This Row],[Name]],Table15[HSD Above 20 km/h])</f>
        <v>194.1326656666667</v>
      </c>
      <c r="T137" s="11">
        <f>AVERAGEIF(Table15[Name],Table15[[#This Row],[Name]],Table15[Maximum Velocity (km/h)])</f>
        <v>25.38796266666666</v>
      </c>
      <c r="U137" s="11">
        <f>AVERAGEIF(Table15[Name],Table15[[#This Row],[Name]],Table15[Velocity Zone 4 (15-20 Km/h) (m)])</f>
        <v>452.42266433333327</v>
      </c>
      <c r="V137" s="11">
        <f>AVERAGEIF(Table15[Name],Table15[[#This Row],[Name]],Table15[Velocity Zone 6 (25 + Km/h) (m)])</f>
        <v>48.318666999999991</v>
      </c>
      <c r="W137" s="11">
        <f>AVERAGEIF(Table15[Name],Table15[[#This Row],[Name]],Table15[Acceleration B1-3 Total Efforts (Gen 2)])</f>
        <v>61.2</v>
      </c>
      <c r="X137" s="11">
        <f>AVERAGEIF(Table15[Name],Table15[[#This Row],[Name]],Table15[Deceleration B1-3 Total Efforts (Gen 2)])</f>
        <v>48.06666666666667</v>
      </c>
      <c r="Y137" s="11">
        <f>AVERAGEIF(Table15[Name],Table15[[#This Row],[Name]],Table15[High Intensity Distance (m)_&gt;15])</f>
        <v>646.55532999999991</v>
      </c>
      <c r="Z137" s="11">
        <f>AVERAGEIF(Table15[Name],Table15[[#This Row],[Name]],Table15[Velocity Zone 5 (20-25 Km/h) (m)])</f>
        <v>145.81399866666669</v>
      </c>
      <c r="AA137" s="11">
        <f>AVERAGEIF(Table15[Name],Table15[[#This Row],[Name]],Table15[Total Player Load])</f>
        <v>593.12283433333312</v>
      </c>
      <c r="AB137" s="11">
        <f>AVERAGEIF(Table15[Name],Table15[[#This Row],[Name]],Table15[ACC+DEC])</f>
        <v>109.26666666666667</v>
      </c>
      <c r="AC137" s="11">
        <f>AVERAGE(Table15[Total Distance (m)])</f>
        <v>5546.0900840188679</v>
      </c>
      <c r="AD137" s="11">
        <f>AVERAGE(Table15[HSD Above 20 km/h])</f>
        <v>248.67511279245289</v>
      </c>
      <c r="AE137" s="11">
        <f>AVERAGE(Table15[Maximum Velocity (km/h)])</f>
        <v>25.938714150943401</v>
      </c>
      <c r="AF137" s="11">
        <f>AVERAGE(Table15[Velocity Zone 4 (15-20 Km/h) (m)])</f>
        <v>585.63754809433908</v>
      </c>
      <c r="AG137" s="11">
        <f>AVERAGE(Table15[Velocity Zone 6 (25 + Km/h) (m)])</f>
        <v>55.103452830188672</v>
      </c>
      <c r="AH137" s="11">
        <f>AVERAGE(Table15[Acceleration B1-3 Total Efforts (Gen 2)])</f>
        <v>70.932075471698113</v>
      </c>
      <c r="AI137" s="11">
        <f>AVERAGE(Table15[Deceleration B1-3 Total Efforts (Gen 2)])</f>
        <v>58.513207547169813</v>
      </c>
      <c r="AJ137" s="11">
        <f>AVERAGE(Table15[High Intensity Distance (m)_&gt;15])</f>
        <v>834.31266088679206</v>
      </c>
      <c r="AK137" s="11">
        <f>AVERAGE(Table15[Velocity Zone 5 (20-25 Km/h) (m)])</f>
        <v>193.57165996226419</v>
      </c>
      <c r="AL137" s="11">
        <f>AVERAGE(Table15[Total Player Load])</f>
        <v>612.17092028301886</v>
      </c>
      <c r="AM137" s="11">
        <f>AVERAGE(Table15[ACC+DEC])</f>
        <v>129.44528301886791</v>
      </c>
      <c r="AN137" s="11" t="str">
        <f>TEXT(Table15[[#This Row],[Date]],"mmmm")</f>
        <v>juillet</v>
      </c>
      <c r="AO137" s="11" t="e">
        <f ca="1">_xlfn.MAXIFS(Table15[Total Distance (m)],Table15[Name],Table15[[#This Row],[Name]])</f>
        <v>#NAME?</v>
      </c>
      <c r="AP137" s="11" t="e">
        <f ca="1">_xlfn.MAXIFS(Table15[HSD Above 20 km/h],Table15[Name],Table15[[#This Row],[Name]])</f>
        <v>#NAME?</v>
      </c>
      <c r="AQ137" s="11" t="e">
        <f ca="1">_xlfn.MAXIFS(Table15[Maximum Velocity (km/h)],Table15[Name],Table15[[#This Row],[Name]])</f>
        <v>#NAME?</v>
      </c>
      <c r="AR137" s="9" t="e">
        <f ca="1">Table15[[#This Row],[Maximum Velocity (km/h)]]/Table15[[#This Row],[Max_Maximum Velocity (km/h)]]</f>
        <v>#NAME?</v>
      </c>
      <c r="AS137" s="11" t="e">
        <f ca="1">_xlfn.MAXIFS(Table15[Velocity Zone 4 (15-20 Km/h) (m)],Table15[Name],Table15[[#This Row],[Name]])</f>
        <v>#NAME?</v>
      </c>
      <c r="AT137" s="11" t="e">
        <f ca="1">_xlfn.MAXIFS(Table15[Velocity Zone 6 (25 + Km/h) (m)],Table15[Name],Table15[[#This Row],[Name]])</f>
        <v>#NAME?</v>
      </c>
      <c r="AU137" s="11" t="e">
        <f ca="1">_xlfn.MAXIFS(Table15[Acceleration B1-3 Total Efforts (Gen 2)],Table15[Name],Table15[[#This Row],[Name]])</f>
        <v>#NAME?</v>
      </c>
      <c r="AV137" s="11" t="e">
        <f ca="1">_xlfn.MAXIFS(Table15[Deceleration B1-3 Total Efforts (Gen 2)],Table15[Name],Table15[[#This Row],[Name]])</f>
        <v>#NAME?</v>
      </c>
      <c r="AW137" s="11" t="e">
        <f ca="1">_xlfn.MAXIFS(Table15[High Intensity Distance (m)_&gt;15],Table15[Name],Table15[[#This Row],[Name]])</f>
        <v>#NAME?</v>
      </c>
      <c r="AX137" s="11" t="e">
        <f ca="1">_xlfn.MAXIFS(Table15[Velocity Zone 5 (20-25 Km/h) (m)],Table15[Name],Table15[[#This Row],[Name]])</f>
        <v>#NAME?</v>
      </c>
      <c r="AY137" s="11" t="e">
        <f ca="1">_xlfn.MAXIFS(Table15[Total Player Load],Table15[Name],Table15[[#This Row],[Name]])</f>
        <v>#NAME?</v>
      </c>
      <c r="AZ137" s="11" t="e">
        <f ca="1">_xlfn.MAXIFS(Table15[ACC+DEC],Table15[Name],Table15[[#This Row],[Name]])</f>
        <v>#NAME?</v>
      </c>
      <c r="BA137" s="11">
        <f>CONVERT(Table15[[#This Row],[Total Duration]],"day","mn")</f>
        <v>164.43333333333334</v>
      </c>
      <c r="BB137" s="12">
        <f>Table15[[#This Row],[HSD Above 20 km/h]]/Table15[[#This Row],[Duration(min)]]</f>
        <v>3.8075613825258463</v>
      </c>
      <c r="BC137" s="12">
        <f>Table15[[#This Row],[Velocity Zone 4 (15-20 Km/h) (m)]]/Table15[[#This Row],[Duration(min)]]</f>
        <v>3.2288466045003044</v>
      </c>
      <c r="BD137" s="12">
        <f>Table15[[#This Row],[Velocity Zone 6 (25 + Km/h) (m)]]/Table15[[#This Row],[Duration(min)]]</f>
        <v>1.8184877356578146</v>
      </c>
      <c r="BE137" s="12">
        <f>Table15[[#This Row],[Acceleration B1-3 Total Efforts (Gen 2)]]/Table15[[#This Row],[Duration(min)]]</f>
        <v>0.50476383539428338</v>
      </c>
      <c r="BF137" s="12">
        <f>Table15[[#This Row],[Deceleration B1-3 Total Efforts (Gen 2)]]/Table15[[#This Row],[Duration(min)]]</f>
        <v>0.45003040745996348</v>
      </c>
      <c r="BG137" s="12">
        <f>Table15[[#This Row],[High Intensity Distance (m)_&gt;15]]/Table15[[#This Row],[Duration(min)]]</f>
        <v>7.0364079870261502</v>
      </c>
      <c r="BH137" s="12">
        <f>Table15[[#This Row],[Velocity Zone 5 (20-25 Km/h) (m)]]/Table15[[#This Row],[Duration(min)]]</f>
        <v>1.9890736468680317</v>
      </c>
      <c r="BI137" s="12">
        <f>Table15[[#This Row],[Total Player Load]]/Table15[[#This Row],[Duration(min)]]</f>
        <v>5.4524896006486925</v>
      </c>
      <c r="BJ137" s="12">
        <f>Table15[[#This Row],[ACC+DEC]]/Table15[[#This Row],[Duration(min)]]</f>
        <v>0.95479424285424686</v>
      </c>
      <c r="BK137" s="11"/>
      <c r="BL137" s="11"/>
    </row>
    <row r="138" spans="1:64" x14ac:dyDescent="0.3">
      <c r="A138" s="13" t="s">
        <v>18</v>
      </c>
      <c r="B138" s="13" t="s">
        <v>135</v>
      </c>
      <c r="C138" s="14">
        <v>45126</v>
      </c>
      <c r="D138" s="13" t="s">
        <v>19</v>
      </c>
      <c r="E138" s="15">
        <v>0.12170138888888889</v>
      </c>
      <c r="F138" s="7">
        <v>9772.69434</v>
      </c>
      <c r="G138" s="7">
        <v>450.51999000000001</v>
      </c>
      <c r="H138" s="7">
        <v>28.434239999999999</v>
      </c>
      <c r="I138" s="7">
        <v>779.92</v>
      </c>
      <c r="J138" s="7">
        <v>74.69</v>
      </c>
      <c r="K138" s="7">
        <v>93</v>
      </c>
      <c r="L138" s="7">
        <v>72</v>
      </c>
      <c r="M138" s="7">
        <v>1230.4399900000001</v>
      </c>
      <c r="N138" s="7">
        <v>375.82999000000001</v>
      </c>
      <c r="O138" s="7">
        <v>1073.37103</v>
      </c>
      <c r="P138" s="7">
        <v>55.760910000000003</v>
      </c>
      <c r="Q138" s="10">
        <f>SUM(Table15[[#This Row],[Acceleration B1-3 Total Efforts (Gen 2)]:[Deceleration B1-3 Total Efforts (Gen 2)]])</f>
        <v>165</v>
      </c>
      <c r="R138" s="11">
        <f>AVERAGEIF(Table15[Name],Table15[[#This Row],[Name]],Table15[Total Distance (m)])</f>
        <v>6035.4947716666657</v>
      </c>
      <c r="S138" s="11">
        <f>AVERAGEIF(Table15[Name],Table15[[#This Row],[Name]],Table15[HSD Above 20 km/h])</f>
        <v>150.02916583333331</v>
      </c>
      <c r="T138" s="11">
        <f>AVERAGEIF(Table15[Name],Table15[[#This Row],[Name]],Table15[Maximum Velocity (km/h)])</f>
        <v>23.977441666666664</v>
      </c>
      <c r="U138" s="11">
        <f>AVERAGEIF(Table15[Name],Table15[[#This Row],[Name]],Table15[Velocity Zone 4 (15-20 Km/h) (m)])</f>
        <v>550.00250249999988</v>
      </c>
      <c r="V138" s="11">
        <f>AVERAGEIF(Table15[Name],Table15[[#This Row],[Name]],Table15[Velocity Zone 6 (25 + Km/h) (m)])</f>
        <v>20.603333333333335</v>
      </c>
      <c r="W138" s="11">
        <f>AVERAGEIF(Table15[Name],Table15[[#This Row],[Name]],Table15[Acceleration B1-3 Total Efforts (Gen 2)])</f>
        <v>68.25</v>
      </c>
      <c r="X138" s="11">
        <f>AVERAGEIF(Table15[Name],Table15[[#This Row],[Name]],Table15[Deceleration B1-3 Total Efforts (Gen 2)])</f>
        <v>43.333333333333336</v>
      </c>
      <c r="Y138" s="11">
        <f>AVERAGEIF(Table15[Name],Table15[[#This Row],[Name]],Table15[High Intensity Distance (m)_&gt;15])</f>
        <v>700.03166833333319</v>
      </c>
      <c r="Z138" s="11">
        <f>AVERAGEIF(Table15[Name],Table15[[#This Row],[Name]],Table15[Velocity Zone 5 (20-25 Km/h) (m)])</f>
        <v>129.42583249999998</v>
      </c>
      <c r="AA138" s="11">
        <f>AVERAGEIF(Table15[Name],Table15[[#This Row],[Name]],Table15[Total Player Load])</f>
        <v>666.77640583333334</v>
      </c>
      <c r="AB138" s="11">
        <f>AVERAGEIF(Table15[Name],Table15[[#This Row],[Name]],Table15[ACC+DEC])</f>
        <v>111.58333333333333</v>
      </c>
      <c r="AC138" s="11">
        <f>AVERAGE(Table15[Total Distance (m)])</f>
        <v>5546.0900840188679</v>
      </c>
      <c r="AD138" s="11">
        <f>AVERAGE(Table15[HSD Above 20 km/h])</f>
        <v>248.67511279245289</v>
      </c>
      <c r="AE138" s="11">
        <f>AVERAGE(Table15[Maximum Velocity (km/h)])</f>
        <v>25.938714150943401</v>
      </c>
      <c r="AF138" s="11">
        <f>AVERAGE(Table15[Velocity Zone 4 (15-20 Km/h) (m)])</f>
        <v>585.63754809433908</v>
      </c>
      <c r="AG138" s="11">
        <f>AVERAGE(Table15[Velocity Zone 6 (25 + Km/h) (m)])</f>
        <v>55.103452830188672</v>
      </c>
      <c r="AH138" s="11">
        <f>AVERAGE(Table15[Acceleration B1-3 Total Efforts (Gen 2)])</f>
        <v>70.932075471698113</v>
      </c>
      <c r="AI138" s="11">
        <f>AVERAGE(Table15[Deceleration B1-3 Total Efforts (Gen 2)])</f>
        <v>58.513207547169813</v>
      </c>
      <c r="AJ138" s="11">
        <f>AVERAGE(Table15[High Intensity Distance (m)_&gt;15])</f>
        <v>834.31266088679206</v>
      </c>
      <c r="AK138" s="11">
        <f>AVERAGE(Table15[Velocity Zone 5 (20-25 Km/h) (m)])</f>
        <v>193.57165996226419</v>
      </c>
      <c r="AL138" s="11">
        <f>AVERAGE(Table15[Total Player Load])</f>
        <v>612.17092028301886</v>
      </c>
      <c r="AM138" s="11">
        <f>AVERAGE(Table15[ACC+DEC])</f>
        <v>129.44528301886791</v>
      </c>
      <c r="AN138" s="11" t="str">
        <f>TEXT(Table15[[#This Row],[Date]],"mmmm")</f>
        <v>juillet</v>
      </c>
      <c r="AO138" s="11" t="e">
        <f ca="1">_xlfn.MAXIFS(Table15[Total Distance (m)],Table15[Name],Table15[[#This Row],[Name]])</f>
        <v>#NAME?</v>
      </c>
      <c r="AP138" s="11" t="e">
        <f ca="1">_xlfn.MAXIFS(Table15[HSD Above 20 km/h],Table15[Name],Table15[[#This Row],[Name]])</f>
        <v>#NAME?</v>
      </c>
      <c r="AQ138" s="11" t="e">
        <f ca="1">_xlfn.MAXIFS(Table15[Maximum Velocity (km/h)],Table15[Name],Table15[[#This Row],[Name]])</f>
        <v>#NAME?</v>
      </c>
      <c r="AR138" s="9" t="e">
        <f ca="1">Table15[[#This Row],[Maximum Velocity (km/h)]]/Table15[[#This Row],[Max_Maximum Velocity (km/h)]]</f>
        <v>#NAME?</v>
      </c>
      <c r="AS138" s="11" t="e">
        <f ca="1">_xlfn.MAXIFS(Table15[Velocity Zone 4 (15-20 Km/h) (m)],Table15[Name],Table15[[#This Row],[Name]])</f>
        <v>#NAME?</v>
      </c>
      <c r="AT138" s="11" t="e">
        <f ca="1">_xlfn.MAXIFS(Table15[Velocity Zone 6 (25 + Km/h) (m)],Table15[Name],Table15[[#This Row],[Name]])</f>
        <v>#NAME?</v>
      </c>
      <c r="AU138" s="11" t="e">
        <f ca="1">_xlfn.MAXIFS(Table15[Acceleration B1-3 Total Efforts (Gen 2)],Table15[Name],Table15[[#This Row],[Name]])</f>
        <v>#NAME?</v>
      </c>
      <c r="AV138" s="11" t="e">
        <f ca="1">_xlfn.MAXIFS(Table15[Deceleration B1-3 Total Efforts (Gen 2)],Table15[Name],Table15[[#This Row],[Name]])</f>
        <v>#NAME?</v>
      </c>
      <c r="AW138" s="11" t="e">
        <f ca="1">_xlfn.MAXIFS(Table15[High Intensity Distance (m)_&gt;15],Table15[Name],Table15[[#This Row],[Name]])</f>
        <v>#NAME?</v>
      </c>
      <c r="AX138" s="11" t="e">
        <f ca="1">_xlfn.MAXIFS(Table15[Velocity Zone 5 (20-25 Km/h) (m)],Table15[Name],Table15[[#This Row],[Name]])</f>
        <v>#NAME?</v>
      </c>
      <c r="AY138" s="11" t="e">
        <f ca="1">_xlfn.MAXIFS(Table15[Total Player Load],Table15[Name],Table15[[#This Row],[Name]])</f>
        <v>#NAME?</v>
      </c>
      <c r="AZ138" s="11" t="e">
        <f ca="1">_xlfn.MAXIFS(Table15[ACC+DEC],Table15[Name],Table15[[#This Row],[Name]])</f>
        <v>#NAME?</v>
      </c>
      <c r="BA138" s="11">
        <f>CONVERT(Table15[[#This Row],[Total Duration]],"day","mn")</f>
        <v>175.25</v>
      </c>
      <c r="BB138" s="12">
        <f>Table15[[#This Row],[HSD Above 20 km/h]]/Table15[[#This Row],[Duration(min)]]</f>
        <v>2.5707274750356635</v>
      </c>
      <c r="BC138" s="12">
        <f>Table15[[#This Row],[Velocity Zone 4 (15-20 Km/h) (m)]]/Table15[[#This Row],[Duration(min)]]</f>
        <v>4.4503281027104133</v>
      </c>
      <c r="BD138" s="12">
        <f>Table15[[#This Row],[Velocity Zone 6 (25 + Km/h) (m)]]/Table15[[#This Row],[Duration(min)]]</f>
        <v>0.42619115549215403</v>
      </c>
      <c r="BE138" s="12">
        <f>Table15[[#This Row],[Acceleration B1-3 Total Efforts (Gen 2)]]/Table15[[#This Row],[Duration(min)]]</f>
        <v>0.53067047075606277</v>
      </c>
      <c r="BF138" s="12">
        <f>Table15[[#This Row],[Deceleration B1-3 Total Efforts (Gen 2)]]/Table15[[#This Row],[Duration(min)]]</f>
        <v>0.41084165477888729</v>
      </c>
      <c r="BG138" s="12">
        <f>Table15[[#This Row],[High Intensity Distance (m)_&gt;15]]/Table15[[#This Row],[Duration(min)]]</f>
        <v>7.0210555777460772</v>
      </c>
      <c r="BH138" s="12">
        <f>Table15[[#This Row],[Velocity Zone 5 (20-25 Km/h) (m)]]/Table15[[#This Row],[Duration(min)]]</f>
        <v>2.1445363195435094</v>
      </c>
      <c r="BI138" s="12">
        <f>Table15[[#This Row],[Total Player Load]]/Table15[[#This Row],[Duration(min)]]</f>
        <v>6.1247990299572042</v>
      </c>
      <c r="BJ138" s="12">
        <f>Table15[[#This Row],[ACC+DEC]]/Table15[[#This Row],[Duration(min)]]</f>
        <v>0.94151212553495012</v>
      </c>
      <c r="BK138" s="11"/>
      <c r="BL138" s="11"/>
    </row>
    <row r="139" spans="1:64" x14ac:dyDescent="0.3">
      <c r="A139" s="13" t="s">
        <v>20</v>
      </c>
      <c r="B139" s="13" t="s">
        <v>135</v>
      </c>
      <c r="C139" s="14">
        <v>45126</v>
      </c>
      <c r="D139" s="13" t="s">
        <v>21</v>
      </c>
      <c r="E139" s="15">
        <v>0.11423611111111111</v>
      </c>
      <c r="F139" s="7">
        <v>9307.71558</v>
      </c>
      <c r="G139" s="7">
        <v>807</v>
      </c>
      <c r="H139" s="7">
        <v>31.85866</v>
      </c>
      <c r="I139" s="7">
        <v>864.94997000000001</v>
      </c>
      <c r="J139" s="7">
        <v>290.33001000000002</v>
      </c>
      <c r="K139" s="7">
        <v>110</v>
      </c>
      <c r="L139" s="7">
        <v>115</v>
      </c>
      <c r="M139" s="7">
        <v>1671.9499699999999</v>
      </c>
      <c r="N139" s="7">
        <v>516.66998999999998</v>
      </c>
      <c r="O139" s="7">
        <v>1122.52856</v>
      </c>
      <c r="P139" s="7">
        <v>56.581629999999997</v>
      </c>
      <c r="Q139" s="10">
        <f>SUM(Table15[[#This Row],[Acceleration B1-3 Total Efforts (Gen 2)]:[Deceleration B1-3 Total Efforts (Gen 2)]])</f>
        <v>225</v>
      </c>
      <c r="R139" s="11">
        <f>AVERAGEIF(Table15[Name],Table15[[#This Row],[Name]],Table15[Total Distance (m)])</f>
        <v>5363.5460153333315</v>
      </c>
      <c r="S139" s="11">
        <f>AVERAGEIF(Table15[Name],Table15[[#This Row],[Name]],Table15[HSD Above 20 km/h])</f>
        <v>256.65866566666665</v>
      </c>
      <c r="T139" s="11">
        <f>AVERAGEIF(Table15[Name],Table15[[#This Row],[Name]],Table15[Maximum Velocity (km/h)])</f>
        <v>25.384765000000002</v>
      </c>
      <c r="U139" s="11">
        <f>AVERAGEIF(Table15[Name],Table15[[#This Row],[Name]],Table15[Velocity Zone 4 (15-20 Km/h) (m)])</f>
        <v>556.02699966666682</v>
      </c>
      <c r="V139" s="11">
        <f>AVERAGEIF(Table15[Name],Table15[[#This Row],[Name]],Table15[Velocity Zone 6 (25 + Km/h) (m)])</f>
        <v>51.111667666666676</v>
      </c>
      <c r="W139" s="11">
        <f>AVERAGEIF(Table15[Name],Table15[[#This Row],[Name]],Table15[Acceleration B1-3 Total Efforts (Gen 2)])</f>
        <v>73.8</v>
      </c>
      <c r="X139" s="11">
        <f>AVERAGEIF(Table15[Name],Table15[[#This Row],[Name]],Table15[Deceleration B1-3 Total Efforts (Gen 2)])</f>
        <v>70.533333333333331</v>
      </c>
      <c r="Y139" s="11">
        <f>AVERAGEIF(Table15[Name],Table15[[#This Row],[Name]],Table15[High Intensity Distance (m)_&gt;15])</f>
        <v>812.68566533333353</v>
      </c>
      <c r="Z139" s="11">
        <f>AVERAGEIF(Table15[Name],Table15[[#This Row],[Name]],Table15[Velocity Zone 5 (20-25 Km/h) (m)])</f>
        <v>205.546998</v>
      </c>
      <c r="AA139" s="11">
        <f>AVERAGEIF(Table15[Name],Table15[[#This Row],[Name]],Table15[Total Player Load])</f>
        <v>642.88242899999989</v>
      </c>
      <c r="AB139" s="11">
        <f>AVERAGEIF(Table15[Name],Table15[[#This Row],[Name]],Table15[ACC+DEC])</f>
        <v>144.33333333333334</v>
      </c>
      <c r="AC139" s="11">
        <f>AVERAGE(Table15[Total Distance (m)])</f>
        <v>5546.0900840188679</v>
      </c>
      <c r="AD139" s="11">
        <f>AVERAGE(Table15[HSD Above 20 km/h])</f>
        <v>248.67511279245289</v>
      </c>
      <c r="AE139" s="11">
        <f>AVERAGE(Table15[Maximum Velocity (km/h)])</f>
        <v>25.938714150943401</v>
      </c>
      <c r="AF139" s="11">
        <f>AVERAGE(Table15[Velocity Zone 4 (15-20 Km/h) (m)])</f>
        <v>585.63754809433908</v>
      </c>
      <c r="AG139" s="11">
        <f>AVERAGE(Table15[Velocity Zone 6 (25 + Km/h) (m)])</f>
        <v>55.103452830188672</v>
      </c>
      <c r="AH139" s="11">
        <f>AVERAGE(Table15[Acceleration B1-3 Total Efforts (Gen 2)])</f>
        <v>70.932075471698113</v>
      </c>
      <c r="AI139" s="11">
        <f>AVERAGE(Table15[Deceleration B1-3 Total Efforts (Gen 2)])</f>
        <v>58.513207547169813</v>
      </c>
      <c r="AJ139" s="11">
        <f>AVERAGE(Table15[High Intensity Distance (m)_&gt;15])</f>
        <v>834.31266088679206</v>
      </c>
      <c r="AK139" s="11">
        <f>AVERAGE(Table15[Velocity Zone 5 (20-25 Km/h) (m)])</f>
        <v>193.57165996226419</v>
      </c>
      <c r="AL139" s="11">
        <f>AVERAGE(Table15[Total Player Load])</f>
        <v>612.17092028301886</v>
      </c>
      <c r="AM139" s="11">
        <f>AVERAGE(Table15[ACC+DEC])</f>
        <v>129.44528301886791</v>
      </c>
      <c r="AN139" s="11" t="str">
        <f>TEXT(Table15[[#This Row],[Date]],"mmmm")</f>
        <v>juillet</v>
      </c>
      <c r="AO139" s="11" t="e">
        <f ca="1">_xlfn.MAXIFS(Table15[Total Distance (m)],Table15[Name],Table15[[#This Row],[Name]])</f>
        <v>#NAME?</v>
      </c>
      <c r="AP139" s="11" t="e">
        <f ca="1">_xlfn.MAXIFS(Table15[HSD Above 20 km/h],Table15[Name],Table15[[#This Row],[Name]])</f>
        <v>#NAME?</v>
      </c>
      <c r="AQ139" s="11" t="e">
        <f ca="1">_xlfn.MAXIFS(Table15[Maximum Velocity (km/h)],Table15[Name],Table15[[#This Row],[Name]])</f>
        <v>#NAME?</v>
      </c>
      <c r="AR139" s="9" t="e">
        <f ca="1">Table15[[#This Row],[Maximum Velocity (km/h)]]/Table15[[#This Row],[Max_Maximum Velocity (km/h)]]</f>
        <v>#NAME?</v>
      </c>
      <c r="AS139" s="11" t="e">
        <f ca="1">_xlfn.MAXIFS(Table15[Velocity Zone 4 (15-20 Km/h) (m)],Table15[Name],Table15[[#This Row],[Name]])</f>
        <v>#NAME?</v>
      </c>
      <c r="AT139" s="11" t="e">
        <f ca="1">_xlfn.MAXIFS(Table15[Velocity Zone 6 (25 + Km/h) (m)],Table15[Name],Table15[[#This Row],[Name]])</f>
        <v>#NAME?</v>
      </c>
      <c r="AU139" s="11" t="e">
        <f ca="1">_xlfn.MAXIFS(Table15[Acceleration B1-3 Total Efforts (Gen 2)],Table15[Name],Table15[[#This Row],[Name]])</f>
        <v>#NAME?</v>
      </c>
      <c r="AV139" s="11" t="e">
        <f ca="1">_xlfn.MAXIFS(Table15[Deceleration B1-3 Total Efforts (Gen 2)],Table15[Name],Table15[[#This Row],[Name]])</f>
        <v>#NAME?</v>
      </c>
      <c r="AW139" s="11" t="e">
        <f ca="1">_xlfn.MAXIFS(Table15[High Intensity Distance (m)_&gt;15],Table15[Name],Table15[[#This Row],[Name]])</f>
        <v>#NAME?</v>
      </c>
      <c r="AX139" s="11" t="e">
        <f ca="1">_xlfn.MAXIFS(Table15[Velocity Zone 5 (20-25 Km/h) (m)],Table15[Name],Table15[[#This Row],[Name]])</f>
        <v>#NAME?</v>
      </c>
      <c r="AY139" s="11" t="e">
        <f ca="1">_xlfn.MAXIFS(Table15[Total Player Load],Table15[Name],Table15[[#This Row],[Name]])</f>
        <v>#NAME?</v>
      </c>
      <c r="AZ139" s="11" t="e">
        <f ca="1">_xlfn.MAXIFS(Table15[ACC+DEC],Table15[Name],Table15[[#This Row],[Name]])</f>
        <v>#NAME?</v>
      </c>
      <c r="BA139" s="11">
        <f>CONVERT(Table15[[#This Row],[Total Duration]],"day","mn")</f>
        <v>164.5</v>
      </c>
      <c r="BB139" s="12">
        <f>Table15[[#This Row],[HSD Above 20 km/h]]/Table15[[#This Row],[Duration(min)]]</f>
        <v>4.905775075987842</v>
      </c>
      <c r="BC139" s="12">
        <f>Table15[[#This Row],[Velocity Zone 4 (15-20 Km/h) (m)]]/Table15[[#This Row],[Duration(min)]]</f>
        <v>5.2580545288753804</v>
      </c>
      <c r="BD139" s="12">
        <f>Table15[[#This Row],[Velocity Zone 6 (25 + Km/h) (m)]]/Table15[[#This Row],[Duration(min)]]</f>
        <v>1.7649240729483284</v>
      </c>
      <c r="BE139" s="12">
        <f>Table15[[#This Row],[Acceleration B1-3 Total Efforts (Gen 2)]]/Table15[[#This Row],[Duration(min)]]</f>
        <v>0.66869300911854102</v>
      </c>
      <c r="BF139" s="12">
        <f>Table15[[#This Row],[Deceleration B1-3 Total Efforts (Gen 2)]]/Table15[[#This Row],[Duration(min)]]</f>
        <v>0.69908814589665658</v>
      </c>
      <c r="BG139" s="12">
        <f>Table15[[#This Row],[High Intensity Distance (m)_&gt;15]]/Table15[[#This Row],[Duration(min)]]</f>
        <v>10.163829604863221</v>
      </c>
      <c r="BH139" s="12">
        <f>Table15[[#This Row],[Velocity Zone 5 (20-25 Km/h) (m)]]/Table15[[#This Row],[Duration(min)]]</f>
        <v>3.1408510030395136</v>
      </c>
      <c r="BI139" s="12">
        <f>Table15[[#This Row],[Total Player Load]]/Table15[[#This Row],[Duration(min)]]</f>
        <v>6.8238818237082066</v>
      </c>
      <c r="BJ139" s="12">
        <f>Table15[[#This Row],[ACC+DEC]]/Table15[[#This Row],[Duration(min)]]</f>
        <v>1.3677811550151975</v>
      </c>
      <c r="BK139" s="11"/>
      <c r="BL139" s="11"/>
    </row>
    <row r="140" spans="1:64" x14ac:dyDescent="0.3">
      <c r="A140" s="13" t="s">
        <v>22</v>
      </c>
      <c r="B140" s="13" t="s">
        <v>135</v>
      </c>
      <c r="C140" s="14">
        <v>45126</v>
      </c>
      <c r="D140" s="13" t="s">
        <v>19</v>
      </c>
      <c r="E140" s="15">
        <v>0.11959490740740741</v>
      </c>
      <c r="F140" s="7">
        <v>10060.14697</v>
      </c>
      <c r="G140" s="7">
        <v>878.78</v>
      </c>
      <c r="H140" s="7">
        <v>34.499540000000003</v>
      </c>
      <c r="I140" s="7">
        <v>919.42</v>
      </c>
      <c r="J140" s="7">
        <v>412.98</v>
      </c>
      <c r="K140" s="7">
        <v>128</v>
      </c>
      <c r="L140" s="7">
        <v>124</v>
      </c>
      <c r="M140" s="7">
        <v>1798.2</v>
      </c>
      <c r="N140" s="7">
        <v>465.8</v>
      </c>
      <c r="O140" s="7">
        <v>1153.5517299999999</v>
      </c>
      <c r="P140" s="7">
        <v>58.413609999999998</v>
      </c>
      <c r="Q140" s="10">
        <f>SUM(Table15[[#This Row],[Acceleration B1-3 Total Efforts (Gen 2)]:[Deceleration B1-3 Total Efforts (Gen 2)]])</f>
        <v>252</v>
      </c>
      <c r="R140" s="11">
        <f>AVERAGEIF(Table15[Name],Table15[[#This Row],[Name]],Table15[Total Distance (m)])</f>
        <v>5462.7683058620696</v>
      </c>
      <c r="S140" s="11">
        <f>AVERAGEIF(Table15[Name],Table15[[#This Row],[Name]],Table15[HSD Above 20 km/h])</f>
        <v>326.42379344827589</v>
      </c>
      <c r="T140" s="11">
        <f>AVERAGEIF(Table15[Name],Table15[[#This Row],[Name]],Table15[Maximum Velocity (km/h)])</f>
        <v>27.231627931034481</v>
      </c>
      <c r="U140" s="11">
        <f>AVERAGEIF(Table15[Name],Table15[[#This Row],[Name]],Table15[Velocity Zone 4 (15-20 Km/h) (m)])</f>
        <v>608.04103965517231</v>
      </c>
      <c r="V140" s="11">
        <f>AVERAGEIF(Table15[Name],Table15[[#This Row],[Name]],Table15[Velocity Zone 6 (25 + Km/h) (m)])</f>
        <v>84.49862137931035</v>
      </c>
      <c r="W140" s="11">
        <f>AVERAGEIF(Table15[Name],Table15[[#This Row],[Name]],Table15[Acceleration B1-3 Total Efforts (Gen 2)])</f>
        <v>82.482758620689651</v>
      </c>
      <c r="X140" s="11">
        <f>AVERAGEIF(Table15[Name],Table15[[#This Row],[Name]],Table15[Deceleration B1-3 Total Efforts (Gen 2)])</f>
        <v>68.65517241379311</v>
      </c>
      <c r="Y140" s="11">
        <f>AVERAGEIF(Table15[Name],Table15[[#This Row],[Name]],Table15[High Intensity Distance (m)_&gt;15])</f>
        <v>934.4648331034482</v>
      </c>
      <c r="Z140" s="11">
        <f>AVERAGEIF(Table15[Name],Table15[[#This Row],[Name]],Table15[Velocity Zone 5 (20-25 Km/h) (m)])</f>
        <v>241.92517206896545</v>
      </c>
      <c r="AA140" s="11">
        <f>AVERAGEIF(Table15[Name],Table15[[#This Row],[Name]],Table15[Total Player Load])</f>
        <v>648.54259724137933</v>
      </c>
      <c r="AB140" s="11">
        <f>AVERAGEIF(Table15[Name],Table15[[#This Row],[Name]],Table15[ACC+DEC])</f>
        <v>151.13793103448276</v>
      </c>
      <c r="AC140" s="11">
        <f>AVERAGE(Table15[Total Distance (m)])</f>
        <v>5546.0900840188679</v>
      </c>
      <c r="AD140" s="11">
        <f>AVERAGE(Table15[HSD Above 20 km/h])</f>
        <v>248.67511279245289</v>
      </c>
      <c r="AE140" s="11">
        <f>AVERAGE(Table15[Maximum Velocity (km/h)])</f>
        <v>25.938714150943401</v>
      </c>
      <c r="AF140" s="11">
        <f>AVERAGE(Table15[Velocity Zone 4 (15-20 Km/h) (m)])</f>
        <v>585.63754809433908</v>
      </c>
      <c r="AG140" s="11">
        <f>AVERAGE(Table15[Velocity Zone 6 (25 + Km/h) (m)])</f>
        <v>55.103452830188672</v>
      </c>
      <c r="AH140" s="11">
        <f>AVERAGE(Table15[Acceleration B1-3 Total Efforts (Gen 2)])</f>
        <v>70.932075471698113</v>
      </c>
      <c r="AI140" s="11">
        <f>AVERAGE(Table15[Deceleration B1-3 Total Efforts (Gen 2)])</f>
        <v>58.513207547169813</v>
      </c>
      <c r="AJ140" s="11">
        <f>AVERAGE(Table15[High Intensity Distance (m)_&gt;15])</f>
        <v>834.31266088679206</v>
      </c>
      <c r="AK140" s="11">
        <f>AVERAGE(Table15[Velocity Zone 5 (20-25 Km/h) (m)])</f>
        <v>193.57165996226419</v>
      </c>
      <c r="AL140" s="11">
        <f>AVERAGE(Table15[Total Player Load])</f>
        <v>612.17092028301886</v>
      </c>
      <c r="AM140" s="11">
        <f>AVERAGE(Table15[ACC+DEC])</f>
        <v>129.44528301886791</v>
      </c>
      <c r="AN140" s="11" t="str">
        <f>TEXT(Table15[[#This Row],[Date]],"mmmm")</f>
        <v>juillet</v>
      </c>
      <c r="AO140" s="11" t="e">
        <f ca="1">_xlfn.MAXIFS(Table15[Total Distance (m)],Table15[Name],Table15[[#This Row],[Name]])</f>
        <v>#NAME?</v>
      </c>
      <c r="AP140" s="11" t="e">
        <f ca="1">_xlfn.MAXIFS(Table15[HSD Above 20 km/h],Table15[Name],Table15[[#This Row],[Name]])</f>
        <v>#NAME?</v>
      </c>
      <c r="AQ140" s="11" t="e">
        <f ca="1">_xlfn.MAXIFS(Table15[Maximum Velocity (km/h)],Table15[Name],Table15[[#This Row],[Name]])</f>
        <v>#NAME?</v>
      </c>
      <c r="AR140" s="9" t="e">
        <f ca="1">Table15[[#This Row],[Maximum Velocity (km/h)]]/Table15[[#This Row],[Max_Maximum Velocity (km/h)]]</f>
        <v>#NAME?</v>
      </c>
      <c r="AS140" s="11" t="e">
        <f ca="1">_xlfn.MAXIFS(Table15[Velocity Zone 4 (15-20 Km/h) (m)],Table15[Name],Table15[[#This Row],[Name]])</f>
        <v>#NAME?</v>
      </c>
      <c r="AT140" s="11" t="e">
        <f ca="1">_xlfn.MAXIFS(Table15[Velocity Zone 6 (25 + Km/h) (m)],Table15[Name],Table15[[#This Row],[Name]])</f>
        <v>#NAME?</v>
      </c>
      <c r="AU140" s="11" t="e">
        <f ca="1">_xlfn.MAXIFS(Table15[Acceleration B1-3 Total Efforts (Gen 2)],Table15[Name],Table15[[#This Row],[Name]])</f>
        <v>#NAME?</v>
      </c>
      <c r="AV140" s="11" t="e">
        <f ca="1">_xlfn.MAXIFS(Table15[Deceleration B1-3 Total Efforts (Gen 2)],Table15[Name],Table15[[#This Row],[Name]])</f>
        <v>#NAME?</v>
      </c>
      <c r="AW140" s="11" t="e">
        <f ca="1">_xlfn.MAXIFS(Table15[High Intensity Distance (m)_&gt;15],Table15[Name],Table15[[#This Row],[Name]])</f>
        <v>#NAME?</v>
      </c>
      <c r="AX140" s="11" t="e">
        <f ca="1">_xlfn.MAXIFS(Table15[Velocity Zone 5 (20-25 Km/h) (m)],Table15[Name],Table15[[#This Row],[Name]])</f>
        <v>#NAME?</v>
      </c>
      <c r="AY140" s="11" t="e">
        <f ca="1">_xlfn.MAXIFS(Table15[Total Player Load],Table15[Name],Table15[[#This Row],[Name]])</f>
        <v>#NAME?</v>
      </c>
      <c r="AZ140" s="11" t="e">
        <f ca="1">_xlfn.MAXIFS(Table15[ACC+DEC],Table15[Name],Table15[[#This Row],[Name]])</f>
        <v>#NAME?</v>
      </c>
      <c r="BA140" s="11">
        <f>CONVERT(Table15[[#This Row],[Total Duration]],"day","mn")</f>
        <v>172.21666666666667</v>
      </c>
      <c r="BB140" s="12">
        <f>Table15[[#This Row],[HSD Above 20 km/h]]/Table15[[#This Row],[Duration(min)]]</f>
        <v>5.1027581534888222</v>
      </c>
      <c r="BC140" s="12">
        <f>Table15[[#This Row],[Velocity Zone 4 (15-20 Km/h) (m)]]/Table15[[#This Row],[Duration(min)]]</f>
        <v>5.3387399593535276</v>
      </c>
      <c r="BD140" s="12">
        <f>Table15[[#This Row],[Velocity Zone 6 (25 + Km/h) (m)]]/Table15[[#This Row],[Duration(min)]]</f>
        <v>2.398025742765896</v>
      </c>
      <c r="BE140" s="12">
        <f>Table15[[#This Row],[Acceleration B1-3 Total Efforts (Gen 2)]]/Table15[[#This Row],[Duration(min)]]</f>
        <v>0.74324978225104033</v>
      </c>
      <c r="BF140" s="12">
        <f>Table15[[#This Row],[Deceleration B1-3 Total Efforts (Gen 2)]]/Table15[[#This Row],[Duration(min)]]</f>
        <v>0.72002322655569528</v>
      </c>
      <c r="BG140" s="12">
        <f>Table15[[#This Row],[High Intensity Distance (m)_&gt;15]]/Table15[[#This Row],[Duration(min)]]</f>
        <v>10.44149811284235</v>
      </c>
      <c r="BH140" s="12">
        <f>Table15[[#This Row],[Velocity Zone 5 (20-25 Km/h) (m)]]/Table15[[#This Row],[Duration(min)]]</f>
        <v>2.7047324107229267</v>
      </c>
      <c r="BI140" s="12">
        <f>Table15[[#This Row],[Total Player Load]]/Table15[[#This Row],[Duration(min)]]</f>
        <v>6.6982583760766472</v>
      </c>
      <c r="BJ140" s="12">
        <f>Table15[[#This Row],[ACC+DEC]]/Table15[[#This Row],[Duration(min)]]</f>
        <v>1.4632730088067356</v>
      </c>
      <c r="BK140" s="11"/>
      <c r="BL140" s="11"/>
    </row>
    <row r="141" spans="1:64" x14ac:dyDescent="0.3">
      <c r="A141" s="13" t="s">
        <v>37</v>
      </c>
      <c r="B141" s="13" t="s">
        <v>135</v>
      </c>
      <c r="C141" s="14">
        <v>45126</v>
      </c>
      <c r="D141" s="13" t="s">
        <v>19</v>
      </c>
      <c r="E141" s="15">
        <v>0.12170138888888889</v>
      </c>
      <c r="F141" s="7">
        <v>10984.851070000001</v>
      </c>
      <c r="G141" s="7">
        <v>547.21</v>
      </c>
      <c r="H141" s="7">
        <v>30.939540000000001</v>
      </c>
      <c r="I141" s="7">
        <v>825.75</v>
      </c>
      <c r="J141" s="7">
        <v>207.91</v>
      </c>
      <c r="K141" s="7">
        <v>111</v>
      </c>
      <c r="L141" s="7">
        <v>82</v>
      </c>
      <c r="M141" s="7">
        <v>1372.96</v>
      </c>
      <c r="N141" s="7">
        <v>339.3</v>
      </c>
      <c r="O141" s="7">
        <v>1204.6420599999999</v>
      </c>
      <c r="P141" s="7">
        <v>62.677219999999998</v>
      </c>
      <c r="Q141" s="10">
        <f>SUM(Table15[[#This Row],[Acceleration B1-3 Total Efforts (Gen 2)]:[Deceleration B1-3 Total Efforts (Gen 2)]])</f>
        <v>193</v>
      </c>
      <c r="R141" s="11">
        <f>AVERAGEIF(Table15[Name],Table15[[#This Row],[Name]],Table15[Total Distance (m)])</f>
        <v>6139.7996708333349</v>
      </c>
      <c r="S141" s="11">
        <f>AVERAGEIF(Table15[Name],Table15[[#This Row],[Name]],Table15[HSD Above 20 km/h])</f>
        <v>201.54916583333338</v>
      </c>
      <c r="T141" s="11">
        <f>AVERAGEIF(Table15[Name],Table15[[#This Row],[Name]],Table15[Maximum Velocity (km/h)])</f>
        <v>23.793131666666667</v>
      </c>
      <c r="U141" s="11">
        <f>AVERAGEIF(Table15[Name],Table15[[#This Row],[Name]],Table15[Velocity Zone 4 (15-20 Km/h) (m)])</f>
        <v>577.89167124999983</v>
      </c>
      <c r="V141" s="11">
        <f>AVERAGEIF(Table15[Name],Table15[[#This Row],[Name]],Table15[Velocity Zone 6 (25 + Km/h) (m)])</f>
        <v>45.649166250000007</v>
      </c>
      <c r="W141" s="11">
        <f>AVERAGEIF(Table15[Name],Table15[[#This Row],[Name]],Table15[Acceleration B1-3 Total Efforts (Gen 2)])</f>
        <v>68.25</v>
      </c>
      <c r="X141" s="11">
        <f>AVERAGEIF(Table15[Name],Table15[[#This Row],[Name]],Table15[Deceleration B1-3 Total Efforts (Gen 2)])</f>
        <v>52.208333333333336</v>
      </c>
      <c r="Y141" s="11">
        <f>AVERAGEIF(Table15[Name],Table15[[#This Row],[Name]],Table15[High Intensity Distance (m)_&gt;15])</f>
        <v>779.44083708333335</v>
      </c>
      <c r="Z141" s="11">
        <f>AVERAGEIF(Table15[Name],Table15[[#This Row],[Name]],Table15[Velocity Zone 5 (20-25 Km/h) (m)])</f>
        <v>155.89999958333337</v>
      </c>
      <c r="AA141" s="11">
        <f>AVERAGEIF(Table15[Name],Table15[[#This Row],[Name]],Table15[Total Player Load])</f>
        <v>674.74275333333321</v>
      </c>
      <c r="AB141" s="11">
        <f>AVERAGEIF(Table15[Name],Table15[[#This Row],[Name]],Table15[ACC+DEC])</f>
        <v>120.45833333333333</v>
      </c>
      <c r="AC141" s="11">
        <f>AVERAGE(Table15[Total Distance (m)])</f>
        <v>5546.0900840188679</v>
      </c>
      <c r="AD141" s="11">
        <f>AVERAGE(Table15[HSD Above 20 km/h])</f>
        <v>248.67511279245289</v>
      </c>
      <c r="AE141" s="11">
        <f>AVERAGE(Table15[Maximum Velocity (km/h)])</f>
        <v>25.938714150943401</v>
      </c>
      <c r="AF141" s="11">
        <f>AVERAGE(Table15[Velocity Zone 4 (15-20 Km/h) (m)])</f>
        <v>585.63754809433908</v>
      </c>
      <c r="AG141" s="11">
        <f>AVERAGE(Table15[Velocity Zone 6 (25 + Km/h) (m)])</f>
        <v>55.103452830188672</v>
      </c>
      <c r="AH141" s="11">
        <f>AVERAGE(Table15[Acceleration B1-3 Total Efforts (Gen 2)])</f>
        <v>70.932075471698113</v>
      </c>
      <c r="AI141" s="11">
        <f>AVERAGE(Table15[Deceleration B1-3 Total Efforts (Gen 2)])</f>
        <v>58.513207547169813</v>
      </c>
      <c r="AJ141" s="11">
        <f>AVERAGE(Table15[High Intensity Distance (m)_&gt;15])</f>
        <v>834.31266088679206</v>
      </c>
      <c r="AK141" s="11">
        <f>AVERAGE(Table15[Velocity Zone 5 (20-25 Km/h) (m)])</f>
        <v>193.57165996226419</v>
      </c>
      <c r="AL141" s="11">
        <f>AVERAGE(Table15[Total Player Load])</f>
        <v>612.17092028301886</v>
      </c>
      <c r="AM141" s="11">
        <f>AVERAGE(Table15[ACC+DEC])</f>
        <v>129.44528301886791</v>
      </c>
      <c r="AN141" s="11" t="str">
        <f>TEXT(Table15[[#This Row],[Date]],"mmmm")</f>
        <v>juillet</v>
      </c>
      <c r="AO141" s="11" t="e">
        <f ca="1">_xlfn.MAXIFS(Table15[Total Distance (m)],Table15[Name],Table15[[#This Row],[Name]])</f>
        <v>#NAME?</v>
      </c>
      <c r="AP141" s="11" t="e">
        <f ca="1">_xlfn.MAXIFS(Table15[HSD Above 20 km/h],Table15[Name],Table15[[#This Row],[Name]])</f>
        <v>#NAME?</v>
      </c>
      <c r="AQ141" s="11" t="e">
        <f ca="1">_xlfn.MAXIFS(Table15[Maximum Velocity (km/h)],Table15[Name],Table15[[#This Row],[Name]])</f>
        <v>#NAME?</v>
      </c>
      <c r="AR141" s="9" t="e">
        <f ca="1">Table15[[#This Row],[Maximum Velocity (km/h)]]/Table15[[#This Row],[Max_Maximum Velocity (km/h)]]</f>
        <v>#NAME?</v>
      </c>
      <c r="AS141" s="11" t="e">
        <f ca="1">_xlfn.MAXIFS(Table15[Velocity Zone 4 (15-20 Km/h) (m)],Table15[Name],Table15[[#This Row],[Name]])</f>
        <v>#NAME?</v>
      </c>
      <c r="AT141" s="11" t="e">
        <f ca="1">_xlfn.MAXIFS(Table15[Velocity Zone 6 (25 + Km/h) (m)],Table15[Name],Table15[[#This Row],[Name]])</f>
        <v>#NAME?</v>
      </c>
      <c r="AU141" s="11" t="e">
        <f ca="1">_xlfn.MAXIFS(Table15[Acceleration B1-3 Total Efforts (Gen 2)],Table15[Name],Table15[[#This Row],[Name]])</f>
        <v>#NAME?</v>
      </c>
      <c r="AV141" s="11" t="e">
        <f ca="1">_xlfn.MAXIFS(Table15[Deceleration B1-3 Total Efforts (Gen 2)],Table15[Name],Table15[[#This Row],[Name]])</f>
        <v>#NAME?</v>
      </c>
      <c r="AW141" s="11" t="e">
        <f ca="1">_xlfn.MAXIFS(Table15[High Intensity Distance (m)_&gt;15],Table15[Name],Table15[[#This Row],[Name]])</f>
        <v>#NAME?</v>
      </c>
      <c r="AX141" s="11" t="e">
        <f ca="1">_xlfn.MAXIFS(Table15[Velocity Zone 5 (20-25 Km/h) (m)],Table15[Name],Table15[[#This Row],[Name]])</f>
        <v>#NAME?</v>
      </c>
      <c r="AY141" s="11" t="e">
        <f ca="1">_xlfn.MAXIFS(Table15[Total Player Load],Table15[Name],Table15[[#This Row],[Name]])</f>
        <v>#NAME?</v>
      </c>
      <c r="AZ141" s="11" t="e">
        <f ca="1">_xlfn.MAXIFS(Table15[ACC+DEC],Table15[Name],Table15[[#This Row],[Name]])</f>
        <v>#NAME?</v>
      </c>
      <c r="BA141" s="11">
        <f>CONVERT(Table15[[#This Row],[Total Duration]],"day","mn")</f>
        <v>175.25</v>
      </c>
      <c r="BB141" s="12">
        <f>Table15[[#This Row],[HSD Above 20 km/h]]/Table15[[#This Row],[Duration(min)]]</f>
        <v>3.1224536376604854</v>
      </c>
      <c r="BC141" s="12">
        <f>Table15[[#This Row],[Velocity Zone 4 (15-20 Km/h) (m)]]/Table15[[#This Row],[Duration(min)]]</f>
        <v>4.7118402282453635</v>
      </c>
      <c r="BD141" s="12">
        <f>Table15[[#This Row],[Velocity Zone 6 (25 + Km/h) (m)]]/Table15[[#This Row],[Duration(min)]]</f>
        <v>1.1863623395149785</v>
      </c>
      <c r="BE141" s="12">
        <f>Table15[[#This Row],[Acceleration B1-3 Total Efforts (Gen 2)]]/Table15[[#This Row],[Duration(min)]]</f>
        <v>0.63338088445078455</v>
      </c>
      <c r="BF141" s="12">
        <f>Table15[[#This Row],[Deceleration B1-3 Total Efforts (Gen 2)]]/Table15[[#This Row],[Duration(min)]]</f>
        <v>0.46790299572039945</v>
      </c>
      <c r="BG141" s="12">
        <f>Table15[[#This Row],[High Intensity Distance (m)_&gt;15]]/Table15[[#This Row],[Duration(min)]]</f>
        <v>7.834293865905849</v>
      </c>
      <c r="BH141" s="12">
        <f>Table15[[#This Row],[Velocity Zone 5 (20-25 Km/h) (m)]]/Table15[[#This Row],[Duration(min)]]</f>
        <v>1.9360912981455065</v>
      </c>
      <c r="BI141" s="12">
        <f>Table15[[#This Row],[Total Player Load]]/Table15[[#This Row],[Duration(min)]]</f>
        <v>6.8738491298145501</v>
      </c>
      <c r="BJ141" s="12">
        <f>Table15[[#This Row],[ACC+DEC]]/Table15[[#This Row],[Duration(min)]]</f>
        <v>1.1012838801711839</v>
      </c>
      <c r="BK141" s="11"/>
      <c r="BL141" s="11"/>
    </row>
    <row r="142" spans="1:64" x14ac:dyDescent="0.3">
      <c r="A142" s="13" t="s">
        <v>23</v>
      </c>
      <c r="B142" s="13" t="s">
        <v>135</v>
      </c>
      <c r="C142" s="14">
        <v>45126</v>
      </c>
      <c r="D142" s="13" t="s">
        <v>24</v>
      </c>
      <c r="E142" s="15">
        <v>0.12122685185185185</v>
      </c>
      <c r="F142" s="7">
        <v>10385.53296</v>
      </c>
      <c r="G142" s="7">
        <v>685.55</v>
      </c>
      <c r="H142" s="7">
        <v>31.686</v>
      </c>
      <c r="I142" s="7">
        <v>640.79</v>
      </c>
      <c r="J142" s="7">
        <v>187.49001000000001</v>
      </c>
      <c r="K142" s="7">
        <v>89</v>
      </c>
      <c r="L142" s="7">
        <v>68</v>
      </c>
      <c r="M142" s="7">
        <v>1326.34</v>
      </c>
      <c r="N142" s="7">
        <v>498.05999000000003</v>
      </c>
      <c r="O142" s="7">
        <v>1151.10214</v>
      </c>
      <c r="P142" s="7">
        <v>59.489919999999998</v>
      </c>
      <c r="Q142" s="10">
        <f>SUM(Table15[[#This Row],[Acceleration B1-3 Total Efforts (Gen 2)]:[Deceleration B1-3 Total Efforts (Gen 2)]])</f>
        <v>157</v>
      </c>
      <c r="R142" s="11">
        <f>AVERAGEIF(Table15[Name],Table15[[#This Row],[Name]],Table15[Total Distance (m)])</f>
        <v>6241.2704329032267</v>
      </c>
      <c r="S142" s="11">
        <f>AVERAGEIF(Table15[Name],Table15[[#This Row],[Name]],Table15[HSD Above 20 km/h])</f>
        <v>217.21870838709677</v>
      </c>
      <c r="T142" s="11">
        <f>AVERAGEIF(Table15[Name],Table15[[#This Row],[Name]],Table15[Maximum Velocity (km/h)])</f>
        <v>26.033857419354835</v>
      </c>
      <c r="U142" s="11">
        <f>AVERAGEIF(Table15[Name],Table15[[#This Row],[Name]],Table15[Velocity Zone 4 (15-20 Km/h) (m)])</f>
        <v>570.99710096774197</v>
      </c>
      <c r="V142" s="11">
        <f>AVERAGEIF(Table15[Name],Table15[[#This Row],[Name]],Table15[Velocity Zone 6 (25 + Km/h) (m)])</f>
        <v>39.649355161290323</v>
      </c>
      <c r="W142" s="11">
        <f>AVERAGEIF(Table15[Name],Table15[[#This Row],[Name]],Table15[Acceleration B1-3 Total Efforts (Gen 2)])</f>
        <v>62.967741935483872</v>
      </c>
      <c r="X142" s="11">
        <f>AVERAGEIF(Table15[Name],Table15[[#This Row],[Name]],Table15[Deceleration B1-3 Total Efforts (Gen 2)])</f>
        <v>49.29032258064516</v>
      </c>
      <c r="Y142" s="11">
        <f>AVERAGEIF(Table15[Name],Table15[[#This Row],[Name]],Table15[High Intensity Distance (m)_&gt;15])</f>
        <v>788.2158093548386</v>
      </c>
      <c r="Z142" s="11">
        <f>AVERAGEIF(Table15[Name],Table15[[#This Row],[Name]],Table15[Velocity Zone 5 (20-25 Km/h) (m)])</f>
        <v>177.56935322580642</v>
      </c>
      <c r="AA142" s="11">
        <f>AVERAGEIF(Table15[Name],Table15[[#This Row],[Name]],Table15[Total Player Load])</f>
        <v>665.93952838709663</v>
      </c>
      <c r="AB142" s="11">
        <f>AVERAGEIF(Table15[Name],Table15[[#This Row],[Name]],Table15[ACC+DEC])</f>
        <v>112.25806451612904</v>
      </c>
      <c r="AC142" s="11">
        <f>AVERAGE(Table15[Total Distance (m)])</f>
        <v>5546.0900840188679</v>
      </c>
      <c r="AD142" s="11">
        <f>AVERAGE(Table15[HSD Above 20 km/h])</f>
        <v>248.67511279245289</v>
      </c>
      <c r="AE142" s="11">
        <f>AVERAGE(Table15[Maximum Velocity (km/h)])</f>
        <v>25.938714150943401</v>
      </c>
      <c r="AF142" s="11">
        <f>AVERAGE(Table15[Velocity Zone 4 (15-20 Km/h) (m)])</f>
        <v>585.63754809433908</v>
      </c>
      <c r="AG142" s="11">
        <f>AVERAGE(Table15[Velocity Zone 6 (25 + Km/h) (m)])</f>
        <v>55.103452830188672</v>
      </c>
      <c r="AH142" s="11">
        <f>AVERAGE(Table15[Acceleration B1-3 Total Efforts (Gen 2)])</f>
        <v>70.932075471698113</v>
      </c>
      <c r="AI142" s="11">
        <f>AVERAGE(Table15[Deceleration B1-3 Total Efforts (Gen 2)])</f>
        <v>58.513207547169813</v>
      </c>
      <c r="AJ142" s="11">
        <f>AVERAGE(Table15[High Intensity Distance (m)_&gt;15])</f>
        <v>834.31266088679206</v>
      </c>
      <c r="AK142" s="11">
        <f>AVERAGE(Table15[Velocity Zone 5 (20-25 Km/h) (m)])</f>
        <v>193.57165996226419</v>
      </c>
      <c r="AL142" s="11">
        <f>AVERAGE(Table15[Total Player Load])</f>
        <v>612.17092028301886</v>
      </c>
      <c r="AM142" s="11">
        <f>AVERAGE(Table15[ACC+DEC])</f>
        <v>129.44528301886791</v>
      </c>
      <c r="AN142" s="11" t="str">
        <f>TEXT(Table15[[#This Row],[Date]],"mmmm")</f>
        <v>juillet</v>
      </c>
      <c r="AO142" s="11" t="e">
        <f ca="1">_xlfn.MAXIFS(Table15[Total Distance (m)],Table15[Name],Table15[[#This Row],[Name]])</f>
        <v>#NAME?</v>
      </c>
      <c r="AP142" s="11" t="e">
        <f ca="1">_xlfn.MAXIFS(Table15[HSD Above 20 km/h],Table15[Name],Table15[[#This Row],[Name]])</f>
        <v>#NAME?</v>
      </c>
      <c r="AQ142" s="11" t="e">
        <f ca="1">_xlfn.MAXIFS(Table15[Maximum Velocity (km/h)],Table15[Name],Table15[[#This Row],[Name]])</f>
        <v>#NAME?</v>
      </c>
      <c r="AR142" s="9" t="e">
        <f ca="1">Table15[[#This Row],[Maximum Velocity (km/h)]]/Table15[[#This Row],[Max_Maximum Velocity (km/h)]]</f>
        <v>#NAME?</v>
      </c>
      <c r="AS142" s="11" t="e">
        <f ca="1">_xlfn.MAXIFS(Table15[Velocity Zone 4 (15-20 Km/h) (m)],Table15[Name],Table15[[#This Row],[Name]])</f>
        <v>#NAME?</v>
      </c>
      <c r="AT142" s="11" t="e">
        <f ca="1">_xlfn.MAXIFS(Table15[Velocity Zone 6 (25 + Km/h) (m)],Table15[Name],Table15[[#This Row],[Name]])</f>
        <v>#NAME?</v>
      </c>
      <c r="AU142" s="11" t="e">
        <f ca="1">_xlfn.MAXIFS(Table15[Acceleration B1-3 Total Efforts (Gen 2)],Table15[Name],Table15[[#This Row],[Name]])</f>
        <v>#NAME?</v>
      </c>
      <c r="AV142" s="11" t="e">
        <f ca="1">_xlfn.MAXIFS(Table15[Deceleration B1-3 Total Efforts (Gen 2)],Table15[Name],Table15[[#This Row],[Name]])</f>
        <v>#NAME?</v>
      </c>
      <c r="AW142" s="11" t="e">
        <f ca="1">_xlfn.MAXIFS(Table15[High Intensity Distance (m)_&gt;15],Table15[Name],Table15[[#This Row],[Name]])</f>
        <v>#NAME?</v>
      </c>
      <c r="AX142" s="11" t="e">
        <f ca="1">_xlfn.MAXIFS(Table15[Velocity Zone 5 (20-25 Km/h) (m)],Table15[Name],Table15[[#This Row],[Name]])</f>
        <v>#NAME?</v>
      </c>
      <c r="AY142" s="11" t="e">
        <f ca="1">_xlfn.MAXIFS(Table15[Total Player Load],Table15[Name],Table15[[#This Row],[Name]])</f>
        <v>#NAME?</v>
      </c>
      <c r="AZ142" s="11" t="e">
        <f ca="1">_xlfn.MAXIFS(Table15[ACC+DEC],Table15[Name],Table15[[#This Row],[Name]])</f>
        <v>#NAME?</v>
      </c>
      <c r="BA142" s="11">
        <f>CONVERT(Table15[[#This Row],[Total Duration]],"day","mn")</f>
        <v>174.56666666666666</v>
      </c>
      <c r="BB142" s="12">
        <f>Table15[[#This Row],[HSD Above 20 km/h]]/Table15[[#This Row],[Duration(min)]]</f>
        <v>3.9271529501623066</v>
      </c>
      <c r="BC142" s="12">
        <f>Table15[[#This Row],[Velocity Zone 4 (15-20 Km/h) (m)]]/Table15[[#This Row],[Duration(min)]]</f>
        <v>3.6707466106549549</v>
      </c>
      <c r="BD142" s="12">
        <f>Table15[[#This Row],[Velocity Zone 6 (25 + Km/h) (m)]]/Table15[[#This Row],[Duration(min)]]</f>
        <v>1.0740309910253962</v>
      </c>
      <c r="BE142" s="12">
        <f>Table15[[#This Row],[Acceleration B1-3 Total Efforts (Gen 2)]]/Table15[[#This Row],[Duration(min)]]</f>
        <v>0.50983387435554706</v>
      </c>
      <c r="BF142" s="12">
        <f>Table15[[#This Row],[Deceleration B1-3 Total Efforts (Gen 2)]]/Table15[[#This Row],[Duration(min)]]</f>
        <v>0.3895359938896315</v>
      </c>
      <c r="BG142" s="12">
        <f>Table15[[#This Row],[High Intensity Distance (m)_&gt;15]]/Table15[[#This Row],[Duration(min)]]</f>
        <v>7.5978995608172619</v>
      </c>
      <c r="BH142" s="12">
        <f>Table15[[#This Row],[Velocity Zone 5 (20-25 Km/h) (m)]]/Table15[[#This Row],[Duration(min)]]</f>
        <v>2.8531219591369106</v>
      </c>
      <c r="BI142" s="12">
        <f>Table15[[#This Row],[Total Player Load]]/Table15[[#This Row],[Duration(min)]]</f>
        <v>6.5940546496085544</v>
      </c>
      <c r="BJ142" s="12">
        <f>Table15[[#This Row],[ACC+DEC]]/Table15[[#This Row],[Duration(min)]]</f>
        <v>0.89936986824517851</v>
      </c>
      <c r="BK142" s="11"/>
      <c r="BL142" s="11"/>
    </row>
    <row r="143" spans="1:64" x14ac:dyDescent="0.3">
      <c r="A143" s="13" t="s">
        <v>27</v>
      </c>
      <c r="B143" s="13" t="s">
        <v>136</v>
      </c>
      <c r="C143" s="14">
        <v>45126</v>
      </c>
      <c r="D143" s="13" t="s">
        <v>15</v>
      </c>
      <c r="E143" s="15">
        <v>6.7384259259259269E-2</v>
      </c>
      <c r="F143" s="7">
        <v>6680.4604499999996</v>
      </c>
      <c r="G143" s="7">
        <v>787.66</v>
      </c>
      <c r="H143" s="7">
        <v>30.574459999999998</v>
      </c>
      <c r="I143" s="7">
        <v>812.03003000000001</v>
      </c>
      <c r="J143" s="7">
        <v>252.14999</v>
      </c>
      <c r="K143" s="7">
        <v>98</v>
      </c>
      <c r="L143" s="7">
        <v>82</v>
      </c>
      <c r="M143" s="7">
        <v>1599.69003</v>
      </c>
      <c r="N143" s="7">
        <v>535.51000999999997</v>
      </c>
      <c r="O143" s="7">
        <v>654.84302000000002</v>
      </c>
      <c r="P143" s="7">
        <v>68.842569999999995</v>
      </c>
      <c r="Q143" s="10">
        <f>SUM(Table15[[#This Row],[Acceleration B1-3 Total Efforts (Gen 2)]:[Deceleration B1-3 Total Efforts (Gen 2)]])</f>
        <v>180</v>
      </c>
      <c r="R143" s="11">
        <f>AVERAGEIF(Table15[Name],Table15[[#This Row],[Name]],Table15[Total Distance (m)])</f>
        <v>5179.7768868965513</v>
      </c>
      <c r="S143" s="11">
        <f>AVERAGEIF(Table15[Name],Table15[[#This Row],[Name]],Table15[HSD Above 20 km/h])</f>
        <v>252.10896655172411</v>
      </c>
      <c r="T143" s="11">
        <f>AVERAGEIF(Table15[Name],Table15[[#This Row],[Name]],Table15[Maximum Velocity (km/h)])</f>
        <v>25.649757931034483</v>
      </c>
      <c r="U143" s="11">
        <f>AVERAGEIF(Table15[Name],Table15[[#This Row],[Name]],Table15[Velocity Zone 4 (15-20 Km/h) (m)])</f>
        <v>569.24724724137934</v>
      </c>
      <c r="V143" s="11">
        <f>AVERAGEIF(Table15[Name],Table15[[#This Row],[Name]],Table15[Velocity Zone 6 (25 + Km/h) (m)])</f>
        <v>51.631034137931039</v>
      </c>
      <c r="W143" s="11">
        <f>AVERAGEIF(Table15[Name],Table15[[#This Row],[Name]],Table15[Acceleration B1-3 Total Efforts (Gen 2)])</f>
        <v>76</v>
      </c>
      <c r="X143" s="11">
        <f>AVERAGEIF(Table15[Name],Table15[[#This Row],[Name]],Table15[Deceleration B1-3 Total Efforts (Gen 2)])</f>
        <v>64.58620689655173</v>
      </c>
      <c r="Y143" s="11">
        <f>AVERAGEIF(Table15[Name],Table15[[#This Row],[Name]],Table15[High Intensity Distance (m)_&gt;15])</f>
        <v>821.35621379310328</v>
      </c>
      <c r="Z143" s="11">
        <f>AVERAGEIF(Table15[Name],Table15[[#This Row],[Name]],Table15[Velocity Zone 5 (20-25 Km/h) (m)])</f>
        <v>200.47793241379313</v>
      </c>
      <c r="AA143" s="11">
        <f>AVERAGEIF(Table15[Name],Table15[[#This Row],[Name]],Table15[Total Player Load])</f>
        <v>529.0852103448276</v>
      </c>
      <c r="AB143" s="11">
        <f>AVERAGEIF(Table15[Name],Table15[[#This Row],[Name]],Table15[ACC+DEC])</f>
        <v>140.58620689655172</v>
      </c>
      <c r="AC143" s="11">
        <f>AVERAGE(Table15[Total Distance (m)])</f>
        <v>5546.0900840188679</v>
      </c>
      <c r="AD143" s="11">
        <f>AVERAGE(Table15[HSD Above 20 km/h])</f>
        <v>248.67511279245289</v>
      </c>
      <c r="AE143" s="11">
        <f>AVERAGE(Table15[Maximum Velocity (km/h)])</f>
        <v>25.938714150943401</v>
      </c>
      <c r="AF143" s="11">
        <f>AVERAGE(Table15[Velocity Zone 4 (15-20 Km/h) (m)])</f>
        <v>585.63754809433908</v>
      </c>
      <c r="AG143" s="11">
        <f>AVERAGE(Table15[Velocity Zone 6 (25 + Km/h) (m)])</f>
        <v>55.103452830188672</v>
      </c>
      <c r="AH143" s="11">
        <f>AVERAGE(Table15[Acceleration B1-3 Total Efforts (Gen 2)])</f>
        <v>70.932075471698113</v>
      </c>
      <c r="AI143" s="11">
        <f>AVERAGE(Table15[Deceleration B1-3 Total Efforts (Gen 2)])</f>
        <v>58.513207547169813</v>
      </c>
      <c r="AJ143" s="11">
        <f>AVERAGE(Table15[High Intensity Distance (m)_&gt;15])</f>
        <v>834.31266088679206</v>
      </c>
      <c r="AK143" s="11">
        <f>AVERAGE(Table15[Velocity Zone 5 (20-25 Km/h) (m)])</f>
        <v>193.57165996226419</v>
      </c>
      <c r="AL143" s="11">
        <f>AVERAGE(Table15[Total Player Load])</f>
        <v>612.17092028301886</v>
      </c>
      <c r="AM143" s="11">
        <f>AVERAGE(Table15[ACC+DEC])</f>
        <v>129.44528301886791</v>
      </c>
      <c r="AN143" s="11" t="str">
        <f>TEXT(Table15[[#This Row],[Date]],"mmmm")</f>
        <v>juillet</v>
      </c>
      <c r="AO143" s="11" t="e">
        <f ca="1">_xlfn.MAXIFS(Table15[Total Distance (m)],Table15[Name],Table15[[#This Row],[Name]])</f>
        <v>#NAME?</v>
      </c>
      <c r="AP143" s="11" t="e">
        <f ca="1">_xlfn.MAXIFS(Table15[HSD Above 20 km/h],Table15[Name],Table15[[#This Row],[Name]])</f>
        <v>#NAME?</v>
      </c>
      <c r="AQ143" s="11" t="e">
        <f ca="1">_xlfn.MAXIFS(Table15[Maximum Velocity (km/h)],Table15[Name],Table15[[#This Row],[Name]])</f>
        <v>#NAME?</v>
      </c>
      <c r="AR143" s="9" t="e">
        <f ca="1">Table15[[#This Row],[Maximum Velocity (km/h)]]/Table15[[#This Row],[Max_Maximum Velocity (km/h)]]</f>
        <v>#NAME?</v>
      </c>
      <c r="AS143" s="11" t="e">
        <f ca="1">_xlfn.MAXIFS(Table15[Velocity Zone 4 (15-20 Km/h) (m)],Table15[Name],Table15[[#This Row],[Name]])</f>
        <v>#NAME?</v>
      </c>
      <c r="AT143" s="11" t="e">
        <f ca="1">_xlfn.MAXIFS(Table15[Velocity Zone 6 (25 + Km/h) (m)],Table15[Name],Table15[[#This Row],[Name]])</f>
        <v>#NAME?</v>
      </c>
      <c r="AU143" s="11" t="e">
        <f ca="1">_xlfn.MAXIFS(Table15[Acceleration B1-3 Total Efforts (Gen 2)],Table15[Name],Table15[[#This Row],[Name]])</f>
        <v>#NAME?</v>
      </c>
      <c r="AV143" s="11" t="e">
        <f ca="1">_xlfn.MAXIFS(Table15[Deceleration B1-3 Total Efforts (Gen 2)],Table15[Name],Table15[[#This Row],[Name]])</f>
        <v>#NAME?</v>
      </c>
      <c r="AW143" s="11" t="e">
        <f ca="1">_xlfn.MAXIFS(Table15[High Intensity Distance (m)_&gt;15],Table15[Name],Table15[[#This Row],[Name]])</f>
        <v>#NAME?</v>
      </c>
      <c r="AX143" s="11" t="e">
        <f ca="1">_xlfn.MAXIFS(Table15[Velocity Zone 5 (20-25 Km/h) (m)],Table15[Name],Table15[[#This Row],[Name]])</f>
        <v>#NAME?</v>
      </c>
      <c r="AY143" s="11" t="e">
        <f ca="1">_xlfn.MAXIFS(Table15[Total Player Load],Table15[Name],Table15[[#This Row],[Name]])</f>
        <v>#NAME?</v>
      </c>
      <c r="AZ143" s="11" t="e">
        <f ca="1">_xlfn.MAXIFS(Table15[ACC+DEC],Table15[Name],Table15[[#This Row],[Name]])</f>
        <v>#NAME?</v>
      </c>
      <c r="BA143" s="11">
        <f>CONVERT(Table15[[#This Row],[Total Duration]],"day","mn")</f>
        <v>97.033333333333346</v>
      </c>
      <c r="BB143" s="12">
        <f>Table15[[#This Row],[HSD Above 20 km/h]]/Table15[[#This Row],[Duration(min)]]</f>
        <v>8.1174166952937128</v>
      </c>
      <c r="BC143" s="12">
        <f>Table15[[#This Row],[Velocity Zone 4 (15-20 Km/h) (m)]]/Table15[[#This Row],[Duration(min)]]</f>
        <v>8.3685678117485391</v>
      </c>
      <c r="BD143" s="12">
        <f>Table15[[#This Row],[Velocity Zone 6 (25 + Km/h) (m)]]/Table15[[#This Row],[Duration(min)]]</f>
        <v>2.5985914462384057</v>
      </c>
      <c r="BE143" s="12">
        <f>Table15[[#This Row],[Acceleration B1-3 Total Efforts (Gen 2)]]/Table15[[#This Row],[Duration(min)]]</f>
        <v>1.0099622122981793</v>
      </c>
      <c r="BF143" s="12">
        <f>Table15[[#This Row],[Deceleration B1-3 Total Efforts (Gen 2)]]/Table15[[#This Row],[Duration(min)]]</f>
        <v>0.84507042253521114</v>
      </c>
      <c r="BG143" s="12">
        <f>Table15[[#This Row],[High Intensity Distance (m)_&gt;15]]/Table15[[#This Row],[Duration(min)]]</f>
        <v>16.48598450704225</v>
      </c>
      <c r="BH143" s="12">
        <f>Table15[[#This Row],[Velocity Zone 5 (20-25 Km/h) (m)]]/Table15[[#This Row],[Duration(min)]]</f>
        <v>5.5188252490553067</v>
      </c>
      <c r="BI143" s="12">
        <f>Table15[[#This Row],[Total Player Load]]/Table15[[#This Row],[Duration(min)]]</f>
        <v>6.7486398488491925</v>
      </c>
      <c r="BJ143" s="12">
        <f>Table15[[#This Row],[ACC+DEC]]/Table15[[#This Row],[Duration(min)]]</f>
        <v>1.8550326348333903</v>
      </c>
      <c r="BK143" s="11"/>
      <c r="BL143" s="11"/>
    </row>
    <row r="144" spans="1:64" x14ac:dyDescent="0.3">
      <c r="A144" s="13" t="s">
        <v>28</v>
      </c>
      <c r="B144" s="13" t="s">
        <v>135</v>
      </c>
      <c r="C144" s="14">
        <v>45126</v>
      </c>
      <c r="D144" s="13" t="s">
        <v>17</v>
      </c>
      <c r="E144" s="15">
        <v>0.11351851851851852</v>
      </c>
      <c r="F144" s="7">
        <v>9434.8190900000009</v>
      </c>
      <c r="G144" s="7">
        <v>560.19000000000005</v>
      </c>
      <c r="H144" s="7">
        <v>28.720310000000001</v>
      </c>
      <c r="I144" s="7">
        <v>761.79001000000005</v>
      </c>
      <c r="J144" s="7">
        <v>169.17</v>
      </c>
      <c r="K144" s="7">
        <v>98</v>
      </c>
      <c r="L144" s="7">
        <v>73</v>
      </c>
      <c r="M144" s="7">
        <v>1321.98001</v>
      </c>
      <c r="N144" s="7">
        <v>391.02</v>
      </c>
      <c r="O144" s="7">
        <v>901.62465999999995</v>
      </c>
      <c r="P144" s="7">
        <v>57.711959999999998</v>
      </c>
      <c r="Q144" s="10">
        <f>SUM(Table15[[#This Row],[Acceleration B1-3 Total Efforts (Gen 2)]:[Deceleration B1-3 Total Efforts (Gen 2)]])</f>
        <v>171</v>
      </c>
      <c r="R144" s="11">
        <f>AVERAGEIF(Table15[Name],Table15[[#This Row],[Name]],Table15[Total Distance (m)])</f>
        <v>5226.0524104761907</v>
      </c>
      <c r="S144" s="11">
        <f>AVERAGEIF(Table15[Name],Table15[[#This Row],[Name]],Table15[HSD Above 20 km/h])</f>
        <v>191.89047666666667</v>
      </c>
      <c r="T144" s="11">
        <f>AVERAGEIF(Table15[Name],Table15[[#This Row],[Name]],Table15[Maximum Velocity (km/h)])</f>
        <v>24.023690000000002</v>
      </c>
      <c r="U144" s="11">
        <f>AVERAGEIF(Table15[Name],Table15[[#This Row],[Name]],Table15[Velocity Zone 4 (15-20 Km/h) (m)])</f>
        <v>513.75143095238082</v>
      </c>
      <c r="V144" s="11">
        <f>AVERAGEIF(Table15[Name],Table15[[#This Row],[Name]],Table15[Velocity Zone 6 (25 + Km/h) (m)])</f>
        <v>55.037619047619046</v>
      </c>
      <c r="W144" s="11">
        <f>AVERAGEIF(Table15[Name],Table15[[#This Row],[Name]],Table15[Acceleration B1-3 Total Efforts (Gen 2)])</f>
        <v>62.238095238095241</v>
      </c>
      <c r="X144" s="11">
        <f>AVERAGEIF(Table15[Name],Table15[[#This Row],[Name]],Table15[Deceleration B1-3 Total Efforts (Gen 2)])</f>
        <v>39.761904761904759</v>
      </c>
      <c r="Y144" s="11">
        <f>AVERAGEIF(Table15[Name],Table15[[#This Row],[Name]],Table15[High Intensity Distance (m)_&gt;15])</f>
        <v>705.64190761904752</v>
      </c>
      <c r="Z144" s="11">
        <f>AVERAGEIF(Table15[Name],Table15[[#This Row],[Name]],Table15[Velocity Zone 5 (20-25 Km/h) (m)])</f>
        <v>136.85285761904763</v>
      </c>
      <c r="AA144" s="11">
        <f>AVERAGEIF(Table15[Name],Table15[[#This Row],[Name]],Table15[Total Player Load])</f>
        <v>519.94061999999997</v>
      </c>
      <c r="AB144" s="11">
        <f>AVERAGEIF(Table15[Name],Table15[[#This Row],[Name]],Table15[ACC+DEC])</f>
        <v>102</v>
      </c>
      <c r="AC144" s="11">
        <f>AVERAGE(Table15[Total Distance (m)])</f>
        <v>5546.0900840188679</v>
      </c>
      <c r="AD144" s="11">
        <f>AVERAGE(Table15[HSD Above 20 km/h])</f>
        <v>248.67511279245289</v>
      </c>
      <c r="AE144" s="11">
        <f>AVERAGE(Table15[Maximum Velocity (km/h)])</f>
        <v>25.938714150943401</v>
      </c>
      <c r="AF144" s="11">
        <f>AVERAGE(Table15[Velocity Zone 4 (15-20 Km/h) (m)])</f>
        <v>585.63754809433908</v>
      </c>
      <c r="AG144" s="11">
        <f>AVERAGE(Table15[Velocity Zone 6 (25 + Km/h) (m)])</f>
        <v>55.103452830188672</v>
      </c>
      <c r="AH144" s="11">
        <f>AVERAGE(Table15[Acceleration B1-3 Total Efforts (Gen 2)])</f>
        <v>70.932075471698113</v>
      </c>
      <c r="AI144" s="11">
        <f>AVERAGE(Table15[Deceleration B1-3 Total Efforts (Gen 2)])</f>
        <v>58.513207547169813</v>
      </c>
      <c r="AJ144" s="11">
        <f>AVERAGE(Table15[High Intensity Distance (m)_&gt;15])</f>
        <v>834.31266088679206</v>
      </c>
      <c r="AK144" s="11">
        <f>AVERAGE(Table15[Velocity Zone 5 (20-25 Km/h) (m)])</f>
        <v>193.57165996226419</v>
      </c>
      <c r="AL144" s="11">
        <f>AVERAGE(Table15[Total Player Load])</f>
        <v>612.17092028301886</v>
      </c>
      <c r="AM144" s="11">
        <f>AVERAGE(Table15[ACC+DEC])</f>
        <v>129.44528301886791</v>
      </c>
      <c r="AN144" s="11" t="str">
        <f>TEXT(Table15[[#This Row],[Date]],"mmmm")</f>
        <v>juillet</v>
      </c>
      <c r="AO144" s="11" t="e">
        <f ca="1">_xlfn.MAXIFS(Table15[Total Distance (m)],Table15[Name],Table15[[#This Row],[Name]])</f>
        <v>#NAME?</v>
      </c>
      <c r="AP144" s="11" t="e">
        <f ca="1">_xlfn.MAXIFS(Table15[HSD Above 20 km/h],Table15[Name],Table15[[#This Row],[Name]])</f>
        <v>#NAME?</v>
      </c>
      <c r="AQ144" s="11" t="e">
        <f ca="1">_xlfn.MAXIFS(Table15[Maximum Velocity (km/h)],Table15[Name],Table15[[#This Row],[Name]])</f>
        <v>#NAME?</v>
      </c>
      <c r="AR144" s="9" t="e">
        <f ca="1">Table15[[#This Row],[Maximum Velocity (km/h)]]/Table15[[#This Row],[Max_Maximum Velocity (km/h)]]</f>
        <v>#NAME?</v>
      </c>
      <c r="AS144" s="11" t="e">
        <f ca="1">_xlfn.MAXIFS(Table15[Velocity Zone 4 (15-20 Km/h) (m)],Table15[Name],Table15[[#This Row],[Name]])</f>
        <v>#NAME?</v>
      </c>
      <c r="AT144" s="11" t="e">
        <f ca="1">_xlfn.MAXIFS(Table15[Velocity Zone 6 (25 + Km/h) (m)],Table15[Name],Table15[[#This Row],[Name]])</f>
        <v>#NAME?</v>
      </c>
      <c r="AU144" s="11" t="e">
        <f ca="1">_xlfn.MAXIFS(Table15[Acceleration B1-3 Total Efforts (Gen 2)],Table15[Name],Table15[[#This Row],[Name]])</f>
        <v>#NAME?</v>
      </c>
      <c r="AV144" s="11" t="e">
        <f ca="1">_xlfn.MAXIFS(Table15[Deceleration B1-3 Total Efforts (Gen 2)],Table15[Name],Table15[[#This Row],[Name]])</f>
        <v>#NAME?</v>
      </c>
      <c r="AW144" s="11" t="e">
        <f ca="1">_xlfn.MAXIFS(Table15[High Intensity Distance (m)_&gt;15],Table15[Name],Table15[[#This Row],[Name]])</f>
        <v>#NAME?</v>
      </c>
      <c r="AX144" s="11" t="e">
        <f ca="1">_xlfn.MAXIFS(Table15[Velocity Zone 5 (20-25 Km/h) (m)],Table15[Name],Table15[[#This Row],[Name]])</f>
        <v>#NAME?</v>
      </c>
      <c r="AY144" s="11" t="e">
        <f ca="1">_xlfn.MAXIFS(Table15[Total Player Load],Table15[Name],Table15[[#This Row],[Name]])</f>
        <v>#NAME?</v>
      </c>
      <c r="AZ144" s="11" t="e">
        <f ca="1">_xlfn.MAXIFS(Table15[ACC+DEC],Table15[Name],Table15[[#This Row],[Name]])</f>
        <v>#NAME?</v>
      </c>
      <c r="BA144" s="11">
        <f>CONVERT(Table15[[#This Row],[Total Duration]],"day","mn")</f>
        <v>163.46666666666667</v>
      </c>
      <c r="BB144" s="12">
        <f>Table15[[#This Row],[HSD Above 20 km/h]]/Table15[[#This Row],[Duration(min)]]</f>
        <v>3.4269371941272433</v>
      </c>
      <c r="BC144" s="12">
        <f>Table15[[#This Row],[Velocity Zone 4 (15-20 Km/h) (m)]]/Table15[[#This Row],[Duration(min)]]</f>
        <v>4.6602162112561176</v>
      </c>
      <c r="BD144" s="12">
        <f>Table15[[#This Row],[Velocity Zone 6 (25 + Km/h) (m)]]/Table15[[#This Row],[Duration(min)]]</f>
        <v>1.034889885807504</v>
      </c>
      <c r="BE144" s="12">
        <f>Table15[[#This Row],[Acceleration B1-3 Total Efforts (Gen 2)]]/Table15[[#This Row],[Duration(min)]]</f>
        <v>0.59951060358890695</v>
      </c>
      <c r="BF144" s="12">
        <f>Table15[[#This Row],[Deceleration B1-3 Total Efforts (Gen 2)]]/Table15[[#This Row],[Duration(min)]]</f>
        <v>0.44657422512234912</v>
      </c>
      <c r="BG144" s="12">
        <f>Table15[[#This Row],[High Intensity Distance (m)_&gt;15]]/Table15[[#This Row],[Duration(min)]]</f>
        <v>8.0871534053833596</v>
      </c>
      <c r="BH144" s="12">
        <f>Table15[[#This Row],[Velocity Zone 5 (20-25 Km/h) (m)]]/Table15[[#This Row],[Duration(min)]]</f>
        <v>2.3920473083197389</v>
      </c>
      <c r="BI144" s="12">
        <f>Table15[[#This Row],[Total Player Load]]/Table15[[#This Row],[Duration(min)]]</f>
        <v>5.5156484094616633</v>
      </c>
      <c r="BJ144" s="12">
        <f>Table15[[#This Row],[ACC+DEC]]/Table15[[#This Row],[Duration(min)]]</f>
        <v>1.0460848287112561</v>
      </c>
      <c r="BK144" s="11"/>
      <c r="BL144" s="11"/>
    </row>
    <row r="145" spans="1:64" x14ac:dyDescent="0.3">
      <c r="A145" s="13" t="s">
        <v>29</v>
      </c>
      <c r="B145" s="13" t="s">
        <v>135</v>
      </c>
      <c r="C145" s="14">
        <v>45126</v>
      </c>
      <c r="D145" s="13" t="s">
        <v>19</v>
      </c>
      <c r="E145" s="15">
        <v>0.1191087962962963</v>
      </c>
      <c r="F145" s="7">
        <v>10256.110839999999</v>
      </c>
      <c r="G145" s="7">
        <v>811.17998999999998</v>
      </c>
      <c r="H145" s="7">
        <v>30.48292</v>
      </c>
      <c r="I145" s="7">
        <v>1151.3800000000001</v>
      </c>
      <c r="J145" s="7">
        <v>294.95999</v>
      </c>
      <c r="K145" s="7">
        <v>109</v>
      </c>
      <c r="L145" s="7">
        <v>90</v>
      </c>
      <c r="M145" s="7">
        <v>1962.55999</v>
      </c>
      <c r="N145" s="7">
        <v>516.22</v>
      </c>
      <c r="O145" s="7">
        <v>1142.19388</v>
      </c>
      <c r="P145" s="7">
        <v>59.796059999999997</v>
      </c>
      <c r="Q145" s="10">
        <f>SUM(Table15[[#This Row],[Acceleration B1-3 Total Efforts (Gen 2)]:[Deceleration B1-3 Total Efforts (Gen 2)]])</f>
        <v>199</v>
      </c>
      <c r="R145" s="11">
        <f>AVERAGEIF(Table15[Name],Table15[[#This Row],[Name]],Table15[Total Distance (m)])</f>
        <v>5728.9490364516105</v>
      </c>
      <c r="S145" s="11">
        <f>AVERAGEIF(Table15[Name],Table15[[#This Row],[Name]],Table15[HSD Above 20 km/h])</f>
        <v>239.85128903225805</v>
      </c>
      <c r="T145" s="11">
        <f>AVERAGEIF(Table15[Name],Table15[[#This Row],[Name]],Table15[Maximum Velocity (km/h)])</f>
        <v>25.935883548387089</v>
      </c>
      <c r="U145" s="11">
        <f>AVERAGEIF(Table15[Name],Table15[[#This Row],[Name]],Table15[Velocity Zone 4 (15-20 Km/h) (m)])</f>
        <v>718.38871516129029</v>
      </c>
      <c r="V145" s="11">
        <f>AVERAGEIF(Table15[Name],Table15[[#This Row],[Name]],Table15[Velocity Zone 6 (25 + Km/h) (m)])</f>
        <v>46.860967419354829</v>
      </c>
      <c r="W145" s="11">
        <f>AVERAGEIF(Table15[Name],Table15[[#This Row],[Name]],Table15[Acceleration B1-3 Total Efforts (Gen 2)])</f>
        <v>75.193548387096769</v>
      </c>
      <c r="X145" s="11">
        <f>AVERAGEIF(Table15[Name],Table15[[#This Row],[Name]],Table15[Deceleration B1-3 Total Efforts (Gen 2)])</f>
        <v>57.548387096774192</v>
      </c>
      <c r="Y145" s="11">
        <f>AVERAGEIF(Table15[Name],Table15[[#This Row],[Name]],Table15[High Intensity Distance (m)_&gt;15])</f>
        <v>958.24000419354843</v>
      </c>
      <c r="Z145" s="11">
        <f>AVERAGEIF(Table15[Name],Table15[[#This Row],[Name]],Table15[Velocity Zone 5 (20-25 Km/h) (m)])</f>
        <v>192.99032161290322</v>
      </c>
      <c r="AA145" s="11">
        <f>AVERAGEIF(Table15[Name],Table15[[#This Row],[Name]],Table15[Total Player Load])</f>
        <v>618.45316032258052</v>
      </c>
      <c r="AB145" s="11">
        <f>AVERAGEIF(Table15[Name],Table15[[#This Row],[Name]],Table15[ACC+DEC])</f>
        <v>132.74193548387098</v>
      </c>
      <c r="AC145" s="11">
        <f>AVERAGE(Table15[Total Distance (m)])</f>
        <v>5546.0900840188679</v>
      </c>
      <c r="AD145" s="11">
        <f>AVERAGE(Table15[HSD Above 20 km/h])</f>
        <v>248.67511279245289</v>
      </c>
      <c r="AE145" s="11">
        <f>AVERAGE(Table15[Maximum Velocity (km/h)])</f>
        <v>25.938714150943401</v>
      </c>
      <c r="AF145" s="11">
        <f>AVERAGE(Table15[Velocity Zone 4 (15-20 Km/h) (m)])</f>
        <v>585.63754809433908</v>
      </c>
      <c r="AG145" s="11">
        <f>AVERAGE(Table15[Velocity Zone 6 (25 + Km/h) (m)])</f>
        <v>55.103452830188672</v>
      </c>
      <c r="AH145" s="11">
        <f>AVERAGE(Table15[Acceleration B1-3 Total Efforts (Gen 2)])</f>
        <v>70.932075471698113</v>
      </c>
      <c r="AI145" s="11">
        <f>AVERAGE(Table15[Deceleration B1-3 Total Efforts (Gen 2)])</f>
        <v>58.513207547169813</v>
      </c>
      <c r="AJ145" s="11">
        <f>AVERAGE(Table15[High Intensity Distance (m)_&gt;15])</f>
        <v>834.31266088679206</v>
      </c>
      <c r="AK145" s="11">
        <f>AVERAGE(Table15[Velocity Zone 5 (20-25 Km/h) (m)])</f>
        <v>193.57165996226419</v>
      </c>
      <c r="AL145" s="11">
        <f>AVERAGE(Table15[Total Player Load])</f>
        <v>612.17092028301886</v>
      </c>
      <c r="AM145" s="11">
        <f>AVERAGE(Table15[ACC+DEC])</f>
        <v>129.44528301886791</v>
      </c>
      <c r="AN145" s="11" t="str">
        <f>TEXT(Table15[[#This Row],[Date]],"mmmm")</f>
        <v>juillet</v>
      </c>
      <c r="AO145" s="11" t="e">
        <f ca="1">_xlfn.MAXIFS(Table15[Total Distance (m)],Table15[Name],Table15[[#This Row],[Name]])</f>
        <v>#NAME?</v>
      </c>
      <c r="AP145" s="11" t="e">
        <f ca="1">_xlfn.MAXIFS(Table15[HSD Above 20 km/h],Table15[Name],Table15[[#This Row],[Name]])</f>
        <v>#NAME?</v>
      </c>
      <c r="AQ145" s="11" t="e">
        <f ca="1">_xlfn.MAXIFS(Table15[Maximum Velocity (km/h)],Table15[Name],Table15[[#This Row],[Name]])</f>
        <v>#NAME?</v>
      </c>
      <c r="AR145" s="9" t="e">
        <f ca="1">Table15[[#This Row],[Maximum Velocity (km/h)]]/Table15[[#This Row],[Max_Maximum Velocity (km/h)]]</f>
        <v>#NAME?</v>
      </c>
      <c r="AS145" s="11" t="e">
        <f ca="1">_xlfn.MAXIFS(Table15[Velocity Zone 4 (15-20 Km/h) (m)],Table15[Name],Table15[[#This Row],[Name]])</f>
        <v>#NAME?</v>
      </c>
      <c r="AT145" s="11" t="e">
        <f ca="1">_xlfn.MAXIFS(Table15[Velocity Zone 6 (25 + Km/h) (m)],Table15[Name],Table15[[#This Row],[Name]])</f>
        <v>#NAME?</v>
      </c>
      <c r="AU145" s="11" t="e">
        <f ca="1">_xlfn.MAXIFS(Table15[Acceleration B1-3 Total Efforts (Gen 2)],Table15[Name],Table15[[#This Row],[Name]])</f>
        <v>#NAME?</v>
      </c>
      <c r="AV145" s="11" t="e">
        <f ca="1">_xlfn.MAXIFS(Table15[Deceleration B1-3 Total Efforts (Gen 2)],Table15[Name],Table15[[#This Row],[Name]])</f>
        <v>#NAME?</v>
      </c>
      <c r="AW145" s="11" t="e">
        <f ca="1">_xlfn.MAXIFS(Table15[High Intensity Distance (m)_&gt;15],Table15[Name],Table15[[#This Row],[Name]])</f>
        <v>#NAME?</v>
      </c>
      <c r="AX145" s="11" t="e">
        <f ca="1">_xlfn.MAXIFS(Table15[Velocity Zone 5 (20-25 Km/h) (m)],Table15[Name],Table15[[#This Row],[Name]])</f>
        <v>#NAME?</v>
      </c>
      <c r="AY145" s="11" t="e">
        <f ca="1">_xlfn.MAXIFS(Table15[Total Player Load],Table15[Name],Table15[[#This Row],[Name]])</f>
        <v>#NAME?</v>
      </c>
      <c r="AZ145" s="11" t="e">
        <f ca="1">_xlfn.MAXIFS(Table15[ACC+DEC],Table15[Name],Table15[[#This Row],[Name]])</f>
        <v>#NAME?</v>
      </c>
      <c r="BA145" s="11">
        <f>CONVERT(Table15[[#This Row],[Total Duration]],"day","mn")</f>
        <v>171.51666666666668</v>
      </c>
      <c r="BB145" s="12">
        <f>Table15[[#This Row],[HSD Above 20 km/h]]/Table15[[#This Row],[Duration(min)]]</f>
        <v>4.7294528617238356</v>
      </c>
      <c r="BC145" s="12">
        <f>Table15[[#This Row],[Velocity Zone 4 (15-20 Km/h) (m)]]/Table15[[#This Row],[Duration(min)]]</f>
        <v>6.7129336313283456</v>
      </c>
      <c r="BD145" s="12">
        <f>Table15[[#This Row],[Velocity Zone 6 (25 + Km/h) (m)]]/Table15[[#This Row],[Duration(min)]]</f>
        <v>1.7197161986201535</v>
      </c>
      <c r="BE145" s="12">
        <f>Table15[[#This Row],[Acceleration B1-3 Total Efforts (Gen 2)]]/Table15[[#This Row],[Duration(min)]]</f>
        <v>0.63550675347390917</v>
      </c>
      <c r="BF145" s="12">
        <f>Table15[[#This Row],[Deceleration B1-3 Total Efforts (Gen 2)]]/Table15[[#This Row],[Duration(min)]]</f>
        <v>0.52473034690506259</v>
      </c>
      <c r="BG145" s="12">
        <f>Table15[[#This Row],[High Intensity Distance (m)_&gt;15]]/Table15[[#This Row],[Duration(min)]]</f>
        <v>11.442386493052181</v>
      </c>
      <c r="BH145" s="12">
        <f>Table15[[#This Row],[Velocity Zone 5 (20-25 Km/h) (m)]]/Table15[[#This Row],[Duration(min)]]</f>
        <v>3.0097366631036828</v>
      </c>
      <c r="BI145" s="12">
        <f>Table15[[#This Row],[Total Player Load]]/Table15[[#This Row],[Duration(min)]]</f>
        <v>6.6593754542804389</v>
      </c>
      <c r="BJ145" s="12">
        <f>Table15[[#This Row],[ACC+DEC]]/Table15[[#This Row],[Duration(min)]]</f>
        <v>1.1602371003789718</v>
      </c>
      <c r="BK145" s="11"/>
      <c r="BL145" s="11"/>
    </row>
    <row r="146" spans="1:64" x14ac:dyDescent="0.3">
      <c r="A146" s="13" t="s">
        <v>30</v>
      </c>
      <c r="B146" s="13" t="s">
        <v>135</v>
      </c>
      <c r="C146" s="14">
        <v>45126</v>
      </c>
      <c r="D146" s="13" t="s">
        <v>21</v>
      </c>
      <c r="E146" s="15">
        <v>0.11847222222222221</v>
      </c>
      <c r="F146" s="7">
        <v>10326.057129999999</v>
      </c>
      <c r="G146" s="7">
        <v>474.54</v>
      </c>
      <c r="H146" s="7">
        <v>31.105319999999999</v>
      </c>
      <c r="I146" s="7">
        <v>1038.7499700000001</v>
      </c>
      <c r="J146" s="7">
        <v>184.97</v>
      </c>
      <c r="K146" s="7">
        <v>117</v>
      </c>
      <c r="L146" s="7">
        <v>122</v>
      </c>
      <c r="M146" s="7">
        <v>1513.28997</v>
      </c>
      <c r="N146" s="7">
        <v>289.57</v>
      </c>
      <c r="O146" s="7">
        <v>1230.8272400000001</v>
      </c>
      <c r="P146" s="7">
        <v>60.526940000000003</v>
      </c>
      <c r="Q146" s="10">
        <f>SUM(Table15[[#This Row],[Acceleration B1-3 Total Efforts (Gen 2)]:[Deceleration B1-3 Total Efforts (Gen 2)]])</f>
        <v>239</v>
      </c>
      <c r="R146" s="11">
        <f>AVERAGEIF(Table15[Name],Table15[[#This Row],[Name]],Table15[Total Distance (m)])</f>
        <v>6327.7802760000004</v>
      </c>
      <c r="S146" s="11">
        <f>AVERAGEIF(Table15[Name],Table15[[#This Row],[Name]],Table15[HSD Above 20 km/h])</f>
        <v>269.76999760000001</v>
      </c>
      <c r="T146" s="11">
        <f>AVERAGEIF(Table15[Name],Table15[[#This Row],[Name]],Table15[Maximum Velocity (km/h)])</f>
        <v>26.616227999999992</v>
      </c>
      <c r="U146" s="11">
        <f>AVERAGEIF(Table15[Name],Table15[[#This Row],[Name]],Table15[Velocity Zone 4 (15-20 Km/h) (m)])</f>
        <v>618.62719760000004</v>
      </c>
      <c r="V146" s="11">
        <f>AVERAGEIF(Table15[Name],Table15[[#This Row],[Name]],Table15[Velocity Zone 6 (25 + Km/h) (m)])</f>
        <v>55.423999599999988</v>
      </c>
      <c r="W146" s="11">
        <f>AVERAGEIF(Table15[Name],Table15[[#This Row],[Name]],Table15[Acceleration B1-3 Total Efforts (Gen 2)])</f>
        <v>72.12</v>
      </c>
      <c r="X146" s="11">
        <f>AVERAGEIF(Table15[Name],Table15[[#This Row],[Name]],Table15[Deceleration B1-3 Total Efforts (Gen 2)])</f>
        <v>69.84</v>
      </c>
      <c r="Y146" s="11">
        <f>AVERAGEIF(Table15[Name],Table15[[#This Row],[Name]],Table15[High Intensity Distance (m)_&gt;15])</f>
        <v>888.39719520000017</v>
      </c>
      <c r="Z146" s="11">
        <f>AVERAGEIF(Table15[Name],Table15[[#This Row],[Name]],Table15[Velocity Zone 5 (20-25 Km/h) (m)])</f>
        <v>214.34599800000004</v>
      </c>
      <c r="AA146" s="11">
        <f>AVERAGEIF(Table15[Name],Table15[[#This Row],[Name]],Table15[Total Player Load])</f>
        <v>767.42658760000006</v>
      </c>
      <c r="AB146" s="11">
        <f>AVERAGEIF(Table15[Name],Table15[[#This Row],[Name]],Table15[ACC+DEC])</f>
        <v>141.96</v>
      </c>
      <c r="AC146" s="11">
        <f>AVERAGE(Table15[Total Distance (m)])</f>
        <v>5546.0900840188679</v>
      </c>
      <c r="AD146" s="11">
        <f>AVERAGE(Table15[HSD Above 20 km/h])</f>
        <v>248.67511279245289</v>
      </c>
      <c r="AE146" s="11">
        <f>AVERAGE(Table15[Maximum Velocity (km/h)])</f>
        <v>25.938714150943401</v>
      </c>
      <c r="AF146" s="11">
        <f>AVERAGE(Table15[Velocity Zone 4 (15-20 Km/h) (m)])</f>
        <v>585.63754809433908</v>
      </c>
      <c r="AG146" s="11">
        <f>AVERAGE(Table15[Velocity Zone 6 (25 + Km/h) (m)])</f>
        <v>55.103452830188672</v>
      </c>
      <c r="AH146" s="11">
        <f>AVERAGE(Table15[Acceleration B1-3 Total Efforts (Gen 2)])</f>
        <v>70.932075471698113</v>
      </c>
      <c r="AI146" s="11">
        <f>AVERAGE(Table15[Deceleration B1-3 Total Efforts (Gen 2)])</f>
        <v>58.513207547169813</v>
      </c>
      <c r="AJ146" s="11">
        <f>AVERAGE(Table15[High Intensity Distance (m)_&gt;15])</f>
        <v>834.31266088679206</v>
      </c>
      <c r="AK146" s="11">
        <f>AVERAGE(Table15[Velocity Zone 5 (20-25 Km/h) (m)])</f>
        <v>193.57165996226419</v>
      </c>
      <c r="AL146" s="11">
        <f>AVERAGE(Table15[Total Player Load])</f>
        <v>612.17092028301886</v>
      </c>
      <c r="AM146" s="11">
        <f>AVERAGE(Table15[ACC+DEC])</f>
        <v>129.44528301886791</v>
      </c>
      <c r="AN146" s="11" t="str">
        <f>TEXT(Table15[[#This Row],[Date]],"mmmm")</f>
        <v>juillet</v>
      </c>
      <c r="AO146" s="11" t="e">
        <f ca="1">_xlfn.MAXIFS(Table15[Total Distance (m)],Table15[Name],Table15[[#This Row],[Name]])</f>
        <v>#NAME?</v>
      </c>
      <c r="AP146" s="11" t="e">
        <f ca="1">_xlfn.MAXIFS(Table15[HSD Above 20 km/h],Table15[Name],Table15[[#This Row],[Name]])</f>
        <v>#NAME?</v>
      </c>
      <c r="AQ146" s="11" t="e">
        <f ca="1">_xlfn.MAXIFS(Table15[Maximum Velocity (km/h)],Table15[Name],Table15[[#This Row],[Name]])</f>
        <v>#NAME?</v>
      </c>
      <c r="AR146" s="9" t="e">
        <f ca="1">Table15[[#This Row],[Maximum Velocity (km/h)]]/Table15[[#This Row],[Max_Maximum Velocity (km/h)]]</f>
        <v>#NAME?</v>
      </c>
      <c r="AS146" s="11" t="e">
        <f ca="1">_xlfn.MAXIFS(Table15[Velocity Zone 4 (15-20 Km/h) (m)],Table15[Name],Table15[[#This Row],[Name]])</f>
        <v>#NAME?</v>
      </c>
      <c r="AT146" s="11" t="e">
        <f ca="1">_xlfn.MAXIFS(Table15[Velocity Zone 6 (25 + Km/h) (m)],Table15[Name],Table15[[#This Row],[Name]])</f>
        <v>#NAME?</v>
      </c>
      <c r="AU146" s="11" t="e">
        <f ca="1">_xlfn.MAXIFS(Table15[Acceleration B1-3 Total Efforts (Gen 2)],Table15[Name],Table15[[#This Row],[Name]])</f>
        <v>#NAME?</v>
      </c>
      <c r="AV146" s="11" t="e">
        <f ca="1">_xlfn.MAXIFS(Table15[Deceleration B1-3 Total Efforts (Gen 2)],Table15[Name],Table15[[#This Row],[Name]])</f>
        <v>#NAME?</v>
      </c>
      <c r="AW146" s="11" t="e">
        <f ca="1">_xlfn.MAXIFS(Table15[High Intensity Distance (m)_&gt;15],Table15[Name],Table15[[#This Row],[Name]])</f>
        <v>#NAME?</v>
      </c>
      <c r="AX146" s="11" t="e">
        <f ca="1">_xlfn.MAXIFS(Table15[Velocity Zone 5 (20-25 Km/h) (m)],Table15[Name],Table15[[#This Row],[Name]])</f>
        <v>#NAME?</v>
      </c>
      <c r="AY146" s="11" t="e">
        <f ca="1">_xlfn.MAXIFS(Table15[Total Player Load],Table15[Name],Table15[[#This Row],[Name]])</f>
        <v>#NAME?</v>
      </c>
      <c r="AZ146" s="11" t="e">
        <f ca="1">_xlfn.MAXIFS(Table15[ACC+DEC],Table15[Name],Table15[[#This Row],[Name]])</f>
        <v>#NAME?</v>
      </c>
      <c r="BA146" s="11">
        <f>CONVERT(Table15[[#This Row],[Total Duration]],"day","mn")</f>
        <v>170.6</v>
      </c>
      <c r="BB146" s="12">
        <f>Table15[[#This Row],[HSD Above 20 km/h]]/Table15[[#This Row],[Duration(min)]]</f>
        <v>2.7815943728018762</v>
      </c>
      <c r="BC146" s="12">
        <f>Table15[[#This Row],[Velocity Zone 4 (15-20 Km/h) (m)]]/Table15[[#This Row],[Duration(min)]]</f>
        <v>6.0888040445486524</v>
      </c>
      <c r="BD146" s="12">
        <f>Table15[[#This Row],[Velocity Zone 6 (25 + Km/h) (m)]]/Table15[[#This Row],[Duration(min)]]</f>
        <v>1.0842321219226261</v>
      </c>
      <c r="BE146" s="12">
        <f>Table15[[#This Row],[Acceleration B1-3 Total Efforts (Gen 2)]]/Table15[[#This Row],[Duration(min)]]</f>
        <v>0.68581477139507618</v>
      </c>
      <c r="BF146" s="12">
        <f>Table15[[#This Row],[Deceleration B1-3 Total Efforts (Gen 2)]]/Table15[[#This Row],[Duration(min)]]</f>
        <v>0.71512309495896842</v>
      </c>
      <c r="BG146" s="12">
        <f>Table15[[#This Row],[High Intensity Distance (m)_&gt;15]]/Table15[[#This Row],[Duration(min)]]</f>
        <v>8.8703984173505273</v>
      </c>
      <c r="BH146" s="12">
        <f>Table15[[#This Row],[Velocity Zone 5 (20-25 Km/h) (m)]]/Table15[[#This Row],[Duration(min)]]</f>
        <v>1.6973622508792496</v>
      </c>
      <c r="BI146" s="12">
        <f>Table15[[#This Row],[Total Player Load]]/Table15[[#This Row],[Duration(min)]]</f>
        <v>7.2146966002344675</v>
      </c>
      <c r="BJ146" s="12">
        <f>Table15[[#This Row],[ACC+DEC]]/Table15[[#This Row],[Duration(min)]]</f>
        <v>1.4009378663540446</v>
      </c>
      <c r="BK146" s="11"/>
      <c r="BL146" s="11"/>
    </row>
    <row r="147" spans="1:64" x14ac:dyDescent="0.3">
      <c r="A147" s="13" t="s">
        <v>31</v>
      </c>
      <c r="B147" s="13" t="s">
        <v>135</v>
      </c>
      <c r="C147" s="14">
        <v>45126</v>
      </c>
      <c r="D147" s="13" t="s">
        <v>13</v>
      </c>
      <c r="E147" s="15">
        <v>0.11340277777777778</v>
      </c>
      <c r="F147" s="7">
        <v>9148.5915499999992</v>
      </c>
      <c r="G147" s="7">
        <v>725.04</v>
      </c>
      <c r="H147" s="7">
        <v>32.665140000000001</v>
      </c>
      <c r="I147" s="7">
        <v>871.40002000000004</v>
      </c>
      <c r="J147" s="7">
        <v>328.13001000000003</v>
      </c>
      <c r="K147" s="7">
        <v>105</v>
      </c>
      <c r="L147" s="7">
        <v>84</v>
      </c>
      <c r="M147" s="7">
        <v>1596.44002</v>
      </c>
      <c r="N147" s="7">
        <v>396.90998999999999</v>
      </c>
      <c r="O147" s="7">
        <v>1091.1162099999999</v>
      </c>
      <c r="P147" s="7">
        <v>56.019219999999997</v>
      </c>
      <c r="Q147" s="10">
        <f>SUM(Table15[[#This Row],[Acceleration B1-3 Total Efforts (Gen 2)]:[Deceleration B1-3 Total Efforts (Gen 2)]])</f>
        <v>189</v>
      </c>
      <c r="R147" s="11">
        <f>AVERAGEIF(Table15[Name],Table15[[#This Row],[Name]],Table15[Total Distance (m)])</f>
        <v>5736.3535444827576</v>
      </c>
      <c r="S147" s="11">
        <f>AVERAGEIF(Table15[Name],Table15[[#This Row],[Name]],Table15[HSD Above 20 km/h])</f>
        <v>310.48689620689652</v>
      </c>
      <c r="T147" s="11">
        <f>AVERAGEIF(Table15[Name],Table15[[#This Row],[Name]],Table15[Maximum Velocity (km/h)])</f>
        <v>28.726263448275855</v>
      </c>
      <c r="U147" s="11">
        <f>AVERAGEIF(Table15[Name],Table15[[#This Row],[Name]],Table15[Velocity Zone 4 (15-20 Km/h) (m)])</f>
        <v>532.37862275862074</v>
      </c>
      <c r="V147" s="11">
        <f>AVERAGEIF(Table15[Name],Table15[[#This Row],[Name]],Table15[Velocity Zone 6 (25 + Km/h) (m)])</f>
        <v>94.211723793103417</v>
      </c>
      <c r="W147" s="11">
        <f>AVERAGEIF(Table15[Name],Table15[[#This Row],[Name]],Table15[Acceleration B1-3 Total Efforts (Gen 2)])</f>
        <v>72.41379310344827</v>
      </c>
      <c r="X147" s="11">
        <f>AVERAGEIF(Table15[Name],Table15[[#This Row],[Name]],Table15[Deceleration B1-3 Total Efforts (Gen 2)])</f>
        <v>61.517241379310342</v>
      </c>
      <c r="Y147" s="11">
        <f>AVERAGEIF(Table15[Name],Table15[[#This Row],[Name]],Table15[High Intensity Distance (m)_&gt;15])</f>
        <v>842.86551896551737</v>
      </c>
      <c r="Z147" s="11">
        <f>AVERAGEIF(Table15[Name],Table15[[#This Row],[Name]],Table15[Velocity Zone 5 (20-25 Km/h) (m)])</f>
        <v>216.27517241379309</v>
      </c>
      <c r="AA147" s="11">
        <f>AVERAGEIF(Table15[Name],Table15[[#This Row],[Name]],Table15[Total Player Load])</f>
        <v>644.87674827586204</v>
      </c>
      <c r="AB147" s="11">
        <f>AVERAGEIF(Table15[Name],Table15[[#This Row],[Name]],Table15[ACC+DEC])</f>
        <v>133.93103448275863</v>
      </c>
      <c r="AC147" s="11">
        <f>AVERAGE(Table15[Total Distance (m)])</f>
        <v>5546.0900840188679</v>
      </c>
      <c r="AD147" s="11">
        <f>AVERAGE(Table15[HSD Above 20 km/h])</f>
        <v>248.67511279245289</v>
      </c>
      <c r="AE147" s="11">
        <f>AVERAGE(Table15[Maximum Velocity (km/h)])</f>
        <v>25.938714150943401</v>
      </c>
      <c r="AF147" s="11">
        <f>AVERAGE(Table15[Velocity Zone 4 (15-20 Km/h) (m)])</f>
        <v>585.63754809433908</v>
      </c>
      <c r="AG147" s="11">
        <f>AVERAGE(Table15[Velocity Zone 6 (25 + Km/h) (m)])</f>
        <v>55.103452830188672</v>
      </c>
      <c r="AH147" s="11">
        <f>AVERAGE(Table15[Acceleration B1-3 Total Efforts (Gen 2)])</f>
        <v>70.932075471698113</v>
      </c>
      <c r="AI147" s="11">
        <f>AVERAGE(Table15[Deceleration B1-3 Total Efforts (Gen 2)])</f>
        <v>58.513207547169813</v>
      </c>
      <c r="AJ147" s="11">
        <f>AVERAGE(Table15[High Intensity Distance (m)_&gt;15])</f>
        <v>834.31266088679206</v>
      </c>
      <c r="AK147" s="11">
        <f>AVERAGE(Table15[Velocity Zone 5 (20-25 Km/h) (m)])</f>
        <v>193.57165996226419</v>
      </c>
      <c r="AL147" s="11">
        <f>AVERAGE(Table15[Total Player Load])</f>
        <v>612.17092028301886</v>
      </c>
      <c r="AM147" s="11">
        <f>AVERAGE(Table15[ACC+DEC])</f>
        <v>129.44528301886791</v>
      </c>
      <c r="AN147" s="11" t="str">
        <f>TEXT(Table15[[#This Row],[Date]],"mmmm")</f>
        <v>juillet</v>
      </c>
      <c r="AO147" s="11" t="e">
        <f ca="1">_xlfn.MAXIFS(Table15[Total Distance (m)],Table15[Name],Table15[[#This Row],[Name]])</f>
        <v>#NAME?</v>
      </c>
      <c r="AP147" s="11" t="e">
        <f ca="1">_xlfn.MAXIFS(Table15[HSD Above 20 km/h],Table15[Name],Table15[[#This Row],[Name]])</f>
        <v>#NAME?</v>
      </c>
      <c r="AQ147" s="11" t="e">
        <f ca="1">_xlfn.MAXIFS(Table15[Maximum Velocity (km/h)],Table15[Name],Table15[[#This Row],[Name]])</f>
        <v>#NAME?</v>
      </c>
      <c r="AR147" s="9" t="e">
        <f ca="1">Table15[[#This Row],[Maximum Velocity (km/h)]]/Table15[[#This Row],[Max_Maximum Velocity (km/h)]]</f>
        <v>#NAME?</v>
      </c>
      <c r="AS147" s="11" t="e">
        <f ca="1">_xlfn.MAXIFS(Table15[Velocity Zone 4 (15-20 Km/h) (m)],Table15[Name],Table15[[#This Row],[Name]])</f>
        <v>#NAME?</v>
      </c>
      <c r="AT147" s="11" t="e">
        <f ca="1">_xlfn.MAXIFS(Table15[Velocity Zone 6 (25 + Km/h) (m)],Table15[Name],Table15[[#This Row],[Name]])</f>
        <v>#NAME?</v>
      </c>
      <c r="AU147" s="11" t="e">
        <f ca="1">_xlfn.MAXIFS(Table15[Acceleration B1-3 Total Efforts (Gen 2)],Table15[Name],Table15[[#This Row],[Name]])</f>
        <v>#NAME?</v>
      </c>
      <c r="AV147" s="11" t="e">
        <f ca="1">_xlfn.MAXIFS(Table15[Deceleration B1-3 Total Efforts (Gen 2)],Table15[Name],Table15[[#This Row],[Name]])</f>
        <v>#NAME?</v>
      </c>
      <c r="AW147" s="11" t="e">
        <f ca="1">_xlfn.MAXIFS(Table15[High Intensity Distance (m)_&gt;15],Table15[Name],Table15[[#This Row],[Name]])</f>
        <v>#NAME?</v>
      </c>
      <c r="AX147" s="11" t="e">
        <f ca="1">_xlfn.MAXIFS(Table15[Velocity Zone 5 (20-25 Km/h) (m)],Table15[Name],Table15[[#This Row],[Name]])</f>
        <v>#NAME?</v>
      </c>
      <c r="AY147" s="11" t="e">
        <f ca="1">_xlfn.MAXIFS(Table15[Total Player Load],Table15[Name],Table15[[#This Row],[Name]])</f>
        <v>#NAME?</v>
      </c>
      <c r="AZ147" s="11" t="e">
        <f ca="1">_xlfn.MAXIFS(Table15[ACC+DEC],Table15[Name],Table15[[#This Row],[Name]])</f>
        <v>#NAME?</v>
      </c>
      <c r="BA147" s="11">
        <f>CONVERT(Table15[[#This Row],[Total Duration]],"day","mn")</f>
        <v>163.30000000000001</v>
      </c>
      <c r="BB147" s="12">
        <f>Table15[[#This Row],[HSD Above 20 km/h]]/Table15[[#This Row],[Duration(min)]]</f>
        <v>4.4399265156154311</v>
      </c>
      <c r="BC147" s="12">
        <f>Table15[[#This Row],[Velocity Zone 4 (15-20 Km/h) (m)]]/Table15[[#This Row],[Duration(min)]]</f>
        <v>5.3361911818738514</v>
      </c>
      <c r="BD147" s="12">
        <f>Table15[[#This Row],[Velocity Zone 6 (25 + Km/h) (m)]]/Table15[[#This Row],[Duration(min)]]</f>
        <v>2.0093693202694429</v>
      </c>
      <c r="BE147" s="12">
        <f>Table15[[#This Row],[Acceleration B1-3 Total Efforts (Gen 2)]]/Table15[[#This Row],[Duration(min)]]</f>
        <v>0.64298836497244327</v>
      </c>
      <c r="BF147" s="12">
        <f>Table15[[#This Row],[Deceleration B1-3 Total Efforts (Gen 2)]]/Table15[[#This Row],[Duration(min)]]</f>
        <v>0.51439069197795462</v>
      </c>
      <c r="BG147" s="12">
        <f>Table15[[#This Row],[High Intensity Distance (m)_&gt;15]]/Table15[[#This Row],[Duration(min)]]</f>
        <v>9.7761176974892834</v>
      </c>
      <c r="BH147" s="12">
        <f>Table15[[#This Row],[Velocity Zone 5 (20-25 Km/h) (m)]]/Table15[[#This Row],[Duration(min)]]</f>
        <v>2.4305571953459886</v>
      </c>
      <c r="BI147" s="12">
        <f>Table15[[#This Row],[Total Player Load]]/Table15[[#This Row],[Duration(min)]]</f>
        <v>6.6816669320269435</v>
      </c>
      <c r="BJ147" s="12">
        <f>Table15[[#This Row],[ACC+DEC]]/Table15[[#This Row],[Duration(min)]]</f>
        <v>1.1573790569503979</v>
      </c>
      <c r="BK147" s="11"/>
      <c r="BL147" s="11"/>
    </row>
    <row r="148" spans="1:64" x14ac:dyDescent="0.3">
      <c r="A148" s="13" t="s">
        <v>32</v>
      </c>
      <c r="B148" s="13" t="s">
        <v>135</v>
      </c>
      <c r="C148" s="14">
        <v>45126</v>
      </c>
      <c r="D148" s="13" t="s">
        <v>33</v>
      </c>
      <c r="E148" s="15">
        <v>0.12150462962962964</v>
      </c>
      <c r="F148" s="7">
        <v>10474.31934</v>
      </c>
      <c r="G148" s="7">
        <v>666.73999000000003</v>
      </c>
      <c r="H148" s="7">
        <v>33.381250000000001</v>
      </c>
      <c r="I148" s="7">
        <v>988.67001000000005</v>
      </c>
      <c r="J148" s="7">
        <v>361.07999000000001</v>
      </c>
      <c r="K148" s="7">
        <v>132</v>
      </c>
      <c r="L148" s="7">
        <v>119</v>
      </c>
      <c r="M148" s="7">
        <v>1655.41</v>
      </c>
      <c r="N148" s="7">
        <v>305.66000000000003</v>
      </c>
      <c r="O148" s="7">
        <v>1176.73306</v>
      </c>
      <c r="P148" s="7">
        <v>59.86027</v>
      </c>
      <c r="Q148" s="10">
        <f>SUM(Table15[[#This Row],[Acceleration B1-3 Total Efforts (Gen 2)]:[Deceleration B1-3 Total Efforts (Gen 2)]])</f>
        <v>251</v>
      </c>
      <c r="R148" s="11">
        <f>AVERAGEIF(Table15[Name],Table15[[#This Row],[Name]],Table15[Total Distance (m)])</f>
        <v>6055.5326909677415</v>
      </c>
      <c r="S148" s="11">
        <f>AVERAGEIF(Table15[Name],Table15[[#This Row],[Name]],Table15[HSD Above 20 km/h])</f>
        <v>274.67451548387095</v>
      </c>
      <c r="T148" s="11">
        <f>AVERAGEIF(Table15[Name],Table15[[#This Row],[Name]],Table15[Maximum Velocity (km/h)])</f>
        <v>26.296229354838712</v>
      </c>
      <c r="U148" s="11">
        <f>AVERAGEIF(Table15[Name],Table15[[#This Row],[Name]],Table15[Velocity Zone 4 (15-20 Km/h) (m)])</f>
        <v>708.64805967741938</v>
      </c>
      <c r="V148" s="11">
        <f>AVERAGEIF(Table15[Name],Table15[[#This Row],[Name]],Table15[Velocity Zone 6 (25 + Km/h) (m)])</f>
        <v>66.10161225806452</v>
      </c>
      <c r="W148" s="11">
        <f>AVERAGEIF(Table15[Name],Table15[[#This Row],[Name]],Table15[Acceleration B1-3 Total Efforts (Gen 2)])</f>
        <v>82.935483870967744</v>
      </c>
      <c r="X148" s="11">
        <f>AVERAGEIF(Table15[Name],Table15[[#This Row],[Name]],Table15[Deceleration B1-3 Total Efforts (Gen 2)])</f>
        <v>67.774193548387103</v>
      </c>
      <c r="Y148" s="11">
        <f>AVERAGEIF(Table15[Name],Table15[[#This Row],[Name]],Table15[High Intensity Distance (m)_&gt;15])</f>
        <v>983.32257516129016</v>
      </c>
      <c r="Z148" s="11">
        <f>AVERAGEIF(Table15[Name],Table15[[#This Row],[Name]],Table15[Velocity Zone 5 (20-25 Km/h) (m)])</f>
        <v>208.5729032258065</v>
      </c>
      <c r="AA148" s="11">
        <f>AVERAGEIF(Table15[Name],Table15[[#This Row],[Name]],Table15[Total Player Load])</f>
        <v>684.52521000000002</v>
      </c>
      <c r="AB148" s="11">
        <f>AVERAGEIF(Table15[Name],Table15[[#This Row],[Name]],Table15[ACC+DEC])</f>
        <v>150.70967741935485</v>
      </c>
      <c r="AC148" s="11">
        <f>AVERAGE(Table15[Total Distance (m)])</f>
        <v>5546.0900840188679</v>
      </c>
      <c r="AD148" s="11">
        <f>AVERAGE(Table15[HSD Above 20 km/h])</f>
        <v>248.67511279245289</v>
      </c>
      <c r="AE148" s="11">
        <f>AVERAGE(Table15[Maximum Velocity (km/h)])</f>
        <v>25.938714150943401</v>
      </c>
      <c r="AF148" s="11">
        <f>AVERAGE(Table15[Velocity Zone 4 (15-20 Km/h) (m)])</f>
        <v>585.63754809433908</v>
      </c>
      <c r="AG148" s="11">
        <f>AVERAGE(Table15[Velocity Zone 6 (25 + Km/h) (m)])</f>
        <v>55.103452830188672</v>
      </c>
      <c r="AH148" s="11">
        <f>AVERAGE(Table15[Acceleration B1-3 Total Efforts (Gen 2)])</f>
        <v>70.932075471698113</v>
      </c>
      <c r="AI148" s="11">
        <f>AVERAGE(Table15[Deceleration B1-3 Total Efforts (Gen 2)])</f>
        <v>58.513207547169813</v>
      </c>
      <c r="AJ148" s="11">
        <f>AVERAGE(Table15[High Intensity Distance (m)_&gt;15])</f>
        <v>834.31266088679206</v>
      </c>
      <c r="AK148" s="11">
        <f>AVERAGE(Table15[Velocity Zone 5 (20-25 Km/h) (m)])</f>
        <v>193.57165996226419</v>
      </c>
      <c r="AL148" s="11">
        <f>AVERAGE(Table15[Total Player Load])</f>
        <v>612.17092028301886</v>
      </c>
      <c r="AM148" s="11">
        <f>AVERAGE(Table15[ACC+DEC])</f>
        <v>129.44528301886791</v>
      </c>
      <c r="AN148" s="11" t="str">
        <f>TEXT(Table15[[#This Row],[Date]],"mmmm")</f>
        <v>juillet</v>
      </c>
      <c r="AO148" s="11" t="e">
        <f ca="1">_xlfn.MAXIFS(Table15[Total Distance (m)],Table15[Name],Table15[[#This Row],[Name]])</f>
        <v>#NAME?</v>
      </c>
      <c r="AP148" s="11" t="e">
        <f ca="1">_xlfn.MAXIFS(Table15[HSD Above 20 km/h],Table15[Name],Table15[[#This Row],[Name]])</f>
        <v>#NAME?</v>
      </c>
      <c r="AQ148" s="11" t="e">
        <f ca="1">_xlfn.MAXIFS(Table15[Maximum Velocity (km/h)],Table15[Name],Table15[[#This Row],[Name]])</f>
        <v>#NAME?</v>
      </c>
      <c r="AR148" s="9" t="e">
        <f ca="1">Table15[[#This Row],[Maximum Velocity (km/h)]]/Table15[[#This Row],[Max_Maximum Velocity (km/h)]]</f>
        <v>#NAME?</v>
      </c>
      <c r="AS148" s="11" t="e">
        <f ca="1">_xlfn.MAXIFS(Table15[Velocity Zone 4 (15-20 Km/h) (m)],Table15[Name],Table15[[#This Row],[Name]])</f>
        <v>#NAME?</v>
      </c>
      <c r="AT148" s="11" t="e">
        <f ca="1">_xlfn.MAXIFS(Table15[Velocity Zone 6 (25 + Km/h) (m)],Table15[Name],Table15[[#This Row],[Name]])</f>
        <v>#NAME?</v>
      </c>
      <c r="AU148" s="11" t="e">
        <f ca="1">_xlfn.MAXIFS(Table15[Acceleration B1-3 Total Efforts (Gen 2)],Table15[Name],Table15[[#This Row],[Name]])</f>
        <v>#NAME?</v>
      </c>
      <c r="AV148" s="11" t="e">
        <f ca="1">_xlfn.MAXIFS(Table15[Deceleration B1-3 Total Efforts (Gen 2)],Table15[Name],Table15[[#This Row],[Name]])</f>
        <v>#NAME?</v>
      </c>
      <c r="AW148" s="11" t="e">
        <f ca="1">_xlfn.MAXIFS(Table15[High Intensity Distance (m)_&gt;15],Table15[Name],Table15[[#This Row],[Name]])</f>
        <v>#NAME?</v>
      </c>
      <c r="AX148" s="11" t="e">
        <f ca="1">_xlfn.MAXIFS(Table15[Velocity Zone 5 (20-25 Km/h) (m)],Table15[Name],Table15[[#This Row],[Name]])</f>
        <v>#NAME?</v>
      </c>
      <c r="AY148" s="11" t="e">
        <f ca="1">_xlfn.MAXIFS(Table15[Total Player Load],Table15[Name],Table15[[#This Row],[Name]])</f>
        <v>#NAME?</v>
      </c>
      <c r="AZ148" s="11" t="e">
        <f ca="1">_xlfn.MAXIFS(Table15[ACC+DEC],Table15[Name],Table15[[#This Row],[Name]])</f>
        <v>#NAME?</v>
      </c>
      <c r="BA148" s="11">
        <f>CONVERT(Table15[[#This Row],[Total Duration]],"day","mn")</f>
        <v>174.9666666666667</v>
      </c>
      <c r="BB148" s="12">
        <f>Table15[[#This Row],[HSD Above 20 km/h]]/Table15[[#This Row],[Duration(min)]]</f>
        <v>3.8106686416460271</v>
      </c>
      <c r="BC148" s="12">
        <f>Table15[[#This Row],[Velocity Zone 4 (15-20 Km/h) (m)]]/Table15[[#This Row],[Duration(min)]]</f>
        <v>5.6506192227090866</v>
      </c>
      <c r="BD148" s="12">
        <f>Table15[[#This Row],[Velocity Zone 6 (25 + Km/h) (m)]]/Table15[[#This Row],[Duration(min)]]</f>
        <v>2.0637073156791765</v>
      </c>
      <c r="BE148" s="12">
        <f>Table15[[#This Row],[Acceleration B1-3 Total Efforts (Gen 2)]]/Table15[[#This Row],[Duration(min)]]</f>
        <v>0.75442941512669071</v>
      </c>
      <c r="BF148" s="12">
        <f>Table15[[#This Row],[Deceleration B1-3 Total Efforts (Gen 2)]]/Table15[[#This Row],[Duration(min)]]</f>
        <v>0.68012954848542573</v>
      </c>
      <c r="BG148" s="12">
        <f>Table15[[#This Row],[High Intensity Distance (m)_&gt;15]]/Table15[[#This Row],[Duration(min)]]</f>
        <v>9.4612878643551142</v>
      </c>
      <c r="BH148" s="12">
        <f>Table15[[#This Row],[Velocity Zone 5 (20-25 Km/h) (m)]]/Table15[[#This Row],[Duration(min)]]</f>
        <v>1.7469613259668506</v>
      </c>
      <c r="BI148" s="12">
        <f>Table15[[#This Row],[Total Player Load]]/Table15[[#This Row],[Duration(min)]]</f>
        <v>6.7254699561821285</v>
      </c>
      <c r="BJ148" s="12">
        <f>Table15[[#This Row],[ACC+DEC]]/Table15[[#This Row],[Duration(min)]]</f>
        <v>1.4345589636121163</v>
      </c>
      <c r="BK148" s="11"/>
      <c r="BL148" s="11"/>
    </row>
    <row r="149" spans="1:64" x14ac:dyDescent="0.3">
      <c r="A149" s="13" t="s">
        <v>34</v>
      </c>
      <c r="B149" s="13" t="s">
        <v>135</v>
      </c>
      <c r="C149" s="14">
        <v>45126</v>
      </c>
      <c r="D149" s="13" t="s">
        <v>19</v>
      </c>
      <c r="E149" s="15">
        <v>0.12122685185185185</v>
      </c>
      <c r="F149" s="7">
        <v>9328.3476599999995</v>
      </c>
      <c r="G149" s="7">
        <v>620.13000999999997</v>
      </c>
      <c r="H149" s="7">
        <v>30.380569999999999</v>
      </c>
      <c r="I149" s="7">
        <v>650.98</v>
      </c>
      <c r="J149" s="7">
        <v>216.05</v>
      </c>
      <c r="K149" s="7">
        <v>67</v>
      </c>
      <c r="L149" s="7">
        <v>58</v>
      </c>
      <c r="M149" s="7">
        <v>1271.1100100000001</v>
      </c>
      <c r="N149" s="7">
        <v>404.08001000000002</v>
      </c>
      <c r="O149" s="7">
        <v>832.33318999999995</v>
      </c>
      <c r="P149" s="7">
        <v>53.43421</v>
      </c>
      <c r="Q149" s="10">
        <f>SUM(Table15[[#This Row],[Acceleration B1-3 Total Efforts (Gen 2)]:[Deceleration B1-3 Total Efforts (Gen 2)]])</f>
        <v>125</v>
      </c>
      <c r="R149" s="11">
        <f>AVERAGEIF(Table15[Name],Table15[[#This Row],[Name]],Table15[Total Distance (m)])</f>
        <v>5581.052372000001</v>
      </c>
      <c r="S149" s="11">
        <f>AVERAGEIF(Table15[Name],Table15[[#This Row],[Name]],Table15[HSD Above 20 km/h])</f>
        <v>222.46299999999994</v>
      </c>
      <c r="T149" s="11">
        <f>AVERAGEIF(Table15[Name],Table15[[#This Row],[Name]],Table15[Maximum Velocity (km/h)])</f>
        <v>25.694832333333334</v>
      </c>
      <c r="U149" s="11">
        <f>AVERAGEIF(Table15[Name],Table15[[#This Row],[Name]],Table15[Velocity Zone 4 (15-20 Km/h) (m)])</f>
        <v>541.62199466666652</v>
      </c>
      <c r="V149" s="11">
        <f>AVERAGEIF(Table15[Name],Table15[[#This Row],[Name]],Table15[Velocity Zone 6 (25 + Km/h) (m)])</f>
        <v>43.164333333333325</v>
      </c>
      <c r="W149" s="11">
        <f>AVERAGEIF(Table15[Name],Table15[[#This Row],[Name]],Table15[Acceleration B1-3 Total Efforts (Gen 2)])</f>
        <v>53.666666666666664</v>
      </c>
      <c r="X149" s="11">
        <f>AVERAGEIF(Table15[Name],Table15[[#This Row],[Name]],Table15[Deceleration B1-3 Total Efforts (Gen 2)])</f>
        <v>40</v>
      </c>
      <c r="Y149" s="11">
        <f>AVERAGEIF(Table15[Name],Table15[[#This Row],[Name]],Table15[High Intensity Distance (m)_&gt;15])</f>
        <v>764.0849946666666</v>
      </c>
      <c r="Z149" s="11">
        <f>AVERAGEIF(Table15[Name],Table15[[#This Row],[Name]],Table15[Velocity Zone 5 (20-25 Km/h) (m)])</f>
        <v>179.29866666666666</v>
      </c>
      <c r="AA149" s="11">
        <f>AVERAGEIF(Table15[Name],Table15[[#This Row],[Name]],Table15[Total Player Load])</f>
        <v>509.93909600000012</v>
      </c>
      <c r="AB149" s="11">
        <f>AVERAGEIF(Table15[Name],Table15[[#This Row],[Name]],Table15[ACC+DEC])</f>
        <v>93.666666666666671</v>
      </c>
      <c r="AC149" s="11">
        <f>AVERAGE(Table15[Total Distance (m)])</f>
        <v>5546.0900840188679</v>
      </c>
      <c r="AD149" s="11">
        <f>AVERAGE(Table15[HSD Above 20 km/h])</f>
        <v>248.67511279245289</v>
      </c>
      <c r="AE149" s="11">
        <f>AVERAGE(Table15[Maximum Velocity (km/h)])</f>
        <v>25.938714150943401</v>
      </c>
      <c r="AF149" s="11">
        <f>AVERAGE(Table15[Velocity Zone 4 (15-20 Km/h) (m)])</f>
        <v>585.63754809433908</v>
      </c>
      <c r="AG149" s="11">
        <f>AVERAGE(Table15[Velocity Zone 6 (25 + Km/h) (m)])</f>
        <v>55.103452830188672</v>
      </c>
      <c r="AH149" s="11">
        <f>AVERAGE(Table15[Acceleration B1-3 Total Efforts (Gen 2)])</f>
        <v>70.932075471698113</v>
      </c>
      <c r="AI149" s="11">
        <f>AVERAGE(Table15[Deceleration B1-3 Total Efforts (Gen 2)])</f>
        <v>58.513207547169813</v>
      </c>
      <c r="AJ149" s="11">
        <f>AVERAGE(Table15[High Intensity Distance (m)_&gt;15])</f>
        <v>834.31266088679206</v>
      </c>
      <c r="AK149" s="11">
        <f>AVERAGE(Table15[Velocity Zone 5 (20-25 Km/h) (m)])</f>
        <v>193.57165996226419</v>
      </c>
      <c r="AL149" s="11">
        <f>AVERAGE(Table15[Total Player Load])</f>
        <v>612.17092028301886</v>
      </c>
      <c r="AM149" s="11">
        <f>AVERAGE(Table15[ACC+DEC])</f>
        <v>129.44528301886791</v>
      </c>
      <c r="AN149" s="11" t="str">
        <f>TEXT(Table15[[#This Row],[Date]],"mmmm")</f>
        <v>juillet</v>
      </c>
      <c r="AO149" s="11" t="e">
        <f ca="1">_xlfn.MAXIFS(Table15[Total Distance (m)],Table15[Name],Table15[[#This Row],[Name]])</f>
        <v>#NAME?</v>
      </c>
      <c r="AP149" s="11" t="e">
        <f ca="1">_xlfn.MAXIFS(Table15[HSD Above 20 km/h],Table15[Name],Table15[[#This Row],[Name]])</f>
        <v>#NAME?</v>
      </c>
      <c r="AQ149" s="11" t="e">
        <f ca="1">_xlfn.MAXIFS(Table15[Maximum Velocity (km/h)],Table15[Name],Table15[[#This Row],[Name]])</f>
        <v>#NAME?</v>
      </c>
      <c r="AR149" s="9" t="e">
        <f ca="1">Table15[[#This Row],[Maximum Velocity (km/h)]]/Table15[[#This Row],[Max_Maximum Velocity (km/h)]]</f>
        <v>#NAME?</v>
      </c>
      <c r="AS149" s="11" t="e">
        <f ca="1">_xlfn.MAXIFS(Table15[Velocity Zone 4 (15-20 Km/h) (m)],Table15[Name],Table15[[#This Row],[Name]])</f>
        <v>#NAME?</v>
      </c>
      <c r="AT149" s="11" t="e">
        <f ca="1">_xlfn.MAXIFS(Table15[Velocity Zone 6 (25 + Km/h) (m)],Table15[Name],Table15[[#This Row],[Name]])</f>
        <v>#NAME?</v>
      </c>
      <c r="AU149" s="11" t="e">
        <f ca="1">_xlfn.MAXIFS(Table15[Acceleration B1-3 Total Efforts (Gen 2)],Table15[Name],Table15[[#This Row],[Name]])</f>
        <v>#NAME?</v>
      </c>
      <c r="AV149" s="11" t="e">
        <f ca="1">_xlfn.MAXIFS(Table15[Deceleration B1-3 Total Efforts (Gen 2)],Table15[Name],Table15[[#This Row],[Name]])</f>
        <v>#NAME?</v>
      </c>
      <c r="AW149" s="11" t="e">
        <f ca="1">_xlfn.MAXIFS(Table15[High Intensity Distance (m)_&gt;15],Table15[Name],Table15[[#This Row],[Name]])</f>
        <v>#NAME?</v>
      </c>
      <c r="AX149" s="11" t="e">
        <f ca="1">_xlfn.MAXIFS(Table15[Velocity Zone 5 (20-25 Km/h) (m)],Table15[Name],Table15[[#This Row],[Name]])</f>
        <v>#NAME?</v>
      </c>
      <c r="AY149" s="11" t="e">
        <f ca="1">_xlfn.MAXIFS(Table15[Total Player Load],Table15[Name],Table15[[#This Row],[Name]])</f>
        <v>#NAME?</v>
      </c>
      <c r="AZ149" s="11" t="e">
        <f ca="1">_xlfn.MAXIFS(Table15[ACC+DEC],Table15[Name],Table15[[#This Row],[Name]])</f>
        <v>#NAME?</v>
      </c>
      <c r="BA149" s="11">
        <f>CONVERT(Table15[[#This Row],[Total Duration]],"day","mn")</f>
        <v>174.56666666666666</v>
      </c>
      <c r="BB149" s="12">
        <f>Table15[[#This Row],[HSD Above 20 km/h]]/Table15[[#This Row],[Duration(min)]]</f>
        <v>3.5523964674431925</v>
      </c>
      <c r="BC149" s="12">
        <f>Table15[[#This Row],[Velocity Zone 4 (15-20 Km/h) (m)]]/Table15[[#This Row],[Duration(min)]]</f>
        <v>3.7291197250334163</v>
      </c>
      <c r="BD149" s="12">
        <f>Table15[[#This Row],[Velocity Zone 6 (25 + Km/h) (m)]]/Table15[[#This Row],[Duration(min)]]</f>
        <v>1.2376360511743365</v>
      </c>
      <c r="BE149" s="12">
        <f>Table15[[#This Row],[Acceleration B1-3 Total Efforts (Gen 2)]]/Table15[[#This Row],[Duration(min)]]</f>
        <v>0.38380752339125457</v>
      </c>
      <c r="BF149" s="12">
        <f>Table15[[#This Row],[Deceleration B1-3 Total Efforts (Gen 2)]]/Table15[[#This Row],[Duration(min)]]</f>
        <v>0.33225128890586214</v>
      </c>
      <c r="BG149" s="12">
        <f>Table15[[#This Row],[High Intensity Distance (m)_&gt;15]]/Table15[[#This Row],[Duration(min)]]</f>
        <v>7.2815161924766096</v>
      </c>
      <c r="BH149" s="12">
        <f>Table15[[#This Row],[Velocity Zone 5 (20-25 Km/h) (m)]]/Table15[[#This Row],[Duration(min)]]</f>
        <v>2.3147604162688564</v>
      </c>
      <c r="BI149" s="12">
        <f>Table15[[#This Row],[Total Player Load]]/Table15[[#This Row],[Duration(min)]]</f>
        <v>4.7679961237349628</v>
      </c>
      <c r="BJ149" s="12">
        <f>Table15[[#This Row],[ACC+DEC]]/Table15[[#This Row],[Duration(min)]]</f>
        <v>0.71605881229711665</v>
      </c>
      <c r="BK149" s="11"/>
      <c r="BL149" s="11"/>
    </row>
    <row r="150" spans="1:64" x14ac:dyDescent="0.3">
      <c r="A150" s="13" t="s">
        <v>35</v>
      </c>
      <c r="B150" s="13" t="s">
        <v>135</v>
      </c>
      <c r="C150" s="14">
        <v>45126</v>
      </c>
      <c r="D150" s="13" t="s">
        <v>36</v>
      </c>
      <c r="E150" s="15">
        <v>0.11798611111111111</v>
      </c>
      <c r="F150" s="7">
        <v>9472.6782199999998</v>
      </c>
      <c r="G150" s="7">
        <v>601.50000999999997</v>
      </c>
      <c r="H150" s="7">
        <v>30.755759999999999</v>
      </c>
      <c r="I150" s="7">
        <v>1350.0100600000001</v>
      </c>
      <c r="J150" s="7">
        <v>168.35001</v>
      </c>
      <c r="K150" s="7">
        <v>144</v>
      </c>
      <c r="L150" s="7">
        <v>142</v>
      </c>
      <c r="M150" s="7">
        <v>1951.51007</v>
      </c>
      <c r="N150" s="7">
        <v>433.15</v>
      </c>
      <c r="O150" s="7">
        <v>1073.4437</v>
      </c>
      <c r="P150" s="7">
        <v>55.751370000000001</v>
      </c>
      <c r="Q150" s="10">
        <f>SUM(Table15[[#This Row],[Acceleration B1-3 Total Efforts (Gen 2)]:[Deceleration B1-3 Total Efforts (Gen 2)]])</f>
        <v>286</v>
      </c>
      <c r="R150" s="11">
        <f>AVERAGEIF(Table15[Name],Table15[[#This Row],[Name]],Table15[Total Distance (m)])</f>
        <v>6169.8410637500001</v>
      </c>
      <c r="S150" s="11">
        <f>AVERAGEIF(Table15[Name],Table15[[#This Row],[Name]],Table15[HSD Above 20 km/h])</f>
        <v>274.84625124999997</v>
      </c>
      <c r="T150" s="11">
        <f>AVERAGEIF(Table15[Name],Table15[[#This Row],[Name]],Table15[Maximum Velocity (km/h)])</f>
        <v>26.985341250000001</v>
      </c>
      <c r="U150" s="11">
        <f>AVERAGEIF(Table15[Name],Table15[[#This Row],[Name]],Table15[Velocity Zone 4 (15-20 Km/h) (m)])</f>
        <v>792.86249250000014</v>
      </c>
      <c r="V150" s="11">
        <f>AVERAGEIF(Table15[Name],Table15[[#This Row],[Name]],Table15[Velocity Zone 6 (25 + Km/h) (m)])</f>
        <v>61.385000000000005</v>
      </c>
      <c r="W150" s="11">
        <f>AVERAGEIF(Table15[Name],Table15[[#This Row],[Name]],Table15[Acceleration B1-3 Total Efforts (Gen 2)])</f>
        <v>101.875</v>
      </c>
      <c r="X150" s="11">
        <f>AVERAGEIF(Table15[Name],Table15[[#This Row],[Name]],Table15[Deceleration B1-3 Total Efforts (Gen 2)])</f>
        <v>102.5</v>
      </c>
      <c r="Y150" s="11">
        <f>AVERAGEIF(Table15[Name],Table15[[#This Row],[Name]],Table15[High Intensity Distance (m)_&gt;15])</f>
        <v>1067.7087437499999</v>
      </c>
      <c r="Z150" s="11">
        <f>AVERAGEIF(Table15[Name],Table15[[#This Row],[Name]],Table15[Velocity Zone 5 (20-25 Km/h) (m)])</f>
        <v>213.46125124999998</v>
      </c>
      <c r="AA150" s="11">
        <f>AVERAGEIF(Table15[Name],Table15[[#This Row],[Name]],Table15[Total Player Load])</f>
        <v>712.77147687500019</v>
      </c>
      <c r="AB150" s="11">
        <f>AVERAGEIF(Table15[Name],Table15[[#This Row],[Name]],Table15[ACC+DEC])</f>
        <v>204.375</v>
      </c>
      <c r="AC150" s="11">
        <f>AVERAGE(Table15[Total Distance (m)])</f>
        <v>5546.0900840188679</v>
      </c>
      <c r="AD150" s="11">
        <f>AVERAGE(Table15[HSD Above 20 km/h])</f>
        <v>248.67511279245289</v>
      </c>
      <c r="AE150" s="11">
        <f>AVERAGE(Table15[Maximum Velocity (km/h)])</f>
        <v>25.938714150943401</v>
      </c>
      <c r="AF150" s="11">
        <f>AVERAGE(Table15[Velocity Zone 4 (15-20 Km/h) (m)])</f>
        <v>585.63754809433908</v>
      </c>
      <c r="AG150" s="11">
        <f>AVERAGE(Table15[Velocity Zone 6 (25 + Km/h) (m)])</f>
        <v>55.103452830188672</v>
      </c>
      <c r="AH150" s="11">
        <f>AVERAGE(Table15[Acceleration B1-3 Total Efforts (Gen 2)])</f>
        <v>70.932075471698113</v>
      </c>
      <c r="AI150" s="11">
        <f>AVERAGE(Table15[Deceleration B1-3 Total Efforts (Gen 2)])</f>
        <v>58.513207547169813</v>
      </c>
      <c r="AJ150" s="11">
        <f>AVERAGE(Table15[High Intensity Distance (m)_&gt;15])</f>
        <v>834.31266088679206</v>
      </c>
      <c r="AK150" s="11">
        <f>AVERAGE(Table15[Velocity Zone 5 (20-25 Km/h) (m)])</f>
        <v>193.57165996226419</v>
      </c>
      <c r="AL150" s="11">
        <f>AVERAGE(Table15[Total Player Load])</f>
        <v>612.17092028301886</v>
      </c>
      <c r="AM150" s="11">
        <f>AVERAGE(Table15[ACC+DEC])</f>
        <v>129.44528301886791</v>
      </c>
      <c r="AN150" s="11" t="str">
        <f>TEXT(Table15[[#This Row],[Date]],"mmmm")</f>
        <v>juillet</v>
      </c>
      <c r="AO150" s="11" t="e">
        <f ca="1">_xlfn.MAXIFS(Table15[Total Distance (m)],Table15[Name],Table15[[#This Row],[Name]])</f>
        <v>#NAME?</v>
      </c>
      <c r="AP150" s="11" t="e">
        <f ca="1">_xlfn.MAXIFS(Table15[HSD Above 20 km/h],Table15[Name],Table15[[#This Row],[Name]])</f>
        <v>#NAME?</v>
      </c>
      <c r="AQ150" s="11" t="e">
        <f ca="1">_xlfn.MAXIFS(Table15[Maximum Velocity (km/h)],Table15[Name],Table15[[#This Row],[Name]])</f>
        <v>#NAME?</v>
      </c>
      <c r="AR150" s="9" t="e">
        <f ca="1">Table15[[#This Row],[Maximum Velocity (km/h)]]/Table15[[#This Row],[Max_Maximum Velocity (km/h)]]</f>
        <v>#NAME?</v>
      </c>
      <c r="AS150" s="11" t="e">
        <f ca="1">_xlfn.MAXIFS(Table15[Velocity Zone 4 (15-20 Km/h) (m)],Table15[Name],Table15[[#This Row],[Name]])</f>
        <v>#NAME?</v>
      </c>
      <c r="AT150" s="11" t="e">
        <f ca="1">_xlfn.MAXIFS(Table15[Velocity Zone 6 (25 + Km/h) (m)],Table15[Name],Table15[[#This Row],[Name]])</f>
        <v>#NAME?</v>
      </c>
      <c r="AU150" s="11" t="e">
        <f ca="1">_xlfn.MAXIFS(Table15[Acceleration B1-3 Total Efforts (Gen 2)],Table15[Name],Table15[[#This Row],[Name]])</f>
        <v>#NAME?</v>
      </c>
      <c r="AV150" s="11" t="e">
        <f ca="1">_xlfn.MAXIFS(Table15[Deceleration B1-3 Total Efforts (Gen 2)],Table15[Name],Table15[[#This Row],[Name]])</f>
        <v>#NAME?</v>
      </c>
      <c r="AW150" s="11" t="e">
        <f ca="1">_xlfn.MAXIFS(Table15[High Intensity Distance (m)_&gt;15],Table15[Name],Table15[[#This Row],[Name]])</f>
        <v>#NAME?</v>
      </c>
      <c r="AX150" s="11" t="e">
        <f ca="1">_xlfn.MAXIFS(Table15[Velocity Zone 5 (20-25 Km/h) (m)],Table15[Name],Table15[[#This Row],[Name]])</f>
        <v>#NAME?</v>
      </c>
      <c r="AY150" s="11" t="e">
        <f ca="1">_xlfn.MAXIFS(Table15[Total Player Load],Table15[Name],Table15[[#This Row],[Name]])</f>
        <v>#NAME?</v>
      </c>
      <c r="AZ150" s="11" t="e">
        <f ca="1">_xlfn.MAXIFS(Table15[ACC+DEC],Table15[Name],Table15[[#This Row],[Name]])</f>
        <v>#NAME?</v>
      </c>
      <c r="BA150" s="11">
        <f>CONVERT(Table15[[#This Row],[Total Duration]],"day","mn")</f>
        <v>169.9</v>
      </c>
      <c r="BB150" s="12">
        <f>Table15[[#This Row],[HSD Above 20 km/h]]/Table15[[#This Row],[Duration(min)]]</f>
        <v>3.5403178928781633</v>
      </c>
      <c r="BC150" s="12">
        <f>Table15[[#This Row],[Velocity Zone 4 (15-20 Km/h) (m)]]/Table15[[#This Row],[Duration(min)]]</f>
        <v>7.9459097115950561</v>
      </c>
      <c r="BD150" s="12">
        <f>Table15[[#This Row],[Velocity Zone 6 (25 + Km/h) (m)]]/Table15[[#This Row],[Duration(min)]]</f>
        <v>0.99087704532077692</v>
      </c>
      <c r="BE150" s="12">
        <f>Table15[[#This Row],[Acceleration B1-3 Total Efforts (Gen 2)]]/Table15[[#This Row],[Duration(min)]]</f>
        <v>0.84755738669805769</v>
      </c>
      <c r="BF150" s="12">
        <f>Table15[[#This Row],[Deceleration B1-3 Total Efforts (Gen 2)]]/Table15[[#This Row],[Duration(min)]]</f>
        <v>0.83578575632725127</v>
      </c>
      <c r="BG150" s="12">
        <f>Table15[[#This Row],[High Intensity Distance (m)_&gt;15]]/Table15[[#This Row],[Duration(min)]]</f>
        <v>11.486227604473219</v>
      </c>
      <c r="BH150" s="12">
        <f>Table15[[#This Row],[Velocity Zone 5 (20-25 Km/h) (m)]]/Table15[[#This Row],[Duration(min)]]</f>
        <v>2.5494408475573866</v>
      </c>
      <c r="BI150" s="12">
        <f>Table15[[#This Row],[Total Player Load]]/Table15[[#This Row],[Duration(min)]]</f>
        <v>6.3180912301353738</v>
      </c>
      <c r="BJ150" s="12">
        <f>Table15[[#This Row],[ACC+DEC]]/Table15[[#This Row],[Duration(min)]]</f>
        <v>1.683343143025309</v>
      </c>
      <c r="BK150" s="11"/>
      <c r="BL150" s="11"/>
    </row>
    <row r="151" spans="1:64" x14ac:dyDescent="0.3">
      <c r="A151" s="13" t="s">
        <v>132</v>
      </c>
      <c r="B151" s="13" t="s">
        <v>135</v>
      </c>
      <c r="C151" s="14">
        <v>45126</v>
      </c>
      <c r="D151" s="13" t="s">
        <v>133</v>
      </c>
      <c r="E151" s="15">
        <v>0.11473379629629631</v>
      </c>
      <c r="F151" s="7">
        <v>9884.6132799999996</v>
      </c>
      <c r="G151" s="7">
        <v>881.80998</v>
      </c>
      <c r="H151" s="7">
        <v>33.684489999999997</v>
      </c>
      <c r="I151" s="7">
        <v>840.55002999999999</v>
      </c>
      <c r="J151" s="7">
        <v>310.82999000000001</v>
      </c>
      <c r="K151" s="7">
        <v>120</v>
      </c>
      <c r="L151" s="7">
        <v>98</v>
      </c>
      <c r="M151" s="7">
        <v>1722.3600100000001</v>
      </c>
      <c r="N151" s="7">
        <v>570.97999000000004</v>
      </c>
      <c r="O151" s="7">
        <v>1169.09637</v>
      </c>
      <c r="P151" s="7">
        <v>59.826250000000002</v>
      </c>
      <c r="Q151" s="10">
        <f>SUM(Table15[[#This Row],[Acceleration B1-3 Total Efforts (Gen 2)]:[Deceleration B1-3 Total Efforts (Gen 2)]])</f>
        <v>218</v>
      </c>
      <c r="R151" s="11">
        <f>AVERAGEIF(Table15[Name],Table15[[#This Row],[Name]],Table15[Total Distance (m)])</f>
        <v>5479.0795495652173</v>
      </c>
      <c r="S151" s="11">
        <f>AVERAGEIF(Table15[Name],Table15[[#This Row],[Name]],Table15[HSD Above 20 km/h])</f>
        <v>386.95826173913048</v>
      </c>
      <c r="T151" s="11">
        <f>AVERAGEIF(Table15[Name],Table15[[#This Row],[Name]],Table15[Maximum Velocity (km/h)])</f>
        <v>29.089952173913051</v>
      </c>
      <c r="U151" s="11">
        <f>AVERAGEIF(Table15[Name],Table15[[#This Row],[Name]],Table15[Velocity Zone 4 (15-20 Km/h) (m)])</f>
        <v>636.45826130434773</v>
      </c>
      <c r="V151" s="11">
        <f>AVERAGEIF(Table15[Name],Table15[[#This Row],[Name]],Table15[Velocity Zone 6 (25 + Km/h) (m)])</f>
        <v>92.425217391304358</v>
      </c>
      <c r="W151" s="11">
        <f>AVERAGEIF(Table15[Name],Table15[[#This Row],[Name]],Table15[Acceleration B1-3 Total Efforts (Gen 2)])</f>
        <v>88.347826086956516</v>
      </c>
      <c r="X151" s="11">
        <f>AVERAGEIF(Table15[Name],Table15[[#This Row],[Name]],Table15[Deceleration B1-3 Total Efforts (Gen 2)])</f>
        <v>63.434782608695649</v>
      </c>
      <c r="Y151" s="11">
        <f>AVERAGEIF(Table15[Name],Table15[[#This Row],[Name]],Table15[High Intensity Distance (m)_&gt;15])</f>
        <v>1023.4165230434783</v>
      </c>
      <c r="Z151" s="11">
        <f>AVERAGEIF(Table15[Name],Table15[[#This Row],[Name]],Table15[Velocity Zone 5 (20-25 Km/h) (m)])</f>
        <v>294.53304434782609</v>
      </c>
      <c r="AA151" s="11">
        <f>AVERAGEIF(Table15[Name],Table15[[#This Row],[Name]],Table15[Total Player Load])</f>
        <v>648.57789217391303</v>
      </c>
      <c r="AB151" s="11">
        <f>AVERAGEIF(Table15[Name],Table15[[#This Row],[Name]],Table15[ACC+DEC])</f>
        <v>151.78260869565219</v>
      </c>
      <c r="AC151" s="11">
        <f>AVERAGE(Table15[Total Distance (m)])</f>
        <v>5546.0900840188679</v>
      </c>
      <c r="AD151" s="11">
        <f>AVERAGE(Table15[HSD Above 20 km/h])</f>
        <v>248.67511279245289</v>
      </c>
      <c r="AE151" s="11">
        <f>AVERAGE(Table15[Maximum Velocity (km/h)])</f>
        <v>25.938714150943401</v>
      </c>
      <c r="AF151" s="11">
        <f>AVERAGE(Table15[Velocity Zone 4 (15-20 Km/h) (m)])</f>
        <v>585.63754809433908</v>
      </c>
      <c r="AG151" s="11">
        <f>AVERAGE(Table15[Velocity Zone 6 (25 + Km/h) (m)])</f>
        <v>55.103452830188672</v>
      </c>
      <c r="AH151" s="11">
        <f>AVERAGE(Table15[Acceleration B1-3 Total Efforts (Gen 2)])</f>
        <v>70.932075471698113</v>
      </c>
      <c r="AI151" s="11">
        <f>AVERAGE(Table15[Deceleration B1-3 Total Efforts (Gen 2)])</f>
        <v>58.513207547169813</v>
      </c>
      <c r="AJ151" s="11">
        <f>AVERAGE(Table15[High Intensity Distance (m)_&gt;15])</f>
        <v>834.31266088679206</v>
      </c>
      <c r="AK151" s="11">
        <f>AVERAGE(Table15[Velocity Zone 5 (20-25 Km/h) (m)])</f>
        <v>193.57165996226419</v>
      </c>
      <c r="AL151" s="11">
        <f>AVERAGE(Table15[Total Player Load])</f>
        <v>612.17092028301886</v>
      </c>
      <c r="AM151" s="11">
        <f>AVERAGE(Table15[ACC+DEC])</f>
        <v>129.44528301886791</v>
      </c>
      <c r="AN151" s="11" t="str">
        <f>TEXT(Table15[[#This Row],[Date]],"mmmm")</f>
        <v>juillet</v>
      </c>
      <c r="AO151" s="11" t="e">
        <f ca="1">_xlfn.MAXIFS(Table15[Total Distance (m)],Table15[Name],Table15[[#This Row],[Name]])</f>
        <v>#NAME?</v>
      </c>
      <c r="AP151" s="11" t="e">
        <f ca="1">_xlfn.MAXIFS(Table15[HSD Above 20 km/h],Table15[Name],Table15[[#This Row],[Name]])</f>
        <v>#NAME?</v>
      </c>
      <c r="AQ151" s="11" t="e">
        <f ca="1">_xlfn.MAXIFS(Table15[Maximum Velocity (km/h)],Table15[Name],Table15[[#This Row],[Name]])</f>
        <v>#NAME?</v>
      </c>
      <c r="AR151" s="9" t="e">
        <f ca="1">Table15[[#This Row],[Maximum Velocity (km/h)]]/Table15[[#This Row],[Max_Maximum Velocity (km/h)]]</f>
        <v>#NAME?</v>
      </c>
      <c r="AS151" s="11" t="e">
        <f ca="1">_xlfn.MAXIFS(Table15[Velocity Zone 4 (15-20 Km/h) (m)],Table15[Name],Table15[[#This Row],[Name]])</f>
        <v>#NAME?</v>
      </c>
      <c r="AT151" s="11" t="e">
        <f ca="1">_xlfn.MAXIFS(Table15[Velocity Zone 6 (25 + Km/h) (m)],Table15[Name],Table15[[#This Row],[Name]])</f>
        <v>#NAME?</v>
      </c>
      <c r="AU151" s="11" t="e">
        <f ca="1">_xlfn.MAXIFS(Table15[Acceleration B1-3 Total Efforts (Gen 2)],Table15[Name],Table15[[#This Row],[Name]])</f>
        <v>#NAME?</v>
      </c>
      <c r="AV151" s="11" t="e">
        <f ca="1">_xlfn.MAXIFS(Table15[Deceleration B1-3 Total Efforts (Gen 2)],Table15[Name],Table15[[#This Row],[Name]])</f>
        <v>#NAME?</v>
      </c>
      <c r="AW151" s="11" t="e">
        <f ca="1">_xlfn.MAXIFS(Table15[High Intensity Distance (m)_&gt;15],Table15[Name],Table15[[#This Row],[Name]])</f>
        <v>#NAME?</v>
      </c>
      <c r="AX151" s="11" t="e">
        <f ca="1">_xlfn.MAXIFS(Table15[Velocity Zone 5 (20-25 Km/h) (m)],Table15[Name],Table15[[#This Row],[Name]])</f>
        <v>#NAME?</v>
      </c>
      <c r="AY151" s="11" t="e">
        <f ca="1">_xlfn.MAXIFS(Table15[Total Player Load],Table15[Name],Table15[[#This Row],[Name]])</f>
        <v>#NAME?</v>
      </c>
      <c r="AZ151" s="11" t="e">
        <f ca="1">_xlfn.MAXIFS(Table15[ACC+DEC],Table15[Name],Table15[[#This Row],[Name]])</f>
        <v>#NAME?</v>
      </c>
      <c r="BA151" s="11">
        <f>CONVERT(Table15[[#This Row],[Total Duration]],"day","mn")</f>
        <v>165.21666666666667</v>
      </c>
      <c r="BB151" s="12">
        <f>Table15[[#This Row],[HSD Above 20 km/h]]/Table15[[#This Row],[Duration(min)]]</f>
        <v>5.337294340764652</v>
      </c>
      <c r="BC151" s="12">
        <f>Table15[[#This Row],[Velocity Zone 4 (15-20 Km/h) (m)]]/Table15[[#This Row],[Duration(min)]]</f>
        <v>5.0875619691314435</v>
      </c>
      <c r="BD151" s="12">
        <f>Table15[[#This Row],[Velocity Zone 6 (25 + Km/h) (m)]]/Table15[[#This Row],[Duration(min)]]</f>
        <v>1.8813476646827398</v>
      </c>
      <c r="BE151" s="12">
        <f>Table15[[#This Row],[Acceleration B1-3 Total Efforts (Gen 2)]]/Table15[[#This Row],[Duration(min)]]</f>
        <v>0.72631897508322407</v>
      </c>
      <c r="BF151" s="12">
        <f>Table15[[#This Row],[Deceleration B1-3 Total Efforts (Gen 2)]]/Table15[[#This Row],[Duration(min)]]</f>
        <v>0.5931604963179663</v>
      </c>
      <c r="BG151" s="12">
        <f>Table15[[#This Row],[High Intensity Distance (m)_&gt;15]]/Table15[[#This Row],[Duration(min)]]</f>
        <v>10.424856309896096</v>
      </c>
      <c r="BH151" s="12">
        <f>Table15[[#This Row],[Velocity Zone 5 (20-25 Km/h) (m)]]/Table15[[#This Row],[Duration(min)]]</f>
        <v>3.4559466760819131</v>
      </c>
      <c r="BI151" s="12">
        <f>Table15[[#This Row],[Total Player Load]]/Table15[[#This Row],[Duration(min)]]</f>
        <v>7.0761406435993139</v>
      </c>
      <c r="BJ151" s="12">
        <f>Table15[[#This Row],[ACC+DEC]]/Table15[[#This Row],[Duration(min)]]</f>
        <v>1.3194794714011904</v>
      </c>
      <c r="BK151" s="11"/>
      <c r="BL151" s="11"/>
    </row>
    <row r="152" spans="1:64" x14ac:dyDescent="0.3">
      <c r="A152" s="13" t="s">
        <v>38</v>
      </c>
      <c r="B152" s="13" t="s">
        <v>135</v>
      </c>
      <c r="C152" s="14">
        <v>45126</v>
      </c>
      <c r="D152" s="13" t="s">
        <v>36</v>
      </c>
      <c r="E152" s="15">
        <v>0.11688657407407409</v>
      </c>
      <c r="F152" s="7">
        <v>9035.8085900000005</v>
      </c>
      <c r="G152" s="7">
        <v>488.30000999999999</v>
      </c>
      <c r="H152" s="7">
        <v>28.830580000000001</v>
      </c>
      <c r="I152" s="7">
        <v>795.91998999999998</v>
      </c>
      <c r="J152" s="7">
        <v>171.6</v>
      </c>
      <c r="K152" s="7">
        <v>102</v>
      </c>
      <c r="L152" s="7">
        <v>97</v>
      </c>
      <c r="M152" s="7">
        <v>1284.22</v>
      </c>
      <c r="N152" s="7">
        <v>316.70001000000002</v>
      </c>
      <c r="O152" s="7">
        <v>992.41549999999995</v>
      </c>
      <c r="P152" s="7">
        <v>53.678809999999999</v>
      </c>
      <c r="Q152" s="10">
        <f>SUM(Table15[[#This Row],[Acceleration B1-3 Total Efforts (Gen 2)]:[Deceleration B1-3 Total Efforts (Gen 2)]])</f>
        <v>199</v>
      </c>
      <c r="R152" s="11">
        <f>AVERAGEIF(Table15[Name],Table15[[#This Row],[Name]],Table15[Total Distance (m)])</f>
        <v>5862.2701721428584</v>
      </c>
      <c r="S152" s="11">
        <f>AVERAGEIF(Table15[Name],Table15[[#This Row],[Name]],Table15[HSD Above 20 km/h])</f>
        <v>234.10142785714288</v>
      </c>
      <c r="T152" s="11">
        <f>AVERAGEIF(Table15[Name],Table15[[#This Row],[Name]],Table15[Maximum Velocity (km/h)])</f>
        <v>25.695756428571428</v>
      </c>
      <c r="U152" s="11">
        <f>AVERAGEIF(Table15[Name],Table15[[#This Row],[Name]],Table15[Velocity Zone 4 (15-20 Km/h) (m)])</f>
        <v>673.12214035714283</v>
      </c>
      <c r="V152" s="11">
        <f>AVERAGEIF(Table15[Name],Table15[[#This Row],[Name]],Table15[Velocity Zone 6 (25 + Km/h) (m)])</f>
        <v>30.467142857142857</v>
      </c>
      <c r="W152" s="11">
        <f>AVERAGEIF(Table15[Name],Table15[[#This Row],[Name]],Table15[Acceleration B1-3 Total Efforts (Gen 2)])</f>
        <v>78.285714285714292</v>
      </c>
      <c r="X152" s="11">
        <f>AVERAGEIF(Table15[Name],Table15[[#This Row],[Name]],Table15[Deceleration B1-3 Total Efforts (Gen 2)])</f>
        <v>71.178571428571431</v>
      </c>
      <c r="Y152" s="11">
        <f>AVERAGEIF(Table15[Name],Table15[[#This Row],[Name]],Table15[High Intensity Distance (m)_&gt;15])</f>
        <v>907.22356821428571</v>
      </c>
      <c r="Z152" s="11">
        <f>AVERAGEIF(Table15[Name],Table15[[#This Row],[Name]],Table15[Velocity Zone 5 (20-25 Km/h) (m)])</f>
        <v>203.63428500000001</v>
      </c>
      <c r="AA152" s="11">
        <f>AVERAGEIF(Table15[Name],Table15[[#This Row],[Name]],Table15[Total Player Load])</f>
        <v>656.75099392857157</v>
      </c>
      <c r="AB152" s="11">
        <f>AVERAGEIF(Table15[Name],Table15[[#This Row],[Name]],Table15[ACC+DEC])</f>
        <v>149.46428571428572</v>
      </c>
      <c r="AC152" s="11">
        <f>AVERAGE(Table15[Total Distance (m)])</f>
        <v>5546.0900840188679</v>
      </c>
      <c r="AD152" s="11">
        <f>AVERAGE(Table15[HSD Above 20 km/h])</f>
        <v>248.67511279245289</v>
      </c>
      <c r="AE152" s="11">
        <f>AVERAGE(Table15[Maximum Velocity (km/h)])</f>
        <v>25.938714150943401</v>
      </c>
      <c r="AF152" s="11">
        <f>AVERAGE(Table15[Velocity Zone 4 (15-20 Km/h) (m)])</f>
        <v>585.63754809433908</v>
      </c>
      <c r="AG152" s="11">
        <f>AVERAGE(Table15[Velocity Zone 6 (25 + Km/h) (m)])</f>
        <v>55.103452830188672</v>
      </c>
      <c r="AH152" s="11">
        <f>AVERAGE(Table15[Acceleration B1-3 Total Efforts (Gen 2)])</f>
        <v>70.932075471698113</v>
      </c>
      <c r="AI152" s="11">
        <f>AVERAGE(Table15[Deceleration B1-3 Total Efforts (Gen 2)])</f>
        <v>58.513207547169813</v>
      </c>
      <c r="AJ152" s="11">
        <f>AVERAGE(Table15[High Intensity Distance (m)_&gt;15])</f>
        <v>834.31266088679206</v>
      </c>
      <c r="AK152" s="11">
        <f>AVERAGE(Table15[Velocity Zone 5 (20-25 Km/h) (m)])</f>
        <v>193.57165996226419</v>
      </c>
      <c r="AL152" s="11">
        <f>AVERAGE(Table15[Total Player Load])</f>
        <v>612.17092028301886</v>
      </c>
      <c r="AM152" s="11">
        <f>AVERAGE(Table15[ACC+DEC])</f>
        <v>129.44528301886791</v>
      </c>
      <c r="AN152" s="11" t="str">
        <f>TEXT(Table15[[#This Row],[Date]],"mmmm")</f>
        <v>juillet</v>
      </c>
      <c r="AO152" s="11" t="e">
        <f ca="1">_xlfn.MAXIFS(Table15[Total Distance (m)],Table15[Name],Table15[[#This Row],[Name]])</f>
        <v>#NAME?</v>
      </c>
      <c r="AP152" s="11" t="e">
        <f ca="1">_xlfn.MAXIFS(Table15[HSD Above 20 km/h],Table15[Name],Table15[[#This Row],[Name]])</f>
        <v>#NAME?</v>
      </c>
      <c r="AQ152" s="11" t="e">
        <f ca="1">_xlfn.MAXIFS(Table15[Maximum Velocity (km/h)],Table15[Name],Table15[[#This Row],[Name]])</f>
        <v>#NAME?</v>
      </c>
      <c r="AR152" s="9" t="e">
        <f ca="1">Table15[[#This Row],[Maximum Velocity (km/h)]]/Table15[[#This Row],[Max_Maximum Velocity (km/h)]]</f>
        <v>#NAME?</v>
      </c>
      <c r="AS152" s="11" t="e">
        <f ca="1">_xlfn.MAXIFS(Table15[Velocity Zone 4 (15-20 Km/h) (m)],Table15[Name],Table15[[#This Row],[Name]])</f>
        <v>#NAME?</v>
      </c>
      <c r="AT152" s="11" t="e">
        <f ca="1">_xlfn.MAXIFS(Table15[Velocity Zone 6 (25 + Km/h) (m)],Table15[Name],Table15[[#This Row],[Name]])</f>
        <v>#NAME?</v>
      </c>
      <c r="AU152" s="11" t="e">
        <f ca="1">_xlfn.MAXIFS(Table15[Acceleration B1-3 Total Efforts (Gen 2)],Table15[Name],Table15[[#This Row],[Name]])</f>
        <v>#NAME?</v>
      </c>
      <c r="AV152" s="11" t="e">
        <f ca="1">_xlfn.MAXIFS(Table15[Deceleration B1-3 Total Efforts (Gen 2)],Table15[Name],Table15[[#This Row],[Name]])</f>
        <v>#NAME?</v>
      </c>
      <c r="AW152" s="11" t="e">
        <f ca="1">_xlfn.MAXIFS(Table15[High Intensity Distance (m)_&gt;15],Table15[Name],Table15[[#This Row],[Name]])</f>
        <v>#NAME?</v>
      </c>
      <c r="AX152" s="11" t="e">
        <f ca="1">_xlfn.MAXIFS(Table15[Velocity Zone 5 (20-25 Km/h) (m)],Table15[Name],Table15[[#This Row],[Name]])</f>
        <v>#NAME?</v>
      </c>
      <c r="AY152" s="11" t="e">
        <f ca="1">_xlfn.MAXIFS(Table15[Total Player Load],Table15[Name],Table15[[#This Row],[Name]])</f>
        <v>#NAME?</v>
      </c>
      <c r="AZ152" s="11" t="e">
        <f ca="1">_xlfn.MAXIFS(Table15[ACC+DEC],Table15[Name],Table15[[#This Row],[Name]])</f>
        <v>#NAME?</v>
      </c>
      <c r="BA152" s="11">
        <f>CONVERT(Table15[[#This Row],[Total Duration]],"day","mn")</f>
        <v>168.31666666666669</v>
      </c>
      <c r="BB152" s="12">
        <f>Table15[[#This Row],[HSD Above 20 km/h]]/Table15[[#This Row],[Duration(min)]]</f>
        <v>2.9010793741954646</v>
      </c>
      <c r="BC152" s="12">
        <f>Table15[[#This Row],[Velocity Zone 4 (15-20 Km/h) (m)]]/Table15[[#This Row],[Duration(min)]]</f>
        <v>4.7287057530448555</v>
      </c>
      <c r="BD152" s="12">
        <f>Table15[[#This Row],[Velocity Zone 6 (25 + Km/h) (m)]]/Table15[[#This Row],[Duration(min)]]</f>
        <v>1.0195068818694919</v>
      </c>
      <c r="BE152" s="12">
        <f>Table15[[#This Row],[Acceleration B1-3 Total Efforts (Gen 2)]]/Table15[[#This Row],[Duration(min)]]</f>
        <v>0.60600059411822949</v>
      </c>
      <c r="BF152" s="12">
        <f>Table15[[#This Row],[Deceleration B1-3 Total Efforts (Gen 2)]]/Table15[[#This Row],[Duration(min)]]</f>
        <v>0.57629468264184569</v>
      </c>
      <c r="BG152" s="12">
        <f>Table15[[#This Row],[High Intensity Distance (m)_&gt;15]]/Table15[[#This Row],[Duration(min)]]</f>
        <v>7.6297851272403197</v>
      </c>
      <c r="BH152" s="12">
        <f>Table15[[#This Row],[Velocity Zone 5 (20-25 Km/h) (m)]]/Table15[[#This Row],[Duration(min)]]</f>
        <v>1.8815724923259727</v>
      </c>
      <c r="BI152" s="12">
        <f>Table15[[#This Row],[Total Player Load]]/Table15[[#This Row],[Duration(min)]]</f>
        <v>5.8961213981582326</v>
      </c>
      <c r="BJ152" s="12">
        <f>Table15[[#This Row],[ACC+DEC]]/Table15[[#This Row],[Duration(min)]]</f>
        <v>1.1822952767600752</v>
      </c>
      <c r="BK152" s="11"/>
      <c r="BL152" s="11"/>
    </row>
    <row r="153" spans="1:64" x14ac:dyDescent="0.3">
      <c r="A153" s="13" t="s">
        <v>12</v>
      </c>
      <c r="B153" s="13" t="s">
        <v>131</v>
      </c>
      <c r="C153" s="14">
        <v>45127</v>
      </c>
      <c r="D153" s="13" t="s">
        <v>13</v>
      </c>
      <c r="E153" s="15">
        <v>0.10538194444444444</v>
      </c>
      <c r="F153" s="7">
        <v>7630.6108400000003</v>
      </c>
      <c r="G153" s="7">
        <v>230.23</v>
      </c>
      <c r="H153" s="7">
        <v>25.62743</v>
      </c>
      <c r="I153" s="7">
        <v>504.71999</v>
      </c>
      <c r="J153" s="7">
        <v>9.84</v>
      </c>
      <c r="K153" s="7">
        <v>107</v>
      </c>
      <c r="L153" s="7">
        <v>81</v>
      </c>
      <c r="M153" s="7">
        <v>734.94998999999996</v>
      </c>
      <c r="N153" s="7">
        <v>220.39</v>
      </c>
      <c r="O153" s="7">
        <v>835.58794999999998</v>
      </c>
      <c r="P153" s="7">
        <v>50.281550000000003</v>
      </c>
      <c r="Q153" s="10">
        <f>SUM(Table15[[#This Row],[Acceleration B1-3 Total Efforts (Gen 2)]:[Deceleration B1-3 Total Efforts (Gen 2)]])</f>
        <v>188</v>
      </c>
      <c r="R153" s="11">
        <f>AVERAGEIF(Table15[Name],Table15[[#This Row],[Name]],Table15[Total Distance (m)])</f>
        <v>5856.8354133333323</v>
      </c>
      <c r="S153" s="11">
        <f>AVERAGEIF(Table15[Name],Table15[[#This Row],[Name]],Table15[HSD Above 20 km/h])</f>
        <v>236.25925888888889</v>
      </c>
      <c r="T153" s="11">
        <f>AVERAGEIF(Table15[Name],Table15[[#This Row],[Name]],Table15[Maximum Velocity (km/h)])</f>
        <v>26.173386666666666</v>
      </c>
      <c r="U153" s="11">
        <f>AVERAGEIF(Table15[Name],Table15[[#This Row],[Name]],Table15[Velocity Zone 4 (15-20 Km/h) (m)])</f>
        <v>555.67370444444441</v>
      </c>
      <c r="V153" s="11">
        <f>AVERAGEIF(Table15[Name],Table15[[#This Row],[Name]],Table15[Velocity Zone 6 (25 + Km/h) (m)])</f>
        <v>40.940370740740747</v>
      </c>
      <c r="W153" s="11">
        <f>AVERAGEIF(Table15[Name],Table15[[#This Row],[Name]],Table15[Acceleration B1-3 Total Efforts (Gen 2)])</f>
        <v>70.925925925925924</v>
      </c>
      <c r="X153" s="11">
        <f>AVERAGEIF(Table15[Name],Table15[[#This Row],[Name]],Table15[Deceleration B1-3 Total Efforts (Gen 2)])</f>
        <v>56.851851851851855</v>
      </c>
      <c r="Y153" s="11">
        <f>AVERAGEIF(Table15[Name],Table15[[#This Row],[Name]],Table15[High Intensity Distance (m)_&gt;15])</f>
        <v>791.93296333333319</v>
      </c>
      <c r="Z153" s="11">
        <f>AVERAGEIF(Table15[Name],Table15[[#This Row],[Name]],Table15[Velocity Zone 5 (20-25 Km/h) (m)])</f>
        <v>195.31888814814815</v>
      </c>
      <c r="AA153" s="11">
        <f>AVERAGEIF(Table15[Name],Table15[[#This Row],[Name]],Table15[Total Player Load])</f>
        <v>644.53564962962969</v>
      </c>
      <c r="AB153" s="11">
        <f>AVERAGEIF(Table15[Name],Table15[[#This Row],[Name]],Table15[ACC+DEC])</f>
        <v>127.77777777777777</v>
      </c>
      <c r="AC153" s="11">
        <f>AVERAGE(Table15[Total Distance (m)])</f>
        <v>5546.0900840188679</v>
      </c>
      <c r="AD153" s="11">
        <f>AVERAGE(Table15[HSD Above 20 km/h])</f>
        <v>248.67511279245289</v>
      </c>
      <c r="AE153" s="11">
        <f>AVERAGE(Table15[Maximum Velocity (km/h)])</f>
        <v>25.938714150943401</v>
      </c>
      <c r="AF153" s="11">
        <f>AVERAGE(Table15[Velocity Zone 4 (15-20 Km/h) (m)])</f>
        <v>585.63754809433908</v>
      </c>
      <c r="AG153" s="11">
        <f>AVERAGE(Table15[Velocity Zone 6 (25 + Km/h) (m)])</f>
        <v>55.103452830188672</v>
      </c>
      <c r="AH153" s="11">
        <f>AVERAGE(Table15[Acceleration B1-3 Total Efforts (Gen 2)])</f>
        <v>70.932075471698113</v>
      </c>
      <c r="AI153" s="11">
        <f>AVERAGE(Table15[Deceleration B1-3 Total Efforts (Gen 2)])</f>
        <v>58.513207547169813</v>
      </c>
      <c r="AJ153" s="11">
        <f>AVERAGE(Table15[High Intensity Distance (m)_&gt;15])</f>
        <v>834.31266088679206</v>
      </c>
      <c r="AK153" s="11">
        <f>AVERAGE(Table15[Velocity Zone 5 (20-25 Km/h) (m)])</f>
        <v>193.57165996226419</v>
      </c>
      <c r="AL153" s="11">
        <f>AVERAGE(Table15[Total Player Load])</f>
        <v>612.17092028301886</v>
      </c>
      <c r="AM153" s="11">
        <f>AVERAGE(Table15[ACC+DEC])</f>
        <v>129.44528301886791</v>
      </c>
      <c r="AN153" s="11" t="str">
        <f>TEXT(Table15[[#This Row],[Date]],"mmmm")</f>
        <v>juillet</v>
      </c>
      <c r="AO153" s="11" t="e">
        <f ca="1">_xlfn.MAXIFS(Table15[Total Distance (m)],Table15[Name],Table15[[#This Row],[Name]])</f>
        <v>#NAME?</v>
      </c>
      <c r="AP153" s="11" t="e">
        <f ca="1">_xlfn.MAXIFS(Table15[HSD Above 20 km/h],Table15[Name],Table15[[#This Row],[Name]])</f>
        <v>#NAME?</v>
      </c>
      <c r="AQ153" s="11" t="e">
        <f ca="1">_xlfn.MAXIFS(Table15[Maximum Velocity (km/h)],Table15[Name],Table15[[#This Row],[Name]])</f>
        <v>#NAME?</v>
      </c>
      <c r="AR153" s="9" t="e">
        <f ca="1">Table15[[#This Row],[Maximum Velocity (km/h)]]/Table15[[#This Row],[Max_Maximum Velocity (km/h)]]</f>
        <v>#NAME?</v>
      </c>
      <c r="AS153" s="11" t="e">
        <f ca="1">_xlfn.MAXIFS(Table15[Velocity Zone 4 (15-20 Km/h) (m)],Table15[Name],Table15[[#This Row],[Name]])</f>
        <v>#NAME?</v>
      </c>
      <c r="AT153" s="11" t="e">
        <f ca="1">_xlfn.MAXIFS(Table15[Velocity Zone 6 (25 + Km/h) (m)],Table15[Name],Table15[[#This Row],[Name]])</f>
        <v>#NAME?</v>
      </c>
      <c r="AU153" s="11" t="e">
        <f ca="1">_xlfn.MAXIFS(Table15[Acceleration B1-3 Total Efforts (Gen 2)],Table15[Name],Table15[[#This Row],[Name]])</f>
        <v>#NAME?</v>
      </c>
      <c r="AV153" s="11" t="e">
        <f ca="1">_xlfn.MAXIFS(Table15[Deceleration B1-3 Total Efforts (Gen 2)],Table15[Name],Table15[[#This Row],[Name]])</f>
        <v>#NAME?</v>
      </c>
      <c r="AW153" s="11" t="e">
        <f ca="1">_xlfn.MAXIFS(Table15[High Intensity Distance (m)_&gt;15],Table15[Name],Table15[[#This Row],[Name]])</f>
        <v>#NAME?</v>
      </c>
      <c r="AX153" s="11" t="e">
        <f ca="1">_xlfn.MAXIFS(Table15[Velocity Zone 5 (20-25 Km/h) (m)],Table15[Name],Table15[[#This Row],[Name]])</f>
        <v>#NAME?</v>
      </c>
      <c r="AY153" s="11" t="e">
        <f ca="1">_xlfn.MAXIFS(Table15[Total Player Load],Table15[Name],Table15[[#This Row],[Name]])</f>
        <v>#NAME?</v>
      </c>
      <c r="AZ153" s="11" t="e">
        <f ca="1">_xlfn.MAXIFS(Table15[ACC+DEC],Table15[Name],Table15[[#This Row],[Name]])</f>
        <v>#NAME?</v>
      </c>
      <c r="BA153" s="11">
        <f>CONVERT(Table15[[#This Row],[Total Duration]],"day","mn")</f>
        <v>151.75</v>
      </c>
      <c r="BB153" s="12">
        <f>Table15[[#This Row],[HSD Above 20 km/h]]/Table15[[#This Row],[Duration(min)]]</f>
        <v>1.5171663920922569</v>
      </c>
      <c r="BC153" s="12">
        <f>Table15[[#This Row],[Velocity Zone 4 (15-20 Km/h) (m)]]/Table15[[#This Row],[Duration(min)]]</f>
        <v>3.3259966392092255</v>
      </c>
      <c r="BD153" s="12">
        <f>Table15[[#This Row],[Velocity Zone 6 (25 + Km/h) (m)]]/Table15[[#This Row],[Duration(min)]]</f>
        <v>6.4843492586490942E-2</v>
      </c>
      <c r="BE153" s="12">
        <f>Table15[[#This Row],[Acceleration B1-3 Total Efforts (Gen 2)]]/Table15[[#This Row],[Duration(min)]]</f>
        <v>0.7051070840197694</v>
      </c>
      <c r="BF153" s="12">
        <f>Table15[[#This Row],[Deceleration B1-3 Total Efforts (Gen 2)]]/Table15[[#This Row],[Duration(min)]]</f>
        <v>0.53377265238879734</v>
      </c>
      <c r="BG153" s="12">
        <f>Table15[[#This Row],[High Intensity Distance (m)_&gt;15]]/Table15[[#This Row],[Duration(min)]]</f>
        <v>4.8431630313014828</v>
      </c>
      <c r="BH153" s="12">
        <f>Table15[[#This Row],[Velocity Zone 5 (20-25 Km/h) (m)]]/Table15[[#This Row],[Duration(min)]]</f>
        <v>1.452322899505766</v>
      </c>
      <c r="BI153" s="12">
        <f>Table15[[#This Row],[Total Player Load]]/Table15[[#This Row],[Duration(min)]]</f>
        <v>5.5063456342668866</v>
      </c>
      <c r="BJ153" s="12">
        <f>Table15[[#This Row],[ACC+DEC]]/Table15[[#This Row],[Duration(min)]]</f>
        <v>1.2388797364085666</v>
      </c>
      <c r="BK153" s="11"/>
      <c r="BL153" s="11"/>
    </row>
    <row r="154" spans="1:64" x14ac:dyDescent="0.3">
      <c r="A154" s="13" t="s">
        <v>16</v>
      </c>
      <c r="B154" s="13" t="s">
        <v>131</v>
      </c>
      <c r="C154" s="14">
        <v>45127</v>
      </c>
      <c r="D154" s="13" t="s">
        <v>17</v>
      </c>
      <c r="E154" s="15">
        <v>0.10533564814814815</v>
      </c>
      <c r="F154" s="7">
        <v>8301.6953099999992</v>
      </c>
      <c r="G154" s="7">
        <v>195.67</v>
      </c>
      <c r="H154" s="7">
        <v>27.167639999999999</v>
      </c>
      <c r="I154" s="7">
        <v>544.71999000000005</v>
      </c>
      <c r="J154" s="7">
        <v>31.55</v>
      </c>
      <c r="K154" s="7">
        <v>109</v>
      </c>
      <c r="L154" s="7">
        <v>86</v>
      </c>
      <c r="M154" s="7">
        <v>740.38999000000001</v>
      </c>
      <c r="N154" s="7">
        <v>164.12</v>
      </c>
      <c r="O154" s="7">
        <v>938.98635999999999</v>
      </c>
      <c r="P154" s="7">
        <v>54.725209999999997</v>
      </c>
      <c r="Q154" s="10">
        <f>SUM(Table15[[#This Row],[Acceleration B1-3 Total Efforts (Gen 2)]:[Deceleration B1-3 Total Efforts (Gen 2)]])</f>
        <v>195</v>
      </c>
      <c r="R154" s="11">
        <f>AVERAGEIF(Table15[Name],Table15[[#This Row],[Name]],Table15[Total Distance (m)])</f>
        <v>5619.8345883333332</v>
      </c>
      <c r="S154" s="11">
        <f>AVERAGEIF(Table15[Name],Table15[[#This Row],[Name]],Table15[HSD Above 20 km/h])</f>
        <v>194.1326656666667</v>
      </c>
      <c r="T154" s="11">
        <f>AVERAGEIF(Table15[Name],Table15[[#This Row],[Name]],Table15[Maximum Velocity (km/h)])</f>
        <v>25.38796266666666</v>
      </c>
      <c r="U154" s="11">
        <f>AVERAGEIF(Table15[Name],Table15[[#This Row],[Name]],Table15[Velocity Zone 4 (15-20 Km/h) (m)])</f>
        <v>452.42266433333327</v>
      </c>
      <c r="V154" s="11">
        <f>AVERAGEIF(Table15[Name],Table15[[#This Row],[Name]],Table15[Velocity Zone 6 (25 + Km/h) (m)])</f>
        <v>48.318666999999991</v>
      </c>
      <c r="W154" s="11">
        <f>AVERAGEIF(Table15[Name],Table15[[#This Row],[Name]],Table15[Acceleration B1-3 Total Efforts (Gen 2)])</f>
        <v>61.2</v>
      </c>
      <c r="X154" s="11">
        <f>AVERAGEIF(Table15[Name],Table15[[#This Row],[Name]],Table15[Deceleration B1-3 Total Efforts (Gen 2)])</f>
        <v>48.06666666666667</v>
      </c>
      <c r="Y154" s="11">
        <f>AVERAGEIF(Table15[Name],Table15[[#This Row],[Name]],Table15[High Intensity Distance (m)_&gt;15])</f>
        <v>646.55532999999991</v>
      </c>
      <c r="Z154" s="11">
        <f>AVERAGEIF(Table15[Name],Table15[[#This Row],[Name]],Table15[Velocity Zone 5 (20-25 Km/h) (m)])</f>
        <v>145.81399866666669</v>
      </c>
      <c r="AA154" s="11">
        <f>AVERAGEIF(Table15[Name],Table15[[#This Row],[Name]],Table15[Total Player Load])</f>
        <v>593.12283433333312</v>
      </c>
      <c r="AB154" s="11">
        <f>AVERAGEIF(Table15[Name],Table15[[#This Row],[Name]],Table15[ACC+DEC])</f>
        <v>109.26666666666667</v>
      </c>
      <c r="AC154" s="11">
        <f>AVERAGE(Table15[Total Distance (m)])</f>
        <v>5546.0900840188679</v>
      </c>
      <c r="AD154" s="11">
        <f>AVERAGE(Table15[HSD Above 20 km/h])</f>
        <v>248.67511279245289</v>
      </c>
      <c r="AE154" s="11">
        <f>AVERAGE(Table15[Maximum Velocity (km/h)])</f>
        <v>25.938714150943401</v>
      </c>
      <c r="AF154" s="11">
        <f>AVERAGE(Table15[Velocity Zone 4 (15-20 Km/h) (m)])</f>
        <v>585.63754809433908</v>
      </c>
      <c r="AG154" s="11">
        <f>AVERAGE(Table15[Velocity Zone 6 (25 + Km/h) (m)])</f>
        <v>55.103452830188672</v>
      </c>
      <c r="AH154" s="11">
        <f>AVERAGE(Table15[Acceleration B1-3 Total Efforts (Gen 2)])</f>
        <v>70.932075471698113</v>
      </c>
      <c r="AI154" s="11">
        <f>AVERAGE(Table15[Deceleration B1-3 Total Efforts (Gen 2)])</f>
        <v>58.513207547169813</v>
      </c>
      <c r="AJ154" s="11">
        <f>AVERAGE(Table15[High Intensity Distance (m)_&gt;15])</f>
        <v>834.31266088679206</v>
      </c>
      <c r="AK154" s="11">
        <f>AVERAGE(Table15[Velocity Zone 5 (20-25 Km/h) (m)])</f>
        <v>193.57165996226419</v>
      </c>
      <c r="AL154" s="11">
        <f>AVERAGE(Table15[Total Player Load])</f>
        <v>612.17092028301886</v>
      </c>
      <c r="AM154" s="11">
        <f>AVERAGE(Table15[ACC+DEC])</f>
        <v>129.44528301886791</v>
      </c>
      <c r="AN154" s="11" t="str">
        <f>TEXT(Table15[[#This Row],[Date]],"mmmm")</f>
        <v>juillet</v>
      </c>
      <c r="AO154" s="11" t="e">
        <f ca="1">_xlfn.MAXIFS(Table15[Total Distance (m)],Table15[Name],Table15[[#This Row],[Name]])</f>
        <v>#NAME?</v>
      </c>
      <c r="AP154" s="11" t="e">
        <f ca="1">_xlfn.MAXIFS(Table15[HSD Above 20 km/h],Table15[Name],Table15[[#This Row],[Name]])</f>
        <v>#NAME?</v>
      </c>
      <c r="AQ154" s="11" t="e">
        <f ca="1">_xlfn.MAXIFS(Table15[Maximum Velocity (km/h)],Table15[Name],Table15[[#This Row],[Name]])</f>
        <v>#NAME?</v>
      </c>
      <c r="AR154" s="9" t="e">
        <f ca="1">Table15[[#This Row],[Maximum Velocity (km/h)]]/Table15[[#This Row],[Max_Maximum Velocity (km/h)]]</f>
        <v>#NAME?</v>
      </c>
      <c r="AS154" s="11" t="e">
        <f ca="1">_xlfn.MAXIFS(Table15[Velocity Zone 4 (15-20 Km/h) (m)],Table15[Name],Table15[[#This Row],[Name]])</f>
        <v>#NAME?</v>
      </c>
      <c r="AT154" s="11" t="e">
        <f ca="1">_xlfn.MAXIFS(Table15[Velocity Zone 6 (25 + Km/h) (m)],Table15[Name],Table15[[#This Row],[Name]])</f>
        <v>#NAME?</v>
      </c>
      <c r="AU154" s="11" t="e">
        <f ca="1">_xlfn.MAXIFS(Table15[Acceleration B1-3 Total Efforts (Gen 2)],Table15[Name],Table15[[#This Row],[Name]])</f>
        <v>#NAME?</v>
      </c>
      <c r="AV154" s="11" t="e">
        <f ca="1">_xlfn.MAXIFS(Table15[Deceleration B1-3 Total Efforts (Gen 2)],Table15[Name],Table15[[#This Row],[Name]])</f>
        <v>#NAME?</v>
      </c>
      <c r="AW154" s="11" t="e">
        <f ca="1">_xlfn.MAXIFS(Table15[High Intensity Distance (m)_&gt;15],Table15[Name],Table15[[#This Row],[Name]])</f>
        <v>#NAME?</v>
      </c>
      <c r="AX154" s="11" t="e">
        <f ca="1">_xlfn.MAXIFS(Table15[Velocity Zone 5 (20-25 Km/h) (m)],Table15[Name],Table15[[#This Row],[Name]])</f>
        <v>#NAME?</v>
      </c>
      <c r="AY154" s="11" t="e">
        <f ca="1">_xlfn.MAXIFS(Table15[Total Player Load],Table15[Name],Table15[[#This Row],[Name]])</f>
        <v>#NAME?</v>
      </c>
      <c r="AZ154" s="11" t="e">
        <f ca="1">_xlfn.MAXIFS(Table15[ACC+DEC],Table15[Name],Table15[[#This Row],[Name]])</f>
        <v>#NAME?</v>
      </c>
      <c r="BA154" s="11">
        <f>CONVERT(Table15[[#This Row],[Total Duration]],"day","mn")</f>
        <v>151.68333333333334</v>
      </c>
      <c r="BB154" s="12">
        <f>Table15[[#This Row],[HSD Above 20 km/h]]/Table15[[#This Row],[Duration(min)]]</f>
        <v>1.2899901109768157</v>
      </c>
      <c r="BC154" s="12">
        <f>Table15[[#This Row],[Velocity Zone 4 (15-20 Km/h) (m)]]/Table15[[#This Row],[Duration(min)]]</f>
        <v>3.5911657400285684</v>
      </c>
      <c r="BD154" s="12">
        <f>Table15[[#This Row],[Velocity Zone 6 (25 + Km/h) (m)]]/Table15[[#This Row],[Duration(min)]]</f>
        <v>0.20799912097571696</v>
      </c>
      <c r="BE154" s="12">
        <f>Table15[[#This Row],[Acceleration B1-3 Total Efforts (Gen 2)]]/Table15[[#This Row],[Duration(min)]]</f>
        <v>0.71860235138995709</v>
      </c>
      <c r="BF154" s="12">
        <f>Table15[[#This Row],[Deceleration B1-3 Total Efforts (Gen 2)]]/Table15[[#This Row],[Duration(min)]]</f>
        <v>0.56697066256455331</v>
      </c>
      <c r="BG154" s="12">
        <f>Table15[[#This Row],[High Intensity Distance (m)_&gt;15]]/Table15[[#This Row],[Duration(min)]]</f>
        <v>4.8811558510053841</v>
      </c>
      <c r="BH154" s="12">
        <f>Table15[[#This Row],[Velocity Zone 5 (20-25 Km/h) (m)]]/Table15[[#This Row],[Duration(min)]]</f>
        <v>1.0819909900010989</v>
      </c>
      <c r="BI154" s="12">
        <f>Table15[[#This Row],[Total Player Load]]/Table15[[#This Row],[Duration(min)]]</f>
        <v>6.1904385891660256</v>
      </c>
      <c r="BJ154" s="12">
        <f>Table15[[#This Row],[ACC+DEC]]/Table15[[#This Row],[Duration(min)]]</f>
        <v>1.2855730139545105</v>
      </c>
      <c r="BK154" s="11"/>
      <c r="BL154" s="11"/>
    </row>
    <row r="155" spans="1:64" x14ac:dyDescent="0.3">
      <c r="A155" s="13" t="s">
        <v>18</v>
      </c>
      <c r="B155" s="13" t="s">
        <v>131</v>
      </c>
      <c r="C155" s="14">
        <v>45127</v>
      </c>
      <c r="D155" s="13" t="s">
        <v>19</v>
      </c>
      <c r="E155" s="15">
        <v>0.10538194444444444</v>
      </c>
      <c r="F155" s="7">
        <v>7020.71875</v>
      </c>
      <c r="G155" s="7">
        <v>18.46</v>
      </c>
      <c r="H155" s="7">
        <v>22.19079</v>
      </c>
      <c r="I155" s="7">
        <v>450.16</v>
      </c>
      <c r="J155" s="7">
        <v>0</v>
      </c>
      <c r="K155" s="7">
        <v>96</v>
      </c>
      <c r="L155" s="7">
        <v>63</v>
      </c>
      <c r="M155" s="7">
        <v>468.62</v>
      </c>
      <c r="N155" s="7">
        <v>18.46</v>
      </c>
      <c r="O155" s="7">
        <v>795.06286999999998</v>
      </c>
      <c r="P155" s="7">
        <v>46.262700000000002</v>
      </c>
      <c r="Q155" s="10">
        <f>SUM(Table15[[#This Row],[Acceleration B1-3 Total Efforts (Gen 2)]:[Deceleration B1-3 Total Efforts (Gen 2)]])</f>
        <v>159</v>
      </c>
      <c r="R155" s="11">
        <f>AVERAGEIF(Table15[Name],Table15[[#This Row],[Name]],Table15[Total Distance (m)])</f>
        <v>6035.4947716666657</v>
      </c>
      <c r="S155" s="11">
        <f>AVERAGEIF(Table15[Name],Table15[[#This Row],[Name]],Table15[HSD Above 20 km/h])</f>
        <v>150.02916583333331</v>
      </c>
      <c r="T155" s="11">
        <f>AVERAGEIF(Table15[Name],Table15[[#This Row],[Name]],Table15[Maximum Velocity (km/h)])</f>
        <v>23.977441666666664</v>
      </c>
      <c r="U155" s="11">
        <f>AVERAGEIF(Table15[Name],Table15[[#This Row],[Name]],Table15[Velocity Zone 4 (15-20 Km/h) (m)])</f>
        <v>550.00250249999988</v>
      </c>
      <c r="V155" s="11">
        <f>AVERAGEIF(Table15[Name],Table15[[#This Row],[Name]],Table15[Velocity Zone 6 (25 + Km/h) (m)])</f>
        <v>20.603333333333335</v>
      </c>
      <c r="W155" s="11">
        <f>AVERAGEIF(Table15[Name],Table15[[#This Row],[Name]],Table15[Acceleration B1-3 Total Efforts (Gen 2)])</f>
        <v>68.25</v>
      </c>
      <c r="X155" s="11">
        <f>AVERAGEIF(Table15[Name],Table15[[#This Row],[Name]],Table15[Deceleration B1-3 Total Efforts (Gen 2)])</f>
        <v>43.333333333333336</v>
      </c>
      <c r="Y155" s="11">
        <f>AVERAGEIF(Table15[Name],Table15[[#This Row],[Name]],Table15[High Intensity Distance (m)_&gt;15])</f>
        <v>700.03166833333319</v>
      </c>
      <c r="Z155" s="11">
        <f>AVERAGEIF(Table15[Name],Table15[[#This Row],[Name]],Table15[Velocity Zone 5 (20-25 Km/h) (m)])</f>
        <v>129.42583249999998</v>
      </c>
      <c r="AA155" s="11">
        <f>AVERAGEIF(Table15[Name],Table15[[#This Row],[Name]],Table15[Total Player Load])</f>
        <v>666.77640583333334</v>
      </c>
      <c r="AB155" s="11">
        <f>AVERAGEIF(Table15[Name],Table15[[#This Row],[Name]],Table15[ACC+DEC])</f>
        <v>111.58333333333333</v>
      </c>
      <c r="AC155" s="11">
        <f>AVERAGE(Table15[Total Distance (m)])</f>
        <v>5546.0900840188679</v>
      </c>
      <c r="AD155" s="11">
        <f>AVERAGE(Table15[HSD Above 20 km/h])</f>
        <v>248.67511279245289</v>
      </c>
      <c r="AE155" s="11">
        <f>AVERAGE(Table15[Maximum Velocity (km/h)])</f>
        <v>25.938714150943401</v>
      </c>
      <c r="AF155" s="11">
        <f>AVERAGE(Table15[Velocity Zone 4 (15-20 Km/h) (m)])</f>
        <v>585.63754809433908</v>
      </c>
      <c r="AG155" s="11">
        <f>AVERAGE(Table15[Velocity Zone 6 (25 + Km/h) (m)])</f>
        <v>55.103452830188672</v>
      </c>
      <c r="AH155" s="11">
        <f>AVERAGE(Table15[Acceleration B1-3 Total Efforts (Gen 2)])</f>
        <v>70.932075471698113</v>
      </c>
      <c r="AI155" s="11">
        <f>AVERAGE(Table15[Deceleration B1-3 Total Efforts (Gen 2)])</f>
        <v>58.513207547169813</v>
      </c>
      <c r="AJ155" s="11">
        <f>AVERAGE(Table15[High Intensity Distance (m)_&gt;15])</f>
        <v>834.31266088679206</v>
      </c>
      <c r="AK155" s="11">
        <f>AVERAGE(Table15[Velocity Zone 5 (20-25 Km/h) (m)])</f>
        <v>193.57165996226419</v>
      </c>
      <c r="AL155" s="11">
        <f>AVERAGE(Table15[Total Player Load])</f>
        <v>612.17092028301886</v>
      </c>
      <c r="AM155" s="11">
        <f>AVERAGE(Table15[ACC+DEC])</f>
        <v>129.44528301886791</v>
      </c>
      <c r="AN155" s="11" t="str">
        <f>TEXT(Table15[[#This Row],[Date]],"mmmm")</f>
        <v>juillet</v>
      </c>
      <c r="AO155" s="11" t="e">
        <f ca="1">_xlfn.MAXIFS(Table15[Total Distance (m)],Table15[Name],Table15[[#This Row],[Name]])</f>
        <v>#NAME?</v>
      </c>
      <c r="AP155" s="11" t="e">
        <f ca="1">_xlfn.MAXIFS(Table15[HSD Above 20 km/h],Table15[Name],Table15[[#This Row],[Name]])</f>
        <v>#NAME?</v>
      </c>
      <c r="AQ155" s="11" t="e">
        <f ca="1">_xlfn.MAXIFS(Table15[Maximum Velocity (km/h)],Table15[Name],Table15[[#This Row],[Name]])</f>
        <v>#NAME?</v>
      </c>
      <c r="AR155" s="9" t="e">
        <f ca="1">Table15[[#This Row],[Maximum Velocity (km/h)]]/Table15[[#This Row],[Max_Maximum Velocity (km/h)]]</f>
        <v>#NAME?</v>
      </c>
      <c r="AS155" s="11" t="e">
        <f ca="1">_xlfn.MAXIFS(Table15[Velocity Zone 4 (15-20 Km/h) (m)],Table15[Name],Table15[[#This Row],[Name]])</f>
        <v>#NAME?</v>
      </c>
      <c r="AT155" s="11" t="e">
        <f ca="1">_xlfn.MAXIFS(Table15[Velocity Zone 6 (25 + Km/h) (m)],Table15[Name],Table15[[#This Row],[Name]])</f>
        <v>#NAME?</v>
      </c>
      <c r="AU155" s="11" t="e">
        <f ca="1">_xlfn.MAXIFS(Table15[Acceleration B1-3 Total Efforts (Gen 2)],Table15[Name],Table15[[#This Row],[Name]])</f>
        <v>#NAME?</v>
      </c>
      <c r="AV155" s="11" t="e">
        <f ca="1">_xlfn.MAXIFS(Table15[Deceleration B1-3 Total Efforts (Gen 2)],Table15[Name],Table15[[#This Row],[Name]])</f>
        <v>#NAME?</v>
      </c>
      <c r="AW155" s="11" t="e">
        <f ca="1">_xlfn.MAXIFS(Table15[High Intensity Distance (m)_&gt;15],Table15[Name],Table15[[#This Row],[Name]])</f>
        <v>#NAME?</v>
      </c>
      <c r="AX155" s="11" t="e">
        <f ca="1">_xlfn.MAXIFS(Table15[Velocity Zone 5 (20-25 Km/h) (m)],Table15[Name],Table15[[#This Row],[Name]])</f>
        <v>#NAME?</v>
      </c>
      <c r="AY155" s="11" t="e">
        <f ca="1">_xlfn.MAXIFS(Table15[Total Player Load],Table15[Name],Table15[[#This Row],[Name]])</f>
        <v>#NAME?</v>
      </c>
      <c r="AZ155" s="11" t="e">
        <f ca="1">_xlfn.MAXIFS(Table15[ACC+DEC],Table15[Name],Table15[[#This Row],[Name]])</f>
        <v>#NAME?</v>
      </c>
      <c r="BA155" s="11">
        <f>CONVERT(Table15[[#This Row],[Total Duration]],"day","mn")</f>
        <v>151.75</v>
      </c>
      <c r="BB155" s="12">
        <f>Table15[[#This Row],[HSD Above 20 km/h]]/Table15[[#This Row],[Duration(min)]]</f>
        <v>0.12164744645799012</v>
      </c>
      <c r="BC155" s="12">
        <f>Table15[[#This Row],[Velocity Zone 4 (15-20 Km/h) (m)]]/Table15[[#This Row],[Duration(min)]]</f>
        <v>2.9664579901153214</v>
      </c>
      <c r="BD155" s="12">
        <f>Table15[[#This Row],[Velocity Zone 6 (25 + Km/h) (m)]]/Table15[[#This Row],[Duration(min)]]</f>
        <v>0</v>
      </c>
      <c r="BE155" s="12">
        <f>Table15[[#This Row],[Acceleration B1-3 Total Efforts (Gen 2)]]/Table15[[#This Row],[Duration(min)]]</f>
        <v>0.63261943986820424</v>
      </c>
      <c r="BF155" s="12">
        <f>Table15[[#This Row],[Deceleration B1-3 Total Efforts (Gen 2)]]/Table15[[#This Row],[Duration(min)]]</f>
        <v>0.41515650741350907</v>
      </c>
      <c r="BG155" s="12">
        <f>Table15[[#This Row],[High Intensity Distance (m)_&gt;15]]/Table15[[#This Row],[Duration(min)]]</f>
        <v>3.0881054365733114</v>
      </c>
      <c r="BH155" s="12">
        <f>Table15[[#This Row],[Velocity Zone 5 (20-25 Km/h) (m)]]/Table15[[#This Row],[Duration(min)]]</f>
        <v>0.12164744645799012</v>
      </c>
      <c r="BI155" s="12">
        <f>Table15[[#This Row],[Total Player Load]]/Table15[[#This Row],[Duration(min)]]</f>
        <v>5.2392940362438223</v>
      </c>
      <c r="BJ155" s="12">
        <f>Table15[[#This Row],[ACC+DEC]]/Table15[[#This Row],[Duration(min)]]</f>
        <v>1.0477759472817134</v>
      </c>
      <c r="BK155" s="11"/>
      <c r="BL155" s="11"/>
    </row>
    <row r="156" spans="1:64" x14ac:dyDescent="0.3">
      <c r="A156" s="13" t="s">
        <v>20</v>
      </c>
      <c r="B156" s="13" t="s">
        <v>131</v>
      </c>
      <c r="C156" s="14">
        <v>45127</v>
      </c>
      <c r="D156" s="13" t="s">
        <v>21</v>
      </c>
      <c r="E156" s="15">
        <v>0.10533564814814815</v>
      </c>
      <c r="F156" s="7">
        <v>7906.7919899999997</v>
      </c>
      <c r="G156" s="7">
        <v>187.26</v>
      </c>
      <c r="H156" s="7">
        <v>25.19566</v>
      </c>
      <c r="I156" s="7">
        <v>443.82001000000002</v>
      </c>
      <c r="J156" s="7">
        <v>7.91</v>
      </c>
      <c r="K156" s="7">
        <v>115</v>
      </c>
      <c r="L156" s="7">
        <v>110</v>
      </c>
      <c r="M156" s="7">
        <v>631.08001000000002</v>
      </c>
      <c r="N156" s="7">
        <v>179.35</v>
      </c>
      <c r="O156" s="7">
        <v>935.56097</v>
      </c>
      <c r="P156" s="7">
        <v>52.121980000000001</v>
      </c>
      <c r="Q156" s="10">
        <f>SUM(Table15[[#This Row],[Acceleration B1-3 Total Efforts (Gen 2)]:[Deceleration B1-3 Total Efforts (Gen 2)]])</f>
        <v>225</v>
      </c>
      <c r="R156" s="11">
        <f>AVERAGEIF(Table15[Name],Table15[[#This Row],[Name]],Table15[Total Distance (m)])</f>
        <v>5363.5460153333315</v>
      </c>
      <c r="S156" s="11">
        <f>AVERAGEIF(Table15[Name],Table15[[#This Row],[Name]],Table15[HSD Above 20 km/h])</f>
        <v>256.65866566666665</v>
      </c>
      <c r="T156" s="11">
        <f>AVERAGEIF(Table15[Name],Table15[[#This Row],[Name]],Table15[Maximum Velocity (km/h)])</f>
        <v>25.384765000000002</v>
      </c>
      <c r="U156" s="11">
        <f>AVERAGEIF(Table15[Name],Table15[[#This Row],[Name]],Table15[Velocity Zone 4 (15-20 Km/h) (m)])</f>
        <v>556.02699966666682</v>
      </c>
      <c r="V156" s="11">
        <f>AVERAGEIF(Table15[Name],Table15[[#This Row],[Name]],Table15[Velocity Zone 6 (25 + Km/h) (m)])</f>
        <v>51.111667666666676</v>
      </c>
      <c r="W156" s="11">
        <f>AVERAGEIF(Table15[Name],Table15[[#This Row],[Name]],Table15[Acceleration B1-3 Total Efforts (Gen 2)])</f>
        <v>73.8</v>
      </c>
      <c r="X156" s="11">
        <f>AVERAGEIF(Table15[Name],Table15[[#This Row],[Name]],Table15[Deceleration B1-3 Total Efforts (Gen 2)])</f>
        <v>70.533333333333331</v>
      </c>
      <c r="Y156" s="11">
        <f>AVERAGEIF(Table15[Name],Table15[[#This Row],[Name]],Table15[High Intensity Distance (m)_&gt;15])</f>
        <v>812.68566533333353</v>
      </c>
      <c r="Z156" s="11">
        <f>AVERAGEIF(Table15[Name],Table15[[#This Row],[Name]],Table15[Velocity Zone 5 (20-25 Km/h) (m)])</f>
        <v>205.546998</v>
      </c>
      <c r="AA156" s="11">
        <f>AVERAGEIF(Table15[Name],Table15[[#This Row],[Name]],Table15[Total Player Load])</f>
        <v>642.88242899999989</v>
      </c>
      <c r="AB156" s="11">
        <f>AVERAGEIF(Table15[Name],Table15[[#This Row],[Name]],Table15[ACC+DEC])</f>
        <v>144.33333333333334</v>
      </c>
      <c r="AC156" s="11">
        <f>AVERAGE(Table15[Total Distance (m)])</f>
        <v>5546.0900840188679</v>
      </c>
      <c r="AD156" s="11">
        <f>AVERAGE(Table15[HSD Above 20 km/h])</f>
        <v>248.67511279245289</v>
      </c>
      <c r="AE156" s="11">
        <f>AVERAGE(Table15[Maximum Velocity (km/h)])</f>
        <v>25.938714150943401</v>
      </c>
      <c r="AF156" s="11">
        <f>AVERAGE(Table15[Velocity Zone 4 (15-20 Km/h) (m)])</f>
        <v>585.63754809433908</v>
      </c>
      <c r="AG156" s="11">
        <f>AVERAGE(Table15[Velocity Zone 6 (25 + Km/h) (m)])</f>
        <v>55.103452830188672</v>
      </c>
      <c r="AH156" s="11">
        <f>AVERAGE(Table15[Acceleration B1-3 Total Efforts (Gen 2)])</f>
        <v>70.932075471698113</v>
      </c>
      <c r="AI156" s="11">
        <f>AVERAGE(Table15[Deceleration B1-3 Total Efforts (Gen 2)])</f>
        <v>58.513207547169813</v>
      </c>
      <c r="AJ156" s="11">
        <f>AVERAGE(Table15[High Intensity Distance (m)_&gt;15])</f>
        <v>834.31266088679206</v>
      </c>
      <c r="AK156" s="11">
        <f>AVERAGE(Table15[Velocity Zone 5 (20-25 Km/h) (m)])</f>
        <v>193.57165996226419</v>
      </c>
      <c r="AL156" s="11">
        <f>AVERAGE(Table15[Total Player Load])</f>
        <v>612.17092028301886</v>
      </c>
      <c r="AM156" s="11">
        <f>AVERAGE(Table15[ACC+DEC])</f>
        <v>129.44528301886791</v>
      </c>
      <c r="AN156" s="11" t="str">
        <f>TEXT(Table15[[#This Row],[Date]],"mmmm")</f>
        <v>juillet</v>
      </c>
      <c r="AO156" s="11" t="e">
        <f ca="1">_xlfn.MAXIFS(Table15[Total Distance (m)],Table15[Name],Table15[[#This Row],[Name]])</f>
        <v>#NAME?</v>
      </c>
      <c r="AP156" s="11" t="e">
        <f ca="1">_xlfn.MAXIFS(Table15[HSD Above 20 km/h],Table15[Name],Table15[[#This Row],[Name]])</f>
        <v>#NAME?</v>
      </c>
      <c r="AQ156" s="11" t="e">
        <f ca="1">_xlfn.MAXIFS(Table15[Maximum Velocity (km/h)],Table15[Name],Table15[[#This Row],[Name]])</f>
        <v>#NAME?</v>
      </c>
      <c r="AR156" s="9" t="e">
        <f ca="1">Table15[[#This Row],[Maximum Velocity (km/h)]]/Table15[[#This Row],[Max_Maximum Velocity (km/h)]]</f>
        <v>#NAME?</v>
      </c>
      <c r="AS156" s="11" t="e">
        <f ca="1">_xlfn.MAXIFS(Table15[Velocity Zone 4 (15-20 Km/h) (m)],Table15[Name],Table15[[#This Row],[Name]])</f>
        <v>#NAME?</v>
      </c>
      <c r="AT156" s="11" t="e">
        <f ca="1">_xlfn.MAXIFS(Table15[Velocity Zone 6 (25 + Km/h) (m)],Table15[Name],Table15[[#This Row],[Name]])</f>
        <v>#NAME?</v>
      </c>
      <c r="AU156" s="11" t="e">
        <f ca="1">_xlfn.MAXIFS(Table15[Acceleration B1-3 Total Efforts (Gen 2)],Table15[Name],Table15[[#This Row],[Name]])</f>
        <v>#NAME?</v>
      </c>
      <c r="AV156" s="11" t="e">
        <f ca="1">_xlfn.MAXIFS(Table15[Deceleration B1-3 Total Efforts (Gen 2)],Table15[Name],Table15[[#This Row],[Name]])</f>
        <v>#NAME?</v>
      </c>
      <c r="AW156" s="11" t="e">
        <f ca="1">_xlfn.MAXIFS(Table15[High Intensity Distance (m)_&gt;15],Table15[Name],Table15[[#This Row],[Name]])</f>
        <v>#NAME?</v>
      </c>
      <c r="AX156" s="11" t="e">
        <f ca="1">_xlfn.MAXIFS(Table15[Velocity Zone 5 (20-25 Km/h) (m)],Table15[Name],Table15[[#This Row],[Name]])</f>
        <v>#NAME?</v>
      </c>
      <c r="AY156" s="11" t="e">
        <f ca="1">_xlfn.MAXIFS(Table15[Total Player Load],Table15[Name],Table15[[#This Row],[Name]])</f>
        <v>#NAME?</v>
      </c>
      <c r="AZ156" s="11" t="e">
        <f ca="1">_xlfn.MAXIFS(Table15[ACC+DEC],Table15[Name],Table15[[#This Row],[Name]])</f>
        <v>#NAME?</v>
      </c>
      <c r="BA156" s="11">
        <f>CONVERT(Table15[[#This Row],[Total Duration]],"day","mn")</f>
        <v>151.68333333333334</v>
      </c>
      <c r="BB156" s="12">
        <f>Table15[[#This Row],[HSD Above 20 km/h]]/Table15[[#This Row],[Duration(min)]]</f>
        <v>1.2345456543237006</v>
      </c>
      <c r="BC156" s="12">
        <f>Table15[[#This Row],[Velocity Zone 4 (15-20 Km/h) (m)]]/Table15[[#This Row],[Duration(min)]]</f>
        <v>2.9259642456872874</v>
      </c>
      <c r="BD156" s="12">
        <f>Table15[[#This Row],[Velocity Zone 6 (25 + Km/h) (m)]]/Table15[[#This Row],[Duration(min)]]</f>
        <v>5.2148115591693217E-2</v>
      </c>
      <c r="BE156" s="12">
        <f>Table15[[#This Row],[Acceleration B1-3 Total Efforts (Gen 2)]]/Table15[[#This Row],[Duration(min)]]</f>
        <v>0.75815844412701894</v>
      </c>
      <c r="BF156" s="12">
        <f>Table15[[#This Row],[Deceleration B1-3 Total Efforts (Gen 2)]]/Table15[[#This Row],[Duration(min)]]</f>
        <v>0.72519503351280079</v>
      </c>
      <c r="BG156" s="12">
        <f>Table15[[#This Row],[High Intensity Distance (m)_&gt;15]]/Table15[[#This Row],[Duration(min)]]</f>
        <v>4.1605099000109877</v>
      </c>
      <c r="BH156" s="12">
        <f>Table15[[#This Row],[Velocity Zone 5 (20-25 Km/h) (m)]]/Table15[[#This Row],[Duration(min)]]</f>
        <v>1.1823975387320074</v>
      </c>
      <c r="BI156" s="12">
        <f>Table15[[#This Row],[Total Player Load]]/Table15[[#This Row],[Duration(min)]]</f>
        <v>6.1678560817492585</v>
      </c>
      <c r="BJ156" s="12">
        <f>Table15[[#This Row],[ACC+DEC]]/Table15[[#This Row],[Duration(min)]]</f>
        <v>1.4833534776398198</v>
      </c>
      <c r="BK156" s="11"/>
      <c r="BL156" s="11"/>
    </row>
    <row r="157" spans="1:64" x14ac:dyDescent="0.3">
      <c r="A157" s="13" t="s">
        <v>22</v>
      </c>
      <c r="B157" s="13" t="s">
        <v>131</v>
      </c>
      <c r="C157" s="14">
        <v>45127</v>
      </c>
      <c r="D157" s="13" t="s">
        <v>19</v>
      </c>
      <c r="E157" s="15">
        <v>5.7812499999999996E-2</v>
      </c>
      <c r="F157" s="7">
        <v>6091.0214800000003</v>
      </c>
      <c r="G157" s="7">
        <v>103.94</v>
      </c>
      <c r="H157" s="7">
        <v>26.14725</v>
      </c>
      <c r="I157" s="7">
        <v>503.69</v>
      </c>
      <c r="J157" s="7">
        <v>7.68</v>
      </c>
      <c r="K157" s="7">
        <v>93</v>
      </c>
      <c r="L157" s="7">
        <v>94</v>
      </c>
      <c r="M157" s="7">
        <v>607.63</v>
      </c>
      <c r="N157" s="7">
        <v>96.26</v>
      </c>
      <c r="O157" s="7">
        <v>706.89477999999997</v>
      </c>
      <c r="P157" s="7">
        <v>73.154150000000001</v>
      </c>
      <c r="Q157" s="10">
        <f>SUM(Table15[[#This Row],[Acceleration B1-3 Total Efforts (Gen 2)]:[Deceleration B1-3 Total Efforts (Gen 2)]])</f>
        <v>187</v>
      </c>
      <c r="R157" s="11">
        <f>AVERAGEIF(Table15[Name],Table15[[#This Row],[Name]],Table15[Total Distance (m)])</f>
        <v>5462.7683058620696</v>
      </c>
      <c r="S157" s="11">
        <f>AVERAGEIF(Table15[Name],Table15[[#This Row],[Name]],Table15[HSD Above 20 km/h])</f>
        <v>326.42379344827589</v>
      </c>
      <c r="T157" s="11">
        <f>AVERAGEIF(Table15[Name],Table15[[#This Row],[Name]],Table15[Maximum Velocity (km/h)])</f>
        <v>27.231627931034481</v>
      </c>
      <c r="U157" s="11">
        <f>AVERAGEIF(Table15[Name],Table15[[#This Row],[Name]],Table15[Velocity Zone 4 (15-20 Km/h) (m)])</f>
        <v>608.04103965517231</v>
      </c>
      <c r="V157" s="11">
        <f>AVERAGEIF(Table15[Name],Table15[[#This Row],[Name]],Table15[Velocity Zone 6 (25 + Km/h) (m)])</f>
        <v>84.49862137931035</v>
      </c>
      <c r="W157" s="11">
        <f>AVERAGEIF(Table15[Name],Table15[[#This Row],[Name]],Table15[Acceleration B1-3 Total Efforts (Gen 2)])</f>
        <v>82.482758620689651</v>
      </c>
      <c r="X157" s="11">
        <f>AVERAGEIF(Table15[Name],Table15[[#This Row],[Name]],Table15[Deceleration B1-3 Total Efforts (Gen 2)])</f>
        <v>68.65517241379311</v>
      </c>
      <c r="Y157" s="11">
        <f>AVERAGEIF(Table15[Name],Table15[[#This Row],[Name]],Table15[High Intensity Distance (m)_&gt;15])</f>
        <v>934.4648331034482</v>
      </c>
      <c r="Z157" s="11">
        <f>AVERAGEIF(Table15[Name],Table15[[#This Row],[Name]],Table15[Velocity Zone 5 (20-25 Km/h) (m)])</f>
        <v>241.92517206896545</v>
      </c>
      <c r="AA157" s="11">
        <f>AVERAGEIF(Table15[Name],Table15[[#This Row],[Name]],Table15[Total Player Load])</f>
        <v>648.54259724137933</v>
      </c>
      <c r="AB157" s="11">
        <f>AVERAGEIF(Table15[Name],Table15[[#This Row],[Name]],Table15[ACC+DEC])</f>
        <v>151.13793103448276</v>
      </c>
      <c r="AC157" s="11">
        <f>AVERAGE(Table15[Total Distance (m)])</f>
        <v>5546.0900840188679</v>
      </c>
      <c r="AD157" s="11">
        <f>AVERAGE(Table15[HSD Above 20 km/h])</f>
        <v>248.67511279245289</v>
      </c>
      <c r="AE157" s="11">
        <f>AVERAGE(Table15[Maximum Velocity (km/h)])</f>
        <v>25.938714150943401</v>
      </c>
      <c r="AF157" s="11">
        <f>AVERAGE(Table15[Velocity Zone 4 (15-20 Km/h) (m)])</f>
        <v>585.63754809433908</v>
      </c>
      <c r="AG157" s="11">
        <f>AVERAGE(Table15[Velocity Zone 6 (25 + Km/h) (m)])</f>
        <v>55.103452830188672</v>
      </c>
      <c r="AH157" s="11">
        <f>AVERAGE(Table15[Acceleration B1-3 Total Efforts (Gen 2)])</f>
        <v>70.932075471698113</v>
      </c>
      <c r="AI157" s="11">
        <f>AVERAGE(Table15[Deceleration B1-3 Total Efforts (Gen 2)])</f>
        <v>58.513207547169813</v>
      </c>
      <c r="AJ157" s="11">
        <f>AVERAGE(Table15[High Intensity Distance (m)_&gt;15])</f>
        <v>834.31266088679206</v>
      </c>
      <c r="AK157" s="11">
        <f>AVERAGE(Table15[Velocity Zone 5 (20-25 Km/h) (m)])</f>
        <v>193.57165996226419</v>
      </c>
      <c r="AL157" s="11">
        <f>AVERAGE(Table15[Total Player Load])</f>
        <v>612.17092028301886</v>
      </c>
      <c r="AM157" s="11">
        <f>AVERAGE(Table15[ACC+DEC])</f>
        <v>129.44528301886791</v>
      </c>
      <c r="AN157" s="11" t="str">
        <f>TEXT(Table15[[#This Row],[Date]],"mmmm")</f>
        <v>juillet</v>
      </c>
      <c r="AO157" s="11" t="e">
        <f ca="1">_xlfn.MAXIFS(Table15[Total Distance (m)],Table15[Name],Table15[[#This Row],[Name]])</f>
        <v>#NAME?</v>
      </c>
      <c r="AP157" s="11" t="e">
        <f ca="1">_xlfn.MAXIFS(Table15[HSD Above 20 km/h],Table15[Name],Table15[[#This Row],[Name]])</f>
        <v>#NAME?</v>
      </c>
      <c r="AQ157" s="11" t="e">
        <f ca="1">_xlfn.MAXIFS(Table15[Maximum Velocity (km/h)],Table15[Name],Table15[[#This Row],[Name]])</f>
        <v>#NAME?</v>
      </c>
      <c r="AR157" s="9" t="e">
        <f ca="1">Table15[[#This Row],[Maximum Velocity (km/h)]]/Table15[[#This Row],[Max_Maximum Velocity (km/h)]]</f>
        <v>#NAME?</v>
      </c>
      <c r="AS157" s="11" t="e">
        <f ca="1">_xlfn.MAXIFS(Table15[Velocity Zone 4 (15-20 Km/h) (m)],Table15[Name],Table15[[#This Row],[Name]])</f>
        <v>#NAME?</v>
      </c>
      <c r="AT157" s="11" t="e">
        <f ca="1">_xlfn.MAXIFS(Table15[Velocity Zone 6 (25 + Km/h) (m)],Table15[Name],Table15[[#This Row],[Name]])</f>
        <v>#NAME?</v>
      </c>
      <c r="AU157" s="11" t="e">
        <f ca="1">_xlfn.MAXIFS(Table15[Acceleration B1-3 Total Efforts (Gen 2)],Table15[Name],Table15[[#This Row],[Name]])</f>
        <v>#NAME?</v>
      </c>
      <c r="AV157" s="11" t="e">
        <f ca="1">_xlfn.MAXIFS(Table15[Deceleration B1-3 Total Efforts (Gen 2)],Table15[Name],Table15[[#This Row],[Name]])</f>
        <v>#NAME?</v>
      </c>
      <c r="AW157" s="11" t="e">
        <f ca="1">_xlfn.MAXIFS(Table15[High Intensity Distance (m)_&gt;15],Table15[Name],Table15[[#This Row],[Name]])</f>
        <v>#NAME?</v>
      </c>
      <c r="AX157" s="11" t="e">
        <f ca="1">_xlfn.MAXIFS(Table15[Velocity Zone 5 (20-25 Km/h) (m)],Table15[Name],Table15[[#This Row],[Name]])</f>
        <v>#NAME?</v>
      </c>
      <c r="AY157" s="11" t="e">
        <f ca="1">_xlfn.MAXIFS(Table15[Total Player Load],Table15[Name],Table15[[#This Row],[Name]])</f>
        <v>#NAME?</v>
      </c>
      <c r="AZ157" s="11" t="e">
        <f ca="1">_xlfn.MAXIFS(Table15[ACC+DEC],Table15[Name],Table15[[#This Row],[Name]])</f>
        <v>#NAME?</v>
      </c>
      <c r="BA157" s="11">
        <f>CONVERT(Table15[[#This Row],[Total Duration]],"day","mn")</f>
        <v>83.25</v>
      </c>
      <c r="BB157" s="12">
        <f>Table15[[#This Row],[HSD Above 20 km/h]]/Table15[[#This Row],[Duration(min)]]</f>
        <v>1.2485285285285286</v>
      </c>
      <c r="BC157" s="12">
        <f>Table15[[#This Row],[Velocity Zone 4 (15-20 Km/h) (m)]]/Table15[[#This Row],[Duration(min)]]</f>
        <v>6.05033033033033</v>
      </c>
      <c r="BD157" s="12">
        <f>Table15[[#This Row],[Velocity Zone 6 (25 + Km/h) (m)]]/Table15[[#This Row],[Duration(min)]]</f>
        <v>9.2252252252252254E-2</v>
      </c>
      <c r="BE157" s="12">
        <f>Table15[[#This Row],[Acceleration B1-3 Total Efforts (Gen 2)]]/Table15[[#This Row],[Duration(min)]]</f>
        <v>1.117117117117117</v>
      </c>
      <c r="BF157" s="12">
        <f>Table15[[#This Row],[Deceleration B1-3 Total Efforts (Gen 2)]]/Table15[[#This Row],[Duration(min)]]</f>
        <v>1.1291291291291292</v>
      </c>
      <c r="BG157" s="12">
        <f>Table15[[#This Row],[High Intensity Distance (m)_&gt;15]]/Table15[[#This Row],[Duration(min)]]</f>
        <v>7.2988588588588588</v>
      </c>
      <c r="BH157" s="12">
        <f>Table15[[#This Row],[Velocity Zone 5 (20-25 Km/h) (m)]]/Table15[[#This Row],[Duration(min)]]</f>
        <v>1.1562762762762764</v>
      </c>
      <c r="BI157" s="12">
        <f>Table15[[#This Row],[Total Player Load]]/Table15[[#This Row],[Duration(min)]]</f>
        <v>8.491228588588589</v>
      </c>
      <c r="BJ157" s="12">
        <f>Table15[[#This Row],[ACC+DEC]]/Table15[[#This Row],[Duration(min)]]</f>
        <v>2.2462462462462462</v>
      </c>
      <c r="BK157" s="11"/>
      <c r="BL157" s="11"/>
    </row>
    <row r="158" spans="1:64" x14ac:dyDescent="0.3">
      <c r="A158" s="13" t="s">
        <v>37</v>
      </c>
      <c r="B158" s="13" t="s">
        <v>131</v>
      </c>
      <c r="C158" s="14">
        <v>45127</v>
      </c>
      <c r="D158" s="13" t="s">
        <v>19</v>
      </c>
      <c r="E158" s="15">
        <v>0.10538194444444444</v>
      </c>
      <c r="F158" s="7">
        <v>7729.3252000000002</v>
      </c>
      <c r="G158" s="7">
        <v>26.22</v>
      </c>
      <c r="H158" s="7">
        <v>22.972580000000001</v>
      </c>
      <c r="I158" s="7">
        <v>458.10001</v>
      </c>
      <c r="J158" s="7">
        <v>0</v>
      </c>
      <c r="K158" s="7">
        <v>66</v>
      </c>
      <c r="L158" s="7">
        <v>66</v>
      </c>
      <c r="M158" s="7">
        <v>484.32001000000002</v>
      </c>
      <c r="N158" s="7">
        <v>26.22</v>
      </c>
      <c r="O158" s="7">
        <v>861.03119000000004</v>
      </c>
      <c r="P158" s="7">
        <v>50.932020000000001</v>
      </c>
      <c r="Q158" s="10">
        <f>SUM(Table15[[#This Row],[Acceleration B1-3 Total Efforts (Gen 2)]:[Deceleration B1-3 Total Efforts (Gen 2)]])</f>
        <v>132</v>
      </c>
      <c r="R158" s="11">
        <f>AVERAGEIF(Table15[Name],Table15[[#This Row],[Name]],Table15[Total Distance (m)])</f>
        <v>6139.7996708333349</v>
      </c>
      <c r="S158" s="11">
        <f>AVERAGEIF(Table15[Name],Table15[[#This Row],[Name]],Table15[HSD Above 20 km/h])</f>
        <v>201.54916583333338</v>
      </c>
      <c r="T158" s="11">
        <f>AVERAGEIF(Table15[Name],Table15[[#This Row],[Name]],Table15[Maximum Velocity (km/h)])</f>
        <v>23.793131666666667</v>
      </c>
      <c r="U158" s="11">
        <f>AVERAGEIF(Table15[Name],Table15[[#This Row],[Name]],Table15[Velocity Zone 4 (15-20 Km/h) (m)])</f>
        <v>577.89167124999983</v>
      </c>
      <c r="V158" s="11">
        <f>AVERAGEIF(Table15[Name],Table15[[#This Row],[Name]],Table15[Velocity Zone 6 (25 + Km/h) (m)])</f>
        <v>45.649166250000007</v>
      </c>
      <c r="W158" s="11">
        <f>AVERAGEIF(Table15[Name],Table15[[#This Row],[Name]],Table15[Acceleration B1-3 Total Efforts (Gen 2)])</f>
        <v>68.25</v>
      </c>
      <c r="X158" s="11">
        <f>AVERAGEIF(Table15[Name],Table15[[#This Row],[Name]],Table15[Deceleration B1-3 Total Efforts (Gen 2)])</f>
        <v>52.208333333333336</v>
      </c>
      <c r="Y158" s="11">
        <f>AVERAGEIF(Table15[Name],Table15[[#This Row],[Name]],Table15[High Intensity Distance (m)_&gt;15])</f>
        <v>779.44083708333335</v>
      </c>
      <c r="Z158" s="11">
        <f>AVERAGEIF(Table15[Name],Table15[[#This Row],[Name]],Table15[Velocity Zone 5 (20-25 Km/h) (m)])</f>
        <v>155.89999958333337</v>
      </c>
      <c r="AA158" s="11">
        <f>AVERAGEIF(Table15[Name],Table15[[#This Row],[Name]],Table15[Total Player Load])</f>
        <v>674.74275333333321</v>
      </c>
      <c r="AB158" s="11">
        <f>AVERAGEIF(Table15[Name],Table15[[#This Row],[Name]],Table15[ACC+DEC])</f>
        <v>120.45833333333333</v>
      </c>
      <c r="AC158" s="11">
        <f>AVERAGE(Table15[Total Distance (m)])</f>
        <v>5546.0900840188679</v>
      </c>
      <c r="AD158" s="11">
        <f>AVERAGE(Table15[HSD Above 20 km/h])</f>
        <v>248.67511279245289</v>
      </c>
      <c r="AE158" s="11">
        <f>AVERAGE(Table15[Maximum Velocity (km/h)])</f>
        <v>25.938714150943401</v>
      </c>
      <c r="AF158" s="11">
        <f>AVERAGE(Table15[Velocity Zone 4 (15-20 Km/h) (m)])</f>
        <v>585.63754809433908</v>
      </c>
      <c r="AG158" s="11">
        <f>AVERAGE(Table15[Velocity Zone 6 (25 + Km/h) (m)])</f>
        <v>55.103452830188672</v>
      </c>
      <c r="AH158" s="11">
        <f>AVERAGE(Table15[Acceleration B1-3 Total Efforts (Gen 2)])</f>
        <v>70.932075471698113</v>
      </c>
      <c r="AI158" s="11">
        <f>AVERAGE(Table15[Deceleration B1-3 Total Efforts (Gen 2)])</f>
        <v>58.513207547169813</v>
      </c>
      <c r="AJ158" s="11">
        <f>AVERAGE(Table15[High Intensity Distance (m)_&gt;15])</f>
        <v>834.31266088679206</v>
      </c>
      <c r="AK158" s="11">
        <f>AVERAGE(Table15[Velocity Zone 5 (20-25 Km/h) (m)])</f>
        <v>193.57165996226419</v>
      </c>
      <c r="AL158" s="11">
        <f>AVERAGE(Table15[Total Player Load])</f>
        <v>612.17092028301886</v>
      </c>
      <c r="AM158" s="11">
        <f>AVERAGE(Table15[ACC+DEC])</f>
        <v>129.44528301886791</v>
      </c>
      <c r="AN158" s="11" t="str">
        <f>TEXT(Table15[[#This Row],[Date]],"mmmm")</f>
        <v>juillet</v>
      </c>
      <c r="AO158" s="11" t="e">
        <f ca="1">_xlfn.MAXIFS(Table15[Total Distance (m)],Table15[Name],Table15[[#This Row],[Name]])</f>
        <v>#NAME?</v>
      </c>
      <c r="AP158" s="11" t="e">
        <f ca="1">_xlfn.MAXIFS(Table15[HSD Above 20 km/h],Table15[Name],Table15[[#This Row],[Name]])</f>
        <v>#NAME?</v>
      </c>
      <c r="AQ158" s="11" t="e">
        <f ca="1">_xlfn.MAXIFS(Table15[Maximum Velocity (km/h)],Table15[Name],Table15[[#This Row],[Name]])</f>
        <v>#NAME?</v>
      </c>
      <c r="AR158" s="9" t="e">
        <f ca="1">Table15[[#This Row],[Maximum Velocity (km/h)]]/Table15[[#This Row],[Max_Maximum Velocity (km/h)]]</f>
        <v>#NAME?</v>
      </c>
      <c r="AS158" s="11" t="e">
        <f ca="1">_xlfn.MAXIFS(Table15[Velocity Zone 4 (15-20 Km/h) (m)],Table15[Name],Table15[[#This Row],[Name]])</f>
        <v>#NAME?</v>
      </c>
      <c r="AT158" s="11" t="e">
        <f ca="1">_xlfn.MAXIFS(Table15[Velocity Zone 6 (25 + Km/h) (m)],Table15[Name],Table15[[#This Row],[Name]])</f>
        <v>#NAME?</v>
      </c>
      <c r="AU158" s="11" t="e">
        <f ca="1">_xlfn.MAXIFS(Table15[Acceleration B1-3 Total Efforts (Gen 2)],Table15[Name],Table15[[#This Row],[Name]])</f>
        <v>#NAME?</v>
      </c>
      <c r="AV158" s="11" t="e">
        <f ca="1">_xlfn.MAXIFS(Table15[Deceleration B1-3 Total Efforts (Gen 2)],Table15[Name],Table15[[#This Row],[Name]])</f>
        <v>#NAME?</v>
      </c>
      <c r="AW158" s="11" t="e">
        <f ca="1">_xlfn.MAXIFS(Table15[High Intensity Distance (m)_&gt;15],Table15[Name],Table15[[#This Row],[Name]])</f>
        <v>#NAME?</v>
      </c>
      <c r="AX158" s="11" t="e">
        <f ca="1">_xlfn.MAXIFS(Table15[Velocity Zone 5 (20-25 Km/h) (m)],Table15[Name],Table15[[#This Row],[Name]])</f>
        <v>#NAME?</v>
      </c>
      <c r="AY158" s="11" t="e">
        <f ca="1">_xlfn.MAXIFS(Table15[Total Player Load],Table15[Name],Table15[[#This Row],[Name]])</f>
        <v>#NAME?</v>
      </c>
      <c r="AZ158" s="11" t="e">
        <f ca="1">_xlfn.MAXIFS(Table15[ACC+DEC],Table15[Name],Table15[[#This Row],[Name]])</f>
        <v>#NAME?</v>
      </c>
      <c r="BA158" s="11">
        <f>CONVERT(Table15[[#This Row],[Total Duration]],"day","mn")</f>
        <v>151.75</v>
      </c>
      <c r="BB158" s="12">
        <f>Table15[[#This Row],[HSD Above 20 km/h]]/Table15[[#This Row],[Duration(min)]]</f>
        <v>0.17278418451400329</v>
      </c>
      <c r="BC158" s="12">
        <f>Table15[[#This Row],[Velocity Zone 4 (15-20 Km/h) (m)]]/Table15[[#This Row],[Duration(min)]]</f>
        <v>3.0187809555189458</v>
      </c>
      <c r="BD158" s="12">
        <f>Table15[[#This Row],[Velocity Zone 6 (25 + Km/h) (m)]]/Table15[[#This Row],[Duration(min)]]</f>
        <v>0</v>
      </c>
      <c r="BE158" s="12">
        <f>Table15[[#This Row],[Acceleration B1-3 Total Efforts (Gen 2)]]/Table15[[#This Row],[Duration(min)]]</f>
        <v>0.43492586490939045</v>
      </c>
      <c r="BF158" s="12">
        <f>Table15[[#This Row],[Deceleration B1-3 Total Efforts (Gen 2)]]/Table15[[#This Row],[Duration(min)]]</f>
        <v>0.43492586490939045</v>
      </c>
      <c r="BG158" s="12">
        <f>Table15[[#This Row],[High Intensity Distance (m)_&gt;15]]/Table15[[#This Row],[Duration(min)]]</f>
        <v>3.191565140032949</v>
      </c>
      <c r="BH158" s="12">
        <f>Table15[[#This Row],[Velocity Zone 5 (20-25 Km/h) (m)]]/Table15[[#This Row],[Duration(min)]]</f>
        <v>0.17278418451400329</v>
      </c>
      <c r="BI158" s="12">
        <f>Table15[[#This Row],[Total Player Load]]/Table15[[#This Row],[Duration(min)]]</f>
        <v>5.6740111367380566</v>
      </c>
      <c r="BJ158" s="12">
        <f>Table15[[#This Row],[ACC+DEC]]/Table15[[#This Row],[Duration(min)]]</f>
        <v>0.86985172981878089</v>
      </c>
      <c r="BK158" s="11"/>
      <c r="BL158" s="11"/>
    </row>
    <row r="159" spans="1:64" x14ac:dyDescent="0.3">
      <c r="A159" s="13" t="s">
        <v>23</v>
      </c>
      <c r="B159" s="13" t="s">
        <v>131</v>
      </c>
      <c r="C159" s="14">
        <v>45127</v>
      </c>
      <c r="D159" s="13" t="s">
        <v>24</v>
      </c>
      <c r="E159" s="15">
        <v>0.10587962962962964</v>
      </c>
      <c r="F159" s="7">
        <v>7791.9453100000001</v>
      </c>
      <c r="G159" s="7">
        <v>66.069999999999993</v>
      </c>
      <c r="H159" s="7">
        <v>24.855419999999999</v>
      </c>
      <c r="I159" s="7">
        <v>525.51000999999997</v>
      </c>
      <c r="J159" s="7">
        <v>0.53</v>
      </c>
      <c r="K159" s="7">
        <v>97</v>
      </c>
      <c r="L159" s="7">
        <v>83</v>
      </c>
      <c r="M159" s="7">
        <v>591.58001000000002</v>
      </c>
      <c r="N159" s="7">
        <v>65.540000000000006</v>
      </c>
      <c r="O159" s="7">
        <v>903.86924999999997</v>
      </c>
      <c r="P159" s="7">
        <v>51.103380000000001</v>
      </c>
      <c r="Q159" s="10">
        <f>SUM(Table15[[#This Row],[Acceleration B1-3 Total Efforts (Gen 2)]:[Deceleration B1-3 Total Efforts (Gen 2)]])</f>
        <v>180</v>
      </c>
      <c r="R159" s="11">
        <f>AVERAGEIF(Table15[Name],Table15[[#This Row],[Name]],Table15[Total Distance (m)])</f>
        <v>6241.2704329032267</v>
      </c>
      <c r="S159" s="11">
        <f>AVERAGEIF(Table15[Name],Table15[[#This Row],[Name]],Table15[HSD Above 20 km/h])</f>
        <v>217.21870838709677</v>
      </c>
      <c r="T159" s="11">
        <f>AVERAGEIF(Table15[Name],Table15[[#This Row],[Name]],Table15[Maximum Velocity (km/h)])</f>
        <v>26.033857419354835</v>
      </c>
      <c r="U159" s="11">
        <f>AVERAGEIF(Table15[Name],Table15[[#This Row],[Name]],Table15[Velocity Zone 4 (15-20 Km/h) (m)])</f>
        <v>570.99710096774197</v>
      </c>
      <c r="V159" s="11">
        <f>AVERAGEIF(Table15[Name],Table15[[#This Row],[Name]],Table15[Velocity Zone 6 (25 + Km/h) (m)])</f>
        <v>39.649355161290323</v>
      </c>
      <c r="W159" s="11">
        <f>AVERAGEIF(Table15[Name],Table15[[#This Row],[Name]],Table15[Acceleration B1-3 Total Efforts (Gen 2)])</f>
        <v>62.967741935483872</v>
      </c>
      <c r="X159" s="11">
        <f>AVERAGEIF(Table15[Name],Table15[[#This Row],[Name]],Table15[Deceleration B1-3 Total Efforts (Gen 2)])</f>
        <v>49.29032258064516</v>
      </c>
      <c r="Y159" s="11">
        <f>AVERAGEIF(Table15[Name],Table15[[#This Row],[Name]],Table15[High Intensity Distance (m)_&gt;15])</f>
        <v>788.2158093548386</v>
      </c>
      <c r="Z159" s="11">
        <f>AVERAGEIF(Table15[Name],Table15[[#This Row],[Name]],Table15[Velocity Zone 5 (20-25 Km/h) (m)])</f>
        <v>177.56935322580642</v>
      </c>
      <c r="AA159" s="11">
        <f>AVERAGEIF(Table15[Name],Table15[[#This Row],[Name]],Table15[Total Player Load])</f>
        <v>665.93952838709663</v>
      </c>
      <c r="AB159" s="11">
        <f>AVERAGEIF(Table15[Name],Table15[[#This Row],[Name]],Table15[ACC+DEC])</f>
        <v>112.25806451612904</v>
      </c>
      <c r="AC159" s="11">
        <f>AVERAGE(Table15[Total Distance (m)])</f>
        <v>5546.0900840188679</v>
      </c>
      <c r="AD159" s="11">
        <f>AVERAGE(Table15[HSD Above 20 km/h])</f>
        <v>248.67511279245289</v>
      </c>
      <c r="AE159" s="11">
        <f>AVERAGE(Table15[Maximum Velocity (km/h)])</f>
        <v>25.938714150943401</v>
      </c>
      <c r="AF159" s="11">
        <f>AVERAGE(Table15[Velocity Zone 4 (15-20 Km/h) (m)])</f>
        <v>585.63754809433908</v>
      </c>
      <c r="AG159" s="11">
        <f>AVERAGE(Table15[Velocity Zone 6 (25 + Km/h) (m)])</f>
        <v>55.103452830188672</v>
      </c>
      <c r="AH159" s="11">
        <f>AVERAGE(Table15[Acceleration B1-3 Total Efforts (Gen 2)])</f>
        <v>70.932075471698113</v>
      </c>
      <c r="AI159" s="11">
        <f>AVERAGE(Table15[Deceleration B1-3 Total Efforts (Gen 2)])</f>
        <v>58.513207547169813</v>
      </c>
      <c r="AJ159" s="11">
        <f>AVERAGE(Table15[High Intensity Distance (m)_&gt;15])</f>
        <v>834.31266088679206</v>
      </c>
      <c r="AK159" s="11">
        <f>AVERAGE(Table15[Velocity Zone 5 (20-25 Km/h) (m)])</f>
        <v>193.57165996226419</v>
      </c>
      <c r="AL159" s="11">
        <f>AVERAGE(Table15[Total Player Load])</f>
        <v>612.17092028301886</v>
      </c>
      <c r="AM159" s="11">
        <f>AVERAGE(Table15[ACC+DEC])</f>
        <v>129.44528301886791</v>
      </c>
      <c r="AN159" s="11" t="str">
        <f>TEXT(Table15[[#This Row],[Date]],"mmmm")</f>
        <v>juillet</v>
      </c>
      <c r="AO159" s="11" t="e">
        <f ca="1">_xlfn.MAXIFS(Table15[Total Distance (m)],Table15[Name],Table15[[#This Row],[Name]])</f>
        <v>#NAME?</v>
      </c>
      <c r="AP159" s="11" t="e">
        <f ca="1">_xlfn.MAXIFS(Table15[HSD Above 20 km/h],Table15[Name],Table15[[#This Row],[Name]])</f>
        <v>#NAME?</v>
      </c>
      <c r="AQ159" s="11" t="e">
        <f ca="1">_xlfn.MAXIFS(Table15[Maximum Velocity (km/h)],Table15[Name],Table15[[#This Row],[Name]])</f>
        <v>#NAME?</v>
      </c>
      <c r="AR159" s="9" t="e">
        <f ca="1">Table15[[#This Row],[Maximum Velocity (km/h)]]/Table15[[#This Row],[Max_Maximum Velocity (km/h)]]</f>
        <v>#NAME?</v>
      </c>
      <c r="AS159" s="11" t="e">
        <f ca="1">_xlfn.MAXIFS(Table15[Velocity Zone 4 (15-20 Km/h) (m)],Table15[Name],Table15[[#This Row],[Name]])</f>
        <v>#NAME?</v>
      </c>
      <c r="AT159" s="11" t="e">
        <f ca="1">_xlfn.MAXIFS(Table15[Velocity Zone 6 (25 + Km/h) (m)],Table15[Name],Table15[[#This Row],[Name]])</f>
        <v>#NAME?</v>
      </c>
      <c r="AU159" s="11" t="e">
        <f ca="1">_xlfn.MAXIFS(Table15[Acceleration B1-3 Total Efforts (Gen 2)],Table15[Name],Table15[[#This Row],[Name]])</f>
        <v>#NAME?</v>
      </c>
      <c r="AV159" s="11" t="e">
        <f ca="1">_xlfn.MAXIFS(Table15[Deceleration B1-3 Total Efforts (Gen 2)],Table15[Name],Table15[[#This Row],[Name]])</f>
        <v>#NAME?</v>
      </c>
      <c r="AW159" s="11" t="e">
        <f ca="1">_xlfn.MAXIFS(Table15[High Intensity Distance (m)_&gt;15],Table15[Name],Table15[[#This Row],[Name]])</f>
        <v>#NAME?</v>
      </c>
      <c r="AX159" s="11" t="e">
        <f ca="1">_xlfn.MAXIFS(Table15[Velocity Zone 5 (20-25 Km/h) (m)],Table15[Name],Table15[[#This Row],[Name]])</f>
        <v>#NAME?</v>
      </c>
      <c r="AY159" s="11" t="e">
        <f ca="1">_xlfn.MAXIFS(Table15[Total Player Load],Table15[Name],Table15[[#This Row],[Name]])</f>
        <v>#NAME?</v>
      </c>
      <c r="AZ159" s="11" t="e">
        <f ca="1">_xlfn.MAXIFS(Table15[ACC+DEC],Table15[Name],Table15[[#This Row],[Name]])</f>
        <v>#NAME?</v>
      </c>
      <c r="BA159" s="11">
        <f>CONVERT(Table15[[#This Row],[Total Duration]],"day","mn")</f>
        <v>152.4666666666667</v>
      </c>
      <c r="BB159" s="12">
        <f>Table15[[#This Row],[HSD Above 20 km/h]]/Table15[[#This Row],[Duration(min)]]</f>
        <v>0.43334062090074321</v>
      </c>
      <c r="BC159" s="12">
        <f>Table15[[#This Row],[Velocity Zone 4 (15-20 Km/h) (m)]]/Table15[[#This Row],[Duration(min)]]</f>
        <v>3.4467206602536065</v>
      </c>
      <c r="BD159" s="12">
        <f>Table15[[#This Row],[Velocity Zone 6 (25 + Km/h) (m)]]/Table15[[#This Row],[Duration(min)]]</f>
        <v>3.4761696545693044E-3</v>
      </c>
      <c r="BE159" s="12">
        <f>Table15[[#This Row],[Acceleration B1-3 Total Efforts (Gen 2)]]/Table15[[#This Row],[Duration(min)]]</f>
        <v>0.6362046348928726</v>
      </c>
      <c r="BF159" s="12">
        <f>Table15[[#This Row],[Deceleration B1-3 Total Efforts (Gen 2)]]/Table15[[#This Row],[Duration(min)]]</f>
        <v>0.54438128552689102</v>
      </c>
      <c r="BG159" s="12">
        <f>Table15[[#This Row],[High Intensity Distance (m)_&gt;15]]/Table15[[#This Row],[Duration(min)]]</f>
        <v>3.88006128115435</v>
      </c>
      <c r="BH159" s="12">
        <f>Table15[[#This Row],[Velocity Zone 5 (20-25 Km/h) (m)]]/Table15[[#This Row],[Duration(min)]]</f>
        <v>0.42986445124617401</v>
      </c>
      <c r="BI159" s="12">
        <f>Table15[[#This Row],[Total Player Load]]/Table15[[#This Row],[Duration(min)]]</f>
        <v>5.9283072802798413</v>
      </c>
      <c r="BJ159" s="12">
        <f>Table15[[#This Row],[ACC+DEC]]/Table15[[#This Row],[Duration(min)]]</f>
        <v>1.1805859204197637</v>
      </c>
      <c r="BK159" s="11"/>
      <c r="BL159" s="11"/>
    </row>
    <row r="160" spans="1:64" x14ac:dyDescent="0.3">
      <c r="A160" s="13" t="s">
        <v>27</v>
      </c>
      <c r="B160" s="13" t="s">
        <v>131</v>
      </c>
      <c r="C160" s="14">
        <v>45127</v>
      </c>
      <c r="D160" s="13" t="s">
        <v>15</v>
      </c>
      <c r="E160" s="15">
        <v>5.7893518518518518E-2</v>
      </c>
      <c r="F160" s="7">
        <v>4555.8540000000003</v>
      </c>
      <c r="G160" s="7">
        <v>133.46</v>
      </c>
      <c r="H160" s="7">
        <v>26.493089999999999</v>
      </c>
      <c r="I160" s="7">
        <v>306.39999</v>
      </c>
      <c r="J160" s="7">
        <v>15.36</v>
      </c>
      <c r="K160" s="7">
        <v>73</v>
      </c>
      <c r="L160" s="7">
        <v>76</v>
      </c>
      <c r="M160" s="7">
        <v>439.85998999999998</v>
      </c>
      <c r="N160" s="7">
        <v>118.1</v>
      </c>
      <c r="O160" s="7">
        <v>472.46964000000003</v>
      </c>
      <c r="P160" s="7">
        <v>54.63823</v>
      </c>
      <c r="Q160" s="10">
        <f>SUM(Table15[[#This Row],[Acceleration B1-3 Total Efforts (Gen 2)]:[Deceleration B1-3 Total Efforts (Gen 2)]])</f>
        <v>149</v>
      </c>
      <c r="R160" s="11">
        <f>AVERAGEIF(Table15[Name],Table15[[#This Row],[Name]],Table15[Total Distance (m)])</f>
        <v>5179.7768868965513</v>
      </c>
      <c r="S160" s="11">
        <f>AVERAGEIF(Table15[Name],Table15[[#This Row],[Name]],Table15[HSD Above 20 km/h])</f>
        <v>252.10896655172411</v>
      </c>
      <c r="T160" s="11">
        <f>AVERAGEIF(Table15[Name],Table15[[#This Row],[Name]],Table15[Maximum Velocity (km/h)])</f>
        <v>25.649757931034483</v>
      </c>
      <c r="U160" s="11">
        <f>AVERAGEIF(Table15[Name],Table15[[#This Row],[Name]],Table15[Velocity Zone 4 (15-20 Km/h) (m)])</f>
        <v>569.24724724137934</v>
      </c>
      <c r="V160" s="11">
        <f>AVERAGEIF(Table15[Name],Table15[[#This Row],[Name]],Table15[Velocity Zone 6 (25 + Km/h) (m)])</f>
        <v>51.631034137931039</v>
      </c>
      <c r="W160" s="11">
        <f>AVERAGEIF(Table15[Name],Table15[[#This Row],[Name]],Table15[Acceleration B1-3 Total Efforts (Gen 2)])</f>
        <v>76</v>
      </c>
      <c r="X160" s="11">
        <f>AVERAGEIF(Table15[Name],Table15[[#This Row],[Name]],Table15[Deceleration B1-3 Total Efforts (Gen 2)])</f>
        <v>64.58620689655173</v>
      </c>
      <c r="Y160" s="11">
        <f>AVERAGEIF(Table15[Name],Table15[[#This Row],[Name]],Table15[High Intensity Distance (m)_&gt;15])</f>
        <v>821.35621379310328</v>
      </c>
      <c r="Z160" s="11">
        <f>AVERAGEIF(Table15[Name],Table15[[#This Row],[Name]],Table15[Velocity Zone 5 (20-25 Km/h) (m)])</f>
        <v>200.47793241379313</v>
      </c>
      <c r="AA160" s="11">
        <f>AVERAGEIF(Table15[Name],Table15[[#This Row],[Name]],Table15[Total Player Load])</f>
        <v>529.0852103448276</v>
      </c>
      <c r="AB160" s="11">
        <f>AVERAGEIF(Table15[Name],Table15[[#This Row],[Name]],Table15[ACC+DEC])</f>
        <v>140.58620689655172</v>
      </c>
      <c r="AC160" s="11">
        <f>AVERAGE(Table15[Total Distance (m)])</f>
        <v>5546.0900840188679</v>
      </c>
      <c r="AD160" s="11">
        <f>AVERAGE(Table15[HSD Above 20 km/h])</f>
        <v>248.67511279245289</v>
      </c>
      <c r="AE160" s="11">
        <f>AVERAGE(Table15[Maximum Velocity (km/h)])</f>
        <v>25.938714150943401</v>
      </c>
      <c r="AF160" s="11">
        <f>AVERAGE(Table15[Velocity Zone 4 (15-20 Km/h) (m)])</f>
        <v>585.63754809433908</v>
      </c>
      <c r="AG160" s="11">
        <f>AVERAGE(Table15[Velocity Zone 6 (25 + Km/h) (m)])</f>
        <v>55.103452830188672</v>
      </c>
      <c r="AH160" s="11">
        <f>AVERAGE(Table15[Acceleration B1-3 Total Efforts (Gen 2)])</f>
        <v>70.932075471698113</v>
      </c>
      <c r="AI160" s="11">
        <f>AVERAGE(Table15[Deceleration B1-3 Total Efforts (Gen 2)])</f>
        <v>58.513207547169813</v>
      </c>
      <c r="AJ160" s="11">
        <f>AVERAGE(Table15[High Intensity Distance (m)_&gt;15])</f>
        <v>834.31266088679206</v>
      </c>
      <c r="AK160" s="11">
        <f>AVERAGE(Table15[Velocity Zone 5 (20-25 Km/h) (m)])</f>
        <v>193.57165996226419</v>
      </c>
      <c r="AL160" s="11">
        <f>AVERAGE(Table15[Total Player Load])</f>
        <v>612.17092028301886</v>
      </c>
      <c r="AM160" s="11">
        <f>AVERAGE(Table15[ACC+DEC])</f>
        <v>129.44528301886791</v>
      </c>
      <c r="AN160" s="11" t="str">
        <f>TEXT(Table15[[#This Row],[Date]],"mmmm")</f>
        <v>juillet</v>
      </c>
      <c r="AO160" s="11" t="e">
        <f ca="1">_xlfn.MAXIFS(Table15[Total Distance (m)],Table15[Name],Table15[[#This Row],[Name]])</f>
        <v>#NAME?</v>
      </c>
      <c r="AP160" s="11" t="e">
        <f ca="1">_xlfn.MAXIFS(Table15[HSD Above 20 km/h],Table15[Name],Table15[[#This Row],[Name]])</f>
        <v>#NAME?</v>
      </c>
      <c r="AQ160" s="11" t="e">
        <f ca="1">_xlfn.MAXIFS(Table15[Maximum Velocity (km/h)],Table15[Name],Table15[[#This Row],[Name]])</f>
        <v>#NAME?</v>
      </c>
      <c r="AR160" s="9" t="e">
        <f ca="1">Table15[[#This Row],[Maximum Velocity (km/h)]]/Table15[[#This Row],[Max_Maximum Velocity (km/h)]]</f>
        <v>#NAME?</v>
      </c>
      <c r="AS160" s="11" t="e">
        <f ca="1">_xlfn.MAXIFS(Table15[Velocity Zone 4 (15-20 Km/h) (m)],Table15[Name],Table15[[#This Row],[Name]])</f>
        <v>#NAME?</v>
      </c>
      <c r="AT160" s="11" t="e">
        <f ca="1">_xlfn.MAXIFS(Table15[Velocity Zone 6 (25 + Km/h) (m)],Table15[Name],Table15[[#This Row],[Name]])</f>
        <v>#NAME?</v>
      </c>
      <c r="AU160" s="11" t="e">
        <f ca="1">_xlfn.MAXIFS(Table15[Acceleration B1-3 Total Efforts (Gen 2)],Table15[Name],Table15[[#This Row],[Name]])</f>
        <v>#NAME?</v>
      </c>
      <c r="AV160" s="11" t="e">
        <f ca="1">_xlfn.MAXIFS(Table15[Deceleration B1-3 Total Efforts (Gen 2)],Table15[Name],Table15[[#This Row],[Name]])</f>
        <v>#NAME?</v>
      </c>
      <c r="AW160" s="11" t="e">
        <f ca="1">_xlfn.MAXIFS(Table15[High Intensity Distance (m)_&gt;15],Table15[Name],Table15[[#This Row],[Name]])</f>
        <v>#NAME?</v>
      </c>
      <c r="AX160" s="11" t="e">
        <f ca="1">_xlfn.MAXIFS(Table15[Velocity Zone 5 (20-25 Km/h) (m)],Table15[Name],Table15[[#This Row],[Name]])</f>
        <v>#NAME?</v>
      </c>
      <c r="AY160" s="11" t="e">
        <f ca="1">_xlfn.MAXIFS(Table15[Total Player Load],Table15[Name],Table15[[#This Row],[Name]])</f>
        <v>#NAME?</v>
      </c>
      <c r="AZ160" s="11" t="e">
        <f ca="1">_xlfn.MAXIFS(Table15[ACC+DEC],Table15[Name],Table15[[#This Row],[Name]])</f>
        <v>#NAME?</v>
      </c>
      <c r="BA160" s="11">
        <f>CONVERT(Table15[[#This Row],[Total Duration]],"day","mn")</f>
        <v>83.36666666666666</v>
      </c>
      <c r="BB160" s="12">
        <f>Table15[[#This Row],[HSD Above 20 km/h]]/Table15[[#This Row],[Duration(min)]]</f>
        <v>1.6008796481407439</v>
      </c>
      <c r="BC160" s="12">
        <f>Table15[[#This Row],[Velocity Zone 4 (15-20 Km/h) (m)]]/Table15[[#This Row],[Duration(min)]]</f>
        <v>3.6753297481007601</v>
      </c>
      <c r="BD160" s="12">
        <f>Table15[[#This Row],[Velocity Zone 6 (25 + Km/h) (m)]]/Table15[[#This Row],[Duration(min)]]</f>
        <v>0.18424630147940824</v>
      </c>
      <c r="BE160" s="12">
        <f>Table15[[#This Row],[Acceleration B1-3 Total Efforts (Gen 2)]]/Table15[[#This Row],[Duration(min)]]</f>
        <v>0.87564974010395846</v>
      </c>
      <c r="BF160" s="12">
        <f>Table15[[#This Row],[Deceleration B1-3 Total Efforts (Gen 2)]]/Table15[[#This Row],[Duration(min)]]</f>
        <v>0.9116353458616554</v>
      </c>
      <c r="BG160" s="12">
        <f>Table15[[#This Row],[High Intensity Distance (m)_&gt;15]]/Table15[[#This Row],[Duration(min)]]</f>
        <v>5.2762093962415033</v>
      </c>
      <c r="BH160" s="12">
        <f>Table15[[#This Row],[Velocity Zone 5 (20-25 Km/h) (m)]]/Table15[[#This Row],[Duration(min)]]</f>
        <v>1.4166333466613354</v>
      </c>
      <c r="BI160" s="12">
        <f>Table15[[#This Row],[Total Player Load]]/Table15[[#This Row],[Duration(min)]]</f>
        <v>5.6673687325069979</v>
      </c>
      <c r="BJ160" s="12">
        <f>Table15[[#This Row],[ACC+DEC]]/Table15[[#This Row],[Duration(min)]]</f>
        <v>1.787285085965614</v>
      </c>
      <c r="BK160" s="11"/>
      <c r="BL160" s="11"/>
    </row>
    <row r="161" spans="1:64" x14ac:dyDescent="0.3">
      <c r="A161" s="13" t="s">
        <v>28</v>
      </c>
      <c r="B161" s="13" t="s">
        <v>131</v>
      </c>
      <c r="C161" s="14">
        <v>45127</v>
      </c>
      <c r="D161" s="13" t="s">
        <v>17</v>
      </c>
      <c r="E161" s="15">
        <v>0.10587962962962964</v>
      </c>
      <c r="F161" s="7">
        <v>7819.5874000000003</v>
      </c>
      <c r="G161" s="7">
        <v>177.3</v>
      </c>
      <c r="H161" s="7">
        <v>27.446809999999999</v>
      </c>
      <c r="I161" s="7">
        <v>518.87</v>
      </c>
      <c r="J161" s="7">
        <v>14.92</v>
      </c>
      <c r="K161" s="7">
        <v>100</v>
      </c>
      <c r="L161" s="7">
        <v>65</v>
      </c>
      <c r="M161" s="7">
        <v>696.17</v>
      </c>
      <c r="N161" s="7">
        <v>162.38</v>
      </c>
      <c r="O161" s="7">
        <v>766.94875999999999</v>
      </c>
      <c r="P161" s="7">
        <v>51.284669999999998</v>
      </c>
      <c r="Q161" s="10">
        <f>SUM(Table15[[#This Row],[Acceleration B1-3 Total Efforts (Gen 2)]:[Deceleration B1-3 Total Efforts (Gen 2)]])</f>
        <v>165</v>
      </c>
      <c r="R161" s="11">
        <f>AVERAGEIF(Table15[Name],Table15[[#This Row],[Name]],Table15[Total Distance (m)])</f>
        <v>5226.0524104761907</v>
      </c>
      <c r="S161" s="11">
        <f>AVERAGEIF(Table15[Name],Table15[[#This Row],[Name]],Table15[HSD Above 20 km/h])</f>
        <v>191.89047666666667</v>
      </c>
      <c r="T161" s="11">
        <f>AVERAGEIF(Table15[Name],Table15[[#This Row],[Name]],Table15[Maximum Velocity (km/h)])</f>
        <v>24.023690000000002</v>
      </c>
      <c r="U161" s="11">
        <f>AVERAGEIF(Table15[Name],Table15[[#This Row],[Name]],Table15[Velocity Zone 4 (15-20 Km/h) (m)])</f>
        <v>513.75143095238082</v>
      </c>
      <c r="V161" s="11">
        <f>AVERAGEIF(Table15[Name],Table15[[#This Row],[Name]],Table15[Velocity Zone 6 (25 + Km/h) (m)])</f>
        <v>55.037619047619046</v>
      </c>
      <c r="W161" s="11">
        <f>AVERAGEIF(Table15[Name],Table15[[#This Row],[Name]],Table15[Acceleration B1-3 Total Efforts (Gen 2)])</f>
        <v>62.238095238095241</v>
      </c>
      <c r="X161" s="11">
        <f>AVERAGEIF(Table15[Name],Table15[[#This Row],[Name]],Table15[Deceleration B1-3 Total Efforts (Gen 2)])</f>
        <v>39.761904761904759</v>
      </c>
      <c r="Y161" s="11">
        <f>AVERAGEIF(Table15[Name],Table15[[#This Row],[Name]],Table15[High Intensity Distance (m)_&gt;15])</f>
        <v>705.64190761904752</v>
      </c>
      <c r="Z161" s="11">
        <f>AVERAGEIF(Table15[Name],Table15[[#This Row],[Name]],Table15[Velocity Zone 5 (20-25 Km/h) (m)])</f>
        <v>136.85285761904763</v>
      </c>
      <c r="AA161" s="11">
        <f>AVERAGEIF(Table15[Name],Table15[[#This Row],[Name]],Table15[Total Player Load])</f>
        <v>519.94061999999997</v>
      </c>
      <c r="AB161" s="11">
        <f>AVERAGEIF(Table15[Name],Table15[[#This Row],[Name]],Table15[ACC+DEC])</f>
        <v>102</v>
      </c>
      <c r="AC161" s="11">
        <f>AVERAGE(Table15[Total Distance (m)])</f>
        <v>5546.0900840188679</v>
      </c>
      <c r="AD161" s="11">
        <f>AVERAGE(Table15[HSD Above 20 km/h])</f>
        <v>248.67511279245289</v>
      </c>
      <c r="AE161" s="11">
        <f>AVERAGE(Table15[Maximum Velocity (km/h)])</f>
        <v>25.938714150943401</v>
      </c>
      <c r="AF161" s="11">
        <f>AVERAGE(Table15[Velocity Zone 4 (15-20 Km/h) (m)])</f>
        <v>585.63754809433908</v>
      </c>
      <c r="AG161" s="11">
        <f>AVERAGE(Table15[Velocity Zone 6 (25 + Km/h) (m)])</f>
        <v>55.103452830188672</v>
      </c>
      <c r="AH161" s="11">
        <f>AVERAGE(Table15[Acceleration B1-3 Total Efforts (Gen 2)])</f>
        <v>70.932075471698113</v>
      </c>
      <c r="AI161" s="11">
        <f>AVERAGE(Table15[Deceleration B1-3 Total Efforts (Gen 2)])</f>
        <v>58.513207547169813</v>
      </c>
      <c r="AJ161" s="11">
        <f>AVERAGE(Table15[High Intensity Distance (m)_&gt;15])</f>
        <v>834.31266088679206</v>
      </c>
      <c r="AK161" s="11">
        <f>AVERAGE(Table15[Velocity Zone 5 (20-25 Km/h) (m)])</f>
        <v>193.57165996226419</v>
      </c>
      <c r="AL161" s="11">
        <f>AVERAGE(Table15[Total Player Load])</f>
        <v>612.17092028301886</v>
      </c>
      <c r="AM161" s="11">
        <f>AVERAGE(Table15[ACC+DEC])</f>
        <v>129.44528301886791</v>
      </c>
      <c r="AN161" s="11" t="str">
        <f>TEXT(Table15[[#This Row],[Date]],"mmmm")</f>
        <v>juillet</v>
      </c>
      <c r="AO161" s="11" t="e">
        <f ca="1">_xlfn.MAXIFS(Table15[Total Distance (m)],Table15[Name],Table15[[#This Row],[Name]])</f>
        <v>#NAME?</v>
      </c>
      <c r="AP161" s="11" t="e">
        <f ca="1">_xlfn.MAXIFS(Table15[HSD Above 20 km/h],Table15[Name],Table15[[#This Row],[Name]])</f>
        <v>#NAME?</v>
      </c>
      <c r="AQ161" s="11" t="e">
        <f ca="1">_xlfn.MAXIFS(Table15[Maximum Velocity (km/h)],Table15[Name],Table15[[#This Row],[Name]])</f>
        <v>#NAME?</v>
      </c>
      <c r="AR161" s="9" t="e">
        <f ca="1">Table15[[#This Row],[Maximum Velocity (km/h)]]/Table15[[#This Row],[Max_Maximum Velocity (km/h)]]</f>
        <v>#NAME?</v>
      </c>
      <c r="AS161" s="11" t="e">
        <f ca="1">_xlfn.MAXIFS(Table15[Velocity Zone 4 (15-20 Km/h) (m)],Table15[Name],Table15[[#This Row],[Name]])</f>
        <v>#NAME?</v>
      </c>
      <c r="AT161" s="11" t="e">
        <f ca="1">_xlfn.MAXIFS(Table15[Velocity Zone 6 (25 + Km/h) (m)],Table15[Name],Table15[[#This Row],[Name]])</f>
        <v>#NAME?</v>
      </c>
      <c r="AU161" s="11" t="e">
        <f ca="1">_xlfn.MAXIFS(Table15[Acceleration B1-3 Total Efforts (Gen 2)],Table15[Name],Table15[[#This Row],[Name]])</f>
        <v>#NAME?</v>
      </c>
      <c r="AV161" s="11" t="e">
        <f ca="1">_xlfn.MAXIFS(Table15[Deceleration B1-3 Total Efforts (Gen 2)],Table15[Name],Table15[[#This Row],[Name]])</f>
        <v>#NAME?</v>
      </c>
      <c r="AW161" s="11" t="e">
        <f ca="1">_xlfn.MAXIFS(Table15[High Intensity Distance (m)_&gt;15],Table15[Name],Table15[[#This Row],[Name]])</f>
        <v>#NAME?</v>
      </c>
      <c r="AX161" s="11" t="e">
        <f ca="1">_xlfn.MAXIFS(Table15[Velocity Zone 5 (20-25 Km/h) (m)],Table15[Name],Table15[[#This Row],[Name]])</f>
        <v>#NAME?</v>
      </c>
      <c r="AY161" s="11" t="e">
        <f ca="1">_xlfn.MAXIFS(Table15[Total Player Load],Table15[Name],Table15[[#This Row],[Name]])</f>
        <v>#NAME?</v>
      </c>
      <c r="AZ161" s="11" t="e">
        <f ca="1">_xlfn.MAXIFS(Table15[ACC+DEC],Table15[Name],Table15[[#This Row],[Name]])</f>
        <v>#NAME?</v>
      </c>
      <c r="BA161" s="11">
        <f>CONVERT(Table15[[#This Row],[Total Duration]],"day","mn")</f>
        <v>152.4666666666667</v>
      </c>
      <c r="BB161" s="12">
        <f>Table15[[#This Row],[HSD Above 20 km/h]]/Table15[[#This Row],[Duration(min)]]</f>
        <v>1.1628771316134672</v>
      </c>
      <c r="BC161" s="12">
        <f>Table15[[#This Row],[Velocity Zone 4 (15-20 Km/h) (m)]]/Table15[[#This Row],[Duration(min)]]</f>
        <v>3.4031700918233487</v>
      </c>
      <c r="BD161" s="12">
        <f>Table15[[#This Row],[Velocity Zone 6 (25 + Km/h) (m)]]/Table15[[#This Row],[Duration(min)]]</f>
        <v>9.7857455181460412E-2</v>
      </c>
      <c r="BE161" s="12">
        <f>Table15[[#This Row],[Acceleration B1-3 Total Efforts (Gen 2)]]/Table15[[#This Row],[Duration(min)]]</f>
        <v>0.65588106689986869</v>
      </c>
      <c r="BF161" s="12">
        <f>Table15[[#This Row],[Deceleration B1-3 Total Efforts (Gen 2)]]/Table15[[#This Row],[Duration(min)]]</f>
        <v>0.42632269348491464</v>
      </c>
      <c r="BG161" s="12">
        <f>Table15[[#This Row],[High Intensity Distance (m)_&gt;15]]/Table15[[#This Row],[Duration(min)]]</f>
        <v>4.5660472234368159</v>
      </c>
      <c r="BH161" s="12">
        <f>Table15[[#This Row],[Velocity Zone 5 (20-25 Km/h) (m)]]/Table15[[#This Row],[Duration(min)]]</f>
        <v>1.0650196764320068</v>
      </c>
      <c r="BI161" s="12">
        <f>Table15[[#This Row],[Total Player Load]]/Table15[[#This Row],[Duration(min)]]</f>
        <v>5.0302717096633129</v>
      </c>
      <c r="BJ161" s="12">
        <f>Table15[[#This Row],[ACC+DEC]]/Table15[[#This Row],[Duration(min)]]</f>
        <v>1.0822037603847834</v>
      </c>
      <c r="BK161" s="11"/>
      <c r="BL161" s="11"/>
    </row>
    <row r="162" spans="1:64" x14ac:dyDescent="0.3">
      <c r="A162" s="13" t="s">
        <v>29</v>
      </c>
      <c r="B162" s="13" t="s">
        <v>131</v>
      </c>
      <c r="C162" s="14">
        <v>45127</v>
      </c>
      <c r="D162" s="13" t="s">
        <v>19</v>
      </c>
      <c r="E162" s="15">
        <v>0.10538194444444444</v>
      </c>
      <c r="F162" s="7">
        <v>7835.2907699999996</v>
      </c>
      <c r="G162" s="7">
        <v>109.66</v>
      </c>
      <c r="H162" s="7">
        <v>24.596730000000001</v>
      </c>
      <c r="I162" s="7">
        <v>733.87</v>
      </c>
      <c r="J162" s="7">
        <v>0</v>
      </c>
      <c r="K162" s="7">
        <v>122</v>
      </c>
      <c r="L162" s="7">
        <v>105</v>
      </c>
      <c r="M162" s="7">
        <v>843.53</v>
      </c>
      <c r="N162" s="7">
        <v>109.66</v>
      </c>
      <c r="O162" s="7">
        <v>890.65204000000006</v>
      </c>
      <c r="P162" s="7">
        <v>51.630279999999999</v>
      </c>
      <c r="Q162" s="10">
        <f>SUM(Table15[[#This Row],[Acceleration B1-3 Total Efforts (Gen 2)]:[Deceleration B1-3 Total Efforts (Gen 2)]])</f>
        <v>227</v>
      </c>
      <c r="R162" s="11">
        <f>AVERAGEIF(Table15[Name],Table15[[#This Row],[Name]],Table15[Total Distance (m)])</f>
        <v>5728.9490364516105</v>
      </c>
      <c r="S162" s="11">
        <f>AVERAGEIF(Table15[Name],Table15[[#This Row],[Name]],Table15[HSD Above 20 km/h])</f>
        <v>239.85128903225805</v>
      </c>
      <c r="T162" s="11">
        <f>AVERAGEIF(Table15[Name],Table15[[#This Row],[Name]],Table15[Maximum Velocity (km/h)])</f>
        <v>25.935883548387089</v>
      </c>
      <c r="U162" s="11">
        <f>AVERAGEIF(Table15[Name],Table15[[#This Row],[Name]],Table15[Velocity Zone 4 (15-20 Km/h) (m)])</f>
        <v>718.38871516129029</v>
      </c>
      <c r="V162" s="11">
        <f>AVERAGEIF(Table15[Name],Table15[[#This Row],[Name]],Table15[Velocity Zone 6 (25 + Km/h) (m)])</f>
        <v>46.860967419354829</v>
      </c>
      <c r="W162" s="11">
        <f>AVERAGEIF(Table15[Name],Table15[[#This Row],[Name]],Table15[Acceleration B1-3 Total Efforts (Gen 2)])</f>
        <v>75.193548387096769</v>
      </c>
      <c r="X162" s="11">
        <f>AVERAGEIF(Table15[Name],Table15[[#This Row],[Name]],Table15[Deceleration B1-3 Total Efforts (Gen 2)])</f>
        <v>57.548387096774192</v>
      </c>
      <c r="Y162" s="11">
        <f>AVERAGEIF(Table15[Name],Table15[[#This Row],[Name]],Table15[High Intensity Distance (m)_&gt;15])</f>
        <v>958.24000419354843</v>
      </c>
      <c r="Z162" s="11">
        <f>AVERAGEIF(Table15[Name],Table15[[#This Row],[Name]],Table15[Velocity Zone 5 (20-25 Km/h) (m)])</f>
        <v>192.99032161290322</v>
      </c>
      <c r="AA162" s="11">
        <f>AVERAGEIF(Table15[Name],Table15[[#This Row],[Name]],Table15[Total Player Load])</f>
        <v>618.45316032258052</v>
      </c>
      <c r="AB162" s="11">
        <f>AVERAGEIF(Table15[Name],Table15[[#This Row],[Name]],Table15[ACC+DEC])</f>
        <v>132.74193548387098</v>
      </c>
      <c r="AC162" s="11">
        <f>AVERAGE(Table15[Total Distance (m)])</f>
        <v>5546.0900840188679</v>
      </c>
      <c r="AD162" s="11">
        <f>AVERAGE(Table15[HSD Above 20 km/h])</f>
        <v>248.67511279245289</v>
      </c>
      <c r="AE162" s="11">
        <f>AVERAGE(Table15[Maximum Velocity (km/h)])</f>
        <v>25.938714150943401</v>
      </c>
      <c r="AF162" s="11">
        <f>AVERAGE(Table15[Velocity Zone 4 (15-20 Km/h) (m)])</f>
        <v>585.63754809433908</v>
      </c>
      <c r="AG162" s="11">
        <f>AVERAGE(Table15[Velocity Zone 6 (25 + Km/h) (m)])</f>
        <v>55.103452830188672</v>
      </c>
      <c r="AH162" s="11">
        <f>AVERAGE(Table15[Acceleration B1-3 Total Efforts (Gen 2)])</f>
        <v>70.932075471698113</v>
      </c>
      <c r="AI162" s="11">
        <f>AVERAGE(Table15[Deceleration B1-3 Total Efforts (Gen 2)])</f>
        <v>58.513207547169813</v>
      </c>
      <c r="AJ162" s="11">
        <f>AVERAGE(Table15[High Intensity Distance (m)_&gt;15])</f>
        <v>834.31266088679206</v>
      </c>
      <c r="AK162" s="11">
        <f>AVERAGE(Table15[Velocity Zone 5 (20-25 Km/h) (m)])</f>
        <v>193.57165996226419</v>
      </c>
      <c r="AL162" s="11">
        <f>AVERAGE(Table15[Total Player Load])</f>
        <v>612.17092028301886</v>
      </c>
      <c r="AM162" s="11">
        <f>AVERAGE(Table15[ACC+DEC])</f>
        <v>129.44528301886791</v>
      </c>
      <c r="AN162" s="11" t="str">
        <f>TEXT(Table15[[#This Row],[Date]],"mmmm")</f>
        <v>juillet</v>
      </c>
      <c r="AO162" s="11" t="e">
        <f ca="1">_xlfn.MAXIFS(Table15[Total Distance (m)],Table15[Name],Table15[[#This Row],[Name]])</f>
        <v>#NAME?</v>
      </c>
      <c r="AP162" s="11" t="e">
        <f ca="1">_xlfn.MAXIFS(Table15[HSD Above 20 km/h],Table15[Name],Table15[[#This Row],[Name]])</f>
        <v>#NAME?</v>
      </c>
      <c r="AQ162" s="11" t="e">
        <f ca="1">_xlfn.MAXIFS(Table15[Maximum Velocity (km/h)],Table15[Name],Table15[[#This Row],[Name]])</f>
        <v>#NAME?</v>
      </c>
      <c r="AR162" s="9" t="e">
        <f ca="1">Table15[[#This Row],[Maximum Velocity (km/h)]]/Table15[[#This Row],[Max_Maximum Velocity (km/h)]]</f>
        <v>#NAME?</v>
      </c>
      <c r="AS162" s="11" t="e">
        <f ca="1">_xlfn.MAXIFS(Table15[Velocity Zone 4 (15-20 Km/h) (m)],Table15[Name],Table15[[#This Row],[Name]])</f>
        <v>#NAME?</v>
      </c>
      <c r="AT162" s="11" t="e">
        <f ca="1">_xlfn.MAXIFS(Table15[Velocity Zone 6 (25 + Km/h) (m)],Table15[Name],Table15[[#This Row],[Name]])</f>
        <v>#NAME?</v>
      </c>
      <c r="AU162" s="11" t="e">
        <f ca="1">_xlfn.MAXIFS(Table15[Acceleration B1-3 Total Efforts (Gen 2)],Table15[Name],Table15[[#This Row],[Name]])</f>
        <v>#NAME?</v>
      </c>
      <c r="AV162" s="11" t="e">
        <f ca="1">_xlfn.MAXIFS(Table15[Deceleration B1-3 Total Efforts (Gen 2)],Table15[Name],Table15[[#This Row],[Name]])</f>
        <v>#NAME?</v>
      </c>
      <c r="AW162" s="11" t="e">
        <f ca="1">_xlfn.MAXIFS(Table15[High Intensity Distance (m)_&gt;15],Table15[Name],Table15[[#This Row],[Name]])</f>
        <v>#NAME?</v>
      </c>
      <c r="AX162" s="11" t="e">
        <f ca="1">_xlfn.MAXIFS(Table15[Velocity Zone 5 (20-25 Km/h) (m)],Table15[Name],Table15[[#This Row],[Name]])</f>
        <v>#NAME?</v>
      </c>
      <c r="AY162" s="11" t="e">
        <f ca="1">_xlfn.MAXIFS(Table15[Total Player Load],Table15[Name],Table15[[#This Row],[Name]])</f>
        <v>#NAME?</v>
      </c>
      <c r="AZ162" s="11" t="e">
        <f ca="1">_xlfn.MAXIFS(Table15[ACC+DEC],Table15[Name],Table15[[#This Row],[Name]])</f>
        <v>#NAME?</v>
      </c>
      <c r="BA162" s="11">
        <f>CONVERT(Table15[[#This Row],[Total Duration]],"day","mn")</f>
        <v>151.75</v>
      </c>
      <c r="BB162" s="12">
        <f>Table15[[#This Row],[HSD Above 20 km/h]]/Table15[[#This Row],[Duration(min)]]</f>
        <v>0.72263591433278418</v>
      </c>
      <c r="BC162" s="12">
        <f>Table15[[#This Row],[Velocity Zone 4 (15-20 Km/h) (m)]]/Table15[[#This Row],[Duration(min)]]</f>
        <v>4.8360461285008238</v>
      </c>
      <c r="BD162" s="12">
        <f>Table15[[#This Row],[Velocity Zone 6 (25 + Km/h) (m)]]/Table15[[#This Row],[Duration(min)]]</f>
        <v>0</v>
      </c>
      <c r="BE162" s="12">
        <f>Table15[[#This Row],[Acceleration B1-3 Total Efforts (Gen 2)]]/Table15[[#This Row],[Duration(min)]]</f>
        <v>0.8039538714991763</v>
      </c>
      <c r="BF162" s="12">
        <f>Table15[[#This Row],[Deceleration B1-3 Total Efforts (Gen 2)]]/Table15[[#This Row],[Duration(min)]]</f>
        <v>0.69192751235584848</v>
      </c>
      <c r="BG162" s="12">
        <f>Table15[[#This Row],[High Intensity Distance (m)_&gt;15]]/Table15[[#This Row],[Duration(min)]]</f>
        <v>5.5586820428336079</v>
      </c>
      <c r="BH162" s="12">
        <f>Table15[[#This Row],[Velocity Zone 5 (20-25 Km/h) (m)]]/Table15[[#This Row],[Duration(min)]]</f>
        <v>0.72263591433278418</v>
      </c>
      <c r="BI162" s="12">
        <f>Table15[[#This Row],[Total Player Load]]/Table15[[#This Row],[Duration(min)]]</f>
        <v>5.8692061943986822</v>
      </c>
      <c r="BJ162" s="12">
        <f>Table15[[#This Row],[ACC+DEC]]/Table15[[#This Row],[Duration(min)]]</f>
        <v>1.4958813838550247</v>
      </c>
      <c r="BK162" s="11"/>
      <c r="BL162" s="11"/>
    </row>
    <row r="163" spans="1:64" x14ac:dyDescent="0.3">
      <c r="A163" s="13" t="s">
        <v>30</v>
      </c>
      <c r="B163" s="13" t="s">
        <v>131</v>
      </c>
      <c r="C163" s="14">
        <v>45127</v>
      </c>
      <c r="D163" s="13" t="s">
        <v>21</v>
      </c>
      <c r="E163" s="15">
        <v>0.10621527777777778</v>
      </c>
      <c r="F163" s="7">
        <v>9189.0029300000006</v>
      </c>
      <c r="G163" s="7">
        <v>146.52000000000001</v>
      </c>
      <c r="H163" s="7">
        <v>25.075839999999999</v>
      </c>
      <c r="I163" s="7">
        <v>708.01000999999997</v>
      </c>
      <c r="J163" s="7">
        <v>4.5599999999999996</v>
      </c>
      <c r="K163" s="7">
        <v>103</v>
      </c>
      <c r="L163" s="7">
        <v>126</v>
      </c>
      <c r="M163" s="7">
        <v>854.53000999999995</v>
      </c>
      <c r="N163" s="7">
        <v>141.96</v>
      </c>
      <c r="O163" s="7">
        <v>1183.6878400000001</v>
      </c>
      <c r="P163" s="7">
        <v>60.077629999999999</v>
      </c>
      <c r="Q163" s="10">
        <f>SUM(Table15[[#This Row],[Acceleration B1-3 Total Efforts (Gen 2)]:[Deceleration B1-3 Total Efforts (Gen 2)]])</f>
        <v>229</v>
      </c>
      <c r="R163" s="11">
        <f>AVERAGEIF(Table15[Name],Table15[[#This Row],[Name]],Table15[Total Distance (m)])</f>
        <v>6327.7802760000004</v>
      </c>
      <c r="S163" s="11">
        <f>AVERAGEIF(Table15[Name],Table15[[#This Row],[Name]],Table15[HSD Above 20 km/h])</f>
        <v>269.76999760000001</v>
      </c>
      <c r="T163" s="11">
        <f>AVERAGEIF(Table15[Name],Table15[[#This Row],[Name]],Table15[Maximum Velocity (km/h)])</f>
        <v>26.616227999999992</v>
      </c>
      <c r="U163" s="11">
        <f>AVERAGEIF(Table15[Name],Table15[[#This Row],[Name]],Table15[Velocity Zone 4 (15-20 Km/h) (m)])</f>
        <v>618.62719760000004</v>
      </c>
      <c r="V163" s="11">
        <f>AVERAGEIF(Table15[Name],Table15[[#This Row],[Name]],Table15[Velocity Zone 6 (25 + Km/h) (m)])</f>
        <v>55.423999599999988</v>
      </c>
      <c r="W163" s="11">
        <f>AVERAGEIF(Table15[Name],Table15[[#This Row],[Name]],Table15[Acceleration B1-3 Total Efforts (Gen 2)])</f>
        <v>72.12</v>
      </c>
      <c r="X163" s="11">
        <f>AVERAGEIF(Table15[Name],Table15[[#This Row],[Name]],Table15[Deceleration B1-3 Total Efforts (Gen 2)])</f>
        <v>69.84</v>
      </c>
      <c r="Y163" s="11">
        <f>AVERAGEIF(Table15[Name],Table15[[#This Row],[Name]],Table15[High Intensity Distance (m)_&gt;15])</f>
        <v>888.39719520000017</v>
      </c>
      <c r="Z163" s="11">
        <f>AVERAGEIF(Table15[Name],Table15[[#This Row],[Name]],Table15[Velocity Zone 5 (20-25 Km/h) (m)])</f>
        <v>214.34599800000004</v>
      </c>
      <c r="AA163" s="11">
        <f>AVERAGEIF(Table15[Name],Table15[[#This Row],[Name]],Table15[Total Player Load])</f>
        <v>767.42658760000006</v>
      </c>
      <c r="AB163" s="11">
        <f>AVERAGEIF(Table15[Name],Table15[[#This Row],[Name]],Table15[ACC+DEC])</f>
        <v>141.96</v>
      </c>
      <c r="AC163" s="11">
        <f>AVERAGE(Table15[Total Distance (m)])</f>
        <v>5546.0900840188679</v>
      </c>
      <c r="AD163" s="11">
        <f>AVERAGE(Table15[HSD Above 20 km/h])</f>
        <v>248.67511279245289</v>
      </c>
      <c r="AE163" s="11">
        <f>AVERAGE(Table15[Maximum Velocity (km/h)])</f>
        <v>25.938714150943401</v>
      </c>
      <c r="AF163" s="11">
        <f>AVERAGE(Table15[Velocity Zone 4 (15-20 Km/h) (m)])</f>
        <v>585.63754809433908</v>
      </c>
      <c r="AG163" s="11">
        <f>AVERAGE(Table15[Velocity Zone 6 (25 + Km/h) (m)])</f>
        <v>55.103452830188672</v>
      </c>
      <c r="AH163" s="11">
        <f>AVERAGE(Table15[Acceleration B1-3 Total Efforts (Gen 2)])</f>
        <v>70.932075471698113</v>
      </c>
      <c r="AI163" s="11">
        <f>AVERAGE(Table15[Deceleration B1-3 Total Efforts (Gen 2)])</f>
        <v>58.513207547169813</v>
      </c>
      <c r="AJ163" s="11">
        <f>AVERAGE(Table15[High Intensity Distance (m)_&gt;15])</f>
        <v>834.31266088679206</v>
      </c>
      <c r="AK163" s="11">
        <f>AVERAGE(Table15[Velocity Zone 5 (20-25 Km/h) (m)])</f>
        <v>193.57165996226419</v>
      </c>
      <c r="AL163" s="11">
        <f>AVERAGE(Table15[Total Player Load])</f>
        <v>612.17092028301886</v>
      </c>
      <c r="AM163" s="11">
        <f>AVERAGE(Table15[ACC+DEC])</f>
        <v>129.44528301886791</v>
      </c>
      <c r="AN163" s="11" t="str">
        <f>TEXT(Table15[[#This Row],[Date]],"mmmm")</f>
        <v>juillet</v>
      </c>
      <c r="AO163" s="11" t="e">
        <f ca="1">_xlfn.MAXIFS(Table15[Total Distance (m)],Table15[Name],Table15[[#This Row],[Name]])</f>
        <v>#NAME?</v>
      </c>
      <c r="AP163" s="11" t="e">
        <f ca="1">_xlfn.MAXIFS(Table15[HSD Above 20 km/h],Table15[Name],Table15[[#This Row],[Name]])</f>
        <v>#NAME?</v>
      </c>
      <c r="AQ163" s="11" t="e">
        <f ca="1">_xlfn.MAXIFS(Table15[Maximum Velocity (km/h)],Table15[Name],Table15[[#This Row],[Name]])</f>
        <v>#NAME?</v>
      </c>
      <c r="AR163" s="9" t="e">
        <f ca="1">Table15[[#This Row],[Maximum Velocity (km/h)]]/Table15[[#This Row],[Max_Maximum Velocity (km/h)]]</f>
        <v>#NAME?</v>
      </c>
      <c r="AS163" s="11" t="e">
        <f ca="1">_xlfn.MAXIFS(Table15[Velocity Zone 4 (15-20 Km/h) (m)],Table15[Name],Table15[[#This Row],[Name]])</f>
        <v>#NAME?</v>
      </c>
      <c r="AT163" s="11" t="e">
        <f ca="1">_xlfn.MAXIFS(Table15[Velocity Zone 6 (25 + Km/h) (m)],Table15[Name],Table15[[#This Row],[Name]])</f>
        <v>#NAME?</v>
      </c>
      <c r="AU163" s="11" t="e">
        <f ca="1">_xlfn.MAXIFS(Table15[Acceleration B1-3 Total Efforts (Gen 2)],Table15[Name],Table15[[#This Row],[Name]])</f>
        <v>#NAME?</v>
      </c>
      <c r="AV163" s="11" t="e">
        <f ca="1">_xlfn.MAXIFS(Table15[Deceleration B1-3 Total Efforts (Gen 2)],Table15[Name],Table15[[#This Row],[Name]])</f>
        <v>#NAME?</v>
      </c>
      <c r="AW163" s="11" t="e">
        <f ca="1">_xlfn.MAXIFS(Table15[High Intensity Distance (m)_&gt;15],Table15[Name],Table15[[#This Row],[Name]])</f>
        <v>#NAME?</v>
      </c>
      <c r="AX163" s="11" t="e">
        <f ca="1">_xlfn.MAXIFS(Table15[Velocity Zone 5 (20-25 Km/h) (m)],Table15[Name],Table15[[#This Row],[Name]])</f>
        <v>#NAME?</v>
      </c>
      <c r="AY163" s="11" t="e">
        <f ca="1">_xlfn.MAXIFS(Table15[Total Player Load],Table15[Name],Table15[[#This Row],[Name]])</f>
        <v>#NAME?</v>
      </c>
      <c r="AZ163" s="11" t="e">
        <f ca="1">_xlfn.MAXIFS(Table15[ACC+DEC],Table15[Name],Table15[[#This Row],[Name]])</f>
        <v>#NAME?</v>
      </c>
      <c r="BA163" s="11">
        <f>CONVERT(Table15[[#This Row],[Total Duration]],"day","mn")</f>
        <v>152.94999999999999</v>
      </c>
      <c r="BB163" s="12">
        <f>Table15[[#This Row],[HSD Above 20 km/h]]/Table15[[#This Row],[Duration(min)]]</f>
        <v>0.95796011768551825</v>
      </c>
      <c r="BC163" s="12">
        <f>Table15[[#This Row],[Velocity Zone 4 (15-20 Km/h) (m)]]/Table15[[#This Row],[Duration(min)]]</f>
        <v>4.6290291598561621</v>
      </c>
      <c r="BD163" s="12">
        <f>Table15[[#This Row],[Velocity Zone 6 (25 + Km/h) (m)]]/Table15[[#This Row],[Duration(min)]]</f>
        <v>2.9813664596273291E-2</v>
      </c>
      <c r="BE163" s="12">
        <f>Table15[[#This Row],[Acceleration B1-3 Total Efforts (Gen 2)]]/Table15[[#This Row],[Duration(min)]]</f>
        <v>0.67342268715266429</v>
      </c>
      <c r="BF163" s="12">
        <f>Table15[[#This Row],[Deceleration B1-3 Total Efforts (Gen 2)]]/Table15[[#This Row],[Duration(min)]]</f>
        <v>0.82379862700228834</v>
      </c>
      <c r="BG163" s="12">
        <f>Table15[[#This Row],[High Intensity Distance (m)_&gt;15]]/Table15[[#This Row],[Duration(min)]]</f>
        <v>5.5869892775416803</v>
      </c>
      <c r="BH163" s="12">
        <f>Table15[[#This Row],[Velocity Zone 5 (20-25 Km/h) (m)]]/Table15[[#This Row],[Duration(min)]]</f>
        <v>0.92814645308924493</v>
      </c>
      <c r="BI163" s="12">
        <f>Table15[[#This Row],[Total Player Load]]/Table15[[#This Row],[Duration(min)]]</f>
        <v>7.7390509316770197</v>
      </c>
      <c r="BJ163" s="12">
        <f>Table15[[#This Row],[ACC+DEC]]/Table15[[#This Row],[Duration(min)]]</f>
        <v>1.4972213141549526</v>
      </c>
      <c r="BK163" s="11"/>
      <c r="BL163" s="11"/>
    </row>
    <row r="164" spans="1:64" x14ac:dyDescent="0.3">
      <c r="A164" s="13" t="s">
        <v>31</v>
      </c>
      <c r="B164" s="13" t="s">
        <v>131</v>
      </c>
      <c r="C164" s="14">
        <v>45127</v>
      </c>
      <c r="D164" s="13" t="s">
        <v>13</v>
      </c>
      <c r="E164" s="15">
        <v>0.10621527777777778</v>
      </c>
      <c r="F164" s="7">
        <v>8387.2524400000002</v>
      </c>
      <c r="G164" s="7">
        <v>277.37999000000002</v>
      </c>
      <c r="H164" s="7">
        <v>30.291270000000001</v>
      </c>
      <c r="I164" s="7">
        <v>659.29001000000005</v>
      </c>
      <c r="J164" s="7">
        <v>62.94</v>
      </c>
      <c r="K164" s="7">
        <v>116</v>
      </c>
      <c r="L164" s="7">
        <v>99</v>
      </c>
      <c r="M164" s="7">
        <v>936.67</v>
      </c>
      <c r="N164" s="7">
        <v>214.43998999999999</v>
      </c>
      <c r="O164" s="7">
        <v>978.92193999999995</v>
      </c>
      <c r="P164" s="7">
        <v>54.835790000000003</v>
      </c>
      <c r="Q164" s="10">
        <f>SUM(Table15[[#This Row],[Acceleration B1-3 Total Efforts (Gen 2)]:[Deceleration B1-3 Total Efforts (Gen 2)]])</f>
        <v>215</v>
      </c>
      <c r="R164" s="11">
        <f>AVERAGEIF(Table15[Name],Table15[[#This Row],[Name]],Table15[Total Distance (m)])</f>
        <v>5736.3535444827576</v>
      </c>
      <c r="S164" s="11">
        <f>AVERAGEIF(Table15[Name],Table15[[#This Row],[Name]],Table15[HSD Above 20 km/h])</f>
        <v>310.48689620689652</v>
      </c>
      <c r="T164" s="11">
        <f>AVERAGEIF(Table15[Name],Table15[[#This Row],[Name]],Table15[Maximum Velocity (km/h)])</f>
        <v>28.726263448275855</v>
      </c>
      <c r="U164" s="11">
        <f>AVERAGEIF(Table15[Name],Table15[[#This Row],[Name]],Table15[Velocity Zone 4 (15-20 Km/h) (m)])</f>
        <v>532.37862275862074</v>
      </c>
      <c r="V164" s="11">
        <f>AVERAGEIF(Table15[Name],Table15[[#This Row],[Name]],Table15[Velocity Zone 6 (25 + Km/h) (m)])</f>
        <v>94.211723793103417</v>
      </c>
      <c r="W164" s="11">
        <f>AVERAGEIF(Table15[Name],Table15[[#This Row],[Name]],Table15[Acceleration B1-3 Total Efforts (Gen 2)])</f>
        <v>72.41379310344827</v>
      </c>
      <c r="X164" s="11">
        <f>AVERAGEIF(Table15[Name],Table15[[#This Row],[Name]],Table15[Deceleration B1-3 Total Efforts (Gen 2)])</f>
        <v>61.517241379310342</v>
      </c>
      <c r="Y164" s="11">
        <f>AVERAGEIF(Table15[Name],Table15[[#This Row],[Name]],Table15[High Intensity Distance (m)_&gt;15])</f>
        <v>842.86551896551737</v>
      </c>
      <c r="Z164" s="11">
        <f>AVERAGEIF(Table15[Name],Table15[[#This Row],[Name]],Table15[Velocity Zone 5 (20-25 Km/h) (m)])</f>
        <v>216.27517241379309</v>
      </c>
      <c r="AA164" s="11">
        <f>AVERAGEIF(Table15[Name],Table15[[#This Row],[Name]],Table15[Total Player Load])</f>
        <v>644.87674827586204</v>
      </c>
      <c r="AB164" s="11">
        <f>AVERAGEIF(Table15[Name],Table15[[#This Row],[Name]],Table15[ACC+DEC])</f>
        <v>133.93103448275863</v>
      </c>
      <c r="AC164" s="11">
        <f>AVERAGE(Table15[Total Distance (m)])</f>
        <v>5546.0900840188679</v>
      </c>
      <c r="AD164" s="11">
        <f>AVERAGE(Table15[HSD Above 20 km/h])</f>
        <v>248.67511279245289</v>
      </c>
      <c r="AE164" s="11">
        <f>AVERAGE(Table15[Maximum Velocity (km/h)])</f>
        <v>25.938714150943401</v>
      </c>
      <c r="AF164" s="11">
        <f>AVERAGE(Table15[Velocity Zone 4 (15-20 Km/h) (m)])</f>
        <v>585.63754809433908</v>
      </c>
      <c r="AG164" s="11">
        <f>AVERAGE(Table15[Velocity Zone 6 (25 + Km/h) (m)])</f>
        <v>55.103452830188672</v>
      </c>
      <c r="AH164" s="11">
        <f>AVERAGE(Table15[Acceleration B1-3 Total Efforts (Gen 2)])</f>
        <v>70.932075471698113</v>
      </c>
      <c r="AI164" s="11">
        <f>AVERAGE(Table15[Deceleration B1-3 Total Efforts (Gen 2)])</f>
        <v>58.513207547169813</v>
      </c>
      <c r="AJ164" s="11">
        <f>AVERAGE(Table15[High Intensity Distance (m)_&gt;15])</f>
        <v>834.31266088679206</v>
      </c>
      <c r="AK164" s="11">
        <f>AVERAGE(Table15[Velocity Zone 5 (20-25 Km/h) (m)])</f>
        <v>193.57165996226419</v>
      </c>
      <c r="AL164" s="11">
        <f>AVERAGE(Table15[Total Player Load])</f>
        <v>612.17092028301886</v>
      </c>
      <c r="AM164" s="11">
        <f>AVERAGE(Table15[ACC+DEC])</f>
        <v>129.44528301886791</v>
      </c>
      <c r="AN164" s="11" t="str">
        <f>TEXT(Table15[[#This Row],[Date]],"mmmm")</f>
        <v>juillet</v>
      </c>
      <c r="AO164" s="11" t="e">
        <f ca="1">_xlfn.MAXIFS(Table15[Total Distance (m)],Table15[Name],Table15[[#This Row],[Name]])</f>
        <v>#NAME?</v>
      </c>
      <c r="AP164" s="11" t="e">
        <f ca="1">_xlfn.MAXIFS(Table15[HSD Above 20 km/h],Table15[Name],Table15[[#This Row],[Name]])</f>
        <v>#NAME?</v>
      </c>
      <c r="AQ164" s="11" t="e">
        <f ca="1">_xlfn.MAXIFS(Table15[Maximum Velocity (km/h)],Table15[Name],Table15[[#This Row],[Name]])</f>
        <v>#NAME?</v>
      </c>
      <c r="AR164" s="9" t="e">
        <f ca="1">Table15[[#This Row],[Maximum Velocity (km/h)]]/Table15[[#This Row],[Max_Maximum Velocity (km/h)]]</f>
        <v>#NAME?</v>
      </c>
      <c r="AS164" s="11" t="e">
        <f ca="1">_xlfn.MAXIFS(Table15[Velocity Zone 4 (15-20 Km/h) (m)],Table15[Name],Table15[[#This Row],[Name]])</f>
        <v>#NAME?</v>
      </c>
      <c r="AT164" s="11" t="e">
        <f ca="1">_xlfn.MAXIFS(Table15[Velocity Zone 6 (25 + Km/h) (m)],Table15[Name],Table15[[#This Row],[Name]])</f>
        <v>#NAME?</v>
      </c>
      <c r="AU164" s="11" t="e">
        <f ca="1">_xlfn.MAXIFS(Table15[Acceleration B1-3 Total Efforts (Gen 2)],Table15[Name],Table15[[#This Row],[Name]])</f>
        <v>#NAME?</v>
      </c>
      <c r="AV164" s="11" t="e">
        <f ca="1">_xlfn.MAXIFS(Table15[Deceleration B1-3 Total Efforts (Gen 2)],Table15[Name],Table15[[#This Row],[Name]])</f>
        <v>#NAME?</v>
      </c>
      <c r="AW164" s="11" t="e">
        <f ca="1">_xlfn.MAXIFS(Table15[High Intensity Distance (m)_&gt;15],Table15[Name],Table15[[#This Row],[Name]])</f>
        <v>#NAME?</v>
      </c>
      <c r="AX164" s="11" t="e">
        <f ca="1">_xlfn.MAXIFS(Table15[Velocity Zone 5 (20-25 Km/h) (m)],Table15[Name],Table15[[#This Row],[Name]])</f>
        <v>#NAME?</v>
      </c>
      <c r="AY164" s="11" t="e">
        <f ca="1">_xlfn.MAXIFS(Table15[Total Player Load],Table15[Name],Table15[[#This Row],[Name]])</f>
        <v>#NAME?</v>
      </c>
      <c r="AZ164" s="11" t="e">
        <f ca="1">_xlfn.MAXIFS(Table15[ACC+DEC],Table15[Name],Table15[[#This Row],[Name]])</f>
        <v>#NAME?</v>
      </c>
      <c r="BA164" s="11">
        <f>CONVERT(Table15[[#This Row],[Total Duration]],"day","mn")</f>
        <v>152.94999999999999</v>
      </c>
      <c r="BB164" s="12">
        <f>Table15[[#This Row],[HSD Above 20 km/h]]/Table15[[#This Row],[Duration(min)]]</f>
        <v>1.813533769205623</v>
      </c>
      <c r="BC164" s="12">
        <f>Table15[[#This Row],[Velocity Zone 4 (15-20 Km/h) (m)]]/Table15[[#This Row],[Duration(min)]]</f>
        <v>4.3104936907486113</v>
      </c>
      <c r="BD164" s="12">
        <f>Table15[[#This Row],[Velocity Zone 6 (25 + Km/h) (m)]]/Table15[[#This Row],[Duration(min)]]</f>
        <v>0.41150702844066689</v>
      </c>
      <c r="BE164" s="12">
        <f>Table15[[#This Row],[Acceleration B1-3 Total Efforts (Gen 2)]]/Table15[[#This Row],[Duration(min)]]</f>
        <v>0.75841778358940837</v>
      </c>
      <c r="BF164" s="12">
        <f>Table15[[#This Row],[Deceleration B1-3 Total Efforts (Gen 2)]]/Table15[[#This Row],[Duration(min)]]</f>
        <v>0.6472703497875123</v>
      </c>
      <c r="BG164" s="12">
        <f>Table15[[#This Row],[High Intensity Distance (m)_&gt;15]]/Table15[[#This Row],[Duration(min)]]</f>
        <v>6.1240274599542337</v>
      </c>
      <c r="BH164" s="12">
        <f>Table15[[#This Row],[Velocity Zone 5 (20-25 Km/h) (m)]]/Table15[[#This Row],[Duration(min)]]</f>
        <v>1.402026740764956</v>
      </c>
      <c r="BI164" s="12">
        <f>Table15[[#This Row],[Total Player Load]]/Table15[[#This Row],[Duration(min)]]</f>
        <v>6.400274207257274</v>
      </c>
      <c r="BJ164" s="12">
        <f>Table15[[#This Row],[ACC+DEC]]/Table15[[#This Row],[Duration(min)]]</f>
        <v>1.4056881333769207</v>
      </c>
      <c r="BK164" s="11"/>
      <c r="BL164" s="11"/>
    </row>
    <row r="165" spans="1:64" x14ac:dyDescent="0.3">
      <c r="A165" s="13" t="s">
        <v>32</v>
      </c>
      <c r="B165" s="13" t="s">
        <v>131</v>
      </c>
      <c r="C165" s="14">
        <v>45127</v>
      </c>
      <c r="D165" s="13" t="s">
        <v>33</v>
      </c>
      <c r="E165" s="15">
        <v>0.10621527777777778</v>
      </c>
      <c r="F165" s="7">
        <v>8740.5056199999999</v>
      </c>
      <c r="G165" s="7">
        <v>111.14</v>
      </c>
      <c r="H165" s="7">
        <v>25.883019999999998</v>
      </c>
      <c r="I165" s="7">
        <v>922.44</v>
      </c>
      <c r="J165" s="7">
        <v>10.61</v>
      </c>
      <c r="K165" s="7">
        <v>141</v>
      </c>
      <c r="L165" s="7">
        <v>126</v>
      </c>
      <c r="M165" s="7">
        <v>1033.58</v>
      </c>
      <c r="N165" s="7">
        <v>100.53</v>
      </c>
      <c r="O165" s="7">
        <v>996.05962999999997</v>
      </c>
      <c r="P165" s="7">
        <v>57.145350000000001</v>
      </c>
      <c r="Q165" s="10">
        <f>SUM(Table15[[#This Row],[Acceleration B1-3 Total Efforts (Gen 2)]:[Deceleration B1-3 Total Efforts (Gen 2)]])</f>
        <v>267</v>
      </c>
      <c r="R165" s="11">
        <f>AVERAGEIF(Table15[Name],Table15[[#This Row],[Name]],Table15[Total Distance (m)])</f>
        <v>6055.5326909677415</v>
      </c>
      <c r="S165" s="11">
        <f>AVERAGEIF(Table15[Name],Table15[[#This Row],[Name]],Table15[HSD Above 20 km/h])</f>
        <v>274.67451548387095</v>
      </c>
      <c r="T165" s="11">
        <f>AVERAGEIF(Table15[Name],Table15[[#This Row],[Name]],Table15[Maximum Velocity (km/h)])</f>
        <v>26.296229354838712</v>
      </c>
      <c r="U165" s="11">
        <f>AVERAGEIF(Table15[Name],Table15[[#This Row],[Name]],Table15[Velocity Zone 4 (15-20 Km/h) (m)])</f>
        <v>708.64805967741938</v>
      </c>
      <c r="V165" s="11">
        <f>AVERAGEIF(Table15[Name],Table15[[#This Row],[Name]],Table15[Velocity Zone 6 (25 + Km/h) (m)])</f>
        <v>66.10161225806452</v>
      </c>
      <c r="W165" s="11">
        <f>AVERAGEIF(Table15[Name],Table15[[#This Row],[Name]],Table15[Acceleration B1-3 Total Efforts (Gen 2)])</f>
        <v>82.935483870967744</v>
      </c>
      <c r="X165" s="11">
        <f>AVERAGEIF(Table15[Name],Table15[[#This Row],[Name]],Table15[Deceleration B1-3 Total Efforts (Gen 2)])</f>
        <v>67.774193548387103</v>
      </c>
      <c r="Y165" s="11">
        <f>AVERAGEIF(Table15[Name],Table15[[#This Row],[Name]],Table15[High Intensity Distance (m)_&gt;15])</f>
        <v>983.32257516129016</v>
      </c>
      <c r="Z165" s="11">
        <f>AVERAGEIF(Table15[Name],Table15[[#This Row],[Name]],Table15[Velocity Zone 5 (20-25 Km/h) (m)])</f>
        <v>208.5729032258065</v>
      </c>
      <c r="AA165" s="11">
        <f>AVERAGEIF(Table15[Name],Table15[[#This Row],[Name]],Table15[Total Player Load])</f>
        <v>684.52521000000002</v>
      </c>
      <c r="AB165" s="11">
        <f>AVERAGEIF(Table15[Name],Table15[[#This Row],[Name]],Table15[ACC+DEC])</f>
        <v>150.70967741935485</v>
      </c>
      <c r="AC165" s="11">
        <f>AVERAGE(Table15[Total Distance (m)])</f>
        <v>5546.0900840188679</v>
      </c>
      <c r="AD165" s="11">
        <f>AVERAGE(Table15[HSD Above 20 km/h])</f>
        <v>248.67511279245289</v>
      </c>
      <c r="AE165" s="11">
        <f>AVERAGE(Table15[Maximum Velocity (km/h)])</f>
        <v>25.938714150943401</v>
      </c>
      <c r="AF165" s="11">
        <f>AVERAGE(Table15[Velocity Zone 4 (15-20 Km/h) (m)])</f>
        <v>585.63754809433908</v>
      </c>
      <c r="AG165" s="11">
        <f>AVERAGE(Table15[Velocity Zone 6 (25 + Km/h) (m)])</f>
        <v>55.103452830188672</v>
      </c>
      <c r="AH165" s="11">
        <f>AVERAGE(Table15[Acceleration B1-3 Total Efforts (Gen 2)])</f>
        <v>70.932075471698113</v>
      </c>
      <c r="AI165" s="11">
        <f>AVERAGE(Table15[Deceleration B1-3 Total Efforts (Gen 2)])</f>
        <v>58.513207547169813</v>
      </c>
      <c r="AJ165" s="11">
        <f>AVERAGE(Table15[High Intensity Distance (m)_&gt;15])</f>
        <v>834.31266088679206</v>
      </c>
      <c r="AK165" s="11">
        <f>AVERAGE(Table15[Velocity Zone 5 (20-25 Km/h) (m)])</f>
        <v>193.57165996226419</v>
      </c>
      <c r="AL165" s="11">
        <f>AVERAGE(Table15[Total Player Load])</f>
        <v>612.17092028301886</v>
      </c>
      <c r="AM165" s="11">
        <f>AVERAGE(Table15[ACC+DEC])</f>
        <v>129.44528301886791</v>
      </c>
      <c r="AN165" s="11" t="str">
        <f>TEXT(Table15[[#This Row],[Date]],"mmmm")</f>
        <v>juillet</v>
      </c>
      <c r="AO165" s="11" t="e">
        <f ca="1">_xlfn.MAXIFS(Table15[Total Distance (m)],Table15[Name],Table15[[#This Row],[Name]])</f>
        <v>#NAME?</v>
      </c>
      <c r="AP165" s="11" t="e">
        <f ca="1">_xlfn.MAXIFS(Table15[HSD Above 20 km/h],Table15[Name],Table15[[#This Row],[Name]])</f>
        <v>#NAME?</v>
      </c>
      <c r="AQ165" s="11" t="e">
        <f ca="1">_xlfn.MAXIFS(Table15[Maximum Velocity (km/h)],Table15[Name],Table15[[#This Row],[Name]])</f>
        <v>#NAME?</v>
      </c>
      <c r="AR165" s="9" t="e">
        <f ca="1">Table15[[#This Row],[Maximum Velocity (km/h)]]/Table15[[#This Row],[Max_Maximum Velocity (km/h)]]</f>
        <v>#NAME?</v>
      </c>
      <c r="AS165" s="11" t="e">
        <f ca="1">_xlfn.MAXIFS(Table15[Velocity Zone 4 (15-20 Km/h) (m)],Table15[Name],Table15[[#This Row],[Name]])</f>
        <v>#NAME?</v>
      </c>
      <c r="AT165" s="11" t="e">
        <f ca="1">_xlfn.MAXIFS(Table15[Velocity Zone 6 (25 + Km/h) (m)],Table15[Name],Table15[[#This Row],[Name]])</f>
        <v>#NAME?</v>
      </c>
      <c r="AU165" s="11" t="e">
        <f ca="1">_xlfn.MAXIFS(Table15[Acceleration B1-3 Total Efforts (Gen 2)],Table15[Name],Table15[[#This Row],[Name]])</f>
        <v>#NAME?</v>
      </c>
      <c r="AV165" s="11" t="e">
        <f ca="1">_xlfn.MAXIFS(Table15[Deceleration B1-3 Total Efforts (Gen 2)],Table15[Name],Table15[[#This Row],[Name]])</f>
        <v>#NAME?</v>
      </c>
      <c r="AW165" s="11" t="e">
        <f ca="1">_xlfn.MAXIFS(Table15[High Intensity Distance (m)_&gt;15],Table15[Name],Table15[[#This Row],[Name]])</f>
        <v>#NAME?</v>
      </c>
      <c r="AX165" s="11" t="e">
        <f ca="1">_xlfn.MAXIFS(Table15[Velocity Zone 5 (20-25 Km/h) (m)],Table15[Name],Table15[[#This Row],[Name]])</f>
        <v>#NAME?</v>
      </c>
      <c r="AY165" s="11" t="e">
        <f ca="1">_xlfn.MAXIFS(Table15[Total Player Load],Table15[Name],Table15[[#This Row],[Name]])</f>
        <v>#NAME?</v>
      </c>
      <c r="AZ165" s="11" t="e">
        <f ca="1">_xlfn.MAXIFS(Table15[ACC+DEC],Table15[Name],Table15[[#This Row],[Name]])</f>
        <v>#NAME?</v>
      </c>
      <c r="BA165" s="11">
        <f>CONVERT(Table15[[#This Row],[Total Duration]],"day","mn")</f>
        <v>152.94999999999999</v>
      </c>
      <c r="BB165" s="12">
        <f>Table15[[#This Row],[HSD Above 20 km/h]]/Table15[[#This Row],[Duration(min)]]</f>
        <v>0.72664269369074863</v>
      </c>
      <c r="BC165" s="12">
        <f>Table15[[#This Row],[Velocity Zone 4 (15-20 Km/h) (m)]]/Table15[[#This Row],[Duration(min)]]</f>
        <v>6.0309905197777063</v>
      </c>
      <c r="BD165" s="12">
        <f>Table15[[#This Row],[Velocity Zone 6 (25 + Km/h) (m)]]/Table15[[#This Row],[Duration(min)]]</f>
        <v>6.9369074861065708E-2</v>
      </c>
      <c r="BE165" s="12">
        <f>Table15[[#This Row],[Acceleration B1-3 Total Efforts (Gen 2)]]/Table15[[#This Row],[Duration(min)]]</f>
        <v>0.92186989212160841</v>
      </c>
      <c r="BF165" s="12">
        <f>Table15[[#This Row],[Deceleration B1-3 Total Efforts (Gen 2)]]/Table15[[#This Row],[Duration(min)]]</f>
        <v>0.82379862700228834</v>
      </c>
      <c r="BG165" s="12">
        <f>Table15[[#This Row],[High Intensity Distance (m)_&gt;15]]/Table15[[#This Row],[Duration(min)]]</f>
        <v>6.7576332134684538</v>
      </c>
      <c r="BH165" s="12">
        <f>Table15[[#This Row],[Velocity Zone 5 (20-25 Km/h) (m)]]/Table15[[#This Row],[Duration(min)]]</f>
        <v>0.65727361882968294</v>
      </c>
      <c r="BI165" s="12">
        <f>Table15[[#This Row],[Total Player Load]]/Table15[[#This Row],[Duration(min)]]</f>
        <v>6.5123218698921219</v>
      </c>
      <c r="BJ165" s="12">
        <f>Table15[[#This Row],[ACC+DEC]]/Table15[[#This Row],[Duration(min)]]</f>
        <v>1.7456685191238968</v>
      </c>
      <c r="BK165" s="11"/>
      <c r="BL165" s="11"/>
    </row>
    <row r="166" spans="1:64" x14ac:dyDescent="0.3">
      <c r="A166" s="13" t="s">
        <v>34</v>
      </c>
      <c r="B166" s="13" t="s">
        <v>131</v>
      </c>
      <c r="C166" s="14">
        <v>45127</v>
      </c>
      <c r="D166" s="13" t="s">
        <v>19</v>
      </c>
      <c r="E166" s="15">
        <v>0.10587962962962964</v>
      </c>
      <c r="F166" s="7">
        <v>7503.9428699999999</v>
      </c>
      <c r="G166" s="7">
        <v>136.52000000000001</v>
      </c>
      <c r="H166" s="7">
        <v>25.49297</v>
      </c>
      <c r="I166" s="7">
        <v>501.66998000000001</v>
      </c>
      <c r="J166" s="7">
        <v>10.91</v>
      </c>
      <c r="K166" s="7">
        <v>82</v>
      </c>
      <c r="L166" s="7">
        <v>61</v>
      </c>
      <c r="M166" s="7">
        <v>638.18997999999999</v>
      </c>
      <c r="N166" s="7">
        <v>125.61</v>
      </c>
      <c r="O166" s="7">
        <v>703.37621000000001</v>
      </c>
      <c r="P166" s="7">
        <v>49.21452</v>
      </c>
      <c r="Q166" s="10">
        <f>SUM(Table15[[#This Row],[Acceleration B1-3 Total Efforts (Gen 2)]:[Deceleration B1-3 Total Efforts (Gen 2)]])</f>
        <v>143</v>
      </c>
      <c r="R166" s="11">
        <f>AVERAGEIF(Table15[Name],Table15[[#This Row],[Name]],Table15[Total Distance (m)])</f>
        <v>5581.052372000001</v>
      </c>
      <c r="S166" s="11">
        <f>AVERAGEIF(Table15[Name],Table15[[#This Row],[Name]],Table15[HSD Above 20 km/h])</f>
        <v>222.46299999999994</v>
      </c>
      <c r="T166" s="11">
        <f>AVERAGEIF(Table15[Name],Table15[[#This Row],[Name]],Table15[Maximum Velocity (km/h)])</f>
        <v>25.694832333333334</v>
      </c>
      <c r="U166" s="11">
        <f>AVERAGEIF(Table15[Name],Table15[[#This Row],[Name]],Table15[Velocity Zone 4 (15-20 Km/h) (m)])</f>
        <v>541.62199466666652</v>
      </c>
      <c r="V166" s="11">
        <f>AVERAGEIF(Table15[Name],Table15[[#This Row],[Name]],Table15[Velocity Zone 6 (25 + Km/h) (m)])</f>
        <v>43.164333333333325</v>
      </c>
      <c r="W166" s="11">
        <f>AVERAGEIF(Table15[Name],Table15[[#This Row],[Name]],Table15[Acceleration B1-3 Total Efforts (Gen 2)])</f>
        <v>53.666666666666664</v>
      </c>
      <c r="X166" s="11">
        <f>AVERAGEIF(Table15[Name],Table15[[#This Row],[Name]],Table15[Deceleration B1-3 Total Efforts (Gen 2)])</f>
        <v>40</v>
      </c>
      <c r="Y166" s="11">
        <f>AVERAGEIF(Table15[Name],Table15[[#This Row],[Name]],Table15[High Intensity Distance (m)_&gt;15])</f>
        <v>764.0849946666666</v>
      </c>
      <c r="Z166" s="11">
        <f>AVERAGEIF(Table15[Name],Table15[[#This Row],[Name]],Table15[Velocity Zone 5 (20-25 Km/h) (m)])</f>
        <v>179.29866666666666</v>
      </c>
      <c r="AA166" s="11">
        <f>AVERAGEIF(Table15[Name],Table15[[#This Row],[Name]],Table15[Total Player Load])</f>
        <v>509.93909600000012</v>
      </c>
      <c r="AB166" s="11">
        <f>AVERAGEIF(Table15[Name],Table15[[#This Row],[Name]],Table15[ACC+DEC])</f>
        <v>93.666666666666671</v>
      </c>
      <c r="AC166" s="11">
        <f>AVERAGE(Table15[Total Distance (m)])</f>
        <v>5546.0900840188679</v>
      </c>
      <c r="AD166" s="11">
        <f>AVERAGE(Table15[HSD Above 20 km/h])</f>
        <v>248.67511279245289</v>
      </c>
      <c r="AE166" s="11">
        <f>AVERAGE(Table15[Maximum Velocity (km/h)])</f>
        <v>25.938714150943401</v>
      </c>
      <c r="AF166" s="11">
        <f>AVERAGE(Table15[Velocity Zone 4 (15-20 Km/h) (m)])</f>
        <v>585.63754809433908</v>
      </c>
      <c r="AG166" s="11">
        <f>AVERAGE(Table15[Velocity Zone 6 (25 + Km/h) (m)])</f>
        <v>55.103452830188672</v>
      </c>
      <c r="AH166" s="11">
        <f>AVERAGE(Table15[Acceleration B1-3 Total Efforts (Gen 2)])</f>
        <v>70.932075471698113</v>
      </c>
      <c r="AI166" s="11">
        <f>AVERAGE(Table15[Deceleration B1-3 Total Efforts (Gen 2)])</f>
        <v>58.513207547169813</v>
      </c>
      <c r="AJ166" s="11">
        <f>AVERAGE(Table15[High Intensity Distance (m)_&gt;15])</f>
        <v>834.31266088679206</v>
      </c>
      <c r="AK166" s="11">
        <f>AVERAGE(Table15[Velocity Zone 5 (20-25 Km/h) (m)])</f>
        <v>193.57165996226419</v>
      </c>
      <c r="AL166" s="11">
        <f>AVERAGE(Table15[Total Player Load])</f>
        <v>612.17092028301886</v>
      </c>
      <c r="AM166" s="11">
        <f>AVERAGE(Table15[ACC+DEC])</f>
        <v>129.44528301886791</v>
      </c>
      <c r="AN166" s="11" t="str">
        <f>TEXT(Table15[[#This Row],[Date]],"mmmm")</f>
        <v>juillet</v>
      </c>
      <c r="AO166" s="11" t="e">
        <f ca="1">_xlfn.MAXIFS(Table15[Total Distance (m)],Table15[Name],Table15[[#This Row],[Name]])</f>
        <v>#NAME?</v>
      </c>
      <c r="AP166" s="11" t="e">
        <f ca="1">_xlfn.MAXIFS(Table15[HSD Above 20 km/h],Table15[Name],Table15[[#This Row],[Name]])</f>
        <v>#NAME?</v>
      </c>
      <c r="AQ166" s="11" t="e">
        <f ca="1">_xlfn.MAXIFS(Table15[Maximum Velocity (km/h)],Table15[Name],Table15[[#This Row],[Name]])</f>
        <v>#NAME?</v>
      </c>
      <c r="AR166" s="9" t="e">
        <f ca="1">Table15[[#This Row],[Maximum Velocity (km/h)]]/Table15[[#This Row],[Max_Maximum Velocity (km/h)]]</f>
        <v>#NAME?</v>
      </c>
      <c r="AS166" s="11" t="e">
        <f ca="1">_xlfn.MAXIFS(Table15[Velocity Zone 4 (15-20 Km/h) (m)],Table15[Name],Table15[[#This Row],[Name]])</f>
        <v>#NAME?</v>
      </c>
      <c r="AT166" s="11" t="e">
        <f ca="1">_xlfn.MAXIFS(Table15[Velocity Zone 6 (25 + Km/h) (m)],Table15[Name],Table15[[#This Row],[Name]])</f>
        <v>#NAME?</v>
      </c>
      <c r="AU166" s="11" t="e">
        <f ca="1">_xlfn.MAXIFS(Table15[Acceleration B1-3 Total Efforts (Gen 2)],Table15[Name],Table15[[#This Row],[Name]])</f>
        <v>#NAME?</v>
      </c>
      <c r="AV166" s="11" t="e">
        <f ca="1">_xlfn.MAXIFS(Table15[Deceleration B1-3 Total Efforts (Gen 2)],Table15[Name],Table15[[#This Row],[Name]])</f>
        <v>#NAME?</v>
      </c>
      <c r="AW166" s="11" t="e">
        <f ca="1">_xlfn.MAXIFS(Table15[High Intensity Distance (m)_&gt;15],Table15[Name],Table15[[#This Row],[Name]])</f>
        <v>#NAME?</v>
      </c>
      <c r="AX166" s="11" t="e">
        <f ca="1">_xlfn.MAXIFS(Table15[Velocity Zone 5 (20-25 Km/h) (m)],Table15[Name],Table15[[#This Row],[Name]])</f>
        <v>#NAME?</v>
      </c>
      <c r="AY166" s="11" t="e">
        <f ca="1">_xlfn.MAXIFS(Table15[Total Player Load],Table15[Name],Table15[[#This Row],[Name]])</f>
        <v>#NAME?</v>
      </c>
      <c r="AZ166" s="11" t="e">
        <f ca="1">_xlfn.MAXIFS(Table15[ACC+DEC],Table15[Name],Table15[[#This Row],[Name]])</f>
        <v>#NAME?</v>
      </c>
      <c r="BA166" s="11">
        <f>CONVERT(Table15[[#This Row],[Total Duration]],"day","mn")</f>
        <v>152.4666666666667</v>
      </c>
      <c r="BB166" s="12">
        <f>Table15[[#This Row],[HSD Above 20 km/h]]/Table15[[#This Row],[Duration(min)]]</f>
        <v>0.89540883253170078</v>
      </c>
      <c r="BC166" s="12">
        <f>Table15[[#This Row],[Velocity Zone 4 (15-20 Km/h) (m)]]/Table15[[#This Row],[Duration(min)]]</f>
        <v>3.2903584171403581</v>
      </c>
      <c r="BD166" s="12">
        <f>Table15[[#This Row],[Velocity Zone 6 (25 + Km/h) (m)]]/Table15[[#This Row],[Duration(min)]]</f>
        <v>7.1556624398775678E-2</v>
      </c>
      <c r="BE166" s="12">
        <f>Table15[[#This Row],[Acceleration B1-3 Total Efforts (Gen 2)]]/Table15[[#This Row],[Duration(min)]]</f>
        <v>0.53782247485789236</v>
      </c>
      <c r="BF166" s="12">
        <f>Table15[[#This Row],[Deceleration B1-3 Total Efforts (Gen 2)]]/Table15[[#This Row],[Duration(min)]]</f>
        <v>0.40008745080891989</v>
      </c>
      <c r="BG166" s="12">
        <f>Table15[[#This Row],[High Intensity Distance (m)_&gt;15]]/Table15[[#This Row],[Duration(min)]]</f>
        <v>4.1857672496720584</v>
      </c>
      <c r="BH166" s="12">
        <f>Table15[[#This Row],[Velocity Zone 5 (20-25 Km/h) (m)]]/Table15[[#This Row],[Duration(min)]]</f>
        <v>0.82385220813292503</v>
      </c>
      <c r="BI166" s="12">
        <f>Table15[[#This Row],[Total Player Load]]/Table15[[#This Row],[Duration(min)]]</f>
        <v>4.6133113904678611</v>
      </c>
      <c r="BJ166" s="12">
        <f>Table15[[#This Row],[ACC+DEC]]/Table15[[#This Row],[Duration(min)]]</f>
        <v>0.93790992566681219</v>
      </c>
      <c r="BK166" s="11"/>
      <c r="BL166" s="11"/>
    </row>
    <row r="167" spans="1:64" x14ac:dyDescent="0.3">
      <c r="A167" s="13" t="s">
        <v>35</v>
      </c>
      <c r="B167" s="13" t="s">
        <v>131</v>
      </c>
      <c r="C167" s="14">
        <v>45127</v>
      </c>
      <c r="D167" s="13" t="s">
        <v>36</v>
      </c>
      <c r="E167" s="15">
        <v>0.10587962962962964</v>
      </c>
      <c r="F167" s="7">
        <v>7714.8514400000004</v>
      </c>
      <c r="G167" s="7">
        <v>137.83000000000001</v>
      </c>
      <c r="H167" s="7">
        <v>28.612390000000001</v>
      </c>
      <c r="I167" s="7">
        <v>608.25999000000002</v>
      </c>
      <c r="J167" s="7">
        <v>14.71</v>
      </c>
      <c r="K167" s="7">
        <v>138</v>
      </c>
      <c r="L167" s="7">
        <v>135</v>
      </c>
      <c r="M167" s="7">
        <v>746.08998999999994</v>
      </c>
      <c r="N167" s="7">
        <v>123.12</v>
      </c>
      <c r="O167" s="7">
        <v>933.85573999999997</v>
      </c>
      <c r="P167" s="7">
        <v>50.597760000000001</v>
      </c>
      <c r="Q167" s="10">
        <f>SUM(Table15[[#This Row],[Acceleration B1-3 Total Efforts (Gen 2)]:[Deceleration B1-3 Total Efforts (Gen 2)]])</f>
        <v>273</v>
      </c>
      <c r="R167" s="11">
        <f>AVERAGEIF(Table15[Name],Table15[[#This Row],[Name]],Table15[Total Distance (m)])</f>
        <v>6169.8410637500001</v>
      </c>
      <c r="S167" s="11">
        <f>AVERAGEIF(Table15[Name],Table15[[#This Row],[Name]],Table15[HSD Above 20 km/h])</f>
        <v>274.84625124999997</v>
      </c>
      <c r="T167" s="11">
        <f>AVERAGEIF(Table15[Name],Table15[[#This Row],[Name]],Table15[Maximum Velocity (km/h)])</f>
        <v>26.985341250000001</v>
      </c>
      <c r="U167" s="11">
        <f>AVERAGEIF(Table15[Name],Table15[[#This Row],[Name]],Table15[Velocity Zone 4 (15-20 Km/h) (m)])</f>
        <v>792.86249250000014</v>
      </c>
      <c r="V167" s="11">
        <f>AVERAGEIF(Table15[Name],Table15[[#This Row],[Name]],Table15[Velocity Zone 6 (25 + Km/h) (m)])</f>
        <v>61.385000000000005</v>
      </c>
      <c r="W167" s="11">
        <f>AVERAGEIF(Table15[Name],Table15[[#This Row],[Name]],Table15[Acceleration B1-3 Total Efforts (Gen 2)])</f>
        <v>101.875</v>
      </c>
      <c r="X167" s="11">
        <f>AVERAGEIF(Table15[Name],Table15[[#This Row],[Name]],Table15[Deceleration B1-3 Total Efforts (Gen 2)])</f>
        <v>102.5</v>
      </c>
      <c r="Y167" s="11">
        <f>AVERAGEIF(Table15[Name],Table15[[#This Row],[Name]],Table15[High Intensity Distance (m)_&gt;15])</f>
        <v>1067.7087437499999</v>
      </c>
      <c r="Z167" s="11">
        <f>AVERAGEIF(Table15[Name],Table15[[#This Row],[Name]],Table15[Velocity Zone 5 (20-25 Km/h) (m)])</f>
        <v>213.46125124999998</v>
      </c>
      <c r="AA167" s="11">
        <f>AVERAGEIF(Table15[Name],Table15[[#This Row],[Name]],Table15[Total Player Load])</f>
        <v>712.77147687500019</v>
      </c>
      <c r="AB167" s="11">
        <f>AVERAGEIF(Table15[Name],Table15[[#This Row],[Name]],Table15[ACC+DEC])</f>
        <v>204.375</v>
      </c>
      <c r="AC167" s="11">
        <f>AVERAGE(Table15[Total Distance (m)])</f>
        <v>5546.0900840188679</v>
      </c>
      <c r="AD167" s="11">
        <f>AVERAGE(Table15[HSD Above 20 km/h])</f>
        <v>248.67511279245289</v>
      </c>
      <c r="AE167" s="11">
        <f>AVERAGE(Table15[Maximum Velocity (km/h)])</f>
        <v>25.938714150943401</v>
      </c>
      <c r="AF167" s="11">
        <f>AVERAGE(Table15[Velocity Zone 4 (15-20 Km/h) (m)])</f>
        <v>585.63754809433908</v>
      </c>
      <c r="AG167" s="11">
        <f>AVERAGE(Table15[Velocity Zone 6 (25 + Km/h) (m)])</f>
        <v>55.103452830188672</v>
      </c>
      <c r="AH167" s="11">
        <f>AVERAGE(Table15[Acceleration B1-3 Total Efforts (Gen 2)])</f>
        <v>70.932075471698113</v>
      </c>
      <c r="AI167" s="11">
        <f>AVERAGE(Table15[Deceleration B1-3 Total Efforts (Gen 2)])</f>
        <v>58.513207547169813</v>
      </c>
      <c r="AJ167" s="11">
        <f>AVERAGE(Table15[High Intensity Distance (m)_&gt;15])</f>
        <v>834.31266088679206</v>
      </c>
      <c r="AK167" s="11">
        <f>AVERAGE(Table15[Velocity Zone 5 (20-25 Km/h) (m)])</f>
        <v>193.57165996226419</v>
      </c>
      <c r="AL167" s="11">
        <f>AVERAGE(Table15[Total Player Load])</f>
        <v>612.17092028301886</v>
      </c>
      <c r="AM167" s="11">
        <f>AVERAGE(Table15[ACC+DEC])</f>
        <v>129.44528301886791</v>
      </c>
      <c r="AN167" s="11" t="str">
        <f>TEXT(Table15[[#This Row],[Date]],"mmmm")</f>
        <v>juillet</v>
      </c>
      <c r="AO167" s="11" t="e">
        <f ca="1">_xlfn.MAXIFS(Table15[Total Distance (m)],Table15[Name],Table15[[#This Row],[Name]])</f>
        <v>#NAME?</v>
      </c>
      <c r="AP167" s="11" t="e">
        <f ca="1">_xlfn.MAXIFS(Table15[HSD Above 20 km/h],Table15[Name],Table15[[#This Row],[Name]])</f>
        <v>#NAME?</v>
      </c>
      <c r="AQ167" s="11" t="e">
        <f ca="1">_xlfn.MAXIFS(Table15[Maximum Velocity (km/h)],Table15[Name],Table15[[#This Row],[Name]])</f>
        <v>#NAME?</v>
      </c>
      <c r="AR167" s="9" t="e">
        <f ca="1">Table15[[#This Row],[Maximum Velocity (km/h)]]/Table15[[#This Row],[Max_Maximum Velocity (km/h)]]</f>
        <v>#NAME?</v>
      </c>
      <c r="AS167" s="11" t="e">
        <f ca="1">_xlfn.MAXIFS(Table15[Velocity Zone 4 (15-20 Km/h) (m)],Table15[Name],Table15[[#This Row],[Name]])</f>
        <v>#NAME?</v>
      </c>
      <c r="AT167" s="11" t="e">
        <f ca="1">_xlfn.MAXIFS(Table15[Velocity Zone 6 (25 + Km/h) (m)],Table15[Name],Table15[[#This Row],[Name]])</f>
        <v>#NAME?</v>
      </c>
      <c r="AU167" s="11" t="e">
        <f ca="1">_xlfn.MAXIFS(Table15[Acceleration B1-3 Total Efforts (Gen 2)],Table15[Name],Table15[[#This Row],[Name]])</f>
        <v>#NAME?</v>
      </c>
      <c r="AV167" s="11" t="e">
        <f ca="1">_xlfn.MAXIFS(Table15[Deceleration B1-3 Total Efforts (Gen 2)],Table15[Name],Table15[[#This Row],[Name]])</f>
        <v>#NAME?</v>
      </c>
      <c r="AW167" s="11" t="e">
        <f ca="1">_xlfn.MAXIFS(Table15[High Intensity Distance (m)_&gt;15],Table15[Name],Table15[[#This Row],[Name]])</f>
        <v>#NAME?</v>
      </c>
      <c r="AX167" s="11" t="e">
        <f ca="1">_xlfn.MAXIFS(Table15[Velocity Zone 5 (20-25 Km/h) (m)],Table15[Name],Table15[[#This Row],[Name]])</f>
        <v>#NAME?</v>
      </c>
      <c r="AY167" s="11" t="e">
        <f ca="1">_xlfn.MAXIFS(Table15[Total Player Load],Table15[Name],Table15[[#This Row],[Name]])</f>
        <v>#NAME?</v>
      </c>
      <c r="AZ167" s="11" t="e">
        <f ca="1">_xlfn.MAXIFS(Table15[ACC+DEC],Table15[Name],Table15[[#This Row],[Name]])</f>
        <v>#NAME?</v>
      </c>
      <c r="BA167" s="11">
        <f>CONVERT(Table15[[#This Row],[Total Duration]],"day","mn")</f>
        <v>152.4666666666667</v>
      </c>
      <c r="BB167" s="12">
        <f>Table15[[#This Row],[HSD Above 20 km/h]]/Table15[[#This Row],[Duration(min)]]</f>
        <v>0.90400087450808908</v>
      </c>
      <c r="BC167" s="12">
        <f>Table15[[#This Row],[Velocity Zone 4 (15-20 Km/h) (m)]]/Table15[[#This Row],[Duration(min)]]</f>
        <v>3.9894621119370348</v>
      </c>
      <c r="BD167" s="12">
        <f>Table15[[#This Row],[Velocity Zone 6 (25 + Km/h) (m)]]/Table15[[#This Row],[Duration(min)]]</f>
        <v>9.6480104940970687E-2</v>
      </c>
      <c r="BE167" s="12">
        <f>Table15[[#This Row],[Acceleration B1-3 Total Efforts (Gen 2)]]/Table15[[#This Row],[Duration(min)]]</f>
        <v>0.90511587232181878</v>
      </c>
      <c r="BF167" s="12">
        <f>Table15[[#This Row],[Deceleration B1-3 Total Efforts (Gen 2)]]/Table15[[#This Row],[Duration(min)]]</f>
        <v>0.88543944031482269</v>
      </c>
      <c r="BG167" s="12">
        <f>Table15[[#This Row],[High Intensity Distance (m)_&gt;15]]/Table15[[#This Row],[Duration(min)]]</f>
        <v>4.8934629864451233</v>
      </c>
      <c r="BH167" s="12">
        <f>Table15[[#This Row],[Velocity Zone 5 (20-25 Km/h) (m)]]/Table15[[#This Row],[Duration(min)]]</f>
        <v>0.80752076956711838</v>
      </c>
      <c r="BI167" s="12">
        <f>Table15[[#This Row],[Total Player Load]]/Table15[[#This Row],[Duration(min)]]</f>
        <v>6.1249829908176636</v>
      </c>
      <c r="BJ167" s="12">
        <f>Table15[[#This Row],[ACC+DEC]]/Table15[[#This Row],[Duration(min)]]</f>
        <v>1.7905553126366416</v>
      </c>
      <c r="BK167" s="11"/>
      <c r="BL167" s="11"/>
    </row>
    <row r="168" spans="1:64" x14ac:dyDescent="0.3">
      <c r="A168" s="13" t="s">
        <v>132</v>
      </c>
      <c r="B168" s="13" t="s">
        <v>131</v>
      </c>
      <c r="C168" s="14">
        <v>45127</v>
      </c>
      <c r="D168" s="13" t="s">
        <v>133</v>
      </c>
      <c r="E168" s="15">
        <v>0.10538194444444444</v>
      </c>
      <c r="F168" s="7">
        <v>8789.4086900000002</v>
      </c>
      <c r="G168" s="7">
        <v>293.33</v>
      </c>
      <c r="H168" s="7">
        <v>28.019780000000001</v>
      </c>
      <c r="I168" s="7">
        <v>755.70001000000002</v>
      </c>
      <c r="J168" s="7">
        <v>39.130000000000003</v>
      </c>
      <c r="K168" s="7">
        <v>137</v>
      </c>
      <c r="L168" s="7">
        <v>109</v>
      </c>
      <c r="M168" s="7">
        <v>1049.0300099999999</v>
      </c>
      <c r="N168" s="7">
        <v>254.2</v>
      </c>
      <c r="O168" s="7">
        <v>1015.99936</v>
      </c>
      <c r="P168" s="7">
        <v>57.917389999999997</v>
      </c>
      <c r="Q168" s="10">
        <f>SUM(Table15[[#This Row],[Acceleration B1-3 Total Efforts (Gen 2)]:[Deceleration B1-3 Total Efforts (Gen 2)]])</f>
        <v>246</v>
      </c>
      <c r="R168" s="11">
        <f>AVERAGEIF(Table15[Name],Table15[[#This Row],[Name]],Table15[Total Distance (m)])</f>
        <v>5479.0795495652173</v>
      </c>
      <c r="S168" s="11">
        <f>AVERAGEIF(Table15[Name],Table15[[#This Row],[Name]],Table15[HSD Above 20 km/h])</f>
        <v>386.95826173913048</v>
      </c>
      <c r="T168" s="11">
        <f>AVERAGEIF(Table15[Name],Table15[[#This Row],[Name]],Table15[Maximum Velocity (km/h)])</f>
        <v>29.089952173913051</v>
      </c>
      <c r="U168" s="11">
        <f>AVERAGEIF(Table15[Name],Table15[[#This Row],[Name]],Table15[Velocity Zone 4 (15-20 Km/h) (m)])</f>
        <v>636.45826130434773</v>
      </c>
      <c r="V168" s="11">
        <f>AVERAGEIF(Table15[Name],Table15[[#This Row],[Name]],Table15[Velocity Zone 6 (25 + Km/h) (m)])</f>
        <v>92.425217391304358</v>
      </c>
      <c r="W168" s="11">
        <f>AVERAGEIF(Table15[Name],Table15[[#This Row],[Name]],Table15[Acceleration B1-3 Total Efforts (Gen 2)])</f>
        <v>88.347826086956516</v>
      </c>
      <c r="X168" s="11">
        <f>AVERAGEIF(Table15[Name],Table15[[#This Row],[Name]],Table15[Deceleration B1-3 Total Efforts (Gen 2)])</f>
        <v>63.434782608695649</v>
      </c>
      <c r="Y168" s="11">
        <f>AVERAGEIF(Table15[Name],Table15[[#This Row],[Name]],Table15[High Intensity Distance (m)_&gt;15])</f>
        <v>1023.4165230434783</v>
      </c>
      <c r="Z168" s="11">
        <f>AVERAGEIF(Table15[Name],Table15[[#This Row],[Name]],Table15[Velocity Zone 5 (20-25 Km/h) (m)])</f>
        <v>294.53304434782609</v>
      </c>
      <c r="AA168" s="11">
        <f>AVERAGEIF(Table15[Name],Table15[[#This Row],[Name]],Table15[Total Player Load])</f>
        <v>648.57789217391303</v>
      </c>
      <c r="AB168" s="11">
        <f>AVERAGEIF(Table15[Name],Table15[[#This Row],[Name]],Table15[ACC+DEC])</f>
        <v>151.78260869565219</v>
      </c>
      <c r="AC168" s="11">
        <f>AVERAGE(Table15[Total Distance (m)])</f>
        <v>5546.0900840188679</v>
      </c>
      <c r="AD168" s="11">
        <f>AVERAGE(Table15[HSD Above 20 km/h])</f>
        <v>248.67511279245289</v>
      </c>
      <c r="AE168" s="11">
        <f>AVERAGE(Table15[Maximum Velocity (km/h)])</f>
        <v>25.938714150943401</v>
      </c>
      <c r="AF168" s="11">
        <f>AVERAGE(Table15[Velocity Zone 4 (15-20 Km/h) (m)])</f>
        <v>585.63754809433908</v>
      </c>
      <c r="AG168" s="11">
        <f>AVERAGE(Table15[Velocity Zone 6 (25 + Km/h) (m)])</f>
        <v>55.103452830188672</v>
      </c>
      <c r="AH168" s="11">
        <f>AVERAGE(Table15[Acceleration B1-3 Total Efforts (Gen 2)])</f>
        <v>70.932075471698113</v>
      </c>
      <c r="AI168" s="11">
        <f>AVERAGE(Table15[Deceleration B1-3 Total Efforts (Gen 2)])</f>
        <v>58.513207547169813</v>
      </c>
      <c r="AJ168" s="11">
        <f>AVERAGE(Table15[High Intensity Distance (m)_&gt;15])</f>
        <v>834.31266088679206</v>
      </c>
      <c r="AK168" s="11">
        <f>AVERAGE(Table15[Velocity Zone 5 (20-25 Km/h) (m)])</f>
        <v>193.57165996226419</v>
      </c>
      <c r="AL168" s="11">
        <f>AVERAGE(Table15[Total Player Load])</f>
        <v>612.17092028301886</v>
      </c>
      <c r="AM168" s="11">
        <f>AVERAGE(Table15[ACC+DEC])</f>
        <v>129.44528301886791</v>
      </c>
      <c r="AN168" s="11" t="str">
        <f>TEXT(Table15[[#This Row],[Date]],"mmmm")</f>
        <v>juillet</v>
      </c>
      <c r="AO168" s="11" t="e">
        <f ca="1">_xlfn.MAXIFS(Table15[Total Distance (m)],Table15[Name],Table15[[#This Row],[Name]])</f>
        <v>#NAME?</v>
      </c>
      <c r="AP168" s="11" t="e">
        <f ca="1">_xlfn.MAXIFS(Table15[HSD Above 20 km/h],Table15[Name],Table15[[#This Row],[Name]])</f>
        <v>#NAME?</v>
      </c>
      <c r="AQ168" s="11" t="e">
        <f ca="1">_xlfn.MAXIFS(Table15[Maximum Velocity (km/h)],Table15[Name],Table15[[#This Row],[Name]])</f>
        <v>#NAME?</v>
      </c>
      <c r="AR168" s="9" t="e">
        <f ca="1">Table15[[#This Row],[Maximum Velocity (km/h)]]/Table15[[#This Row],[Max_Maximum Velocity (km/h)]]</f>
        <v>#NAME?</v>
      </c>
      <c r="AS168" s="11" t="e">
        <f ca="1">_xlfn.MAXIFS(Table15[Velocity Zone 4 (15-20 Km/h) (m)],Table15[Name],Table15[[#This Row],[Name]])</f>
        <v>#NAME?</v>
      </c>
      <c r="AT168" s="11" t="e">
        <f ca="1">_xlfn.MAXIFS(Table15[Velocity Zone 6 (25 + Km/h) (m)],Table15[Name],Table15[[#This Row],[Name]])</f>
        <v>#NAME?</v>
      </c>
      <c r="AU168" s="11" t="e">
        <f ca="1">_xlfn.MAXIFS(Table15[Acceleration B1-3 Total Efforts (Gen 2)],Table15[Name],Table15[[#This Row],[Name]])</f>
        <v>#NAME?</v>
      </c>
      <c r="AV168" s="11" t="e">
        <f ca="1">_xlfn.MAXIFS(Table15[Deceleration B1-3 Total Efforts (Gen 2)],Table15[Name],Table15[[#This Row],[Name]])</f>
        <v>#NAME?</v>
      </c>
      <c r="AW168" s="11" t="e">
        <f ca="1">_xlfn.MAXIFS(Table15[High Intensity Distance (m)_&gt;15],Table15[Name],Table15[[#This Row],[Name]])</f>
        <v>#NAME?</v>
      </c>
      <c r="AX168" s="11" t="e">
        <f ca="1">_xlfn.MAXIFS(Table15[Velocity Zone 5 (20-25 Km/h) (m)],Table15[Name],Table15[[#This Row],[Name]])</f>
        <v>#NAME?</v>
      </c>
      <c r="AY168" s="11" t="e">
        <f ca="1">_xlfn.MAXIFS(Table15[Total Player Load],Table15[Name],Table15[[#This Row],[Name]])</f>
        <v>#NAME?</v>
      </c>
      <c r="AZ168" s="11" t="e">
        <f ca="1">_xlfn.MAXIFS(Table15[ACC+DEC],Table15[Name],Table15[[#This Row],[Name]])</f>
        <v>#NAME?</v>
      </c>
      <c r="BA168" s="11">
        <f>CONVERT(Table15[[#This Row],[Total Duration]],"day","mn")</f>
        <v>151.75</v>
      </c>
      <c r="BB168" s="12">
        <f>Table15[[#This Row],[HSD Above 20 km/h]]/Table15[[#This Row],[Duration(min)]]</f>
        <v>1.932981878088962</v>
      </c>
      <c r="BC168" s="12">
        <f>Table15[[#This Row],[Velocity Zone 4 (15-20 Km/h) (m)]]/Table15[[#This Row],[Duration(min)]]</f>
        <v>4.9799012191103786</v>
      </c>
      <c r="BD168" s="12">
        <f>Table15[[#This Row],[Velocity Zone 6 (25 + Km/h) (m)]]/Table15[[#This Row],[Duration(min)]]</f>
        <v>0.25785831960461286</v>
      </c>
      <c r="BE168" s="12">
        <f>Table15[[#This Row],[Acceleration B1-3 Total Efforts (Gen 2)]]/Table15[[#This Row],[Duration(min)]]</f>
        <v>0.90280065897858319</v>
      </c>
      <c r="BF168" s="12">
        <f>Table15[[#This Row],[Deceleration B1-3 Total Efforts (Gen 2)]]/Table15[[#This Row],[Duration(min)]]</f>
        <v>0.71828665568369032</v>
      </c>
      <c r="BG168" s="12">
        <f>Table15[[#This Row],[High Intensity Distance (m)_&gt;15]]/Table15[[#This Row],[Duration(min)]]</f>
        <v>6.9128830971993409</v>
      </c>
      <c r="BH168" s="12">
        <f>Table15[[#This Row],[Velocity Zone 5 (20-25 Km/h) (m)]]/Table15[[#This Row],[Duration(min)]]</f>
        <v>1.6751235584843491</v>
      </c>
      <c r="BI168" s="12">
        <f>Table15[[#This Row],[Total Player Load]]/Table15[[#This Row],[Duration(min)]]</f>
        <v>6.6952181878088961</v>
      </c>
      <c r="BJ168" s="12">
        <f>Table15[[#This Row],[ACC+DEC]]/Table15[[#This Row],[Duration(min)]]</f>
        <v>1.6210873146622735</v>
      </c>
      <c r="BK168" s="11"/>
      <c r="BL168" s="11"/>
    </row>
    <row r="169" spans="1:64" x14ac:dyDescent="0.3">
      <c r="A169" s="13" t="s">
        <v>38</v>
      </c>
      <c r="B169" s="13" t="s">
        <v>131</v>
      </c>
      <c r="C169" s="14">
        <v>45127</v>
      </c>
      <c r="D169" s="13" t="s">
        <v>36</v>
      </c>
      <c r="E169" s="15">
        <v>0.10533564814814815</v>
      </c>
      <c r="F169" s="7">
        <v>8008.1147499999997</v>
      </c>
      <c r="G169" s="7">
        <v>91.11</v>
      </c>
      <c r="H169" s="7">
        <v>23.911529999999999</v>
      </c>
      <c r="I169" s="7">
        <v>673.75999000000002</v>
      </c>
      <c r="J169" s="7">
        <v>0</v>
      </c>
      <c r="K169" s="7">
        <v>129</v>
      </c>
      <c r="L169" s="7">
        <v>131</v>
      </c>
      <c r="M169" s="7">
        <v>764.86999000000003</v>
      </c>
      <c r="N169" s="7">
        <v>91.11</v>
      </c>
      <c r="O169" s="7">
        <v>933.94649000000004</v>
      </c>
      <c r="P169" s="7">
        <v>52.789909999999999</v>
      </c>
      <c r="Q169" s="10">
        <f>SUM(Table15[[#This Row],[Acceleration B1-3 Total Efforts (Gen 2)]:[Deceleration B1-3 Total Efforts (Gen 2)]])</f>
        <v>260</v>
      </c>
      <c r="R169" s="11">
        <f>AVERAGEIF(Table15[Name],Table15[[#This Row],[Name]],Table15[Total Distance (m)])</f>
        <v>5862.2701721428584</v>
      </c>
      <c r="S169" s="11">
        <f>AVERAGEIF(Table15[Name],Table15[[#This Row],[Name]],Table15[HSD Above 20 km/h])</f>
        <v>234.10142785714288</v>
      </c>
      <c r="T169" s="11">
        <f>AVERAGEIF(Table15[Name],Table15[[#This Row],[Name]],Table15[Maximum Velocity (km/h)])</f>
        <v>25.695756428571428</v>
      </c>
      <c r="U169" s="11">
        <f>AVERAGEIF(Table15[Name],Table15[[#This Row],[Name]],Table15[Velocity Zone 4 (15-20 Km/h) (m)])</f>
        <v>673.12214035714283</v>
      </c>
      <c r="V169" s="11">
        <f>AVERAGEIF(Table15[Name],Table15[[#This Row],[Name]],Table15[Velocity Zone 6 (25 + Km/h) (m)])</f>
        <v>30.467142857142857</v>
      </c>
      <c r="W169" s="11">
        <f>AVERAGEIF(Table15[Name],Table15[[#This Row],[Name]],Table15[Acceleration B1-3 Total Efforts (Gen 2)])</f>
        <v>78.285714285714292</v>
      </c>
      <c r="X169" s="11">
        <f>AVERAGEIF(Table15[Name],Table15[[#This Row],[Name]],Table15[Deceleration B1-3 Total Efforts (Gen 2)])</f>
        <v>71.178571428571431</v>
      </c>
      <c r="Y169" s="11">
        <f>AVERAGEIF(Table15[Name],Table15[[#This Row],[Name]],Table15[High Intensity Distance (m)_&gt;15])</f>
        <v>907.22356821428571</v>
      </c>
      <c r="Z169" s="11">
        <f>AVERAGEIF(Table15[Name],Table15[[#This Row],[Name]],Table15[Velocity Zone 5 (20-25 Km/h) (m)])</f>
        <v>203.63428500000001</v>
      </c>
      <c r="AA169" s="11">
        <f>AVERAGEIF(Table15[Name],Table15[[#This Row],[Name]],Table15[Total Player Load])</f>
        <v>656.75099392857157</v>
      </c>
      <c r="AB169" s="11">
        <f>AVERAGEIF(Table15[Name],Table15[[#This Row],[Name]],Table15[ACC+DEC])</f>
        <v>149.46428571428572</v>
      </c>
      <c r="AC169" s="11">
        <f>AVERAGE(Table15[Total Distance (m)])</f>
        <v>5546.0900840188679</v>
      </c>
      <c r="AD169" s="11">
        <f>AVERAGE(Table15[HSD Above 20 km/h])</f>
        <v>248.67511279245289</v>
      </c>
      <c r="AE169" s="11">
        <f>AVERAGE(Table15[Maximum Velocity (km/h)])</f>
        <v>25.938714150943401</v>
      </c>
      <c r="AF169" s="11">
        <f>AVERAGE(Table15[Velocity Zone 4 (15-20 Km/h) (m)])</f>
        <v>585.63754809433908</v>
      </c>
      <c r="AG169" s="11">
        <f>AVERAGE(Table15[Velocity Zone 6 (25 + Km/h) (m)])</f>
        <v>55.103452830188672</v>
      </c>
      <c r="AH169" s="11">
        <f>AVERAGE(Table15[Acceleration B1-3 Total Efforts (Gen 2)])</f>
        <v>70.932075471698113</v>
      </c>
      <c r="AI169" s="11">
        <f>AVERAGE(Table15[Deceleration B1-3 Total Efforts (Gen 2)])</f>
        <v>58.513207547169813</v>
      </c>
      <c r="AJ169" s="11">
        <f>AVERAGE(Table15[High Intensity Distance (m)_&gt;15])</f>
        <v>834.31266088679206</v>
      </c>
      <c r="AK169" s="11">
        <f>AVERAGE(Table15[Velocity Zone 5 (20-25 Km/h) (m)])</f>
        <v>193.57165996226419</v>
      </c>
      <c r="AL169" s="11">
        <f>AVERAGE(Table15[Total Player Load])</f>
        <v>612.17092028301886</v>
      </c>
      <c r="AM169" s="11">
        <f>AVERAGE(Table15[ACC+DEC])</f>
        <v>129.44528301886791</v>
      </c>
      <c r="AN169" s="11" t="str">
        <f>TEXT(Table15[[#This Row],[Date]],"mmmm")</f>
        <v>juillet</v>
      </c>
      <c r="AO169" s="11" t="e">
        <f ca="1">_xlfn.MAXIFS(Table15[Total Distance (m)],Table15[Name],Table15[[#This Row],[Name]])</f>
        <v>#NAME?</v>
      </c>
      <c r="AP169" s="11" t="e">
        <f ca="1">_xlfn.MAXIFS(Table15[HSD Above 20 km/h],Table15[Name],Table15[[#This Row],[Name]])</f>
        <v>#NAME?</v>
      </c>
      <c r="AQ169" s="11" t="e">
        <f ca="1">_xlfn.MAXIFS(Table15[Maximum Velocity (km/h)],Table15[Name],Table15[[#This Row],[Name]])</f>
        <v>#NAME?</v>
      </c>
      <c r="AR169" s="9" t="e">
        <f ca="1">Table15[[#This Row],[Maximum Velocity (km/h)]]/Table15[[#This Row],[Max_Maximum Velocity (km/h)]]</f>
        <v>#NAME?</v>
      </c>
      <c r="AS169" s="11" t="e">
        <f ca="1">_xlfn.MAXIFS(Table15[Velocity Zone 4 (15-20 Km/h) (m)],Table15[Name],Table15[[#This Row],[Name]])</f>
        <v>#NAME?</v>
      </c>
      <c r="AT169" s="11" t="e">
        <f ca="1">_xlfn.MAXIFS(Table15[Velocity Zone 6 (25 + Km/h) (m)],Table15[Name],Table15[[#This Row],[Name]])</f>
        <v>#NAME?</v>
      </c>
      <c r="AU169" s="11" t="e">
        <f ca="1">_xlfn.MAXIFS(Table15[Acceleration B1-3 Total Efforts (Gen 2)],Table15[Name],Table15[[#This Row],[Name]])</f>
        <v>#NAME?</v>
      </c>
      <c r="AV169" s="11" t="e">
        <f ca="1">_xlfn.MAXIFS(Table15[Deceleration B1-3 Total Efforts (Gen 2)],Table15[Name],Table15[[#This Row],[Name]])</f>
        <v>#NAME?</v>
      </c>
      <c r="AW169" s="11" t="e">
        <f ca="1">_xlfn.MAXIFS(Table15[High Intensity Distance (m)_&gt;15],Table15[Name],Table15[[#This Row],[Name]])</f>
        <v>#NAME?</v>
      </c>
      <c r="AX169" s="11" t="e">
        <f ca="1">_xlfn.MAXIFS(Table15[Velocity Zone 5 (20-25 Km/h) (m)],Table15[Name],Table15[[#This Row],[Name]])</f>
        <v>#NAME?</v>
      </c>
      <c r="AY169" s="11" t="e">
        <f ca="1">_xlfn.MAXIFS(Table15[Total Player Load],Table15[Name],Table15[[#This Row],[Name]])</f>
        <v>#NAME?</v>
      </c>
      <c r="AZ169" s="11" t="e">
        <f ca="1">_xlfn.MAXIFS(Table15[ACC+DEC],Table15[Name],Table15[[#This Row],[Name]])</f>
        <v>#NAME?</v>
      </c>
      <c r="BA169" s="11">
        <f>CONVERT(Table15[[#This Row],[Total Duration]],"day","mn")</f>
        <v>151.68333333333334</v>
      </c>
      <c r="BB169" s="12">
        <f>Table15[[#This Row],[HSD Above 20 km/h]]/Table15[[#This Row],[Duration(min)]]</f>
        <v>0.60065926821228433</v>
      </c>
      <c r="BC169" s="12">
        <f>Table15[[#This Row],[Velocity Zone 4 (15-20 Km/h) (m)]]/Table15[[#This Row],[Duration(min)]]</f>
        <v>4.4418854411603119</v>
      </c>
      <c r="BD169" s="12">
        <f>Table15[[#This Row],[Velocity Zone 6 (25 + Km/h) (m)]]/Table15[[#This Row],[Duration(min)]]</f>
        <v>0</v>
      </c>
      <c r="BE169" s="12">
        <f>Table15[[#This Row],[Acceleration B1-3 Total Efforts (Gen 2)]]/Table15[[#This Row],[Duration(min)]]</f>
        <v>0.85045599384683002</v>
      </c>
      <c r="BF169" s="12">
        <f>Table15[[#This Row],[Deceleration B1-3 Total Efforts (Gen 2)]]/Table15[[#This Row],[Duration(min)]]</f>
        <v>0.8636413580925173</v>
      </c>
      <c r="BG169" s="12">
        <f>Table15[[#This Row],[High Intensity Distance (m)_&gt;15]]/Table15[[#This Row],[Duration(min)]]</f>
        <v>5.0425447093725966</v>
      </c>
      <c r="BH169" s="12">
        <f>Table15[[#This Row],[Velocity Zone 5 (20-25 Km/h) (m)]]/Table15[[#This Row],[Duration(min)]]</f>
        <v>0.60065926821228433</v>
      </c>
      <c r="BI169" s="12">
        <f>Table15[[#This Row],[Total Player Load]]/Table15[[#This Row],[Duration(min)]]</f>
        <v>6.1572123283155697</v>
      </c>
      <c r="BJ169" s="12">
        <f>Table15[[#This Row],[ACC+DEC]]/Table15[[#This Row],[Duration(min)]]</f>
        <v>1.7140973519393472</v>
      </c>
      <c r="BK169" s="11"/>
      <c r="BL169" s="11"/>
    </row>
    <row r="170" spans="1:64" x14ac:dyDescent="0.3">
      <c r="A170" s="3" t="s">
        <v>12</v>
      </c>
      <c r="B170" s="3" t="s">
        <v>137</v>
      </c>
      <c r="C170" s="23">
        <v>45128</v>
      </c>
      <c r="D170" s="3" t="s">
        <v>13</v>
      </c>
      <c r="E170" s="3" t="s">
        <v>139</v>
      </c>
      <c r="F170" s="24">
        <v>4633.66309</v>
      </c>
      <c r="G170" s="3">
        <v>10.96</v>
      </c>
      <c r="H170" s="3">
        <v>21.545269999999999</v>
      </c>
      <c r="I170" s="3">
        <v>592.01000999999997</v>
      </c>
      <c r="J170" s="3">
        <v>0</v>
      </c>
      <c r="K170" s="3">
        <v>75</v>
      </c>
      <c r="L170" s="3">
        <v>41</v>
      </c>
      <c r="M170" s="3">
        <v>602.97001</v>
      </c>
      <c r="N170" s="3">
        <v>10.96</v>
      </c>
      <c r="O170" s="3">
        <v>535.60717999999997</v>
      </c>
      <c r="P170" s="3">
        <v>50.078679999999999</v>
      </c>
      <c r="Q170" s="21">
        <f>SUM(Table15[[#This Row],[Acceleration B1-3 Total Efforts (Gen 2)]:[Deceleration B1-3 Total Efforts (Gen 2)]])</f>
        <v>116</v>
      </c>
      <c r="R170" s="22">
        <f>AVERAGEIF(Table15[Name],Table15[[#This Row],[Name]],Table15[Total Distance (m)])</f>
        <v>5856.8354133333323</v>
      </c>
      <c r="S170" s="11">
        <f>AVERAGEIF(Table15[Name],Table15[[#This Row],[Name]],Table15[HSD Above 20 km/h])</f>
        <v>236.25925888888889</v>
      </c>
      <c r="T170" s="11">
        <f>AVERAGEIF(Table15[Name],Table15[[#This Row],[Name]],Table15[Maximum Velocity (km/h)])</f>
        <v>26.173386666666666</v>
      </c>
      <c r="U170" s="11">
        <f>AVERAGEIF(Table15[Name],Table15[[#This Row],[Name]],Table15[Velocity Zone 4 (15-20 Km/h) (m)])</f>
        <v>555.67370444444441</v>
      </c>
      <c r="V170" s="11">
        <f>AVERAGEIF(Table15[Name],Table15[[#This Row],[Name]],Table15[Velocity Zone 6 (25 + Km/h) (m)])</f>
        <v>40.940370740740747</v>
      </c>
      <c r="W170" s="11">
        <f>AVERAGEIF(Table15[Name],Table15[[#This Row],[Name]],Table15[Acceleration B1-3 Total Efforts (Gen 2)])</f>
        <v>70.925925925925924</v>
      </c>
      <c r="X170" s="11">
        <f>AVERAGEIF(Table15[Name],Table15[[#This Row],[Name]],Table15[Deceleration B1-3 Total Efforts (Gen 2)])</f>
        <v>56.851851851851855</v>
      </c>
      <c r="Y170" s="11">
        <f>AVERAGEIF(Table15[Name],Table15[[#This Row],[Name]],Table15[High Intensity Distance (m)_&gt;15])</f>
        <v>791.93296333333319</v>
      </c>
      <c r="Z170" s="11">
        <f>AVERAGEIF(Table15[Name],Table15[[#This Row],[Name]],Table15[Velocity Zone 5 (20-25 Km/h) (m)])</f>
        <v>195.31888814814815</v>
      </c>
      <c r="AA170" s="11">
        <f>AVERAGEIF(Table15[Name],Table15[[#This Row],[Name]],Table15[Total Player Load])</f>
        <v>644.53564962962969</v>
      </c>
      <c r="AB170" s="11">
        <f>AVERAGEIF(Table15[Name],Table15[[#This Row],[Name]],Table15[ACC+DEC])</f>
        <v>127.77777777777777</v>
      </c>
      <c r="AC170" s="11">
        <f>AVERAGE(Table15[Total Distance (m)])</f>
        <v>5546.0900840188679</v>
      </c>
      <c r="AD170" s="11">
        <f>AVERAGE(Table15[HSD Above 20 km/h])</f>
        <v>248.67511279245289</v>
      </c>
      <c r="AE170" s="11">
        <f>AVERAGE(Table15[Maximum Velocity (km/h)])</f>
        <v>25.938714150943401</v>
      </c>
      <c r="AF170" s="11">
        <f>AVERAGE(Table15[Velocity Zone 4 (15-20 Km/h) (m)])</f>
        <v>585.63754809433908</v>
      </c>
      <c r="AG170" s="11">
        <f>AVERAGE(Table15[Velocity Zone 6 (25 + Km/h) (m)])</f>
        <v>55.103452830188672</v>
      </c>
      <c r="AH170" s="11">
        <f>AVERAGE(Table15[Acceleration B1-3 Total Efforts (Gen 2)])</f>
        <v>70.932075471698113</v>
      </c>
      <c r="AI170" s="11">
        <f>AVERAGE(Table15[Deceleration B1-3 Total Efforts (Gen 2)])</f>
        <v>58.513207547169813</v>
      </c>
      <c r="AJ170" s="11">
        <f>AVERAGE(Table15[High Intensity Distance (m)_&gt;15])</f>
        <v>834.31266088679206</v>
      </c>
      <c r="AK170" s="11">
        <f>AVERAGE(Table15[Velocity Zone 5 (20-25 Km/h) (m)])</f>
        <v>193.57165996226419</v>
      </c>
      <c r="AL170" s="11">
        <f>AVERAGE(Table15[Total Player Load])</f>
        <v>612.17092028301886</v>
      </c>
      <c r="AM170" s="11">
        <f>AVERAGE(Table15[ACC+DEC])</f>
        <v>129.44528301886791</v>
      </c>
      <c r="AN170" s="11" t="str">
        <f>TEXT(Table15[[#This Row],[Date]],"mmmm")</f>
        <v>juillet</v>
      </c>
      <c r="AO170" s="11" t="e">
        <f ca="1">_xlfn.MAXIFS(Table15[Total Distance (m)],Table15[Name],Table15[[#This Row],[Name]])</f>
        <v>#NAME?</v>
      </c>
      <c r="AP170" s="11" t="e">
        <f ca="1">_xlfn.MAXIFS(Table15[HSD Above 20 km/h],Table15[Name],Table15[[#This Row],[Name]])</f>
        <v>#NAME?</v>
      </c>
      <c r="AQ170" s="11" t="e">
        <f ca="1">_xlfn.MAXIFS(Table15[Maximum Velocity (km/h)],Table15[Name],Table15[[#This Row],[Name]])</f>
        <v>#NAME?</v>
      </c>
      <c r="AR170" s="9" t="e">
        <f ca="1">Table15[[#This Row],[Maximum Velocity (km/h)]]/Table15[[#This Row],[Max_Maximum Velocity (km/h)]]</f>
        <v>#NAME?</v>
      </c>
      <c r="AS170" s="11" t="e">
        <f ca="1">_xlfn.MAXIFS(Table15[Velocity Zone 4 (15-20 Km/h) (m)],Table15[Name],Table15[[#This Row],[Name]])</f>
        <v>#NAME?</v>
      </c>
      <c r="AT170" s="11" t="e">
        <f ca="1">_xlfn.MAXIFS(Table15[Velocity Zone 6 (25 + Km/h) (m)],Table15[Name],Table15[[#This Row],[Name]])</f>
        <v>#NAME?</v>
      </c>
      <c r="AU170" s="11" t="e">
        <f ca="1">_xlfn.MAXIFS(Table15[Acceleration B1-3 Total Efforts (Gen 2)],Table15[Name],Table15[[#This Row],[Name]])</f>
        <v>#NAME?</v>
      </c>
      <c r="AV170" s="11" t="e">
        <f ca="1">_xlfn.MAXIFS(Table15[Deceleration B1-3 Total Efforts (Gen 2)],Table15[Name],Table15[[#This Row],[Name]])</f>
        <v>#NAME?</v>
      </c>
      <c r="AW170" s="11" t="e">
        <f ca="1">_xlfn.MAXIFS(Table15[High Intensity Distance (m)_&gt;15],Table15[Name],Table15[[#This Row],[Name]])</f>
        <v>#NAME?</v>
      </c>
      <c r="AX170" s="11" t="e">
        <f ca="1">_xlfn.MAXIFS(Table15[Velocity Zone 5 (20-25 Km/h) (m)],Table15[Name],Table15[[#This Row],[Name]])</f>
        <v>#NAME?</v>
      </c>
      <c r="AY170" s="11" t="e">
        <f ca="1">_xlfn.MAXIFS(Table15[Total Player Load],Table15[Name],Table15[[#This Row],[Name]])</f>
        <v>#NAME?</v>
      </c>
      <c r="AZ170" s="11" t="e">
        <f ca="1">_xlfn.MAXIFS(Table15[ACC+DEC],Table15[Name],Table15[[#This Row],[Name]])</f>
        <v>#NAME?</v>
      </c>
      <c r="BA170" s="11">
        <f>CONVERT(Table15[[#This Row],[Total Duration]],"day","mn")</f>
        <v>92.516666666666666</v>
      </c>
      <c r="BB170" s="12">
        <f>Table15[[#This Row],[HSD Above 20 km/h]]/Table15[[#This Row],[Duration(min)]]</f>
        <v>0.11846514141596109</v>
      </c>
      <c r="BC170" s="12">
        <f>Table15[[#This Row],[Velocity Zone 4 (15-20 Km/h) (m)]]/Table15[[#This Row],[Duration(min)]]</f>
        <v>6.398955251306071</v>
      </c>
      <c r="BD170" s="12">
        <f>Table15[[#This Row],[Velocity Zone 6 (25 + Km/h) (m)]]/Table15[[#This Row],[Duration(min)]]</f>
        <v>0</v>
      </c>
      <c r="BE170" s="12">
        <f>Table15[[#This Row],[Acceleration B1-3 Total Efforts (Gen 2)]]/Table15[[#This Row],[Duration(min)]]</f>
        <v>0.81066474509097464</v>
      </c>
      <c r="BF170" s="12">
        <f>Table15[[#This Row],[Deceleration B1-3 Total Efforts (Gen 2)]]/Table15[[#This Row],[Duration(min)]]</f>
        <v>0.44316339398306615</v>
      </c>
      <c r="BG170" s="12">
        <f>Table15[[#This Row],[High Intensity Distance (m)_&gt;15]]/Table15[[#This Row],[Duration(min)]]</f>
        <v>6.5174203927220322</v>
      </c>
      <c r="BH170" s="12">
        <f>Table15[[#This Row],[Velocity Zone 5 (20-25 Km/h) (m)]]/Table15[[#This Row],[Duration(min)]]</f>
        <v>0.11846514141596109</v>
      </c>
      <c r="BI170" s="12">
        <f>Table15[[#This Row],[Total Player Load]]/Table15[[#This Row],[Duration(min)]]</f>
        <v>5.7893047739146093</v>
      </c>
      <c r="BJ170" s="12">
        <f>Table15[[#This Row],[ACC+DEC]]/Table15[[#This Row],[Duration(min)]]</f>
        <v>1.2538281390740407</v>
      </c>
      <c r="BK170" s="11"/>
      <c r="BL170" s="11"/>
    </row>
    <row r="171" spans="1:64" x14ac:dyDescent="0.3">
      <c r="A171" s="3" t="s">
        <v>14</v>
      </c>
      <c r="B171" s="3" t="s">
        <v>137</v>
      </c>
      <c r="C171" s="23" t="s">
        <v>138</v>
      </c>
      <c r="D171" s="3" t="s">
        <v>15</v>
      </c>
      <c r="E171" s="3" t="s">
        <v>140</v>
      </c>
      <c r="F171" s="24">
        <v>3071.8232400000002</v>
      </c>
      <c r="G171" s="3">
        <v>0</v>
      </c>
      <c r="H171" s="3">
        <v>19.4557</v>
      </c>
      <c r="I171" s="3">
        <v>585.59997999999996</v>
      </c>
      <c r="J171" s="3">
        <v>0</v>
      </c>
      <c r="K171" s="3">
        <v>7</v>
      </c>
      <c r="L171" s="3">
        <v>4</v>
      </c>
      <c r="M171" s="3">
        <v>585.59997999999996</v>
      </c>
      <c r="N171" s="3">
        <v>0</v>
      </c>
      <c r="O171" s="3">
        <v>351.59267999999997</v>
      </c>
      <c r="P171" s="3">
        <v>89.581900000000005</v>
      </c>
      <c r="Q171" s="21">
        <f>SUM(Table15[[#This Row],[Acceleration B1-3 Total Efforts (Gen 2)]:[Deceleration B1-3 Total Efforts (Gen 2)]])</f>
        <v>11</v>
      </c>
      <c r="R171" s="22">
        <f>AVERAGEIF(Table15[Name],Table15[[#This Row],[Name]],Table15[Total Distance (m)])</f>
        <v>4869.3203724000005</v>
      </c>
      <c r="S171" s="11">
        <f>AVERAGEIF(Table15[Name],Table15[[#This Row],[Name]],Table15[HSD Above 20 km/h])</f>
        <v>247.6363996</v>
      </c>
      <c r="T171" s="11">
        <f>AVERAGEIF(Table15[Name],Table15[[#This Row],[Name]],Table15[Maximum Velocity (km/h)])</f>
        <v>26.278271199999999</v>
      </c>
      <c r="U171" s="11">
        <f>AVERAGEIF(Table15[Name],Table15[[#This Row],[Name]],Table15[Velocity Zone 4 (15-20 Km/h) (m)])</f>
        <v>530.37160040000015</v>
      </c>
      <c r="V171" s="11">
        <f>AVERAGEIF(Table15[Name],Table15[[#This Row],[Name]],Table15[Velocity Zone 6 (25 + Km/h) (m)])</f>
        <v>78.678400000000011</v>
      </c>
      <c r="W171" s="11">
        <f>AVERAGEIF(Table15[Name],Table15[[#This Row],[Name]],Table15[Acceleration B1-3 Total Efforts (Gen 2)])</f>
        <v>62.76</v>
      </c>
      <c r="X171" s="11">
        <f>AVERAGEIF(Table15[Name],Table15[[#This Row],[Name]],Table15[Deceleration B1-3 Total Efforts (Gen 2)])</f>
        <v>54.96</v>
      </c>
      <c r="Y171" s="11">
        <f>AVERAGEIF(Table15[Name],Table15[[#This Row],[Name]],Table15[High Intensity Distance (m)_&gt;15])</f>
        <v>778.00800000000015</v>
      </c>
      <c r="Z171" s="11">
        <f>AVERAGEIF(Table15[Name],Table15[[#This Row],[Name]],Table15[Velocity Zone 5 (20-25 Km/h) (m)])</f>
        <v>168.95799960000005</v>
      </c>
      <c r="AA171" s="11">
        <f>AVERAGEIF(Table15[Name],Table15[[#This Row],[Name]],Table15[Total Player Load])</f>
        <v>537.5049484000001</v>
      </c>
      <c r="AB171" s="11">
        <f>AVERAGEIF(Table15[Name],Table15[[#This Row],[Name]],Table15[ACC+DEC])</f>
        <v>117.72</v>
      </c>
      <c r="AC171" s="11">
        <f>AVERAGE(Table15[Total Distance (m)])</f>
        <v>5546.0900840188679</v>
      </c>
      <c r="AD171" s="11">
        <f>AVERAGE(Table15[HSD Above 20 km/h])</f>
        <v>248.67511279245289</v>
      </c>
      <c r="AE171" s="11">
        <f>AVERAGE(Table15[Maximum Velocity (km/h)])</f>
        <v>25.938714150943401</v>
      </c>
      <c r="AF171" s="11">
        <f>AVERAGE(Table15[Velocity Zone 4 (15-20 Km/h) (m)])</f>
        <v>585.63754809433908</v>
      </c>
      <c r="AG171" s="11">
        <f>AVERAGE(Table15[Velocity Zone 6 (25 + Km/h) (m)])</f>
        <v>55.103452830188672</v>
      </c>
      <c r="AH171" s="11">
        <f>AVERAGE(Table15[Acceleration B1-3 Total Efforts (Gen 2)])</f>
        <v>70.932075471698113</v>
      </c>
      <c r="AI171" s="11">
        <f>AVERAGE(Table15[Deceleration B1-3 Total Efforts (Gen 2)])</f>
        <v>58.513207547169813</v>
      </c>
      <c r="AJ171" s="11">
        <f>AVERAGE(Table15[High Intensity Distance (m)_&gt;15])</f>
        <v>834.31266088679206</v>
      </c>
      <c r="AK171" s="11">
        <f>AVERAGE(Table15[Velocity Zone 5 (20-25 Km/h) (m)])</f>
        <v>193.57165996226419</v>
      </c>
      <c r="AL171" s="11">
        <f>AVERAGE(Table15[Total Player Load])</f>
        <v>612.17092028301886</v>
      </c>
      <c r="AM171" s="11">
        <f>AVERAGE(Table15[ACC+DEC])</f>
        <v>129.44528301886791</v>
      </c>
      <c r="AN171" s="11" t="str">
        <f>TEXT(Table15[[#This Row],[Date]],"mmmm")</f>
        <v>juillet</v>
      </c>
      <c r="AO171" s="11" t="e">
        <f ca="1">_xlfn.MAXIFS(Table15[Total Distance (m)],Table15[Name],Table15[[#This Row],[Name]])</f>
        <v>#NAME?</v>
      </c>
      <c r="AP171" s="11" t="e">
        <f ca="1">_xlfn.MAXIFS(Table15[HSD Above 20 km/h],Table15[Name],Table15[[#This Row],[Name]])</f>
        <v>#NAME?</v>
      </c>
      <c r="AQ171" s="11" t="e">
        <f ca="1">_xlfn.MAXIFS(Table15[Maximum Velocity (km/h)],Table15[Name],Table15[[#This Row],[Name]])</f>
        <v>#NAME?</v>
      </c>
      <c r="AR171" s="9" t="e">
        <f ca="1">Table15[[#This Row],[Maximum Velocity (km/h)]]/Table15[[#This Row],[Max_Maximum Velocity (km/h)]]</f>
        <v>#NAME?</v>
      </c>
      <c r="AS171" s="11" t="e">
        <f ca="1">_xlfn.MAXIFS(Table15[Velocity Zone 4 (15-20 Km/h) (m)],Table15[Name],Table15[[#This Row],[Name]])</f>
        <v>#NAME?</v>
      </c>
      <c r="AT171" s="11" t="e">
        <f ca="1">_xlfn.MAXIFS(Table15[Velocity Zone 6 (25 + Km/h) (m)],Table15[Name],Table15[[#This Row],[Name]])</f>
        <v>#NAME?</v>
      </c>
      <c r="AU171" s="11" t="e">
        <f ca="1">_xlfn.MAXIFS(Table15[Acceleration B1-3 Total Efforts (Gen 2)],Table15[Name],Table15[[#This Row],[Name]])</f>
        <v>#NAME?</v>
      </c>
      <c r="AV171" s="11" t="e">
        <f ca="1">_xlfn.MAXIFS(Table15[Deceleration B1-3 Total Efforts (Gen 2)],Table15[Name],Table15[[#This Row],[Name]])</f>
        <v>#NAME?</v>
      </c>
      <c r="AW171" s="11" t="e">
        <f ca="1">_xlfn.MAXIFS(Table15[High Intensity Distance (m)_&gt;15],Table15[Name],Table15[[#This Row],[Name]])</f>
        <v>#NAME?</v>
      </c>
      <c r="AX171" s="11" t="e">
        <f ca="1">_xlfn.MAXIFS(Table15[Velocity Zone 5 (20-25 Km/h) (m)],Table15[Name],Table15[[#This Row],[Name]])</f>
        <v>#NAME?</v>
      </c>
      <c r="AY171" s="11" t="e">
        <f ca="1">_xlfn.MAXIFS(Table15[Total Player Load],Table15[Name],Table15[[#This Row],[Name]])</f>
        <v>#NAME?</v>
      </c>
      <c r="AZ171" s="11" t="e">
        <f ca="1">_xlfn.MAXIFS(Table15[ACC+DEC],Table15[Name],Table15[[#This Row],[Name]])</f>
        <v>#NAME?</v>
      </c>
      <c r="BA171" s="11">
        <f>CONVERT(Table15[[#This Row],[Total Duration]],"day","mn")</f>
        <v>35.216666666666669</v>
      </c>
      <c r="BB171" s="12">
        <f>Table15[[#This Row],[HSD Above 20 km/h]]/Table15[[#This Row],[Duration(min)]]</f>
        <v>0</v>
      </c>
      <c r="BC171" s="12">
        <f>Table15[[#This Row],[Velocity Zone 4 (15-20 Km/h) (m)]]/Table15[[#This Row],[Duration(min)]]</f>
        <v>16.628489730241363</v>
      </c>
      <c r="BD171" s="12">
        <f>Table15[[#This Row],[Velocity Zone 6 (25 + Km/h) (m)]]/Table15[[#This Row],[Duration(min)]]</f>
        <v>0</v>
      </c>
      <c r="BE171" s="12">
        <f>Table15[[#This Row],[Acceleration B1-3 Total Efforts (Gen 2)]]/Table15[[#This Row],[Duration(min)]]</f>
        <v>0.19876952200662565</v>
      </c>
      <c r="BF171" s="12">
        <f>Table15[[#This Row],[Deceleration B1-3 Total Efforts (Gen 2)]]/Table15[[#This Row],[Duration(min)]]</f>
        <v>0.11358258400378608</v>
      </c>
      <c r="BG171" s="12">
        <f>Table15[[#This Row],[High Intensity Distance (m)_&gt;15]]/Table15[[#This Row],[Duration(min)]]</f>
        <v>16.628489730241363</v>
      </c>
      <c r="BH171" s="12">
        <f>Table15[[#This Row],[Velocity Zone 5 (20-25 Km/h) (m)]]/Table15[[#This Row],[Duration(min)]]</f>
        <v>0</v>
      </c>
      <c r="BI171" s="12">
        <f>Table15[[#This Row],[Total Player Load]]/Table15[[#This Row],[Duration(min)]]</f>
        <v>9.9837012778040695</v>
      </c>
      <c r="BJ171" s="12">
        <f>Table15[[#This Row],[ACC+DEC]]/Table15[[#This Row],[Duration(min)]]</f>
        <v>0.31235210601041175</v>
      </c>
      <c r="BK171" s="11"/>
      <c r="BL171" s="11"/>
    </row>
    <row r="172" spans="1:64" x14ac:dyDescent="0.3">
      <c r="A172" s="3" t="s">
        <v>16</v>
      </c>
      <c r="B172" s="3" t="s">
        <v>137</v>
      </c>
      <c r="C172" s="23" t="s">
        <v>138</v>
      </c>
      <c r="D172" s="3" t="s">
        <v>17</v>
      </c>
      <c r="E172" s="3" t="s">
        <v>139</v>
      </c>
      <c r="F172" s="24">
        <v>4402.7241199999999</v>
      </c>
      <c r="G172" s="3">
        <v>10.52</v>
      </c>
      <c r="H172" s="3">
        <v>21.40418</v>
      </c>
      <c r="I172" s="3">
        <v>800.28998000000001</v>
      </c>
      <c r="J172" s="3">
        <v>0</v>
      </c>
      <c r="K172" s="3">
        <v>82</v>
      </c>
      <c r="L172" s="3">
        <v>47</v>
      </c>
      <c r="M172" s="3">
        <v>810.80998</v>
      </c>
      <c r="N172" s="3">
        <v>10.52</v>
      </c>
      <c r="O172" s="3">
        <v>525.29272000000003</v>
      </c>
      <c r="P172" s="3">
        <v>47.582790000000003</v>
      </c>
      <c r="Q172" s="21">
        <f>SUM(Table15[[#This Row],[Acceleration B1-3 Total Efforts (Gen 2)]:[Deceleration B1-3 Total Efforts (Gen 2)]])</f>
        <v>129</v>
      </c>
      <c r="R172" s="22">
        <f>AVERAGEIF(Table15[Name],Table15[[#This Row],[Name]],Table15[Total Distance (m)])</f>
        <v>5619.8345883333332</v>
      </c>
      <c r="S172" s="11">
        <f>AVERAGEIF(Table15[Name],Table15[[#This Row],[Name]],Table15[HSD Above 20 km/h])</f>
        <v>194.1326656666667</v>
      </c>
      <c r="T172" s="11">
        <f>AVERAGEIF(Table15[Name],Table15[[#This Row],[Name]],Table15[Maximum Velocity (km/h)])</f>
        <v>25.38796266666666</v>
      </c>
      <c r="U172" s="11">
        <f>AVERAGEIF(Table15[Name],Table15[[#This Row],[Name]],Table15[Velocity Zone 4 (15-20 Km/h) (m)])</f>
        <v>452.42266433333327</v>
      </c>
      <c r="V172" s="11">
        <f>AVERAGEIF(Table15[Name],Table15[[#This Row],[Name]],Table15[Velocity Zone 6 (25 + Km/h) (m)])</f>
        <v>48.318666999999991</v>
      </c>
      <c r="W172" s="11">
        <f>AVERAGEIF(Table15[Name],Table15[[#This Row],[Name]],Table15[Acceleration B1-3 Total Efforts (Gen 2)])</f>
        <v>61.2</v>
      </c>
      <c r="X172" s="11">
        <f>AVERAGEIF(Table15[Name],Table15[[#This Row],[Name]],Table15[Deceleration B1-3 Total Efforts (Gen 2)])</f>
        <v>48.06666666666667</v>
      </c>
      <c r="Y172" s="11">
        <f>AVERAGEIF(Table15[Name],Table15[[#This Row],[Name]],Table15[High Intensity Distance (m)_&gt;15])</f>
        <v>646.55532999999991</v>
      </c>
      <c r="Z172" s="11">
        <f>AVERAGEIF(Table15[Name],Table15[[#This Row],[Name]],Table15[Velocity Zone 5 (20-25 Km/h) (m)])</f>
        <v>145.81399866666669</v>
      </c>
      <c r="AA172" s="11">
        <f>AVERAGEIF(Table15[Name],Table15[[#This Row],[Name]],Table15[Total Player Load])</f>
        <v>593.12283433333312</v>
      </c>
      <c r="AB172" s="11">
        <f>AVERAGEIF(Table15[Name],Table15[[#This Row],[Name]],Table15[ACC+DEC])</f>
        <v>109.26666666666667</v>
      </c>
      <c r="AC172" s="11">
        <f>AVERAGE(Table15[Total Distance (m)])</f>
        <v>5546.0900840188679</v>
      </c>
      <c r="AD172" s="11">
        <f>AVERAGE(Table15[HSD Above 20 km/h])</f>
        <v>248.67511279245289</v>
      </c>
      <c r="AE172" s="11">
        <f>AVERAGE(Table15[Maximum Velocity (km/h)])</f>
        <v>25.938714150943401</v>
      </c>
      <c r="AF172" s="11">
        <f>AVERAGE(Table15[Velocity Zone 4 (15-20 Km/h) (m)])</f>
        <v>585.63754809433908</v>
      </c>
      <c r="AG172" s="11">
        <f>AVERAGE(Table15[Velocity Zone 6 (25 + Km/h) (m)])</f>
        <v>55.103452830188672</v>
      </c>
      <c r="AH172" s="11">
        <f>AVERAGE(Table15[Acceleration B1-3 Total Efforts (Gen 2)])</f>
        <v>70.932075471698113</v>
      </c>
      <c r="AI172" s="11">
        <f>AVERAGE(Table15[Deceleration B1-3 Total Efforts (Gen 2)])</f>
        <v>58.513207547169813</v>
      </c>
      <c r="AJ172" s="11">
        <f>AVERAGE(Table15[High Intensity Distance (m)_&gt;15])</f>
        <v>834.31266088679206</v>
      </c>
      <c r="AK172" s="11">
        <f>AVERAGE(Table15[Velocity Zone 5 (20-25 Km/h) (m)])</f>
        <v>193.57165996226419</v>
      </c>
      <c r="AL172" s="11">
        <f>AVERAGE(Table15[Total Player Load])</f>
        <v>612.17092028301886</v>
      </c>
      <c r="AM172" s="11">
        <f>AVERAGE(Table15[ACC+DEC])</f>
        <v>129.44528301886791</v>
      </c>
      <c r="AN172" s="11" t="str">
        <f>TEXT(Table15[[#This Row],[Date]],"mmmm")</f>
        <v>juillet</v>
      </c>
      <c r="AO172" s="11" t="e">
        <f ca="1">_xlfn.MAXIFS(Table15[Total Distance (m)],Table15[Name],Table15[[#This Row],[Name]])</f>
        <v>#NAME?</v>
      </c>
      <c r="AP172" s="11" t="e">
        <f ca="1">_xlfn.MAXIFS(Table15[HSD Above 20 km/h],Table15[Name],Table15[[#This Row],[Name]])</f>
        <v>#NAME?</v>
      </c>
      <c r="AQ172" s="11" t="e">
        <f ca="1">_xlfn.MAXIFS(Table15[Maximum Velocity (km/h)],Table15[Name],Table15[[#This Row],[Name]])</f>
        <v>#NAME?</v>
      </c>
      <c r="AR172" s="9" t="e">
        <f ca="1">Table15[[#This Row],[Maximum Velocity (km/h)]]/Table15[[#This Row],[Max_Maximum Velocity (km/h)]]</f>
        <v>#NAME?</v>
      </c>
      <c r="AS172" s="11" t="e">
        <f ca="1">_xlfn.MAXIFS(Table15[Velocity Zone 4 (15-20 Km/h) (m)],Table15[Name],Table15[[#This Row],[Name]])</f>
        <v>#NAME?</v>
      </c>
      <c r="AT172" s="11" t="e">
        <f ca="1">_xlfn.MAXIFS(Table15[Velocity Zone 6 (25 + Km/h) (m)],Table15[Name],Table15[[#This Row],[Name]])</f>
        <v>#NAME?</v>
      </c>
      <c r="AU172" s="11" t="e">
        <f ca="1">_xlfn.MAXIFS(Table15[Acceleration B1-3 Total Efforts (Gen 2)],Table15[Name],Table15[[#This Row],[Name]])</f>
        <v>#NAME?</v>
      </c>
      <c r="AV172" s="11" t="e">
        <f ca="1">_xlfn.MAXIFS(Table15[Deceleration B1-3 Total Efforts (Gen 2)],Table15[Name],Table15[[#This Row],[Name]])</f>
        <v>#NAME?</v>
      </c>
      <c r="AW172" s="11" t="e">
        <f ca="1">_xlfn.MAXIFS(Table15[High Intensity Distance (m)_&gt;15],Table15[Name],Table15[[#This Row],[Name]])</f>
        <v>#NAME?</v>
      </c>
      <c r="AX172" s="11" t="e">
        <f ca="1">_xlfn.MAXIFS(Table15[Velocity Zone 5 (20-25 Km/h) (m)],Table15[Name],Table15[[#This Row],[Name]])</f>
        <v>#NAME?</v>
      </c>
      <c r="AY172" s="11" t="e">
        <f ca="1">_xlfn.MAXIFS(Table15[Total Player Load],Table15[Name],Table15[[#This Row],[Name]])</f>
        <v>#NAME?</v>
      </c>
      <c r="AZ172" s="11" t="e">
        <f ca="1">_xlfn.MAXIFS(Table15[ACC+DEC],Table15[Name],Table15[[#This Row],[Name]])</f>
        <v>#NAME?</v>
      </c>
      <c r="BA172" s="11">
        <f>CONVERT(Table15[[#This Row],[Total Duration]],"day","mn")</f>
        <v>92.516666666666666</v>
      </c>
      <c r="BB172" s="12">
        <f>Table15[[#This Row],[HSD Above 20 km/h]]/Table15[[#This Row],[Duration(min)]]</f>
        <v>0.11370924157809403</v>
      </c>
      <c r="BC172" s="12">
        <f>Table15[[#This Row],[Velocity Zone 4 (15-20 Km/h) (m)]]/Table15[[#This Row],[Duration(min)]]</f>
        <v>8.6502249684741486</v>
      </c>
      <c r="BD172" s="12">
        <f>Table15[[#This Row],[Velocity Zone 6 (25 + Km/h) (m)]]/Table15[[#This Row],[Duration(min)]]</f>
        <v>0</v>
      </c>
      <c r="BE172" s="12">
        <f>Table15[[#This Row],[Acceleration B1-3 Total Efforts (Gen 2)]]/Table15[[#This Row],[Duration(min)]]</f>
        <v>0.88632678796613229</v>
      </c>
      <c r="BF172" s="12">
        <f>Table15[[#This Row],[Deceleration B1-3 Total Efforts (Gen 2)]]/Table15[[#This Row],[Duration(min)]]</f>
        <v>0.50801657359034413</v>
      </c>
      <c r="BG172" s="12">
        <f>Table15[[#This Row],[High Intensity Distance (m)_&gt;15]]/Table15[[#This Row],[Duration(min)]]</f>
        <v>8.763934210052243</v>
      </c>
      <c r="BH172" s="12">
        <f>Table15[[#This Row],[Velocity Zone 5 (20-25 Km/h) (m)]]/Table15[[#This Row],[Duration(min)]]</f>
        <v>0.11370924157809403</v>
      </c>
      <c r="BI172" s="12">
        <f>Table15[[#This Row],[Total Player Load]]/Table15[[#This Row],[Duration(min)]]</f>
        <v>5.6778171860925966</v>
      </c>
      <c r="BJ172" s="12">
        <f>Table15[[#This Row],[ACC+DEC]]/Table15[[#This Row],[Duration(min)]]</f>
        <v>1.3943433615564764</v>
      </c>
      <c r="BK172" s="11"/>
      <c r="BL172" s="11"/>
    </row>
    <row r="173" spans="1:64" x14ac:dyDescent="0.3">
      <c r="A173" s="3" t="s">
        <v>18</v>
      </c>
      <c r="B173" s="3" t="s">
        <v>137</v>
      </c>
      <c r="C173" s="23" t="s">
        <v>138</v>
      </c>
      <c r="D173" s="3" t="s">
        <v>19</v>
      </c>
      <c r="E173" s="3" t="s">
        <v>139</v>
      </c>
      <c r="F173" s="24">
        <v>3998.6108399999998</v>
      </c>
      <c r="G173" s="3">
        <v>9.08</v>
      </c>
      <c r="H173" s="3">
        <v>21.341609999999999</v>
      </c>
      <c r="I173" s="3">
        <v>220.78</v>
      </c>
      <c r="J173" s="3">
        <v>0</v>
      </c>
      <c r="K173" s="3">
        <v>58</v>
      </c>
      <c r="L173" s="3">
        <v>29</v>
      </c>
      <c r="M173" s="3">
        <v>229.86</v>
      </c>
      <c r="N173" s="3">
        <v>9.08</v>
      </c>
      <c r="O173" s="3">
        <v>432.49511999999999</v>
      </c>
      <c r="P173" s="3">
        <v>43.215299999999999</v>
      </c>
      <c r="Q173" s="21">
        <f>SUM(Table15[[#This Row],[Acceleration B1-3 Total Efforts (Gen 2)]:[Deceleration B1-3 Total Efforts (Gen 2)]])</f>
        <v>87</v>
      </c>
      <c r="R173" s="22">
        <f>AVERAGEIF(Table15[Name],Table15[[#This Row],[Name]],Table15[Total Distance (m)])</f>
        <v>6035.4947716666657</v>
      </c>
      <c r="S173" s="11">
        <f>AVERAGEIF(Table15[Name],Table15[[#This Row],[Name]],Table15[HSD Above 20 km/h])</f>
        <v>150.02916583333331</v>
      </c>
      <c r="T173" s="11">
        <f>AVERAGEIF(Table15[Name],Table15[[#This Row],[Name]],Table15[Maximum Velocity (km/h)])</f>
        <v>23.977441666666664</v>
      </c>
      <c r="U173" s="11">
        <f>AVERAGEIF(Table15[Name],Table15[[#This Row],[Name]],Table15[Velocity Zone 4 (15-20 Km/h) (m)])</f>
        <v>550.00250249999988</v>
      </c>
      <c r="V173" s="11">
        <f>AVERAGEIF(Table15[Name],Table15[[#This Row],[Name]],Table15[Velocity Zone 6 (25 + Km/h) (m)])</f>
        <v>20.603333333333335</v>
      </c>
      <c r="W173" s="11">
        <f>AVERAGEIF(Table15[Name],Table15[[#This Row],[Name]],Table15[Acceleration B1-3 Total Efforts (Gen 2)])</f>
        <v>68.25</v>
      </c>
      <c r="X173" s="11">
        <f>AVERAGEIF(Table15[Name],Table15[[#This Row],[Name]],Table15[Deceleration B1-3 Total Efforts (Gen 2)])</f>
        <v>43.333333333333336</v>
      </c>
      <c r="Y173" s="11">
        <f>AVERAGEIF(Table15[Name],Table15[[#This Row],[Name]],Table15[High Intensity Distance (m)_&gt;15])</f>
        <v>700.03166833333319</v>
      </c>
      <c r="Z173" s="11">
        <f>AVERAGEIF(Table15[Name],Table15[[#This Row],[Name]],Table15[Velocity Zone 5 (20-25 Km/h) (m)])</f>
        <v>129.42583249999998</v>
      </c>
      <c r="AA173" s="11">
        <f>AVERAGEIF(Table15[Name],Table15[[#This Row],[Name]],Table15[Total Player Load])</f>
        <v>666.77640583333334</v>
      </c>
      <c r="AB173" s="11">
        <f>AVERAGEIF(Table15[Name],Table15[[#This Row],[Name]],Table15[ACC+DEC])</f>
        <v>111.58333333333333</v>
      </c>
      <c r="AC173" s="11">
        <f>AVERAGE(Table15[Total Distance (m)])</f>
        <v>5546.0900840188679</v>
      </c>
      <c r="AD173" s="11">
        <f>AVERAGE(Table15[HSD Above 20 km/h])</f>
        <v>248.67511279245289</v>
      </c>
      <c r="AE173" s="11">
        <f>AVERAGE(Table15[Maximum Velocity (km/h)])</f>
        <v>25.938714150943401</v>
      </c>
      <c r="AF173" s="11">
        <f>AVERAGE(Table15[Velocity Zone 4 (15-20 Km/h) (m)])</f>
        <v>585.63754809433908</v>
      </c>
      <c r="AG173" s="11">
        <f>AVERAGE(Table15[Velocity Zone 6 (25 + Km/h) (m)])</f>
        <v>55.103452830188672</v>
      </c>
      <c r="AH173" s="11">
        <f>AVERAGE(Table15[Acceleration B1-3 Total Efforts (Gen 2)])</f>
        <v>70.932075471698113</v>
      </c>
      <c r="AI173" s="11">
        <f>AVERAGE(Table15[Deceleration B1-3 Total Efforts (Gen 2)])</f>
        <v>58.513207547169813</v>
      </c>
      <c r="AJ173" s="11">
        <f>AVERAGE(Table15[High Intensity Distance (m)_&gt;15])</f>
        <v>834.31266088679206</v>
      </c>
      <c r="AK173" s="11">
        <f>AVERAGE(Table15[Velocity Zone 5 (20-25 Km/h) (m)])</f>
        <v>193.57165996226419</v>
      </c>
      <c r="AL173" s="11">
        <f>AVERAGE(Table15[Total Player Load])</f>
        <v>612.17092028301886</v>
      </c>
      <c r="AM173" s="11">
        <f>AVERAGE(Table15[ACC+DEC])</f>
        <v>129.44528301886791</v>
      </c>
      <c r="AN173" s="11" t="str">
        <f>TEXT(Table15[[#This Row],[Date]],"mmmm")</f>
        <v>juillet</v>
      </c>
      <c r="AO173" s="11" t="e">
        <f ca="1">_xlfn.MAXIFS(Table15[Total Distance (m)],Table15[Name],Table15[[#This Row],[Name]])</f>
        <v>#NAME?</v>
      </c>
      <c r="AP173" s="11" t="e">
        <f ca="1">_xlfn.MAXIFS(Table15[HSD Above 20 km/h],Table15[Name],Table15[[#This Row],[Name]])</f>
        <v>#NAME?</v>
      </c>
      <c r="AQ173" s="11" t="e">
        <f ca="1">_xlfn.MAXIFS(Table15[Maximum Velocity (km/h)],Table15[Name],Table15[[#This Row],[Name]])</f>
        <v>#NAME?</v>
      </c>
      <c r="AR173" s="9" t="e">
        <f ca="1">Table15[[#This Row],[Maximum Velocity (km/h)]]/Table15[[#This Row],[Max_Maximum Velocity (km/h)]]</f>
        <v>#NAME?</v>
      </c>
      <c r="AS173" s="11" t="e">
        <f ca="1">_xlfn.MAXIFS(Table15[Velocity Zone 4 (15-20 Km/h) (m)],Table15[Name],Table15[[#This Row],[Name]])</f>
        <v>#NAME?</v>
      </c>
      <c r="AT173" s="11" t="e">
        <f ca="1">_xlfn.MAXIFS(Table15[Velocity Zone 6 (25 + Km/h) (m)],Table15[Name],Table15[[#This Row],[Name]])</f>
        <v>#NAME?</v>
      </c>
      <c r="AU173" s="11" t="e">
        <f ca="1">_xlfn.MAXIFS(Table15[Acceleration B1-3 Total Efforts (Gen 2)],Table15[Name],Table15[[#This Row],[Name]])</f>
        <v>#NAME?</v>
      </c>
      <c r="AV173" s="11" t="e">
        <f ca="1">_xlfn.MAXIFS(Table15[Deceleration B1-3 Total Efforts (Gen 2)],Table15[Name],Table15[[#This Row],[Name]])</f>
        <v>#NAME?</v>
      </c>
      <c r="AW173" s="11" t="e">
        <f ca="1">_xlfn.MAXIFS(Table15[High Intensity Distance (m)_&gt;15],Table15[Name],Table15[[#This Row],[Name]])</f>
        <v>#NAME?</v>
      </c>
      <c r="AX173" s="11" t="e">
        <f ca="1">_xlfn.MAXIFS(Table15[Velocity Zone 5 (20-25 Km/h) (m)],Table15[Name],Table15[[#This Row],[Name]])</f>
        <v>#NAME?</v>
      </c>
      <c r="AY173" s="11" t="e">
        <f ca="1">_xlfn.MAXIFS(Table15[Total Player Load],Table15[Name],Table15[[#This Row],[Name]])</f>
        <v>#NAME?</v>
      </c>
      <c r="AZ173" s="11" t="e">
        <f ca="1">_xlfn.MAXIFS(Table15[ACC+DEC],Table15[Name],Table15[[#This Row],[Name]])</f>
        <v>#NAME?</v>
      </c>
      <c r="BA173" s="11">
        <f>CONVERT(Table15[[#This Row],[Total Duration]],"day","mn")</f>
        <v>92.516666666666666</v>
      </c>
      <c r="BB173" s="12">
        <f>Table15[[#This Row],[HSD Above 20 km/h]]/Table15[[#This Row],[Duration(min)]]</f>
        <v>9.8144478472347321E-2</v>
      </c>
      <c r="BC173" s="12">
        <f>Table15[[#This Row],[Velocity Zone 4 (15-20 Km/h) (m)]]/Table15[[#This Row],[Duration(min)]]</f>
        <v>2.3863808322824718</v>
      </c>
      <c r="BD173" s="12">
        <f>Table15[[#This Row],[Velocity Zone 6 (25 + Km/h) (m)]]/Table15[[#This Row],[Duration(min)]]</f>
        <v>0</v>
      </c>
      <c r="BE173" s="12">
        <f>Table15[[#This Row],[Acceleration B1-3 Total Efforts (Gen 2)]]/Table15[[#This Row],[Duration(min)]]</f>
        <v>0.62691406953702034</v>
      </c>
      <c r="BF173" s="12">
        <f>Table15[[#This Row],[Deceleration B1-3 Total Efforts (Gen 2)]]/Table15[[#This Row],[Duration(min)]]</f>
        <v>0.31345703476851017</v>
      </c>
      <c r="BG173" s="12">
        <f>Table15[[#This Row],[High Intensity Distance (m)_&gt;15]]/Table15[[#This Row],[Duration(min)]]</f>
        <v>2.4845253107548193</v>
      </c>
      <c r="BH173" s="12">
        <f>Table15[[#This Row],[Velocity Zone 5 (20-25 Km/h) (m)]]/Table15[[#This Row],[Duration(min)]]</f>
        <v>9.8144478472347321E-2</v>
      </c>
      <c r="BI173" s="12">
        <f>Table15[[#This Row],[Total Player Load]]/Table15[[#This Row],[Duration(min)]]</f>
        <v>4.6747806161052061</v>
      </c>
      <c r="BJ173" s="12">
        <f>Table15[[#This Row],[ACC+DEC]]/Table15[[#This Row],[Duration(min)]]</f>
        <v>0.9403711043055305</v>
      </c>
      <c r="BK173" s="11"/>
      <c r="BL173" s="11"/>
    </row>
    <row r="174" spans="1:64" x14ac:dyDescent="0.3">
      <c r="A174" s="3" t="s">
        <v>20</v>
      </c>
      <c r="B174" s="3" t="s">
        <v>137</v>
      </c>
      <c r="C174" s="23" t="s">
        <v>138</v>
      </c>
      <c r="D174" s="3" t="s">
        <v>21</v>
      </c>
      <c r="E174" s="3" t="s">
        <v>139</v>
      </c>
      <c r="F174" s="24">
        <v>4752.90625</v>
      </c>
      <c r="G174" s="3">
        <v>62.35</v>
      </c>
      <c r="H174" s="3">
        <v>24.239229999999999</v>
      </c>
      <c r="I174" s="3">
        <v>623.46996999999999</v>
      </c>
      <c r="J174" s="3">
        <v>0</v>
      </c>
      <c r="K174" s="3">
        <v>81</v>
      </c>
      <c r="L174" s="3">
        <v>61</v>
      </c>
      <c r="M174" s="3">
        <v>685.81997000000001</v>
      </c>
      <c r="N174" s="3">
        <v>62.35</v>
      </c>
      <c r="O174" s="3">
        <v>603.75463999999999</v>
      </c>
      <c r="P174" s="3">
        <v>51.36741</v>
      </c>
      <c r="Q174" s="21">
        <f>SUM(Table15[[#This Row],[Acceleration B1-3 Total Efforts (Gen 2)]:[Deceleration B1-3 Total Efforts (Gen 2)]])</f>
        <v>142</v>
      </c>
      <c r="R174" s="22">
        <f>AVERAGEIF(Table15[Name],Table15[[#This Row],[Name]],Table15[Total Distance (m)])</f>
        <v>5363.5460153333315</v>
      </c>
      <c r="S174" s="11">
        <f>AVERAGEIF(Table15[Name],Table15[[#This Row],[Name]],Table15[HSD Above 20 km/h])</f>
        <v>256.65866566666665</v>
      </c>
      <c r="T174" s="11">
        <f>AVERAGEIF(Table15[Name],Table15[[#This Row],[Name]],Table15[Maximum Velocity (km/h)])</f>
        <v>25.384765000000002</v>
      </c>
      <c r="U174" s="11">
        <f>AVERAGEIF(Table15[Name],Table15[[#This Row],[Name]],Table15[Velocity Zone 4 (15-20 Km/h) (m)])</f>
        <v>556.02699966666682</v>
      </c>
      <c r="V174" s="11">
        <f>AVERAGEIF(Table15[Name],Table15[[#This Row],[Name]],Table15[Velocity Zone 6 (25 + Km/h) (m)])</f>
        <v>51.111667666666676</v>
      </c>
      <c r="W174" s="11">
        <f>AVERAGEIF(Table15[Name],Table15[[#This Row],[Name]],Table15[Acceleration B1-3 Total Efforts (Gen 2)])</f>
        <v>73.8</v>
      </c>
      <c r="X174" s="11">
        <f>AVERAGEIF(Table15[Name],Table15[[#This Row],[Name]],Table15[Deceleration B1-3 Total Efforts (Gen 2)])</f>
        <v>70.533333333333331</v>
      </c>
      <c r="Y174" s="11">
        <f>AVERAGEIF(Table15[Name],Table15[[#This Row],[Name]],Table15[High Intensity Distance (m)_&gt;15])</f>
        <v>812.68566533333353</v>
      </c>
      <c r="Z174" s="11">
        <f>AVERAGEIF(Table15[Name],Table15[[#This Row],[Name]],Table15[Velocity Zone 5 (20-25 Km/h) (m)])</f>
        <v>205.546998</v>
      </c>
      <c r="AA174" s="11">
        <f>AVERAGEIF(Table15[Name],Table15[[#This Row],[Name]],Table15[Total Player Load])</f>
        <v>642.88242899999989</v>
      </c>
      <c r="AB174" s="11">
        <f>AVERAGEIF(Table15[Name],Table15[[#This Row],[Name]],Table15[ACC+DEC])</f>
        <v>144.33333333333334</v>
      </c>
      <c r="AC174" s="11">
        <f>AVERAGE(Table15[Total Distance (m)])</f>
        <v>5546.0900840188679</v>
      </c>
      <c r="AD174" s="11">
        <f>AVERAGE(Table15[HSD Above 20 km/h])</f>
        <v>248.67511279245289</v>
      </c>
      <c r="AE174" s="11">
        <f>AVERAGE(Table15[Maximum Velocity (km/h)])</f>
        <v>25.938714150943401</v>
      </c>
      <c r="AF174" s="11">
        <f>AVERAGE(Table15[Velocity Zone 4 (15-20 Km/h) (m)])</f>
        <v>585.63754809433908</v>
      </c>
      <c r="AG174" s="11">
        <f>AVERAGE(Table15[Velocity Zone 6 (25 + Km/h) (m)])</f>
        <v>55.103452830188672</v>
      </c>
      <c r="AH174" s="11">
        <f>AVERAGE(Table15[Acceleration B1-3 Total Efforts (Gen 2)])</f>
        <v>70.932075471698113</v>
      </c>
      <c r="AI174" s="11">
        <f>AVERAGE(Table15[Deceleration B1-3 Total Efforts (Gen 2)])</f>
        <v>58.513207547169813</v>
      </c>
      <c r="AJ174" s="11">
        <f>AVERAGE(Table15[High Intensity Distance (m)_&gt;15])</f>
        <v>834.31266088679206</v>
      </c>
      <c r="AK174" s="11">
        <f>AVERAGE(Table15[Velocity Zone 5 (20-25 Km/h) (m)])</f>
        <v>193.57165996226419</v>
      </c>
      <c r="AL174" s="11">
        <f>AVERAGE(Table15[Total Player Load])</f>
        <v>612.17092028301886</v>
      </c>
      <c r="AM174" s="11">
        <f>AVERAGE(Table15[ACC+DEC])</f>
        <v>129.44528301886791</v>
      </c>
      <c r="AN174" s="11" t="str">
        <f>TEXT(Table15[[#This Row],[Date]],"mmmm")</f>
        <v>juillet</v>
      </c>
      <c r="AO174" s="11" t="e">
        <f ca="1">_xlfn.MAXIFS(Table15[Total Distance (m)],Table15[Name],Table15[[#This Row],[Name]])</f>
        <v>#NAME?</v>
      </c>
      <c r="AP174" s="11" t="e">
        <f ca="1">_xlfn.MAXIFS(Table15[HSD Above 20 km/h],Table15[Name],Table15[[#This Row],[Name]])</f>
        <v>#NAME?</v>
      </c>
      <c r="AQ174" s="11" t="e">
        <f ca="1">_xlfn.MAXIFS(Table15[Maximum Velocity (km/h)],Table15[Name],Table15[[#This Row],[Name]])</f>
        <v>#NAME?</v>
      </c>
      <c r="AR174" s="9" t="e">
        <f ca="1">Table15[[#This Row],[Maximum Velocity (km/h)]]/Table15[[#This Row],[Max_Maximum Velocity (km/h)]]</f>
        <v>#NAME?</v>
      </c>
      <c r="AS174" s="11" t="e">
        <f ca="1">_xlfn.MAXIFS(Table15[Velocity Zone 4 (15-20 Km/h) (m)],Table15[Name],Table15[[#This Row],[Name]])</f>
        <v>#NAME?</v>
      </c>
      <c r="AT174" s="11" t="e">
        <f ca="1">_xlfn.MAXIFS(Table15[Velocity Zone 6 (25 + Km/h) (m)],Table15[Name],Table15[[#This Row],[Name]])</f>
        <v>#NAME?</v>
      </c>
      <c r="AU174" s="11" t="e">
        <f ca="1">_xlfn.MAXIFS(Table15[Acceleration B1-3 Total Efforts (Gen 2)],Table15[Name],Table15[[#This Row],[Name]])</f>
        <v>#NAME?</v>
      </c>
      <c r="AV174" s="11" t="e">
        <f ca="1">_xlfn.MAXIFS(Table15[Deceleration B1-3 Total Efforts (Gen 2)],Table15[Name],Table15[[#This Row],[Name]])</f>
        <v>#NAME?</v>
      </c>
      <c r="AW174" s="11" t="e">
        <f ca="1">_xlfn.MAXIFS(Table15[High Intensity Distance (m)_&gt;15],Table15[Name],Table15[[#This Row],[Name]])</f>
        <v>#NAME?</v>
      </c>
      <c r="AX174" s="11" t="e">
        <f ca="1">_xlfn.MAXIFS(Table15[Velocity Zone 5 (20-25 Km/h) (m)],Table15[Name],Table15[[#This Row],[Name]])</f>
        <v>#NAME?</v>
      </c>
      <c r="AY174" s="11" t="e">
        <f ca="1">_xlfn.MAXIFS(Table15[Total Player Load],Table15[Name],Table15[[#This Row],[Name]])</f>
        <v>#NAME?</v>
      </c>
      <c r="AZ174" s="11" t="e">
        <f ca="1">_xlfn.MAXIFS(Table15[ACC+DEC],Table15[Name],Table15[[#This Row],[Name]])</f>
        <v>#NAME?</v>
      </c>
      <c r="BA174" s="11">
        <f>CONVERT(Table15[[#This Row],[Total Duration]],"day","mn")</f>
        <v>92.516666666666666</v>
      </c>
      <c r="BB174" s="12">
        <f>Table15[[#This Row],[HSD Above 20 km/h]]/Table15[[#This Row],[Duration(min)]]</f>
        <v>0.67393262475229687</v>
      </c>
      <c r="BC174" s="12">
        <f>Table15[[#This Row],[Velocity Zone 4 (15-20 Km/h) (m)]]/Table15[[#This Row],[Duration(min)]]</f>
        <v>6.7390016573590348</v>
      </c>
      <c r="BD174" s="12">
        <f>Table15[[#This Row],[Velocity Zone 6 (25 + Km/h) (m)]]/Table15[[#This Row],[Duration(min)]]</f>
        <v>0</v>
      </c>
      <c r="BE174" s="12">
        <f>Table15[[#This Row],[Acceleration B1-3 Total Efforts (Gen 2)]]/Table15[[#This Row],[Duration(min)]]</f>
        <v>0.87551792469825263</v>
      </c>
      <c r="BF174" s="12">
        <f>Table15[[#This Row],[Deceleration B1-3 Total Efforts (Gen 2)]]/Table15[[#This Row],[Duration(min)]]</f>
        <v>0.65934065934065933</v>
      </c>
      <c r="BG174" s="12">
        <f>Table15[[#This Row],[High Intensity Distance (m)_&gt;15]]/Table15[[#This Row],[Duration(min)]]</f>
        <v>7.4129342821113315</v>
      </c>
      <c r="BH174" s="12">
        <f>Table15[[#This Row],[Velocity Zone 5 (20-25 Km/h) (m)]]/Table15[[#This Row],[Duration(min)]]</f>
        <v>0.67393262475229687</v>
      </c>
      <c r="BI174" s="12">
        <f>Table15[[#This Row],[Total Player Load]]/Table15[[#This Row],[Duration(min)]]</f>
        <v>6.5259013511079083</v>
      </c>
      <c r="BJ174" s="12">
        <f>Table15[[#This Row],[ACC+DEC]]/Table15[[#This Row],[Duration(min)]]</f>
        <v>1.534858584038912</v>
      </c>
      <c r="BK174" s="11"/>
      <c r="BL174" s="11"/>
    </row>
    <row r="175" spans="1:64" x14ac:dyDescent="0.3">
      <c r="A175" s="3" t="s">
        <v>22</v>
      </c>
      <c r="B175" s="3" t="s">
        <v>137</v>
      </c>
      <c r="C175" s="23" t="s">
        <v>138</v>
      </c>
      <c r="D175" s="3" t="s">
        <v>19</v>
      </c>
      <c r="E175" s="3" t="s">
        <v>139</v>
      </c>
      <c r="F175" s="24">
        <v>4583.50684</v>
      </c>
      <c r="G175" s="3">
        <v>54.68</v>
      </c>
      <c r="H175" s="3">
        <v>23.34478</v>
      </c>
      <c r="I175" s="3">
        <v>726.40002000000004</v>
      </c>
      <c r="J175" s="3">
        <v>0</v>
      </c>
      <c r="K175" s="3">
        <v>87</v>
      </c>
      <c r="L175" s="3">
        <v>65</v>
      </c>
      <c r="M175" s="3">
        <v>781.08001999999999</v>
      </c>
      <c r="N175" s="3">
        <v>54.68</v>
      </c>
      <c r="O175" s="3">
        <v>545.31511999999998</v>
      </c>
      <c r="P175" s="3">
        <v>49.536610000000003</v>
      </c>
      <c r="Q175" s="21">
        <f>SUM(Table15[[#This Row],[Acceleration B1-3 Total Efforts (Gen 2)]:[Deceleration B1-3 Total Efforts (Gen 2)]])</f>
        <v>152</v>
      </c>
      <c r="R175" s="22">
        <f>AVERAGEIF(Table15[Name],Table15[[#This Row],[Name]],Table15[Total Distance (m)])</f>
        <v>5462.7683058620696</v>
      </c>
      <c r="S175" s="11">
        <f>AVERAGEIF(Table15[Name],Table15[[#This Row],[Name]],Table15[HSD Above 20 km/h])</f>
        <v>326.42379344827589</v>
      </c>
      <c r="T175" s="11">
        <f>AVERAGEIF(Table15[Name],Table15[[#This Row],[Name]],Table15[Maximum Velocity (km/h)])</f>
        <v>27.231627931034481</v>
      </c>
      <c r="U175" s="11">
        <f>AVERAGEIF(Table15[Name],Table15[[#This Row],[Name]],Table15[Velocity Zone 4 (15-20 Km/h) (m)])</f>
        <v>608.04103965517231</v>
      </c>
      <c r="V175" s="11">
        <f>AVERAGEIF(Table15[Name],Table15[[#This Row],[Name]],Table15[Velocity Zone 6 (25 + Km/h) (m)])</f>
        <v>84.49862137931035</v>
      </c>
      <c r="W175" s="11">
        <f>AVERAGEIF(Table15[Name],Table15[[#This Row],[Name]],Table15[Acceleration B1-3 Total Efforts (Gen 2)])</f>
        <v>82.482758620689651</v>
      </c>
      <c r="X175" s="11">
        <f>AVERAGEIF(Table15[Name],Table15[[#This Row],[Name]],Table15[Deceleration B1-3 Total Efforts (Gen 2)])</f>
        <v>68.65517241379311</v>
      </c>
      <c r="Y175" s="11">
        <f>AVERAGEIF(Table15[Name],Table15[[#This Row],[Name]],Table15[High Intensity Distance (m)_&gt;15])</f>
        <v>934.4648331034482</v>
      </c>
      <c r="Z175" s="11">
        <f>AVERAGEIF(Table15[Name],Table15[[#This Row],[Name]],Table15[Velocity Zone 5 (20-25 Km/h) (m)])</f>
        <v>241.92517206896545</v>
      </c>
      <c r="AA175" s="11">
        <f>AVERAGEIF(Table15[Name],Table15[[#This Row],[Name]],Table15[Total Player Load])</f>
        <v>648.54259724137933</v>
      </c>
      <c r="AB175" s="11">
        <f>AVERAGEIF(Table15[Name],Table15[[#This Row],[Name]],Table15[ACC+DEC])</f>
        <v>151.13793103448276</v>
      </c>
      <c r="AC175" s="11">
        <f>AVERAGE(Table15[Total Distance (m)])</f>
        <v>5546.0900840188679</v>
      </c>
      <c r="AD175" s="11">
        <f>AVERAGE(Table15[HSD Above 20 km/h])</f>
        <v>248.67511279245289</v>
      </c>
      <c r="AE175" s="11">
        <f>AVERAGE(Table15[Maximum Velocity (km/h)])</f>
        <v>25.938714150943401</v>
      </c>
      <c r="AF175" s="11">
        <f>AVERAGE(Table15[Velocity Zone 4 (15-20 Km/h) (m)])</f>
        <v>585.63754809433908</v>
      </c>
      <c r="AG175" s="11">
        <f>AVERAGE(Table15[Velocity Zone 6 (25 + Km/h) (m)])</f>
        <v>55.103452830188672</v>
      </c>
      <c r="AH175" s="11">
        <f>AVERAGE(Table15[Acceleration B1-3 Total Efforts (Gen 2)])</f>
        <v>70.932075471698113</v>
      </c>
      <c r="AI175" s="11">
        <f>AVERAGE(Table15[Deceleration B1-3 Total Efforts (Gen 2)])</f>
        <v>58.513207547169813</v>
      </c>
      <c r="AJ175" s="11">
        <f>AVERAGE(Table15[High Intensity Distance (m)_&gt;15])</f>
        <v>834.31266088679206</v>
      </c>
      <c r="AK175" s="11">
        <f>AVERAGE(Table15[Velocity Zone 5 (20-25 Km/h) (m)])</f>
        <v>193.57165996226419</v>
      </c>
      <c r="AL175" s="11">
        <f>AVERAGE(Table15[Total Player Load])</f>
        <v>612.17092028301886</v>
      </c>
      <c r="AM175" s="11">
        <f>AVERAGE(Table15[ACC+DEC])</f>
        <v>129.44528301886791</v>
      </c>
      <c r="AN175" s="11" t="str">
        <f>TEXT(Table15[[#This Row],[Date]],"mmmm")</f>
        <v>juillet</v>
      </c>
      <c r="AO175" s="11" t="e">
        <f ca="1">_xlfn.MAXIFS(Table15[Total Distance (m)],Table15[Name],Table15[[#This Row],[Name]])</f>
        <v>#NAME?</v>
      </c>
      <c r="AP175" s="11" t="e">
        <f ca="1">_xlfn.MAXIFS(Table15[HSD Above 20 km/h],Table15[Name],Table15[[#This Row],[Name]])</f>
        <v>#NAME?</v>
      </c>
      <c r="AQ175" s="11" t="e">
        <f ca="1">_xlfn.MAXIFS(Table15[Maximum Velocity (km/h)],Table15[Name],Table15[[#This Row],[Name]])</f>
        <v>#NAME?</v>
      </c>
      <c r="AR175" s="9" t="e">
        <f ca="1">Table15[[#This Row],[Maximum Velocity (km/h)]]/Table15[[#This Row],[Max_Maximum Velocity (km/h)]]</f>
        <v>#NAME?</v>
      </c>
      <c r="AS175" s="11" t="e">
        <f ca="1">_xlfn.MAXIFS(Table15[Velocity Zone 4 (15-20 Km/h) (m)],Table15[Name],Table15[[#This Row],[Name]])</f>
        <v>#NAME?</v>
      </c>
      <c r="AT175" s="11" t="e">
        <f ca="1">_xlfn.MAXIFS(Table15[Velocity Zone 6 (25 + Km/h) (m)],Table15[Name],Table15[[#This Row],[Name]])</f>
        <v>#NAME?</v>
      </c>
      <c r="AU175" s="11" t="e">
        <f ca="1">_xlfn.MAXIFS(Table15[Acceleration B1-3 Total Efforts (Gen 2)],Table15[Name],Table15[[#This Row],[Name]])</f>
        <v>#NAME?</v>
      </c>
      <c r="AV175" s="11" t="e">
        <f ca="1">_xlfn.MAXIFS(Table15[Deceleration B1-3 Total Efforts (Gen 2)],Table15[Name],Table15[[#This Row],[Name]])</f>
        <v>#NAME?</v>
      </c>
      <c r="AW175" s="11" t="e">
        <f ca="1">_xlfn.MAXIFS(Table15[High Intensity Distance (m)_&gt;15],Table15[Name],Table15[[#This Row],[Name]])</f>
        <v>#NAME?</v>
      </c>
      <c r="AX175" s="11" t="e">
        <f ca="1">_xlfn.MAXIFS(Table15[Velocity Zone 5 (20-25 Km/h) (m)],Table15[Name],Table15[[#This Row],[Name]])</f>
        <v>#NAME?</v>
      </c>
      <c r="AY175" s="11" t="e">
        <f ca="1">_xlfn.MAXIFS(Table15[Total Player Load],Table15[Name],Table15[[#This Row],[Name]])</f>
        <v>#NAME?</v>
      </c>
      <c r="AZ175" s="11" t="e">
        <f ca="1">_xlfn.MAXIFS(Table15[ACC+DEC],Table15[Name],Table15[[#This Row],[Name]])</f>
        <v>#NAME?</v>
      </c>
      <c r="BA175" s="11">
        <f>CONVERT(Table15[[#This Row],[Total Duration]],"day","mn")</f>
        <v>92.516666666666666</v>
      </c>
      <c r="BB175" s="12">
        <f>Table15[[#This Row],[HSD Above 20 km/h]]/Table15[[#This Row],[Duration(min)]]</f>
        <v>0.59102864348765993</v>
      </c>
      <c r="BC175" s="12">
        <f>Table15[[#This Row],[Velocity Zone 4 (15-20 Km/h) (m)]]/Table15[[#This Row],[Duration(min)]]</f>
        <v>7.8515584939650518</v>
      </c>
      <c r="BD175" s="12">
        <f>Table15[[#This Row],[Velocity Zone 6 (25 + Km/h) (m)]]/Table15[[#This Row],[Duration(min)]]</f>
        <v>0</v>
      </c>
      <c r="BE175" s="12">
        <f>Table15[[#This Row],[Acceleration B1-3 Total Efforts (Gen 2)]]/Table15[[#This Row],[Duration(min)]]</f>
        <v>0.9403711043055305</v>
      </c>
      <c r="BF175" s="12">
        <f>Table15[[#This Row],[Deceleration B1-3 Total Efforts (Gen 2)]]/Table15[[#This Row],[Duration(min)]]</f>
        <v>0.70257611241217799</v>
      </c>
      <c r="BG175" s="12">
        <f>Table15[[#This Row],[High Intensity Distance (m)_&gt;15]]/Table15[[#This Row],[Duration(min)]]</f>
        <v>8.4425871374527119</v>
      </c>
      <c r="BH175" s="12">
        <f>Table15[[#This Row],[Velocity Zone 5 (20-25 Km/h) (m)]]/Table15[[#This Row],[Duration(min)]]</f>
        <v>0.59102864348765993</v>
      </c>
      <c r="BI175" s="12">
        <f>Table15[[#This Row],[Total Player Load]]/Table15[[#This Row],[Duration(min)]]</f>
        <v>5.8942365699873891</v>
      </c>
      <c r="BJ175" s="12">
        <f>Table15[[#This Row],[ACC+DEC]]/Table15[[#This Row],[Duration(min)]]</f>
        <v>1.6429472167177086</v>
      </c>
      <c r="BK175" s="11"/>
      <c r="BL175" s="11"/>
    </row>
    <row r="176" spans="1:64" x14ac:dyDescent="0.3">
      <c r="A176" s="3" t="s">
        <v>37</v>
      </c>
      <c r="B176" s="3" t="s">
        <v>137</v>
      </c>
      <c r="C176" s="23" t="s">
        <v>138</v>
      </c>
      <c r="D176" s="3" t="s">
        <v>19</v>
      </c>
      <c r="E176" s="3" t="s">
        <v>139</v>
      </c>
      <c r="F176" s="24">
        <v>4961.2724600000001</v>
      </c>
      <c r="G176" s="3">
        <v>34.15</v>
      </c>
      <c r="H176" s="3">
        <v>22.80339</v>
      </c>
      <c r="I176" s="3">
        <v>711.92998999999998</v>
      </c>
      <c r="J176" s="3">
        <v>0</v>
      </c>
      <c r="K176" s="3">
        <v>71</v>
      </c>
      <c r="L176" s="3">
        <v>39</v>
      </c>
      <c r="M176" s="3">
        <v>746.07998999999995</v>
      </c>
      <c r="N176" s="3">
        <v>34.15</v>
      </c>
      <c r="O176" s="3">
        <v>539.32354999999995</v>
      </c>
      <c r="P176" s="3">
        <v>53.619340000000001</v>
      </c>
      <c r="Q176" s="21">
        <f>SUM(Table15[[#This Row],[Acceleration B1-3 Total Efforts (Gen 2)]:[Deceleration B1-3 Total Efforts (Gen 2)]])</f>
        <v>110</v>
      </c>
      <c r="R176" s="22">
        <f>AVERAGEIF(Table15[Name],Table15[[#This Row],[Name]],Table15[Total Distance (m)])</f>
        <v>6139.7996708333349</v>
      </c>
      <c r="S176" s="11">
        <f>AVERAGEIF(Table15[Name],Table15[[#This Row],[Name]],Table15[HSD Above 20 km/h])</f>
        <v>201.54916583333338</v>
      </c>
      <c r="T176" s="11">
        <f>AVERAGEIF(Table15[Name],Table15[[#This Row],[Name]],Table15[Maximum Velocity (km/h)])</f>
        <v>23.793131666666667</v>
      </c>
      <c r="U176" s="11">
        <f>AVERAGEIF(Table15[Name],Table15[[#This Row],[Name]],Table15[Velocity Zone 4 (15-20 Km/h) (m)])</f>
        <v>577.89167124999983</v>
      </c>
      <c r="V176" s="11">
        <f>AVERAGEIF(Table15[Name],Table15[[#This Row],[Name]],Table15[Velocity Zone 6 (25 + Km/h) (m)])</f>
        <v>45.649166250000007</v>
      </c>
      <c r="W176" s="11">
        <f>AVERAGEIF(Table15[Name],Table15[[#This Row],[Name]],Table15[Acceleration B1-3 Total Efforts (Gen 2)])</f>
        <v>68.25</v>
      </c>
      <c r="X176" s="11">
        <f>AVERAGEIF(Table15[Name],Table15[[#This Row],[Name]],Table15[Deceleration B1-3 Total Efforts (Gen 2)])</f>
        <v>52.208333333333336</v>
      </c>
      <c r="Y176" s="11">
        <f>AVERAGEIF(Table15[Name],Table15[[#This Row],[Name]],Table15[High Intensity Distance (m)_&gt;15])</f>
        <v>779.44083708333335</v>
      </c>
      <c r="Z176" s="11">
        <f>AVERAGEIF(Table15[Name],Table15[[#This Row],[Name]],Table15[Velocity Zone 5 (20-25 Km/h) (m)])</f>
        <v>155.89999958333337</v>
      </c>
      <c r="AA176" s="11">
        <f>AVERAGEIF(Table15[Name],Table15[[#This Row],[Name]],Table15[Total Player Load])</f>
        <v>674.74275333333321</v>
      </c>
      <c r="AB176" s="11">
        <f>AVERAGEIF(Table15[Name],Table15[[#This Row],[Name]],Table15[ACC+DEC])</f>
        <v>120.45833333333333</v>
      </c>
      <c r="AC176" s="11">
        <f>AVERAGE(Table15[Total Distance (m)])</f>
        <v>5546.0900840188679</v>
      </c>
      <c r="AD176" s="11">
        <f>AVERAGE(Table15[HSD Above 20 km/h])</f>
        <v>248.67511279245289</v>
      </c>
      <c r="AE176" s="11">
        <f>AVERAGE(Table15[Maximum Velocity (km/h)])</f>
        <v>25.938714150943401</v>
      </c>
      <c r="AF176" s="11">
        <f>AVERAGE(Table15[Velocity Zone 4 (15-20 Km/h) (m)])</f>
        <v>585.63754809433908</v>
      </c>
      <c r="AG176" s="11">
        <f>AVERAGE(Table15[Velocity Zone 6 (25 + Km/h) (m)])</f>
        <v>55.103452830188672</v>
      </c>
      <c r="AH176" s="11">
        <f>AVERAGE(Table15[Acceleration B1-3 Total Efforts (Gen 2)])</f>
        <v>70.932075471698113</v>
      </c>
      <c r="AI176" s="11">
        <f>AVERAGE(Table15[Deceleration B1-3 Total Efforts (Gen 2)])</f>
        <v>58.513207547169813</v>
      </c>
      <c r="AJ176" s="11">
        <f>AVERAGE(Table15[High Intensity Distance (m)_&gt;15])</f>
        <v>834.31266088679206</v>
      </c>
      <c r="AK176" s="11">
        <f>AVERAGE(Table15[Velocity Zone 5 (20-25 Km/h) (m)])</f>
        <v>193.57165996226419</v>
      </c>
      <c r="AL176" s="11">
        <f>AVERAGE(Table15[Total Player Load])</f>
        <v>612.17092028301886</v>
      </c>
      <c r="AM176" s="11">
        <f>AVERAGE(Table15[ACC+DEC])</f>
        <v>129.44528301886791</v>
      </c>
      <c r="AN176" s="11" t="str">
        <f>TEXT(Table15[[#This Row],[Date]],"mmmm")</f>
        <v>juillet</v>
      </c>
      <c r="AO176" s="11" t="e">
        <f ca="1">_xlfn.MAXIFS(Table15[Total Distance (m)],Table15[Name],Table15[[#This Row],[Name]])</f>
        <v>#NAME?</v>
      </c>
      <c r="AP176" s="11" t="e">
        <f ca="1">_xlfn.MAXIFS(Table15[HSD Above 20 km/h],Table15[Name],Table15[[#This Row],[Name]])</f>
        <v>#NAME?</v>
      </c>
      <c r="AQ176" s="11" t="e">
        <f ca="1">_xlfn.MAXIFS(Table15[Maximum Velocity (km/h)],Table15[Name],Table15[[#This Row],[Name]])</f>
        <v>#NAME?</v>
      </c>
      <c r="AR176" s="9" t="e">
        <f ca="1">Table15[[#This Row],[Maximum Velocity (km/h)]]/Table15[[#This Row],[Max_Maximum Velocity (km/h)]]</f>
        <v>#NAME?</v>
      </c>
      <c r="AS176" s="11" t="e">
        <f ca="1">_xlfn.MAXIFS(Table15[Velocity Zone 4 (15-20 Km/h) (m)],Table15[Name],Table15[[#This Row],[Name]])</f>
        <v>#NAME?</v>
      </c>
      <c r="AT176" s="11" t="e">
        <f ca="1">_xlfn.MAXIFS(Table15[Velocity Zone 6 (25 + Km/h) (m)],Table15[Name],Table15[[#This Row],[Name]])</f>
        <v>#NAME?</v>
      </c>
      <c r="AU176" s="11" t="e">
        <f ca="1">_xlfn.MAXIFS(Table15[Acceleration B1-3 Total Efforts (Gen 2)],Table15[Name],Table15[[#This Row],[Name]])</f>
        <v>#NAME?</v>
      </c>
      <c r="AV176" s="11" t="e">
        <f ca="1">_xlfn.MAXIFS(Table15[Deceleration B1-3 Total Efforts (Gen 2)],Table15[Name],Table15[[#This Row],[Name]])</f>
        <v>#NAME?</v>
      </c>
      <c r="AW176" s="11" t="e">
        <f ca="1">_xlfn.MAXIFS(Table15[High Intensity Distance (m)_&gt;15],Table15[Name],Table15[[#This Row],[Name]])</f>
        <v>#NAME?</v>
      </c>
      <c r="AX176" s="11" t="e">
        <f ca="1">_xlfn.MAXIFS(Table15[Velocity Zone 5 (20-25 Km/h) (m)],Table15[Name],Table15[[#This Row],[Name]])</f>
        <v>#NAME?</v>
      </c>
      <c r="AY176" s="11" t="e">
        <f ca="1">_xlfn.MAXIFS(Table15[Total Player Load],Table15[Name],Table15[[#This Row],[Name]])</f>
        <v>#NAME?</v>
      </c>
      <c r="AZ176" s="11" t="e">
        <f ca="1">_xlfn.MAXIFS(Table15[ACC+DEC],Table15[Name],Table15[[#This Row],[Name]])</f>
        <v>#NAME?</v>
      </c>
      <c r="BA176" s="11">
        <f>CONVERT(Table15[[#This Row],[Total Duration]],"day","mn")</f>
        <v>92.516666666666666</v>
      </c>
      <c r="BB176" s="12">
        <f>Table15[[#This Row],[HSD Above 20 km/h]]/Table15[[#This Row],[Duration(min)]]</f>
        <v>0.36912268059809045</v>
      </c>
      <c r="BC176" s="12">
        <f>Table15[[#This Row],[Velocity Zone 4 (15-20 Km/h) (m)]]/Table15[[#This Row],[Duration(min)]]</f>
        <v>7.6951539182129345</v>
      </c>
      <c r="BD176" s="12">
        <f>Table15[[#This Row],[Velocity Zone 6 (25 + Km/h) (m)]]/Table15[[#This Row],[Duration(min)]]</f>
        <v>0</v>
      </c>
      <c r="BE176" s="12">
        <f>Table15[[#This Row],[Acceleration B1-3 Total Efforts (Gen 2)]]/Table15[[#This Row],[Duration(min)]]</f>
        <v>0.76742929201945598</v>
      </c>
      <c r="BF176" s="12">
        <f>Table15[[#This Row],[Deceleration B1-3 Total Efforts (Gen 2)]]/Table15[[#This Row],[Duration(min)]]</f>
        <v>0.42154566744730682</v>
      </c>
      <c r="BG176" s="12">
        <f>Table15[[#This Row],[High Intensity Distance (m)_&gt;15]]/Table15[[#This Row],[Duration(min)]]</f>
        <v>8.0642765988110252</v>
      </c>
      <c r="BH176" s="12">
        <f>Table15[[#This Row],[Velocity Zone 5 (20-25 Km/h) (m)]]/Table15[[#This Row],[Duration(min)]]</f>
        <v>0.36912268059809045</v>
      </c>
      <c r="BI176" s="12">
        <f>Table15[[#This Row],[Total Player Load]]/Table15[[#This Row],[Duration(min)]]</f>
        <v>5.8294745090974596</v>
      </c>
      <c r="BJ176" s="12">
        <f>Table15[[#This Row],[ACC+DEC]]/Table15[[#This Row],[Duration(min)]]</f>
        <v>1.1889749594667627</v>
      </c>
      <c r="BK176" s="11"/>
      <c r="BL176" s="11"/>
    </row>
    <row r="177" spans="1:64" x14ac:dyDescent="0.3">
      <c r="A177" s="3" t="s">
        <v>23</v>
      </c>
      <c r="B177" s="3" t="s">
        <v>137</v>
      </c>
      <c r="C177" s="23" t="s">
        <v>138</v>
      </c>
      <c r="D177" s="3" t="s">
        <v>24</v>
      </c>
      <c r="E177" s="3" t="s">
        <v>139</v>
      </c>
      <c r="F177" s="24">
        <v>5032.3261700000003</v>
      </c>
      <c r="G177" s="3">
        <v>51.25</v>
      </c>
      <c r="H177" s="3">
        <v>27.165959999999998</v>
      </c>
      <c r="I177" s="3">
        <v>583.13</v>
      </c>
      <c r="J177" s="3">
        <v>7.66</v>
      </c>
      <c r="K177" s="3">
        <v>64</v>
      </c>
      <c r="L177" s="3">
        <v>40</v>
      </c>
      <c r="M177" s="3">
        <v>634.38</v>
      </c>
      <c r="N177" s="3">
        <v>43.59</v>
      </c>
      <c r="O177" s="3">
        <v>518.70183999999995</v>
      </c>
      <c r="P177" s="3">
        <v>54.387259999999998</v>
      </c>
      <c r="Q177" s="21">
        <f>SUM(Table15[[#This Row],[Acceleration B1-3 Total Efforts (Gen 2)]:[Deceleration B1-3 Total Efforts (Gen 2)]])</f>
        <v>104</v>
      </c>
      <c r="R177" s="22">
        <f>AVERAGEIF(Table15[Name],Table15[[#This Row],[Name]],Table15[Total Distance (m)])</f>
        <v>6241.2704329032267</v>
      </c>
      <c r="S177" s="11">
        <f>AVERAGEIF(Table15[Name],Table15[[#This Row],[Name]],Table15[HSD Above 20 km/h])</f>
        <v>217.21870838709677</v>
      </c>
      <c r="T177" s="11">
        <f>AVERAGEIF(Table15[Name],Table15[[#This Row],[Name]],Table15[Maximum Velocity (km/h)])</f>
        <v>26.033857419354835</v>
      </c>
      <c r="U177" s="11">
        <f>AVERAGEIF(Table15[Name],Table15[[#This Row],[Name]],Table15[Velocity Zone 4 (15-20 Km/h) (m)])</f>
        <v>570.99710096774197</v>
      </c>
      <c r="V177" s="11">
        <f>AVERAGEIF(Table15[Name],Table15[[#This Row],[Name]],Table15[Velocity Zone 6 (25 + Km/h) (m)])</f>
        <v>39.649355161290323</v>
      </c>
      <c r="W177" s="11">
        <f>AVERAGEIF(Table15[Name],Table15[[#This Row],[Name]],Table15[Acceleration B1-3 Total Efforts (Gen 2)])</f>
        <v>62.967741935483872</v>
      </c>
      <c r="X177" s="11">
        <f>AVERAGEIF(Table15[Name],Table15[[#This Row],[Name]],Table15[Deceleration B1-3 Total Efforts (Gen 2)])</f>
        <v>49.29032258064516</v>
      </c>
      <c r="Y177" s="11">
        <f>AVERAGEIF(Table15[Name],Table15[[#This Row],[Name]],Table15[High Intensity Distance (m)_&gt;15])</f>
        <v>788.2158093548386</v>
      </c>
      <c r="Z177" s="11">
        <f>AVERAGEIF(Table15[Name],Table15[[#This Row],[Name]],Table15[Velocity Zone 5 (20-25 Km/h) (m)])</f>
        <v>177.56935322580642</v>
      </c>
      <c r="AA177" s="11">
        <f>AVERAGEIF(Table15[Name],Table15[[#This Row],[Name]],Table15[Total Player Load])</f>
        <v>665.93952838709663</v>
      </c>
      <c r="AB177" s="11">
        <f>AVERAGEIF(Table15[Name],Table15[[#This Row],[Name]],Table15[ACC+DEC])</f>
        <v>112.25806451612904</v>
      </c>
      <c r="AC177" s="11">
        <f>AVERAGE(Table15[Total Distance (m)])</f>
        <v>5546.0900840188679</v>
      </c>
      <c r="AD177" s="11">
        <f>AVERAGE(Table15[HSD Above 20 km/h])</f>
        <v>248.67511279245289</v>
      </c>
      <c r="AE177" s="11">
        <f>AVERAGE(Table15[Maximum Velocity (km/h)])</f>
        <v>25.938714150943401</v>
      </c>
      <c r="AF177" s="11">
        <f>AVERAGE(Table15[Velocity Zone 4 (15-20 Km/h) (m)])</f>
        <v>585.63754809433908</v>
      </c>
      <c r="AG177" s="11">
        <f>AVERAGE(Table15[Velocity Zone 6 (25 + Km/h) (m)])</f>
        <v>55.103452830188672</v>
      </c>
      <c r="AH177" s="11">
        <f>AVERAGE(Table15[Acceleration B1-3 Total Efforts (Gen 2)])</f>
        <v>70.932075471698113</v>
      </c>
      <c r="AI177" s="11">
        <f>AVERAGE(Table15[Deceleration B1-3 Total Efforts (Gen 2)])</f>
        <v>58.513207547169813</v>
      </c>
      <c r="AJ177" s="11">
        <f>AVERAGE(Table15[High Intensity Distance (m)_&gt;15])</f>
        <v>834.31266088679206</v>
      </c>
      <c r="AK177" s="11">
        <f>AVERAGE(Table15[Velocity Zone 5 (20-25 Km/h) (m)])</f>
        <v>193.57165996226419</v>
      </c>
      <c r="AL177" s="11">
        <f>AVERAGE(Table15[Total Player Load])</f>
        <v>612.17092028301886</v>
      </c>
      <c r="AM177" s="11">
        <f>AVERAGE(Table15[ACC+DEC])</f>
        <v>129.44528301886791</v>
      </c>
      <c r="AN177" s="11" t="str">
        <f>TEXT(Table15[[#This Row],[Date]],"mmmm")</f>
        <v>juillet</v>
      </c>
      <c r="AO177" s="11" t="e">
        <f ca="1">_xlfn.MAXIFS(Table15[Total Distance (m)],Table15[Name],Table15[[#This Row],[Name]])</f>
        <v>#NAME?</v>
      </c>
      <c r="AP177" s="11" t="e">
        <f ca="1">_xlfn.MAXIFS(Table15[HSD Above 20 km/h],Table15[Name],Table15[[#This Row],[Name]])</f>
        <v>#NAME?</v>
      </c>
      <c r="AQ177" s="11" t="e">
        <f ca="1">_xlfn.MAXIFS(Table15[Maximum Velocity (km/h)],Table15[Name],Table15[[#This Row],[Name]])</f>
        <v>#NAME?</v>
      </c>
      <c r="AR177" s="9" t="e">
        <f ca="1">Table15[[#This Row],[Maximum Velocity (km/h)]]/Table15[[#This Row],[Max_Maximum Velocity (km/h)]]</f>
        <v>#NAME?</v>
      </c>
      <c r="AS177" s="11" t="e">
        <f ca="1">_xlfn.MAXIFS(Table15[Velocity Zone 4 (15-20 Km/h) (m)],Table15[Name],Table15[[#This Row],[Name]])</f>
        <v>#NAME?</v>
      </c>
      <c r="AT177" s="11" t="e">
        <f ca="1">_xlfn.MAXIFS(Table15[Velocity Zone 6 (25 + Km/h) (m)],Table15[Name],Table15[[#This Row],[Name]])</f>
        <v>#NAME?</v>
      </c>
      <c r="AU177" s="11" t="e">
        <f ca="1">_xlfn.MAXIFS(Table15[Acceleration B1-3 Total Efforts (Gen 2)],Table15[Name],Table15[[#This Row],[Name]])</f>
        <v>#NAME?</v>
      </c>
      <c r="AV177" s="11" t="e">
        <f ca="1">_xlfn.MAXIFS(Table15[Deceleration B1-3 Total Efforts (Gen 2)],Table15[Name],Table15[[#This Row],[Name]])</f>
        <v>#NAME?</v>
      </c>
      <c r="AW177" s="11" t="e">
        <f ca="1">_xlfn.MAXIFS(Table15[High Intensity Distance (m)_&gt;15],Table15[Name],Table15[[#This Row],[Name]])</f>
        <v>#NAME?</v>
      </c>
      <c r="AX177" s="11" t="e">
        <f ca="1">_xlfn.MAXIFS(Table15[Velocity Zone 5 (20-25 Km/h) (m)],Table15[Name],Table15[[#This Row],[Name]])</f>
        <v>#NAME?</v>
      </c>
      <c r="AY177" s="11" t="e">
        <f ca="1">_xlfn.MAXIFS(Table15[Total Player Load],Table15[Name],Table15[[#This Row],[Name]])</f>
        <v>#NAME?</v>
      </c>
      <c r="AZ177" s="11" t="e">
        <f ca="1">_xlfn.MAXIFS(Table15[ACC+DEC],Table15[Name],Table15[[#This Row],[Name]])</f>
        <v>#NAME?</v>
      </c>
      <c r="BA177" s="11">
        <f>CONVERT(Table15[[#This Row],[Total Duration]],"day","mn")</f>
        <v>92.516666666666666</v>
      </c>
      <c r="BB177" s="12">
        <f>Table15[[#This Row],[HSD Above 20 km/h]]/Table15[[#This Row],[Duration(min)]]</f>
        <v>0.55395424247883263</v>
      </c>
      <c r="BC177" s="12">
        <f>Table15[[#This Row],[Velocity Zone 4 (15-20 Km/h) (m)]]/Table15[[#This Row],[Duration(min)]]</f>
        <v>6.3029724373986671</v>
      </c>
      <c r="BD177" s="12">
        <f>Table15[[#This Row],[Velocity Zone 6 (25 + Km/h) (m)]]/Table15[[#This Row],[Duration(min)]]</f>
        <v>8.2795892631958204E-2</v>
      </c>
      <c r="BE177" s="12">
        <f>Table15[[#This Row],[Acceleration B1-3 Total Efforts (Gen 2)]]/Table15[[#This Row],[Duration(min)]]</f>
        <v>0.69176724914429832</v>
      </c>
      <c r="BF177" s="12">
        <f>Table15[[#This Row],[Deceleration B1-3 Total Efforts (Gen 2)]]/Table15[[#This Row],[Duration(min)]]</f>
        <v>0.43235453071518648</v>
      </c>
      <c r="BG177" s="12">
        <f>Table15[[#This Row],[High Intensity Distance (m)_&gt;15]]/Table15[[#This Row],[Duration(min)]]</f>
        <v>6.8569266798774997</v>
      </c>
      <c r="BH177" s="12">
        <f>Table15[[#This Row],[Velocity Zone 5 (20-25 Km/h) (m)]]/Table15[[#This Row],[Duration(min)]]</f>
        <v>0.47115834984687449</v>
      </c>
      <c r="BI177" s="12">
        <f>Table15[[#This Row],[Total Player Load]]/Table15[[#This Row],[Duration(min)]]</f>
        <v>5.6065772653575925</v>
      </c>
      <c r="BJ177" s="12">
        <f>Table15[[#This Row],[ACC+DEC]]/Table15[[#This Row],[Duration(min)]]</f>
        <v>1.1241217798594847</v>
      </c>
      <c r="BK177" s="11"/>
      <c r="BL177" s="11"/>
    </row>
    <row r="178" spans="1:64" x14ac:dyDescent="0.3">
      <c r="A178" s="3" t="s">
        <v>27</v>
      </c>
      <c r="B178" s="3" t="s">
        <v>137</v>
      </c>
      <c r="C178" s="23" t="s">
        <v>138</v>
      </c>
      <c r="D178" s="3" t="s">
        <v>15</v>
      </c>
      <c r="E178" s="3" t="s">
        <v>139</v>
      </c>
      <c r="F178" s="24">
        <v>4428.5156299999999</v>
      </c>
      <c r="G178" s="3">
        <v>58.28</v>
      </c>
      <c r="H178" s="3">
        <v>27.886559999999999</v>
      </c>
      <c r="I178" s="3">
        <v>754.57001000000002</v>
      </c>
      <c r="J178" s="3">
        <v>12.08</v>
      </c>
      <c r="K178" s="3">
        <v>87</v>
      </c>
      <c r="L178" s="3">
        <v>58</v>
      </c>
      <c r="M178" s="3">
        <v>812.85001</v>
      </c>
      <c r="N178" s="3">
        <v>46.2</v>
      </c>
      <c r="O178" s="3">
        <v>474.61191000000002</v>
      </c>
      <c r="P178" s="3">
        <v>47.861530000000002</v>
      </c>
      <c r="Q178" s="21">
        <f>SUM(Table15[[#This Row],[Acceleration B1-3 Total Efforts (Gen 2)]:[Deceleration B1-3 Total Efforts (Gen 2)]])</f>
        <v>145</v>
      </c>
      <c r="R178" s="22">
        <f>AVERAGEIF(Table15[Name],Table15[[#This Row],[Name]],Table15[Total Distance (m)])</f>
        <v>5179.7768868965513</v>
      </c>
      <c r="S178" s="11">
        <f>AVERAGEIF(Table15[Name],Table15[[#This Row],[Name]],Table15[HSD Above 20 km/h])</f>
        <v>252.10896655172411</v>
      </c>
      <c r="T178" s="11">
        <f>AVERAGEIF(Table15[Name],Table15[[#This Row],[Name]],Table15[Maximum Velocity (km/h)])</f>
        <v>25.649757931034483</v>
      </c>
      <c r="U178" s="11">
        <f>AVERAGEIF(Table15[Name],Table15[[#This Row],[Name]],Table15[Velocity Zone 4 (15-20 Km/h) (m)])</f>
        <v>569.24724724137934</v>
      </c>
      <c r="V178" s="11">
        <f>AVERAGEIF(Table15[Name],Table15[[#This Row],[Name]],Table15[Velocity Zone 6 (25 + Km/h) (m)])</f>
        <v>51.631034137931039</v>
      </c>
      <c r="W178" s="11">
        <f>AVERAGEIF(Table15[Name],Table15[[#This Row],[Name]],Table15[Acceleration B1-3 Total Efforts (Gen 2)])</f>
        <v>76</v>
      </c>
      <c r="X178" s="11">
        <f>AVERAGEIF(Table15[Name],Table15[[#This Row],[Name]],Table15[Deceleration B1-3 Total Efforts (Gen 2)])</f>
        <v>64.58620689655173</v>
      </c>
      <c r="Y178" s="11">
        <f>AVERAGEIF(Table15[Name],Table15[[#This Row],[Name]],Table15[High Intensity Distance (m)_&gt;15])</f>
        <v>821.35621379310328</v>
      </c>
      <c r="Z178" s="11">
        <f>AVERAGEIF(Table15[Name],Table15[[#This Row],[Name]],Table15[Velocity Zone 5 (20-25 Km/h) (m)])</f>
        <v>200.47793241379313</v>
      </c>
      <c r="AA178" s="11">
        <f>AVERAGEIF(Table15[Name],Table15[[#This Row],[Name]],Table15[Total Player Load])</f>
        <v>529.0852103448276</v>
      </c>
      <c r="AB178" s="11">
        <f>AVERAGEIF(Table15[Name],Table15[[#This Row],[Name]],Table15[ACC+DEC])</f>
        <v>140.58620689655172</v>
      </c>
      <c r="AC178" s="11">
        <f>AVERAGE(Table15[Total Distance (m)])</f>
        <v>5546.0900840188679</v>
      </c>
      <c r="AD178" s="11">
        <f>AVERAGE(Table15[HSD Above 20 km/h])</f>
        <v>248.67511279245289</v>
      </c>
      <c r="AE178" s="11">
        <f>AVERAGE(Table15[Maximum Velocity (km/h)])</f>
        <v>25.938714150943401</v>
      </c>
      <c r="AF178" s="11">
        <f>AVERAGE(Table15[Velocity Zone 4 (15-20 Km/h) (m)])</f>
        <v>585.63754809433908</v>
      </c>
      <c r="AG178" s="11">
        <f>AVERAGE(Table15[Velocity Zone 6 (25 + Km/h) (m)])</f>
        <v>55.103452830188672</v>
      </c>
      <c r="AH178" s="11">
        <f>AVERAGE(Table15[Acceleration B1-3 Total Efforts (Gen 2)])</f>
        <v>70.932075471698113</v>
      </c>
      <c r="AI178" s="11">
        <f>AVERAGE(Table15[Deceleration B1-3 Total Efforts (Gen 2)])</f>
        <v>58.513207547169813</v>
      </c>
      <c r="AJ178" s="11">
        <f>AVERAGE(Table15[High Intensity Distance (m)_&gt;15])</f>
        <v>834.31266088679206</v>
      </c>
      <c r="AK178" s="11">
        <f>AVERAGE(Table15[Velocity Zone 5 (20-25 Km/h) (m)])</f>
        <v>193.57165996226419</v>
      </c>
      <c r="AL178" s="11">
        <f>AVERAGE(Table15[Total Player Load])</f>
        <v>612.17092028301886</v>
      </c>
      <c r="AM178" s="11">
        <f>AVERAGE(Table15[ACC+DEC])</f>
        <v>129.44528301886791</v>
      </c>
      <c r="AN178" s="11" t="str">
        <f>TEXT(Table15[[#This Row],[Date]],"mmmm")</f>
        <v>juillet</v>
      </c>
      <c r="AO178" s="11" t="e">
        <f ca="1">_xlfn.MAXIFS(Table15[Total Distance (m)],Table15[Name],Table15[[#This Row],[Name]])</f>
        <v>#NAME?</v>
      </c>
      <c r="AP178" s="11" t="e">
        <f ca="1">_xlfn.MAXIFS(Table15[HSD Above 20 km/h],Table15[Name],Table15[[#This Row],[Name]])</f>
        <v>#NAME?</v>
      </c>
      <c r="AQ178" s="11" t="e">
        <f ca="1">_xlfn.MAXIFS(Table15[Maximum Velocity (km/h)],Table15[Name],Table15[[#This Row],[Name]])</f>
        <v>#NAME?</v>
      </c>
      <c r="AR178" s="9" t="e">
        <f ca="1">Table15[[#This Row],[Maximum Velocity (km/h)]]/Table15[[#This Row],[Max_Maximum Velocity (km/h)]]</f>
        <v>#NAME?</v>
      </c>
      <c r="AS178" s="11" t="e">
        <f ca="1">_xlfn.MAXIFS(Table15[Velocity Zone 4 (15-20 Km/h) (m)],Table15[Name],Table15[[#This Row],[Name]])</f>
        <v>#NAME?</v>
      </c>
      <c r="AT178" s="11" t="e">
        <f ca="1">_xlfn.MAXIFS(Table15[Velocity Zone 6 (25 + Km/h) (m)],Table15[Name],Table15[[#This Row],[Name]])</f>
        <v>#NAME?</v>
      </c>
      <c r="AU178" s="11" t="e">
        <f ca="1">_xlfn.MAXIFS(Table15[Acceleration B1-3 Total Efforts (Gen 2)],Table15[Name],Table15[[#This Row],[Name]])</f>
        <v>#NAME?</v>
      </c>
      <c r="AV178" s="11" t="e">
        <f ca="1">_xlfn.MAXIFS(Table15[Deceleration B1-3 Total Efforts (Gen 2)],Table15[Name],Table15[[#This Row],[Name]])</f>
        <v>#NAME?</v>
      </c>
      <c r="AW178" s="11" t="e">
        <f ca="1">_xlfn.MAXIFS(Table15[High Intensity Distance (m)_&gt;15],Table15[Name],Table15[[#This Row],[Name]])</f>
        <v>#NAME?</v>
      </c>
      <c r="AX178" s="11" t="e">
        <f ca="1">_xlfn.MAXIFS(Table15[Velocity Zone 5 (20-25 Km/h) (m)],Table15[Name],Table15[[#This Row],[Name]])</f>
        <v>#NAME?</v>
      </c>
      <c r="AY178" s="11" t="e">
        <f ca="1">_xlfn.MAXIFS(Table15[Total Player Load],Table15[Name],Table15[[#This Row],[Name]])</f>
        <v>#NAME?</v>
      </c>
      <c r="AZ178" s="11" t="e">
        <f ca="1">_xlfn.MAXIFS(Table15[ACC+DEC],Table15[Name],Table15[[#This Row],[Name]])</f>
        <v>#NAME?</v>
      </c>
      <c r="BA178" s="11">
        <f>CONVERT(Table15[[#This Row],[Total Duration]],"day","mn")</f>
        <v>92.516666666666666</v>
      </c>
      <c r="BB178" s="12">
        <f>Table15[[#This Row],[HSD Above 20 km/h]]/Table15[[#This Row],[Duration(min)]]</f>
        <v>0.62994055125202664</v>
      </c>
      <c r="BC178" s="12">
        <f>Table15[[#This Row],[Velocity Zone 4 (15-20 Km/h) (m)]]/Table15[[#This Row],[Duration(min)]]</f>
        <v>8.1560440641325886</v>
      </c>
      <c r="BD178" s="12">
        <f>Table15[[#This Row],[Velocity Zone 6 (25 + Km/h) (m)]]/Table15[[#This Row],[Duration(min)]]</f>
        <v>0.1305710682759863</v>
      </c>
      <c r="BE178" s="12">
        <f>Table15[[#This Row],[Acceleration B1-3 Total Efforts (Gen 2)]]/Table15[[#This Row],[Duration(min)]]</f>
        <v>0.9403711043055305</v>
      </c>
      <c r="BF178" s="12">
        <f>Table15[[#This Row],[Deceleration B1-3 Total Efforts (Gen 2)]]/Table15[[#This Row],[Duration(min)]]</f>
        <v>0.62691406953702034</v>
      </c>
      <c r="BG178" s="12">
        <f>Table15[[#This Row],[High Intensity Distance (m)_&gt;15]]/Table15[[#This Row],[Duration(min)]]</f>
        <v>8.7859846153846153</v>
      </c>
      <c r="BH178" s="12">
        <f>Table15[[#This Row],[Velocity Zone 5 (20-25 Km/h) (m)]]/Table15[[#This Row],[Duration(min)]]</f>
        <v>0.49936948297604039</v>
      </c>
      <c r="BI178" s="12">
        <f>Table15[[#This Row],[Total Player Load]]/Table15[[#This Row],[Duration(min)]]</f>
        <v>5.1300152404972081</v>
      </c>
      <c r="BJ178" s="12">
        <f>Table15[[#This Row],[ACC+DEC]]/Table15[[#This Row],[Duration(min)]]</f>
        <v>1.5672851738425508</v>
      </c>
      <c r="BK178" s="11"/>
      <c r="BL178" s="11"/>
    </row>
    <row r="179" spans="1:64" x14ac:dyDescent="0.3">
      <c r="A179" s="3" t="s">
        <v>28</v>
      </c>
      <c r="B179" s="3" t="s">
        <v>137</v>
      </c>
      <c r="C179" s="23" t="s">
        <v>138</v>
      </c>
      <c r="D179" s="3" t="s">
        <v>17</v>
      </c>
      <c r="E179" s="3" t="s">
        <v>139</v>
      </c>
      <c r="F179" s="24">
        <v>4466.61816</v>
      </c>
      <c r="G179" s="3">
        <v>2.13</v>
      </c>
      <c r="H179" s="3">
        <v>20.41865</v>
      </c>
      <c r="I179" s="3">
        <v>673.77002000000005</v>
      </c>
      <c r="J179" s="3">
        <v>0</v>
      </c>
      <c r="K179" s="3">
        <v>86</v>
      </c>
      <c r="L179" s="3">
        <v>37</v>
      </c>
      <c r="M179" s="3">
        <v>675.90002000000004</v>
      </c>
      <c r="N179" s="3">
        <v>2.13</v>
      </c>
      <c r="O179" s="3">
        <v>486.04962</v>
      </c>
      <c r="P179" s="3">
        <v>48.273330000000001</v>
      </c>
      <c r="Q179" s="21">
        <f>SUM(Table15[[#This Row],[Acceleration B1-3 Total Efforts (Gen 2)]:[Deceleration B1-3 Total Efforts (Gen 2)]])</f>
        <v>123</v>
      </c>
      <c r="R179" s="22">
        <f>AVERAGEIF(Table15[Name],Table15[[#This Row],[Name]],Table15[Total Distance (m)])</f>
        <v>5226.0524104761907</v>
      </c>
      <c r="S179" s="11">
        <f>AVERAGEIF(Table15[Name],Table15[[#This Row],[Name]],Table15[HSD Above 20 km/h])</f>
        <v>191.89047666666667</v>
      </c>
      <c r="T179" s="11">
        <f>AVERAGEIF(Table15[Name],Table15[[#This Row],[Name]],Table15[Maximum Velocity (km/h)])</f>
        <v>24.023690000000002</v>
      </c>
      <c r="U179" s="11">
        <f>AVERAGEIF(Table15[Name],Table15[[#This Row],[Name]],Table15[Velocity Zone 4 (15-20 Km/h) (m)])</f>
        <v>513.75143095238082</v>
      </c>
      <c r="V179" s="11">
        <f>AVERAGEIF(Table15[Name],Table15[[#This Row],[Name]],Table15[Velocity Zone 6 (25 + Km/h) (m)])</f>
        <v>55.037619047619046</v>
      </c>
      <c r="W179" s="11">
        <f>AVERAGEIF(Table15[Name],Table15[[#This Row],[Name]],Table15[Acceleration B1-3 Total Efforts (Gen 2)])</f>
        <v>62.238095238095241</v>
      </c>
      <c r="X179" s="11">
        <f>AVERAGEIF(Table15[Name],Table15[[#This Row],[Name]],Table15[Deceleration B1-3 Total Efforts (Gen 2)])</f>
        <v>39.761904761904759</v>
      </c>
      <c r="Y179" s="11">
        <f>AVERAGEIF(Table15[Name],Table15[[#This Row],[Name]],Table15[High Intensity Distance (m)_&gt;15])</f>
        <v>705.64190761904752</v>
      </c>
      <c r="Z179" s="11">
        <f>AVERAGEIF(Table15[Name],Table15[[#This Row],[Name]],Table15[Velocity Zone 5 (20-25 Km/h) (m)])</f>
        <v>136.85285761904763</v>
      </c>
      <c r="AA179" s="11">
        <f>AVERAGEIF(Table15[Name],Table15[[#This Row],[Name]],Table15[Total Player Load])</f>
        <v>519.94061999999997</v>
      </c>
      <c r="AB179" s="11">
        <f>AVERAGEIF(Table15[Name],Table15[[#This Row],[Name]],Table15[ACC+DEC])</f>
        <v>102</v>
      </c>
      <c r="AC179" s="11">
        <f>AVERAGE(Table15[Total Distance (m)])</f>
        <v>5546.0900840188679</v>
      </c>
      <c r="AD179" s="11">
        <f>AVERAGE(Table15[HSD Above 20 km/h])</f>
        <v>248.67511279245289</v>
      </c>
      <c r="AE179" s="11">
        <f>AVERAGE(Table15[Maximum Velocity (km/h)])</f>
        <v>25.938714150943401</v>
      </c>
      <c r="AF179" s="11">
        <f>AVERAGE(Table15[Velocity Zone 4 (15-20 Km/h) (m)])</f>
        <v>585.63754809433908</v>
      </c>
      <c r="AG179" s="11">
        <f>AVERAGE(Table15[Velocity Zone 6 (25 + Km/h) (m)])</f>
        <v>55.103452830188672</v>
      </c>
      <c r="AH179" s="11">
        <f>AVERAGE(Table15[Acceleration B1-3 Total Efforts (Gen 2)])</f>
        <v>70.932075471698113</v>
      </c>
      <c r="AI179" s="11">
        <f>AVERAGE(Table15[Deceleration B1-3 Total Efforts (Gen 2)])</f>
        <v>58.513207547169813</v>
      </c>
      <c r="AJ179" s="11">
        <f>AVERAGE(Table15[High Intensity Distance (m)_&gt;15])</f>
        <v>834.31266088679206</v>
      </c>
      <c r="AK179" s="11">
        <f>AVERAGE(Table15[Velocity Zone 5 (20-25 Km/h) (m)])</f>
        <v>193.57165996226419</v>
      </c>
      <c r="AL179" s="11">
        <f>AVERAGE(Table15[Total Player Load])</f>
        <v>612.17092028301886</v>
      </c>
      <c r="AM179" s="11">
        <f>AVERAGE(Table15[ACC+DEC])</f>
        <v>129.44528301886791</v>
      </c>
      <c r="AN179" s="11" t="str">
        <f>TEXT(Table15[[#This Row],[Date]],"mmmm")</f>
        <v>juillet</v>
      </c>
      <c r="AO179" s="11" t="e">
        <f ca="1">_xlfn.MAXIFS(Table15[Total Distance (m)],Table15[Name],Table15[[#This Row],[Name]])</f>
        <v>#NAME?</v>
      </c>
      <c r="AP179" s="11" t="e">
        <f ca="1">_xlfn.MAXIFS(Table15[HSD Above 20 km/h],Table15[Name],Table15[[#This Row],[Name]])</f>
        <v>#NAME?</v>
      </c>
      <c r="AQ179" s="11" t="e">
        <f ca="1">_xlfn.MAXIFS(Table15[Maximum Velocity (km/h)],Table15[Name],Table15[[#This Row],[Name]])</f>
        <v>#NAME?</v>
      </c>
      <c r="AR179" s="9" t="e">
        <f ca="1">Table15[[#This Row],[Maximum Velocity (km/h)]]/Table15[[#This Row],[Max_Maximum Velocity (km/h)]]</f>
        <v>#NAME?</v>
      </c>
      <c r="AS179" s="11" t="e">
        <f ca="1">_xlfn.MAXIFS(Table15[Velocity Zone 4 (15-20 Km/h) (m)],Table15[Name],Table15[[#This Row],[Name]])</f>
        <v>#NAME?</v>
      </c>
      <c r="AT179" s="11" t="e">
        <f ca="1">_xlfn.MAXIFS(Table15[Velocity Zone 6 (25 + Km/h) (m)],Table15[Name],Table15[[#This Row],[Name]])</f>
        <v>#NAME?</v>
      </c>
      <c r="AU179" s="11" t="e">
        <f ca="1">_xlfn.MAXIFS(Table15[Acceleration B1-3 Total Efforts (Gen 2)],Table15[Name],Table15[[#This Row],[Name]])</f>
        <v>#NAME?</v>
      </c>
      <c r="AV179" s="11" t="e">
        <f ca="1">_xlfn.MAXIFS(Table15[Deceleration B1-3 Total Efforts (Gen 2)],Table15[Name],Table15[[#This Row],[Name]])</f>
        <v>#NAME?</v>
      </c>
      <c r="AW179" s="11" t="e">
        <f ca="1">_xlfn.MAXIFS(Table15[High Intensity Distance (m)_&gt;15],Table15[Name],Table15[[#This Row],[Name]])</f>
        <v>#NAME?</v>
      </c>
      <c r="AX179" s="11" t="e">
        <f ca="1">_xlfn.MAXIFS(Table15[Velocity Zone 5 (20-25 Km/h) (m)],Table15[Name],Table15[[#This Row],[Name]])</f>
        <v>#NAME?</v>
      </c>
      <c r="AY179" s="11" t="e">
        <f ca="1">_xlfn.MAXIFS(Table15[Total Player Load],Table15[Name],Table15[[#This Row],[Name]])</f>
        <v>#NAME?</v>
      </c>
      <c r="AZ179" s="11" t="e">
        <f ca="1">_xlfn.MAXIFS(Table15[ACC+DEC],Table15[Name],Table15[[#This Row],[Name]])</f>
        <v>#NAME?</v>
      </c>
      <c r="BA179" s="11">
        <f>CONVERT(Table15[[#This Row],[Total Duration]],"day","mn")</f>
        <v>92.516666666666666</v>
      </c>
      <c r="BB179" s="12">
        <f>Table15[[#This Row],[HSD Above 20 km/h]]/Table15[[#This Row],[Duration(min)]]</f>
        <v>2.3022878760583676E-2</v>
      </c>
      <c r="BC179" s="12">
        <f>Table15[[#This Row],[Velocity Zone 4 (15-20 Km/h) (m)]]/Table15[[#This Row],[Duration(min)]]</f>
        <v>7.2826880201765452</v>
      </c>
      <c r="BD179" s="12">
        <f>Table15[[#This Row],[Velocity Zone 6 (25 + Km/h) (m)]]/Table15[[#This Row],[Duration(min)]]</f>
        <v>0</v>
      </c>
      <c r="BE179" s="12">
        <f>Table15[[#This Row],[Acceleration B1-3 Total Efforts (Gen 2)]]/Table15[[#This Row],[Duration(min)]]</f>
        <v>0.92956224103765084</v>
      </c>
      <c r="BF179" s="12">
        <f>Table15[[#This Row],[Deceleration B1-3 Total Efforts (Gen 2)]]/Table15[[#This Row],[Duration(min)]]</f>
        <v>0.39992794091154749</v>
      </c>
      <c r="BG179" s="12">
        <f>Table15[[#This Row],[High Intensity Distance (m)_&gt;15]]/Table15[[#This Row],[Duration(min)]]</f>
        <v>7.3057108989371287</v>
      </c>
      <c r="BH179" s="12">
        <f>Table15[[#This Row],[Velocity Zone 5 (20-25 Km/h) (m)]]/Table15[[#This Row],[Duration(min)]]</f>
        <v>2.3022878760583676E-2</v>
      </c>
      <c r="BI179" s="12">
        <f>Table15[[#This Row],[Total Player Load]]/Table15[[#This Row],[Duration(min)]]</f>
        <v>5.2536438839848678</v>
      </c>
      <c r="BJ179" s="12">
        <f>Table15[[#This Row],[ACC+DEC]]/Table15[[#This Row],[Duration(min)]]</f>
        <v>1.3294901819491984</v>
      </c>
      <c r="BK179" s="11"/>
      <c r="BL179" s="11"/>
    </row>
    <row r="180" spans="1:64" x14ac:dyDescent="0.3">
      <c r="A180" s="3" t="s">
        <v>29</v>
      </c>
      <c r="B180" s="3" t="s">
        <v>137</v>
      </c>
      <c r="C180" s="23" t="s">
        <v>138</v>
      </c>
      <c r="D180" s="3" t="s">
        <v>19</v>
      </c>
      <c r="E180" s="3" t="s">
        <v>139</v>
      </c>
      <c r="F180" s="24">
        <v>4360.8364300000003</v>
      </c>
      <c r="G180" s="3">
        <v>24.36</v>
      </c>
      <c r="H180" s="3">
        <v>23.893940000000001</v>
      </c>
      <c r="I180" s="3">
        <v>649.59002999999996</v>
      </c>
      <c r="J180" s="3">
        <v>0</v>
      </c>
      <c r="K180" s="3">
        <v>83</v>
      </c>
      <c r="L180" s="3">
        <v>44</v>
      </c>
      <c r="M180" s="3">
        <v>673.95002999999997</v>
      </c>
      <c r="N180" s="3">
        <v>24.36</v>
      </c>
      <c r="O180" s="3">
        <v>479.15140000000002</v>
      </c>
      <c r="P180" s="3">
        <v>47.13008</v>
      </c>
      <c r="Q180" s="21">
        <f>SUM(Table15[[#This Row],[Acceleration B1-3 Total Efforts (Gen 2)]:[Deceleration B1-3 Total Efforts (Gen 2)]])</f>
        <v>127</v>
      </c>
      <c r="R180" s="22">
        <f>AVERAGEIF(Table15[Name],Table15[[#This Row],[Name]],Table15[Total Distance (m)])</f>
        <v>5728.9490364516105</v>
      </c>
      <c r="S180" s="11">
        <f>AVERAGEIF(Table15[Name],Table15[[#This Row],[Name]],Table15[HSD Above 20 km/h])</f>
        <v>239.85128903225805</v>
      </c>
      <c r="T180" s="11">
        <f>AVERAGEIF(Table15[Name],Table15[[#This Row],[Name]],Table15[Maximum Velocity (km/h)])</f>
        <v>25.935883548387089</v>
      </c>
      <c r="U180" s="11">
        <f>AVERAGEIF(Table15[Name],Table15[[#This Row],[Name]],Table15[Velocity Zone 4 (15-20 Km/h) (m)])</f>
        <v>718.38871516129029</v>
      </c>
      <c r="V180" s="11">
        <f>AVERAGEIF(Table15[Name],Table15[[#This Row],[Name]],Table15[Velocity Zone 6 (25 + Km/h) (m)])</f>
        <v>46.860967419354829</v>
      </c>
      <c r="W180" s="11">
        <f>AVERAGEIF(Table15[Name],Table15[[#This Row],[Name]],Table15[Acceleration B1-3 Total Efforts (Gen 2)])</f>
        <v>75.193548387096769</v>
      </c>
      <c r="X180" s="11">
        <f>AVERAGEIF(Table15[Name],Table15[[#This Row],[Name]],Table15[Deceleration B1-3 Total Efforts (Gen 2)])</f>
        <v>57.548387096774192</v>
      </c>
      <c r="Y180" s="11">
        <f>AVERAGEIF(Table15[Name],Table15[[#This Row],[Name]],Table15[High Intensity Distance (m)_&gt;15])</f>
        <v>958.24000419354843</v>
      </c>
      <c r="Z180" s="11">
        <f>AVERAGEIF(Table15[Name],Table15[[#This Row],[Name]],Table15[Velocity Zone 5 (20-25 Km/h) (m)])</f>
        <v>192.99032161290322</v>
      </c>
      <c r="AA180" s="11">
        <f>AVERAGEIF(Table15[Name],Table15[[#This Row],[Name]],Table15[Total Player Load])</f>
        <v>618.45316032258052</v>
      </c>
      <c r="AB180" s="11">
        <f>AVERAGEIF(Table15[Name],Table15[[#This Row],[Name]],Table15[ACC+DEC])</f>
        <v>132.74193548387098</v>
      </c>
      <c r="AC180" s="11">
        <f>AVERAGE(Table15[Total Distance (m)])</f>
        <v>5546.0900840188679</v>
      </c>
      <c r="AD180" s="11">
        <f>AVERAGE(Table15[HSD Above 20 km/h])</f>
        <v>248.67511279245289</v>
      </c>
      <c r="AE180" s="11">
        <f>AVERAGE(Table15[Maximum Velocity (km/h)])</f>
        <v>25.938714150943401</v>
      </c>
      <c r="AF180" s="11">
        <f>AVERAGE(Table15[Velocity Zone 4 (15-20 Km/h) (m)])</f>
        <v>585.63754809433908</v>
      </c>
      <c r="AG180" s="11">
        <f>AVERAGE(Table15[Velocity Zone 6 (25 + Km/h) (m)])</f>
        <v>55.103452830188672</v>
      </c>
      <c r="AH180" s="11">
        <f>AVERAGE(Table15[Acceleration B1-3 Total Efforts (Gen 2)])</f>
        <v>70.932075471698113</v>
      </c>
      <c r="AI180" s="11">
        <f>AVERAGE(Table15[Deceleration B1-3 Total Efforts (Gen 2)])</f>
        <v>58.513207547169813</v>
      </c>
      <c r="AJ180" s="11">
        <f>AVERAGE(Table15[High Intensity Distance (m)_&gt;15])</f>
        <v>834.31266088679206</v>
      </c>
      <c r="AK180" s="11">
        <f>AVERAGE(Table15[Velocity Zone 5 (20-25 Km/h) (m)])</f>
        <v>193.57165996226419</v>
      </c>
      <c r="AL180" s="11">
        <f>AVERAGE(Table15[Total Player Load])</f>
        <v>612.17092028301886</v>
      </c>
      <c r="AM180" s="11">
        <f>AVERAGE(Table15[ACC+DEC])</f>
        <v>129.44528301886791</v>
      </c>
      <c r="AN180" s="11" t="str">
        <f>TEXT(Table15[[#This Row],[Date]],"mmmm")</f>
        <v>juillet</v>
      </c>
      <c r="AO180" s="11" t="e">
        <f ca="1">_xlfn.MAXIFS(Table15[Total Distance (m)],Table15[Name],Table15[[#This Row],[Name]])</f>
        <v>#NAME?</v>
      </c>
      <c r="AP180" s="11" t="e">
        <f ca="1">_xlfn.MAXIFS(Table15[HSD Above 20 km/h],Table15[Name],Table15[[#This Row],[Name]])</f>
        <v>#NAME?</v>
      </c>
      <c r="AQ180" s="11" t="e">
        <f ca="1">_xlfn.MAXIFS(Table15[Maximum Velocity (km/h)],Table15[Name],Table15[[#This Row],[Name]])</f>
        <v>#NAME?</v>
      </c>
      <c r="AR180" s="9" t="e">
        <f ca="1">Table15[[#This Row],[Maximum Velocity (km/h)]]/Table15[[#This Row],[Max_Maximum Velocity (km/h)]]</f>
        <v>#NAME?</v>
      </c>
      <c r="AS180" s="11" t="e">
        <f ca="1">_xlfn.MAXIFS(Table15[Velocity Zone 4 (15-20 Km/h) (m)],Table15[Name],Table15[[#This Row],[Name]])</f>
        <v>#NAME?</v>
      </c>
      <c r="AT180" s="11" t="e">
        <f ca="1">_xlfn.MAXIFS(Table15[Velocity Zone 6 (25 + Km/h) (m)],Table15[Name],Table15[[#This Row],[Name]])</f>
        <v>#NAME?</v>
      </c>
      <c r="AU180" s="11" t="e">
        <f ca="1">_xlfn.MAXIFS(Table15[Acceleration B1-3 Total Efforts (Gen 2)],Table15[Name],Table15[[#This Row],[Name]])</f>
        <v>#NAME?</v>
      </c>
      <c r="AV180" s="11" t="e">
        <f ca="1">_xlfn.MAXIFS(Table15[Deceleration B1-3 Total Efforts (Gen 2)],Table15[Name],Table15[[#This Row],[Name]])</f>
        <v>#NAME?</v>
      </c>
      <c r="AW180" s="11" t="e">
        <f ca="1">_xlfn.MAXIFS(Table15[High Intensity Distance (m)_&gt;15],Table15[Name],Table15[[#This Row],[Name]])</f>
        <v>#NAME?</v>
      </c>
      <c r="AX180" s="11" t="e">
        <f ca="1">_xlfn.MAXIFS(Table15[Velocity Zone 5 (20-25 Km/h) (m)],Table15[Name],Table15[[#This Row],[Name]])</f>
        <v>#NAME?</v>
      </c>
      <c r="AY180" s="11" t="e">
        <f ca="1">_xlfn.MAXIFS(Table15[Total Player Load],Table15[Name],Table15[[#This Row],[Name]])</f>
        <v>#NAME?</v>
      </c>
      <c r="AZ180" s="11" t="e">
        <f ca="1">_xlfn.MAXIFS(Table15[ACC+DEC],Table15[Name],Table15[[#This Row],[Name]])</f>
        <v>#NAME?</v>
      </c>
      <c r="BA180" s="11">
        <f>CONVERT(Table15[[#This Row],[Total Duration]],"day","mn")</f>
        <v>92.516666666666666</v>
      </c>
      <c r="BB180" s="12">
        <f>Table15[[#This Row],[HSD Above 20 km/h]]/Table15[[#This Row],[Duration(min)]]</f>
        <v>0.26330390920554853</v>
      </c>
      <c r="BC180" s="12">
        <f>Table15[[#This Row],[Velocity Zone 4 (15-20 Km/h) (m)]]/Table15[[#This Row],[Duration(min)]]</f>
        <v>7.0213298144478467</v>
      </c>
      <c r="BD180" s="12">
        <f>Table15[[#This Row],[Velocity Zone 6 (25 + Km/h) (m)]]/Table15[[#This Row],[Duration(min)]]</f>
        <v>0</v>
      </c>
      <c r="BE180" s="12">
        <f>Table15[[#This Row],[Acceleration B1-3 Total Efforts (Gen 2)]]/Table15[[#This Row],[Duration(min)]]</f>
        <v>0.89713565123401184</v>
      </c>
      <c r="BF180" s="12">
        <f>Table15[[#This Row],[Deceleration B1-3 Total Efforts (Gen 2)]]/Table15[[#This Row],[Duration(min)]]</f>
        <v>0.47558998378670508</v>
      </c>
      <c r="BG180" s="12">
        <f>Table15[[#This Row],[High Intensity Distance (m)_&gt;15]]/Table15[[#This Row],[Duration(min)]]</f>
        <v>7.2846337236533953</v>
      </c>
      <c r="BH180" s="12">
        <f>Table15[[#This Row],[Velocity Zone 5 (20-25 Km/h) (m)]]/Table15[[#This Row],[Duration(min)]]</f>
        <v>0.26330390920554853</v>
      </c>
      <c r="BI180" s="12">
        <f>Table15[[#This Row],[Total Player Load]]/Table15[[#This Row],[Duration(min)]]</f>
        <v>5.179081967213115</v>
      </c>
      <c r="BJ180" s="12">
        <f>Table15[[#This Row],[ACC+DEC]]/Table15[[#This Row],[Duration(min)]]</f>
        <v>1.3727256350207171</v>
      </c>
      <c r="BK180" s="11"/>
      <c r="BL180" s="11"/>
    </row>
    <row r="181" spans="1:64" x14ac:dyDescent="0.3">
      <c r="A181" s="3" t="s">
        <v>30</v>
      </c>
      <c r="B181" s="3" t="s">
        <v>137</v>
      </c>
      <c r="C181" s="23" t="s">
        <v>138</v>
      </c>
      <c r="D181" s="3" t="s">
        <v>21</v>
      </c>
      <c r="E181" s="3" t="s">
        <v>139</v>
      </c>
      <c r="F181" s="24">
        <v>4643.6860399999996</v>
      </c>
      <c r="G181" s="3">
        <v>42.38</v>
      </c>
      <c r="H181" s="3">
        <v>22.97794</v>
      </c>
      <c r="I181" s="3">
        <v>632.25</v>
      </c>
      <c r="J181" s="3">
        <v>0</v>
      </c>
      <c r="K181" s="3">
        <v>67</v>
      </c>
      <c r="L181" s="3">
        <v>55</v>
      </c>
      <c r="M181" s="3">
        <v>674.63</v>
      </c>
      <c r="N181" s="3">
        <v>42.38</v>
      </c>
      <c r="O181" s="3">
        <v>526.38567999999998</v>
      </c>
      <c r="P181" s="3">
        <v>50.186999999999998</v>
      </c>
      <c r="Q181" s="21">
        <f>SUM(Table15[[#This Row],[Acceleration B1-3 Total Efforts (Gen 2)]:[Deceleration B1-3 Total Efforts (Gen 2)]])</f>
        <v>122</v>
      </c>
      <c r="R181" s="22">
        <f>AVERAGEIF(Table15[Name],Table15[[#This Row],[Name]],Table15[Total Distance (m)])</f>
        <v>6327.7802760000004</v>
      </c>
      <c r="S181" s="11">
        <f>AVERAGEIF(Table15[Name],Table15[[#This Row],[Name]],Table15[HSD Above 20 km/h])</f>
        <v>269.76999760000001</v>
      </c>
      <c r="T181" s="11">
        <f>AVERAGEIF(Table15[Name],Table15[[#This Row],[Name]],Table15[Maximum Velocity (km/h)])</f>
        <v>26.616227999999992</v>
      </c>
      <c r="U181" s="11">
        <f>AVERAGEIF(Table15[Name],Table15[[#This Row],[Name]],Table15[Velocity Zone 4 (15-20 Km/h) (m)])</f>
        <v>618.62719760000004</v>
      </c>
      <c r="V181" s="11">
        <f>AVERAGEIF(Table15[Name],Table15[[#This Row],[Name]],Table15[Velocity Zone 6 (25 + Km/h) (m)])</f>
        <v>55.423999599999988</v>
      </c>
      <c r="W181" s="11">
        <f>AVERAGEIF(Table15[Name],Table15[[#This Row],[Name]],Table15[Acceleration B1-3 Total Efforts (Gen 2)])</f>
        <v>72.12</v>
      </c>
      <c r="X181" s="11">
        <f>AVERAGEIF(Table15[Name],Table15[[#This Row],[Name]],Table15[Deceleration B1-3 Total Efforts (Gen 2)])</f>
        <v>69.84</v>
      </c>
      <c r="Y181" s="11">
        <f>AVERAGEIF(Table15[Name],Table15[[#This Row],[Name]],Table15[High Intensity Distance (m)_&gt;15])</f>
        <v>888.39719520000017</v>
      </c>
      <c r="Z181" s="11">
        <f>AVERAGEIF(Table15[Name],Table15[[#This Row],[Name]],Table15[Velocity Zone 5 (20-25 Km/h) (m)])</f>
        <v>214.34599800000004</v>
      </c>
      <c r="AA181" s="11">
        <f>AVERAGEIF(Table15[Name],Table15[[#This Row],[Name]],Table15[Total Player Load])</f>
        <v>767.42658760000006</v>
      </c>
      <c r="AB181" s="11">
        <f>AVERAGEIF(Table15[Name],Table15[[#This Row],[Name]],Table15[ACC+DEC])</f>
        <v>141.96</v>
      </c>
      <c r="AC181" s="11">
        <f>AVERAGE(Table15[Total Distance (m)])</f>
        <v>5546.0900840188679</v>
      </c>
      <c r="AD181" s="11">
        <f>AVERAGE(Table15[HSD Above 20 km/h])</f>
        <v>248.67511279245289</v>
      </c>
      <c r="AE181" s="11">
        <f>AVERAGE(Table15[Maximum Velocity (km/h)])</f>
        <v>25.938714150943401</v>
      </c>
      <c r="AF181" s="11">
        <f>AVERAGE(Table15[Velocity Zone 4 (15-20 Km/h) (m)])</f>
        <v>585.63754809433908</v>
      </c>
      <c r="AG181" s="11">
        <f>AVERAGE(Table15[Velocity Zone 6 (25 + Km/h) (m)])</f>
        <v>55.103452830188672</v>
      </c>
      <c r="AH181" s="11">
        <f>AVERAGE(Table15[Acceleration B1-3 Total Efforts (Gen 2)])</f>
        <v>70.932075471698113</v>
      </c>
      <c r="AI181" s="11">
        <f>AVERAGE(Table15[Deceleration B1-3 Total Efforts (Gen 2)])</f>
        <v>58.513207547169813</v>
      </c>
      <c r="AJ181" s="11">
        <f>AVERAGE(Table15[High Intensity Distance (m)_&gt;15])</f>
        <v>834.31266088679206</v>
      </c>
      <c r="AK181" s="11">
        <f>AVERAGE(Table15[Velocity Zone 5 (20-25 Km/h) (m)])</f>
        <v>193.57165996226419</v>
      </c>
      <c r="AL181" s="11">
        <f>AVERAGE(Table15[Total Player Load])</f>
        <v>612.17092028301886</v>
      </c>
      <c r="AM181" s="11">
        <f>AVERAGE(Table15[ACC+DEC])</f>
        <v>129.44528301886791</v>
      </c>
      <c r="AN181" s="11" t="str">
        <f>TEXT(Table15[[#This Row],[Date]],"mmmm")</f>
        <v>juillet</v>
      </c>
      <c r="AO181" s="11" t="e">
        <f ca="1">_xlfn.MAXIFS(Table15[Total Distance (m)],Table15[Name],Table15[[#This Row],[Name]])</f>
        <v>#NAME?</v>
      </c>
      <c r="AP181" s="11" t="e">
        <f ca="1">_xlfn.MAXIFS(Table15[HSD Above 20 km/h],Table15[Name],Table15[[#This Row],[Name]])</f>
        <v>#NAME?</v>
      </c>
      <c r="AQ181" s="11" t="e">
        <f ca="1">_xlfn.MAXIFS(Table15[Maximum Velocity (km/h)],Table15[Name],Table15[[#This Row],[Name]])</f>
        <v>#NAME?</v>
      </c>
      <c r="AR181" s="9" t="e">
        <f ca="1">Table15[[#This Row],[Maximum Velocity (km/h)]]/Table15[[#This Row],[Max_Maximum Velocity (km/h)]]</f>
        <v>#NAME?</v>
      </c>
      <c r="AS181" s="11" t="e">
        <f ca="1">_xlfn.MAXIFS(Table15[Velocity Zone 4 (15-20 Km/h) (m)],Table15[Name],Table15[[#This Row],[Name]])</f>
        <v>#NAME?</v>
      </c>
      <c r="AT181" s="11" t="e">
        <f ca="1">_xlfn.MAXIFS(Table15[Velocity Zone 6 (25 + Km/h) (m)],Table15[Name],Table15[[#This Row],[Name]])</f>
        <v>#NAME?</v>
      </c>
      <c r="AU181" s="11" t="e">
        <f ca="1">_xlfn.MAXIFS(Table15[Acceleration B1-3 Total Efforts (Gen 2)],Table15[Name],Table15[[#This Row],[Name]])</f>
        <v>#NAME?</v>
      </c>
      <c r="AV181" s="11" t="e">
        <f ca="1">_xlfn.MAXIFS(Table15[Deceleration B1-3 Total Efforts (Gen 2)],Table15[Name],Table15[[#This Row],[Name]])</f>
        <v>#NAME?</v>
      </c>
      <c r="AW181" s="11" t="e">
        <f ca="1">_xlfn.MAXIFS(Table15[High Intensity Distance (m)_&gt;15],Table15[Name],Table15[[#This Row],[Name]])</f>
        <v>#NAME?</v>
      </c>
      <c r="AX181" s="11" t="e">
        <f ca="1">_xlfn.MAXIFS(Table15[Velocity Zone 5 (20-25 Km/h) (m)],Table15[Name],Table15[[#This Row],[Name]])</f>
        <v>#NAME?</v>
      </c>
      <c r="AY181" s="11" t="e">
        <f ca="1">_xlfn.MAXIFS(Table15[Total Player Load],Table15[Name],Table15[[#This Row],[Name]])</f>
        <v>#NAME?</v>
      </c>
      <c r="AZ181" s="11" t="e">
        <f ca="1">_xlfn.MAXIFS(Table15[ACC+DEC],Table15[Name],Table15[[#This Row],[Name]])</f>
        <v>#NAME?</v>
      </c>
      <c r="BA181" s="11">
        <f>CONVERT(Table15[[#This Row],[Total Duration]],"day","mn")</f>
        <v>92.516666666666666</v>
      </c>
      <c r="BB181" s="12">
        <f>Table15[[#This Row],[HSD Above 20 km/h]]/Table15[[#This Row],[Duration(min)]]</f>
        <v>0.4580796252927401</v>
      </c>
      <c r="BC181" s="12">
        <f>Table15[[#This Row],[Velocity Zone 4 (15-20 Km/h) (m)]]/Table15[[#This Row],[Duration(min)]]</f>
        <v>6.8339038011169162</v>
      </c>
      <c r="BD181" s="12">
        <f>Table15[[#This Row],[Velocity Zone 6 (25 + Km/h) (m)]]/Table15[[#This Row],[Duration(min)]]</f>
        <v>0</v>
      </c>
      <c r="BE181" s="12">
        <f>Table15[[#This Row],[Acceleration B1-3 Total Efforts (Gen 2)]]/Table15[[#This Row],[Duration(min)]]</f>
        <v>0.72419383894793732</v>
      </c>
      <c r="BF181" s="12">
        <f>Table15[[#This Row],[Deceleration B1-3 Total Efforts (Gen 2)]]/Table15[[#This Row],[Duration(min)]]</f>
        <v>0.59448747973338134</v>
      </c>
      <c r="BG181" s="12">
        <f>Table15[[#This Row],[High Intensity Distance (m)_&gt;15]]/Table15[[#This Row],[Duration(min)]]</f>
        <v>7.2919834264096561</v>
      </c>
      <c r="BH181" s="12">
        <f>Table15[[#This Row],[Velocity Zone 5 (20-25 Km/h) (m)]]/Table15[[#This Row],[Duration(min)]]</f>
        <v>0.4580796252927401</v>
      </c>
      <c r="BI181" s="12">
        <f>Table15[[#This Row],[Total Player Load]]/Table15[[#This Row],[Duration(min)]]</f>
        <v>5.6896308412898575</v>
      </c>
      <c r="BJ181" s="12">
        <f>Table15[[#This Row],[ACC+DEC]]/Table15[[#This Row],[Duration(min)]]</f>
        <v>1.3186813186813187</v>
      </c>
      <c r="BK181" s="11"/>
      <c r="BL181" s="11"/>
    </row>
    <row r="182" spans="1:64" x14ac:dyDescent="0.3">
      <c r="A182" s="3" t="s">
        <v>31</v>
      </c>
      <c r="B182" s="3" t="s">
        <v>137</v>
      </c>
      <c r="C182" s="23" t="s">
        <v>138</v>
      </c>
      <c r="D182" s="3" t="s">
        <v>13</v>
      </c>
      <c r="E182" s="3" t="s">
        <v>139</v>
      </c>
      <c r="F182" s="24">
        <v>4614.9511700000003</v>
      </c>
      <c r="G182" s="3">
        <v>88.26</v>
      </c>
      <c r="H182" s="3">
        <v>25.63214</v>
      </c>
      <c r="I182" s="3">
        <v>757.56</v>
      </c>
      <c r="J182" s="3">
        <v>7.84</v>
      </c>
      <c r="K182" s="3">
        <v>85</v>
      </c>
      <c r="L182" s="3">
        <v>61</v>
      </c>
      <c r="M182" s="3">
        <v>845.82</v>
      </c>
      <c r="N182" s="3">
        <v>80.42</v>
      </c>
      <c r="O182" s="3">
        <v>539.24437999999998</v>
      </c>
      <c r="P182" s="3">
        <v>49.876449999999998</v>
      </c>
      <c r="Q182" s="21">
        <f>SUM(Table15[[#This Row],[Acceleration B1-3 Total Efforts (Gen 2)]:[Deceleration B1-3 Total Efforts (Gen 2)]])</f>
        <v>146</v>
      </c>
      <c r="R182" s="22">
        <f>AVERAGEIF(Table15[Name],Table15[[#This Row],[Name]],Table15[Total Distance (m)])</f>
        <v>5736.3535444827576</v>
      </c>
      <c r="S182" s="11">
        <f>AVERAGEIF(Table15[Name],Table15[[#This Row],[Name]],Table15[HSD Above 20 km/h])</f>
        <v>310.48689620689652</v>
      </c>
      <c r="T182" s="11">
        <f>AVERAGEIF(Table15[Name],Table15[[#This Row],[Name]],Table15[Maximum Velocity (km/h)])</f>
        <v>28.726263448275855</v>
      </c>
      <c r="U182" s="11">
        <f>AVERAGEIF(Table15[Name],Table15[[#This Row],[Name]],Table15[Velocity Zone 4 (15-20 Km/h) (m)])</f>
        <v>532.37862275862074</v>
      </c>
      <c r="V182" s="11">
        <f>AVERAGEIF(Table15[Name],Table15[[#This Row],[Name]],Table15[Velocity Zone 6 (25 + Km/h) (m)])</f>
        <v>94.211723793103417</v>
      </c>
      <c r="W182" s="11">
        <f>AVERAGEIF(Table15[Name],Table15[[#This Row],[Name]],Table15[Acceleration B1-3 Total Efforts (Gen 2)])</f>
        <v>72.41379310344827</v>
      </c>
      <c r="X182" s="11">
        <f>AVERAGEIF(Table15[Name],Table15[[#This Row],[Name]],Table15[Deceleration B1-3 Total Efforts (Gen 2)])</f>
        <v>61.517241379310342</v>
      </c>
      <c r="Y182" s="11">
        <f>AVERAGEIF(Table15[Name],Table15[[#This Row],[Name]],Table15[High Intensity Distance (m)_&gt;15])</f>
        <v>842.86551896551737</v>
      </c>
      <c r="Z182" s="11">
        <f>AVERAGEIF(Table15[Name],Table15[[#This Row],[Name]],Table15[Velocity Zone 5 (20-25 Km/h) (m)])</f>
        <v>216.27517241379309</v>
      </c>
      <c r="AA182" s="11">
        <f>AVERAGEIF(Table15[Name],Table15[[#This Row],[Name]],Table15[Total Player Load])</f>
        <v>644.87674827586204</v>
      </c>
      <c r="AB182" s="11">
        <f>AVERAGEIF(Table15[Name],Table15[[#This Row],[Name]],Table15[ACC+DEC])</f>
        <v>133.93103448275863</v>
      </c>
      <c r="AC182" s="11">
        <f>AVERAGE(Table15[Total Distance (m)])</f>
        <v>5546.0900840188679</v>
      </c>
      <c r="AD182" s="11">
        <f>AVERAGE(Table15[HSD Above 20 km/h])</f>
        <v>248.67511279245289</v>
      </c>
      <c r="AE182" s="11">
        <f>AVERAGE(Table15[Maximum Velocity (km/h)])</f>
        <v>25.938714150943401</v>
      </c>
      <c r="AF182" s="11">
        <f>AVERAGE(Table15[Velocity Zone 4 (15-20 Km/h) (m)])</f>
        <v>585.63754809433908</v>
      </c>
      <c r="AG182" s="11">
        <f>AVERAGE(Table15[Velocity Zone 6 (25 + Km/h) (m)])</f>
        <v>55.103452830188672</v>
      </c>
      <c r="AH182" s="11">
        <f>AVERAGE(Table15[Acceleration B1-3 Total Efforts (Gen 2)])</f>
        <v>70.932075471698113</v>
      </c>
      <c r="AI182" s="11">
        <f>AVERAGE(Table15[Deceleration B1-3 Total Efforts (Gen 2)])</f>
        <v>58.513207547169813</v>
      </c>
      <c r="AJ182" s="11">
        <f>AVERAGE(Table15[High Intensity Distance (m)_&gt;15])</f>
        <v>834.31266088679206</v>
      </c>
      <c r="AK182" s="11">
        <f>AVERAGE(Table15[Velocity Zone 5 (20-25 Km/h) (m)])</f>
        <v>193.57165996226419</v>
      </c>
      <c r="AL182" s="11">
        <f>AVERAGE(Table15[Total Player Load])</f>
        <v>612.17092028301886</v>
      </c>
      <c r="AM182" s="11">
        <f>AVERAGE(Table15[ACC+DEC])</f>
        <v>129.44528301886791</v>
      </c>
      <c r="AN182" s="11" t="str">
        <f>TEXT(Table15[[#This Row],[Date]],"mmmm")</f>
        <v>juillet</v>
      </c>
      <c r="AO182" s="11" t="e">
        <f ca="1">_xlfn.MAXIFS(Table15[Total Distance (m)],Table15[Name],Table15[[#This Row],[Name]])</f>
        <v>#NAME?</v>
      </c>
      <c r="AP182" s="11" t="e">
        <f ca="1">_xlfn.MAXIFS(Table15[HSD Above 20 km/h],Table15[Name],Table15[[#This Row],[Name]])</f>
        <v>#NAME?</v>
      </c>
      <c r="AQ182" s="11" t="e">
        <f ca="1">_xlfn.MAXIFS(Table15[Maximum Velocity (km/h)],Table15[Name],Table15[[#This Row],[Name]])</f>
        <v>#NAME?</v>
      </c>
      <c r="AR182" s="9" t="e">
        <f ca="1">Table15[[#This Row],[Maximum Velocity (km/h)]]/Table15[[#This Row],[Max_Maximum Velocity (km/h)]]</f>
        <v>#NAME?</v>
      </c>
      <c r="AS182" s="11" t="e">
        <f ca="1">_xlfn.MAXIFS(Table15[Velocity Zone 4 (15-20 Km/h) (m)],Table15[Name],Table15[[#This Row],[Name]])</f>
        <v>#NAME?</v>
      </c>
      <c r="AT182" s="11" t="e">
        <f ca="1">_xlfn.MAXIFS(Table15[Velocity Zone 6 (25 + Km/h) (m)],Table15[Name],Table15[[#This Row],[Name]])</f>
        <v>#NAME?</v>
      </c>
      <c r="AU182" s="11" t="e">
        <f ca="1">_xlfn.MAXIFS(Table15[Acceleration B1-3 Total Efforts (Gen 2)],Table15[Name],Table15[[#This Row],[Name]])</f>
        <v>#NAME?</v>
      </c>
      <c r="AV182" s="11" t="e">
        <f ca="1">_xlfn.MAXIFS(Table15[Deceleration B1-3 Total Efforts (Gen 2)],Table15[Name],Table15[[#This Row],[Name]])</f>
        <v>#NAME?</v>
      </c>
      <c r="AW182" s="11" t="e">
        <f ca="1">_xlfn.MAXIFS(Table15[High Intensity Distance (m)_&gt;15],Table15[Name],Table15[[#This Row],[Name]])</f>
        <v>#NAME?</v>
      </c>
      <c r="AX182" s="11" t="e">
        <f ca="1">_xlfn.MAXIFS(Table15[Velocity Zone 5 (20-25 Km/h) (m)],Table15[Name],Table15[[#This Row],[Name]])</f>
        <v>#NAME?</v>
      </c>
      <c r="AY182" s="11" t="e">
        <f ca="1">_xlfn.MAXIFS(Table15[Total Player Load],Table15[Name],Table15[[#This Row],[Name]])</f>
        <v>#NAME?</v>
      </c>
      <c r="AZ182" s="11" t="e">
        <f ca="1">_xlfn.MAXIFS(Table15[ACC+DEC],Table15[Name],Table15[[#This Row],[Name]])</f>
        <v>#NAME?</v>
      </c>
      <c r="BA182" s="11">
        <f>CONVERT(Table15[[#This Row],[Total Duration]],"day","mn")</f>
        <v>92.516666666666666</v>
      </c>
      <c r="BB182" s="12">
        <f>Table15[[#This Row],[HSD Above 20 km/h]]/Table15[[#This Row],[Duration(min)]]</f>
        <v>0.95399027202305897</v>
      </c>
      <c r="BC182" s="12">
        <f>Table15[[#This Row],[Velocity Zone 4 (15-20 Km/h) (m)]]/Table15[[#This Row],[Duration(min)]]</f>
        <v>8.1883624572149163</v>
      </c>
      <c r="BD182" s="12">
        <f>Table15[[#This Row],[Velocity Zone 6 (25 + Km/h) (m)]]/Table15[[#This Row],[Duration(min)]]</f>
        <v>8.4741488020176545E-2</v>
      </c>
      <c r="BE182" s="12">
        <f>Table15[[#This Row],[Acceleration B1-3 Total Efforts (Gen 2)]]/Table15[[#This Row],[Duration(min)]]</f>
        <v>0.91875337776977117</v>
      </c>
      <c r="BF182" s="12">
        <f>Table15[[#This Row],[Deceleration B1-3 Total Efforts (Gen 2)]]/Table15[[#This Row],[Duration(min)]]</f>
        <v>0.65934065934065933</v>
      </c>
      <c r="BG182" s="12">
        <f>Table15[[#This Row],[High Intensity Distance (m)_&gt;15]]/Table15[[#This Row],[Duration(min)]]</f>
        <v>9.1423527292379756</v>
      </c>
      <c r="BH182" s="12">
        <f>Table15[[#This Row],[Velocity Zone 5 (20-25 Km/h) (m)]]/Table15[[#This Row],[Duration(min)]]</f>
        <v>0.86924878400288241</v>
      </c>
      <c r="BI182" s="12">
        <f>Table15[[#This Row],[Total Player Load]]/Table15[[#This Row],[Duration(min)]]</f>
        <v>5.8286187713925415</v>
      </c>
      <c r="BJ182" s="12">
        <f>Table15[[#This Row],[ACC+DEC]]/Table15[[#This Row],[Duration(min)]]</f>
        <v>1.5780940371104306</v>
      </c>
      <c r="BK182" s="11"/>
      <c r="BL182" s="11"/>
    </row>
    <row r="183" spans="1:64" x14ac:dyDescent="0.3">
      <c r="A183" s="3" t="s">
        <v>32</v>
      </c>
      <c r="B183" s="3" t="s">
        <v>137</v>
      </c>
      <c r="C183" s="23" t="s">
        <v>138</v>
      </c>
      <c r="D183" s="3" t="s">
        <v>33</v>
      </c>
      <c r="E183" s="3" t="s">
        <v>139</v>
      </c>
      <c r="F183" s="24">
        <v>5283.8642600000003</v>
      </c>
      <c r="G183" s="3">
        <v>17.62</v>
      </c>
      <c r="H183" s="3">
        <v>23.17306</v>
      </c>
      <c r="I183" s="3">
        <v>739.84997999999996</v>
      </c>
      <c r="J183" s="3">
        <v>0</v>
      </c>
      <c r="K183" s="3">
        <v>87</v>
      </c>
      <c r="L183" s="3">
        <v>71</v>
      </c>
      <c r="M183" s="3">
        <v>757.46997999999996</v>
      </c>
      <c r="N183" s="3">
        <v>17.62</v>
      </c>
      <c r="O183" s="3">
        <v>582.44512999999995</v>
      </c>
      <c r="P183" s="3">
        <v>57.105780000000003</v>
      </c>
      <c r="Q183" s="21">
        <f>SUM(Table15[[#This Row],[Acceleration B1-3 Total Efforts (Gen 2)]:[Deceleration B1-3 Total Efforts (Gen 2)]])</f>
        <v>158</v>
      </c>
      <c r="R183" s="22">
        <f>AVERAGEIF(Table15[Name],Table15[[#This Row],[Name]],Table15[Total Distance (m)])</f>
        <v>6055.5326909677415</v>
      </c>
      <c r="S183" s="11">
        <f>AVERAGEIF(Table15[Name],Table15[[#This Row],[Name]],Table15[HSD Above 20 km/h])</f>
        <v>274.67451548387095</v>
      </c>
      <c r="T183" s="11">
        <f>AVERAGEIF(Table15[Name],Table15[[#This Row],[Name]],Table15[Maximum Velocity (km/h)])</f>
        <v>26.296229354838712</v>
      </c>
      <c r="U183" s="11">
        <f>AVERAGEIF(Table15[Name],Table15[[#This Row],[Name]],Table15[Velocity Zone 4 (15-20 Km/h) (m)])</f>
        <v>708.64805967741938</v>
      </c>
      <c r="V183" s="11">
        <f>AVERAGEIF(Table15[Name],Table15[[#This Row],[Name]],Table15[Velocity Zone 6 (25 + Km/h) (m)])</f>
        <v>66.10161225806452</v>
      </c>
      <c r="W183" s="11">
        <f>AVERAGEIF(Table15[Name],Table15[[#This Row],[Name]],Table15[Acceleration B1-3 Total Efforts (Gen 2)])</f>
        <v>82.935483870967744</v>
      </c>
      <c r="X183" s="11">
        <f>AVERAGEIF(Table15[Name],Table15[[#This Row],[Name]],Table15[Deceleration B1-3 Total Efforts (Gen 2)])</f>
        <v>67.774193548387103</v>
      </c>
      <c r="Y183" s="11">
        <f>AVERAGEIF(Table15[Name],Table15[[#This Row],[Name]],Table15[High Intensity Distance (m)_&gt;15])</f>
        <v>983.32257516129016</v>
      </c>
      <c r="Z183" s="11">
        <f>AVERAGEIF(Table15[Name],Table15[[#This Row],[Name]],Table15[Velocity Zone 5 (20-25 Km/h) (m)])</f>
        <v>208.5729032258065</v>
      </c>
      <c r="AA183" s="11">
        <f>AVERAGEIF(Table15[Name],Table15[[#This Row],[Name]],Table15[Total Player Load])</f>
        <v>684.52521000000002</v>
      </c>
      <c r="AB183" s="11">
        <f>AVERAGEIF(Table15[Name],Table15[[#This Row],[Name]],Table15[ACC+DEC])</f>
        <v>150.70967741935485</v>
      </c>
      <c r="AC183" s="11">
        <f>AVERAGE(Table15[Total Distance (m)])</f>
        <v>5546.0900840188679</v>
      </c>
      <c r="AD183" s="11">
        <f>AVERAGE(Table15[HSD Above 20 km/h])</f>
        <v>248.67511279245289</v>
      </c>
      <c r="AE183" s="11">
        <f>AVERAGE(Table15[Maximum Velocity (km/h)])</f>
        <v>25.938714150943401</v>
      </c>
      <c r="AF183" s="11">
        <f>AVERAGE(Table15[Velocity Zone 4 (15-20 Km/h) (m)])</f>
        <v>585.63754809433908</v>
      </c>
      <c r="AG183" s="11">
        <f>AVERAGE(Table15[Velocity Zone 6 (25 + Km/h) (m)])</f>
        <v>55.103452830188672</v>
      </c>
      <c r="AH183" s="11">
        <f>AVERAGE(Table15[Acceleration B1-3 Total Efforts (Gen 2)])</f>
        <v>70.932075471698113</v>
      </c>
      <c r="AI183" s="11">
        <f>AVERAGE(Table15[Deceleration B1-3 Total Efforts (Gen 2)])</f>
        <v>58.513207547169813</v>
      </c>
      <c r="AJ183" s="11">
        <f>AVERAGE(Table15[High Intensity Distance (m)_&gt;15])</f>
        <v>834.31266088679206</v>
      </c>
      <c r="AK183" s="11">
        <f>AVERAGE(Table15[Velocity Zone 5 (20-25 Km/h) (m)])</f>
        <v>193.57165996226419</v>
      </c>
      <c r="AL183" s="11">
        <f>AVERAGE(Table15[Total Player Load])</f>
        <v>612.17092028301886</v>
      </c>
      <c r="AM183" s="11">
        <f>AVERAGE(Table15[ACC+DEC])</f>
        <v>129.44528301886791</v>
      </c>
      <c r="AN183" s="11" t="str">
        <f>TEXT(Table15[[#This Row],[Date]],"mmmm")</f>
        <v>juillet</v>
      </c>
      <c r="AO183" s="11" t="e">
        <f ca="1">_xlfn.MAXIFS(Table15[Total Distance (m)],Table15[Name],Table15[[#This Row],[Name]])</f>
        <v>#NAME?</v>
      </c>
      <c r="AP183" s="11" t="e">
        <f ca="1">_xlfn.MAXIFS(Table15[HSD Above 20 km/h],Table15[Name],Table15[[#This Row],[Name]])</f>
        <v>#NAME?</v>
      </c>
      <c r="AQ183" s="11" t="e">
        <f ca="1">_xlfn.MAXIFS(Table15[Maximum Velocity (km/h)],Table15[Name],Table15[[#This Row],[Name]])</f>
        <v>#NAME?</v>
      </c>
      <c r="AR183" s="9" t="e">
        <f ca="1">Table15[[#This Row],[Maximum Velocity (km/h)]]/Table15[[#This Row],[Max_Maximum Velocity (km/h)]]</f>
        <v>#NAME?</v>
      </c>
      <c r="AS183" s="11" t="e">
        <f ca="1">_xlfn.MAXIFS(Table15[Velocity Zone 4 (15-20 Km/h) (m)],Table15[Name],Table15[[#This Row],[Name]])</f>
        <v>#NAME?</v>
      </c>
      <c r="AT183" s="11" t="e">
        <f ca="1">_xlfn.MAXIFS(Table15[Velocity Zone 6 (25 + Km/h) (m)],Table15[Name],Table15[[#This Row],[Name]])</f>
        <v>#NAME?</v>
      </c>
      <c r="AU183" s="11" t="e">
        <f ca="1">_xlfn.MAXIFS(Table15[Acceleration B1-3 Total Efforts (Gen 2)],Table15[Name],Table15[[#This Row],[Name]])</f>
        <v>#NAME?</v>
      </c>
      <c r="AV183" s="11" t="e">
        <f ca="1">_xlfn.MAXIFS(Table15[Deceleration B1-3 Total Efforts (Gen 2)],Table15[Name],Table15[[#This Row],[Name]])</f>
        <v>#NAME?</v>
      </c>
      <c r="AW183" s="11" t="e">
        <f ca="1">_xlfn.MAXIFS(Table15[High Intensity Distance (m)_&gt;15],Table15[Name],Table15[[#This Row],[Name]])</f>
        <v>#NAME?</v>
      </c>
      <c r="AX183" s="11" t="e">
        <f ca="1">_xlfn.MAXIFS(Table15[Velocity Zone 5 (20-25 Km/h) (m)],Table15[Name],Table15[[#This Row],[Name]])</f>
        <v>#NAME?</v>
      </c>
      <c r="AY183" s="11" t="e">
        <f ca="1">_xlfn.MAXIFS(Table15[Total Player Load],Table15[Name],Table15[[#This Row],[Name]])</f>
        <v>#NAME?</v>
      </c>
      <c r="AZ183" s="11" t="e">
        <f ca="1">_xlfn.MAXIFS(Table15[ACC+DEC],Table15[Name],Table15[[#This Row],[Name]])</f>
        <v>#NAME?</v>
      </c>
      <c r="BA183" s="11">
        <f>CONVERT(Table15[[#This Row],[Total Duration]],"day","mn")</f>
        <v>92.516666666666666</v>
      </c>
      <c r="BB183" s="12">
        <f>Table15[[#This Row],[HSD Above 20 km/h]]/Table15[[#This Row],[Duration(min)]]</f>
        <v>0.19045217078003965</v>
      </c>
      <c r="BC183" s="12">
        <f>Table15[[#This Row],[Velocity Zone 4 (15-20 Km/h) (m)]]/Table15[[#This Row],[Duration(min)]]</f>
        <v>7.9969372725635015</v>
      </c>
      <c r="BD183" s="12">
        <f>Table15[[#This Row],[Velocity Zone 6 (25 + Km/h) (m)]]/Table15[[#This Row],[Duration(min)]]</f>
        <v>0</v>
      </c>
      <c r="BE183" s="12">
        <f>Table15[[#This Row],[Acceleration B1-3 Total Efforts (Gen 2)]]/Table15[[#This Row],[Duration(min)]]</f>
        <v>0.9403711043055305</v>
      </c>
      <c r="BF183" s="12">
        <f>Table15[[#This Row],[Deceleration B1-3 Total Efforts (Gen 2)]]/Table15[[#This Row],[Duration(min)]]</f>
        <v>0.76742929201945598</v>
      </c>
      <c r="BG183" s="12">
        <f>Table15[[#This Row],[High Intensity Distance (m)_&gt;15]]/Table15[[#This Row],[Duration(min)]]</f>
        <v>8.187389443343541</v>
      </c>
      <c r="BH183" s="12">
        <f>Table15[[#This Row],[Velocity Zone 5 (20-25 Km/h) (m)]]/Table15[[#This Row],[Duration(min)]]</f>
        <v>0.19045217078003965</v>
      </c>
      <c r="BI183" s="12">
        <f>Table15[[#This Row],[Total Player Load]]/Table15[[#This Row],[Duration(min)]]</f>
        <v>6.2955697712123939</v>
      </c>
      <c r="BJ183" s="12">
        <f>Table15[[#This Row],[ACC+DEC]]/Table15[[#This Row],[Duration(min)]]</f>
        <v>1.7078003963249866</v>
      </c>
      <c r="BK183" s="11"/>
      <c r="BL183" s="11"/>
    </row>
    <row r="184" spans="1:64" x14ac:dyDescent="0.3">
      <c r="A184" s="3" t="s">
        <v>34</v>
      </c>
      <c r="B184" s="3" t="s">
        <v>137</v>
      </c>
      <c r="C184" s="23" t="s">
        <v>138</v>
      </c>
      <c r="D184" s="3" t="s">
        <v>19</v>
      </c>
      <c r="E184" s="3" t="s">
        <v>139</v>
      </c>
      <c r="F184" s="24">
        <v>4520.7114300000003</v>
      </c>
      <c r="G184" s="3">
        <v>23.02</v>
      </c>
      <c r="H184" s="3">
        <v>24.666699999999999</v>
      </c>
      <c r="I184" s="3">
        <v>782.76000999999997</v>
      </c>
      <c r="J184" s="3">
        <v>0</v>
      </c>
      <c r="K184" s="3">
        <v>77</v>
      </c>
      <c r="L184" s="3">
        <v>42</v>
      </c>
      <c r="M184" s="3">
        <v>805.78000999999995</v>
      </c>
      <c r="N184" s="3">
        <v>23.02</v>
      </c>
      <c r="O184" s="3">
        <v>462.27917000000002</v>
      </c>
      <c r="P184" s="3">
        <v>48.857939999999999</v>
      </c>
      <c r="Q184" s="21">
        <f>SUM(Table15[[#This Row],[Acceleration B1-3 Total Efforts (Gen 2)]:[Deceleration B1-3 Total Efforts (Gen 2)]])</f>
        <v>119</v>
      </c>
      <c r="R184" s="22">
        <f>AVERAGEIF(Table15[Name],Table15[[#This Row],[Name]],Table15[Total Distance (m)])</f>
        <v>5581.052372000001</v>
      </c>
      <c r="S184" s="11">
        <f>AVERAGEIF(Table15[Name],Table15[[#This Row],[Name]],Table15[HSD Above 20 km/h])</f>
        <v>222.46299999999994</v>
      </c>
      <c r="T184" s="11">
        <f>AVERAGEIF(Table15[Name],Table15[[#This Row],[Name]],Table15[Maximum Velocity (km/h)])</f>
        <v>25.694832333333334</v>
      </c>
      <c r="U184" s="11">
        <f>AVERAGEIF(Table15[Name],Table15[[#This Row],[Name]],Table15[Velocity Zone 4 (15-20 Km/h) (m)])</f>
        <v>541.62199466666652</v>
      </c>
      <c r="V184" s="11">
        <f>AVERAGEIF(Table15[Name],Table15[[#This Row],[Name]],Table15[Velocity Zone 6 (25 + Km/h) (m)])</f>
        <v>43.164333333333325</v>
      </c>
      <c r="W184" s="11">
        <f>AVERAGEIF(Table15[Name],Table15[[#This Row],[Name]],Table15[Acceleration B1-3 Total Efforts (Gen 2)])</f>
        <v>53.666666666666664</v>
      </c>
      <c r="X184" s="11">
        <f>AVERAGEIF(Table15[Name],Table15[[#This Row],[Name]],Table15[Deceleration B1-3 Total Efforts (Gen 2)])</f>
        <v>40</v>
      </c>
      <c r="Y184" s="11">
        <f>AVERAGEIF(Table15[Name],Table15[[#This Row],[Name]],Table15[High Intensity Distance (m)_&gt;15])</f>
        <v>764.0849946666666</v>
      </c>
      <c r="Z184" s="11">
        <f>AVERAGEIF(Table15[Name],Table15[[#This Row],[Name]],Table15[Velocity Zone 5 (20-25 Km/h) (m)])</f>
        <v>179.29866666666666</v>
      </c>
      <c r="AA184" s="11">
        <f>AVERAGEIF(Table15[Name],Table15[[#This Row],[Name]],Table15[Total Player Load])</f>
        <v>509.93909600000012</v>
      </c>
      <c r="AB184" s="11">
        <f>AVERAGEIF(Table15[Name],Table15[[#This Row],[Name]],Table15[ACC+DEC])</f>
        <v>93.666666666666671</v>
      </c>
      <c r="AC184" s="11">
        <f>AVERAGE(Table15[Total Distance (m)])</f>
        <v>5546.0900840188679</v>
      </c>
      <c r="AD184" s="11">
        <f>AVERAGE(Table15[HSD Above 20 km/h])</f>
        <v>248.67511279245289</v>
      </c>
      <c r="AE184" s="11">
        <f>AVERAGE(Table15[Maximum Velocity (km/h)])</f>
        <v>25.938714150943401</v>
      </c>
      <c r="AF184" s="11">
        <f>AVERAGE(Table15[Velocity Zone 4 (15-20 Km/h) (m)])</f>
        <v>585.63754809433908</v>
      </c>
      <c r="AG184" s="11">
        <f>AVERAGE(Table15[Velocity Zone 6 (25 + Km/h) (m)])</f>
        <v>55.103452830188672</v>
      </c>
      <c r="AH184" s="11">
        <f>AVERAGE(Table15[Acceleration B1-3 Total Efforts (Gen 2)])</f>
        <v>70.932075471698113</v>
      </c>
      <c r="AI184" s="11">
        <f>AVERAGE(Table15[Deceleration B1-3 Total Efforts (Gen 2)])</f>
        <v>58.513207547169813</v>
      </c>
      <c r="AJ184" s="11">
        <f>AVERAGE(Table15[High Intensity Distance (m)_&gt;15])</f>
        <v>834.31266088679206</v>
      </c>
      <c r="AK184" s="11">
        <f>AVERAGE(Table15[Velocity Zone 5 (20-25 Km/h) (m)])</f>
        <v>193.57165996226419</v>
      </c>
      <c r="AL184" s="11">
        <f>AVERAGE(Table15[Total Player Load])</f>
        <v>612.17092028301886</v>
      </c>
      <c r="AM184" s="11">
        <f>AVERAGE(Table15[ACC+DEC])</f>
        <v>129.44528301886791</v>
      </c>
      <c r="AN184" s="11" t="str">
        <f>TEXT(Table15[[#This Row],[Date]],"mmmm")</f>
        <v>juillet</v>
      </c>
      <c r="AO184" s="11" t="e">
        <f ca="1">_xlfn.MAXIFS(Table15[Total Distance (m)],Table15[Name],Table15[[#This Row],[Name]])</f>
        <v>#NAME?</v>
      </c>
      <c r="AP184" s="11" t="e">
        <f ca="1">_xlfn.MAXIFS(Table15[HSD Above 20 km/h],Table15[Name],Table15[[#This Row],[Name]])</f>
        <v>#NAME?</v>
      </c>
      <c r="AQ184" s="11" t="e">
        <f ca="1">_xlfn.MAXIFS(Table15[Maximum Velocity (km/h)],Table15[Name],Table15[[#This Row],[Name]])</f>
        <v>#NAME?</v>
      </c>
      <c r="AR184" s="9" t="e">
        <f ca="1">Table15[[#This Row],[Maximum Velocity (km/h)]]/Table15[[#This Row],[Max_Maximum Velocity (km/h)]]</f>
        <v>#NAME?</v>
      </c>
      <c r="AS184" s="11" t="e">
        <f ca="1">_xlfn.MAXIFS(Table15[Velocity Zone 4 (15-20 Km/h) (m)],Table15[Name],Table15[[#This Row],[Name]])</f>
        <v>#NAME?</v>
      </c>
      <c r="AT184" s="11" t="e">
        <f ca="1">_xlfn.MAXIFS(Table15[Velocity Zone 6 (25 + Km/h) (m)],Table15[Name],Table15[[#This Row],[Name]])</f>
        <v>#NAME?</v>
      </c>
      <c r="AU184" s="11" t="e">
        <f ca="1">_xlfn.MAXIFS(Table15[Acceleration B1-3 Total Efforts (Gen 2)],Table15[Name],Table15[[#This Row],[Name]])</f>
        <v>#NAME?</v>
      </c>
      <c r="AV184" s="11" t="e">
        <f ca="1">_xlfn.MAXIFS(Table15[Deceleration B1-3 Total Efforts (Gen 2)],Table15[Name],Table15[[#This Row],[Name]])</f>
        <v>#NAME?</v>
      </c>
      <c r="AW184" s="11" t="e">
        <f ca="1">_xlfn.MAXIFS(Table15[High Intensity Distance (m)_&gt;15],Table15[Name],Table15[[#This Row],[Name]])</f>
        <v>#NAME?</v>
      </c>
      <c r="AX184" s="11" t="e">
        <f ca="1">_xlfn.MAXIFS(Table15[Velocity Zone 5 (20-25 Km/h) (m)],Table15[Name],Table15[[#This Row],[Name]])</f>
        <v>#NAME?</v>
      </c>
      <c r="AY184" s="11" t="e">
        <f ca="1">_xlfn.MAXIFS(Table15[Total Player Load],Table15[Name],Table15[[#This Row],[Name]])</f>
        <v>#NAME?</v>
      </c>
      <c r="AZ184" s="11" t="e">
        <f ca="1">_xlfn.MAXIFS(Table15[ACC+DEC],Table15[Name],Table15[[#This Row],[Name]])</f>
        <v>#NAME?</v>
      </c>
      <c r="BA184" s="11">
        <f>CONVERT(Table15[[#This Row],[Total Duration]],"day","mn")</f>
        <v>92.516666666666666</v>
      </c>
      <c r="BB184" s="12">
        <f>Table15[[#This Row],[HSD Above 20 km/h]]/Table15[[#This Row],[Duration(min)]]</f>
        <v>0.24882003242658979</v>
      </c>
      <c r="BC184" s="12">
        <f>Table15[[#This Row],[Velocity Zone 4 (15-20 Km/h) (m)]]/Table15[[#This Row],[Duration(min)]]</f>
        <v>8.4607459196541157</v>
      </c>
      <c r="BD184" s="12">
        <f>Table15[[#This Row],[Velocity Zone 6 (25 + Km/h) (m)]]/Table15[[#This Row],[Duration(min)]]</f>
        <v>0</v>
      </c>
      <c r="BE184" s="12">
        <f>Table15[[#This Row],[Acceleration B1-3 Total Efforts (Gen 2)]]/Table15[[#This Row],[Duration(min)]]</f>
        <v>0.83228247162673397</v>
      </c>
      <c r="BF184" s="12">
        <f>Table15[[#This Row],[Deceleration B1-3 Total Efforts (Gen 2)]]/Table15[[#This Row],[Duration(min)]]</f>
        <v>0.45397225725094575</v>
      </c>
      <c r="BG184" s="12">
        <f>Table15[[#This Row],[High Intensity Distance (m)_&gt;15]]/Table15[[#This Row],[Duration(min)]]</f>
        <v>8.7095659520807054</v>
      </c>
      <c r="BH184" s="12">
        <f>Table15[[#This Row],[Velocity Zone 5 (20-25 Km/h) (m)]]/Table15[[#This Row],[Duration(min)]]</f>
        <v>0.24882003242658979</v>
      </c>
      <c r="BI184" s="12">
        <f>Table15[[#This Row],[Total Player Load]]/Table15[[#This Row],[Duration(min)]]</f>
        <v>4.996712340118898</v>
      </c>
      <c r="BJ184" s="12">
        <f>Table15[[#This Row],[ACC+DEC]]/Table15[[#This Row],[Duration(min)]]</f>
        <v>1.2862547288776798</v>
      </c>
      <c r="BK184" s="11"/>
      <c r="BL184" s="11"/>
    </row>
    <row r="185" spans="1:64" x14ac:dyDescent="0.3">
      <c r="A185" s="3" t="s">
        <v>35</v>
      </c>
      <c r="B185" s="3" t="s">
        <v>137</v>
      </c>
      <c r="C185" s="23" t="s">
        <v>138</v>
      </c>
      <c r="D185" s="3" t="s">
        <v>36</v>
      </c>
      <c r="E185" s="3" t="s">
        <v>139</v>
      </c>
      <c r="F185" s="24">
        <v>4475.4326199999996</v>
      </c>
      <c r="G185" s="3">
        <v>28.95</v>
      </c>
      <c r="H185" s="3">
        <v>24.542619999999999</v>
      </c>
      <c r="I185" s="3">
        <v>867.41998000000001</v>
      </c>
      <c r="J185" s="3">
        <v>0</v>
      </c>
      <c r="K185" s="3">
        <v>101</v>
      </c>
      <c r="L185" s="3">
        <v>93</v>
      </c>
      <c r="M185" s="3">
        <v>896.36998000000006</v>
      </c>
      <c r="N185" s="3">
        <v>28.95</v>
      </c>
      <c r="O185" s="3">
        <v>521.85497999999995</v>
      </c>
      <c r="P185" s="3">
        <v>48.368589999999998</v>
      </c>
      <c r="Q185" s="21">
        <f>SUM(Table15[[#This Row],[Acceleration B1-3 Total Efforts (Gen 2)]:[Deceleration B1-3 Total Efforts (Gen 2)]])</f>
        <v>194</v>
      </c>
      <c r="R185" s="22">
        <f>AVERAGEIF(Table15[Name],Table15[[#This Row],[Name]],Table15[Total Distance (m)])</f>
        <v>6169.8410637500001</v>
      </c>
      <c r="S185" s="11">
        <f>AVERAGEIF(Table15[Name],Table15[[#This Row],[Name]],Table15[HSD Above 20 km/h])</f>
        <v>274.84625124999997</v>
      </c>
      <c r="T185" s="11">
        <f>AVERAGEIF(Table15[Name],Table15[[#This Row],[Name]],Table15[Maximum Velocity (km/h)])</f>
        <v>26.985341250000001</v>
      </c>
      <c r="U185" s="11">
        <f>AVERAGEIF(Table15[Name],Table15[[#This Row],[Name]],Table15[Velocity Zone 4 (15-20 Km/h) (m)])</f>
        <v>792.86249250000014</v>
      </c>
      <c r="V185" s="11">
        <f>AVERAGEIF(Table15[Name],Table15[[#This Row],[Name]],Table15[Velocity Zone 6 (25 + Km/h) (m)])</f>
        <v>61.385000000000005</v>
      </c>
      <c r="W185" s="11">
        <f>AVERAGEIF(Table15[Name],Table15[[#This Row],[Name]],Table15[Acceleration B1-3 Total Efforts (Gen 2)])</f>
        <v>101.875</v>
      </c>
      <c r="X185" s="11">
        <f>AVERAGEIF(Table15[Name],Table15[[#This Row],[Name]],Table15[Deceleration B1-3 Total Efforts (Gen 2)])</f>
        <v>102.5</v>
      </c>
      <c r="Y185" s="11">
        <f>AVERAGEIF(Table15[Name],Table15[[#This Row],[Name]],Table15[High Intensity Distance (m)_&gt;15])</f>
        <v>1067.7087437499999</v>
      </c>
      <c r="Z185" s="11">
        <f>AVERAGEIF(Table15[Name],Table15[[#This Row],[Name]],Table15[Velocity Zone 5 (20-25 Km/h) (m)])</f>
        <v>213.46125124999998</v>
      </c>
      <c r="AA185" s="11">
        <f>AVERAGEIF(Table15[Name],Table15[[#This Row],[Name]],Table15[Total Player Load])</f>
        <v>712.77147687500019</v>
      </c>
      <c r="AB185" s="11">
        <f>AVERAGEIF(Table15[Name],Table15[[#This Row],[Name]],Table15[ACC+DEC])</f>
        <v>204.375</v>
      </c>
      <c r="AC185" s="11">
        <f>AVERAGE(Table15[Total Distance (m)])</f>
        <v>5546.0900840188679</v>
      </c>
      <c r="AD185" s="11">
        <f>AVERAGE(Table15[HSD Above 20 km/h])</f>
        <v>248.67511279245289</v>
      </c>
      <c r="AE185" s="11">
        <f>AVERAGE(Table15[Maximum Velocity (km/h)])</f>
        <v>25.938714150943401</v>
      </c>
      <c r="AF185" s="11">
        <f>AVERAGE(Table15[Velocity Zone 4 (15-20 Km/h) (m)])</f>
        <v>585.63754809433908</v>
      </c>
      <c r="AG185" s="11">
        <f>AVERAGE(Table15[Velocity Zone 6 (25 + Km/h) (m)])</f>
        <v>55.103452830188672</v>
      </c>
      <c r="AH185" s="11">
        <f>AVERAGE(Table15[Acceleration B1-3 Total Efforts (Gen 2)])</f>
        <v>70.932075471698113</v>
      </c>
      <c r="AI185" s="11">
        <f>AVERAGE(Table15[Deceleration B1-3 Total Efforts (Gen 2)])</f>
        <v>58.513207547169813</v>
      </c>
      <c r="AJ185" s="11">
        <f>AVERAGE(Table15[High Intensity Distance (m)_&gt;15])</f>
        <v>834.31266088679206</v>
      </c>
      <c r="AK185" s="11">
        <f>AVERAGE(Table15[Velocity Zone 5 (20-25 Km/h) (m)])</f>
        <v>193.57165996226419</v>
      </c>
      <c r="AL185" s="11">
        <f>AVERAGE(Table15[Total Player Load])</f>
        <v>612.17092028301886</v>
      </c>
      <c r="AM185" s="11">
        <f>AVERAGE(Table15[ACC+DEC])</f>
        <v>129.44528301886791</v>
      </c>
      <c r="AN185" s="11" t="str">
        <f>TEXT(Table15[[#This Row],[Date]],"mmmm")</f>
        <v>juillet</v>
      </c>
      <c r="AO185" s="11" t="e">
        <f ca="1">_xlfn.MAXIFS(Table15[Total Distance (m)],Table15[Name],Table15[[#This Row],[Name]])</f>
        <v>#NAME?</v>
      </c>
      <c r="AP185" s="11" t="e">
        <f ca="1">_xlfn.MAXIFS(Table15[HSD Above 20 km/h],Table15[Name],Table15[[#This Row],[Name]])</f>
        <v>#NAME?</v>
      </c>
      <c r="AQ185" s="11" t="e">
        <f ca="1">_xlfn.MAXIFS(Table15[Maximum Velocity (km/h)],Table15[Name],Table15[[#This Row],[Name]])</f>
        <v>#NAME?</v>
      </c>
      <c r="AR185" s="9" t="e">
        <f ca="1">Table15[[#This Row],[Maximum Velocity (km/h)]]/Table15[[#This Row],[Max_Maximum Velocity (km/h)]]</f>
        <v>#NAME?</v>
      </c>
      <c r="AS185" s="11" t="e">
        <f ca="1">_xlfn.MAXIFS(Table15[Velocity Zone 4 (15-20 Km/h) (m)],Table15[Name],Table15[[#This Row],[Name]])</f>
        <v>#NAME?</v>
      </c>
      <c r="AT185" s="11" t="e">
        <f ca="1">_xlfn.MAXIFS(Table15[Velocity Zone 6 (25 + Km/h) (m)],Table15[Name],Table15[[#This Row],[Name]])</f>
        <v>#NAME?</v>
      </c>
      <c r="AU185" s="11" t="e">
        <f ca="1">_xlfn.MAXIFS(Table15[Acceleration B1-3 Total Efforts (Gen 2)],Table15[Name],Table15[[#This Row],[Name]])</f>
        <v>#NAME?</v>
      </c>
      <c r="AV185" s="11" t="e">
        <f ca="1">_xlfn.MAXIFS(Table15[Deceleration B1-3 Total Efforts (Gen 2)],Table15[Name],Table15[[#This Row],[Name]])</f>
        <v>#NAME?</v>
      </c>
      <c r="AW185" s="11" t="e">
        <f ca="1">_xlfn.MAXIFS(Table15[High Intensity Distance (m)_&gt;15],Table15[Name],Table15[[#This Row],[Name]])</f>
        <v>#NAME?</v>
      </c>
      <c r="AX185" s="11" t="e">
        <f ca="1">_xlfn.MAXIFS(Table15[Velocity Zone 5 (20-25 Km/h) (m)],Table15[Name],Table15[[#This Row],[Name]])</f>
        <v>#NAME?</v>
      </c>
      <c r="AY185" s="11" t="e">
        <f ca="1">_xlfn.MAXIFS(Table15[Total Player Load],Table15[Name],Table15[[#This Row],[Name]])</f>
        <v>#NAME?</v>
      </c>
      <c r="AZ185" s="11" t="e">
        <f ca="1">_xlfn.MAXIFS(Table15[ACC+DEC],Table15[Name],Table15[[#This Row],[Name]])</f>
        <v>#NAME?</v>
      </c>
      <c r="BA185" s="11">
        <f>CONVERT(Table15[[#This Row],[Total Duration]],"day","mn")</f>
        <v>92.516666666666666</v>
      </c>
      <c r="BB185" s="12">
        <f>Table15[[#This Row],[HSD Above 20 km/h]]/Table15[[#This Row],[Duration(min)]]</f>
        <v>0.3129165916051162</v>
      </c>
      <c r="BC185" s="12">
        <f>Table15[[#This Row],[Velocity Zone 4 (15-20 Km/h) (m)]]/Table15[[#This Row],[Duration(min)]]</f>
        <v>9.37582395964691</v>
      </c>
      <c r="BD185" s="12">
        <f>Table15[[#This Row],[Velocity Zone 6 (25 + Km/h) (m)]]/Table15[[#This Row],[Duration(min)]]</f>
        <v>0</v>
      </c>
      <c r="BE185" s="12">
        <f>Table15[[#This Row],[Acceleration B1-3 Total Efforts (Gen 2)]]/Table15[[#This Row],[Duration(min)]]</f>
        <v>1.0916951900558458</v>
      </c>
      <c r="BF185" s="12">
        <f>Table15[[#This Row],[Deceleration B1-3 Total Efforts (Gen 2)]]/Table15[[#This Row],[Duration(min)]]</f>
        <v>1.0052242839128085</v>
      </c>
      <c r="BG185" s="12">
        <f>Table15[[#This Row],[High Intensity Distance (m)_&gt;15]]/Table15[[#This Row],[Duration(min)]]</f>
        <v>9.6887405512520282</v>
      </c>
      <c r="BH185" s="12">
        <f>Table15[[#This Row],[Velocity Zone 5 (20-25 Km/h) (m)]]/Table15[[#This Row],[Duration(min)]]</f>
        <v>0.3129165916051162</v>
      </c>
      <c r="BI185" s="12">
        <f>Table15[[#This Row],[Total Player Load]]/Table15[[#This Row],[Duration(min)]]</f>
        <v>5.6406591244820747</v>
      </c>
      <c r="BJ185" s="12">
        <f>Table15[[#This Row],[ACC+DEC]]/Table15[[#This Row],[Duration(min)]]</f>
        <v>2.0969194739686543</v>
      </c>
      <c r="BK185" s="11"/>
      <c r="BL185" s="11"/>
    </row>
    <row r="186" spans="1:64" x14ac:dyDescent="0.3">
      <c r="A186" s="3" t="s">
        <v>132</v>
      </c>
      <c r="B186" s="3" t="s">
        <v>137</v>
      </c>
      <c r="C186" s="23" t="s">
        <v>138</v>
      </c>
      <c r="D186" s="3" t="s">
        <v>133</v>
      </c>
      <c r="E186" s="3" t="s">
        <v>139</v>
      </c>
      <c r="F186" s="24">
        <v>4711.8027300000003</v>
      </c>
      <c r="G186" s="3">
        <v>48.6</v>
      </c>
      <c r="H186" s="3">
        <v>24.428560000000001</v>
      </c>
      <c r="I186" s="3">
        <v>841.03998000000001</v>
      </c>
      <c r="J186" s="3">
        <v>0</v>
      </c>
      <c r="K186" s="3">
        <v>93</v>
      </c>
      <c r="L186" s="3">
        <v>60</v>
      </c>
      <c r="M186" s="3">
        <v>889.63998000000004</v>
      </c>
      <c r="N186" s="3">
        <v>48.6</v>
      </c>
      <c r="O186" s="3">
        <v>587.09002999999996</v>
      </c>
      <c r="P186" s="3">
        <v>50.923180000000002</v>
      </c>
      <c r="Q186" s="21">
        <f>SUM(Table15[[#This Row],[Acceleration B1-3 Total Efforts (Gen 2)]:[Deceleration B1-3 Total Efforts (Gen 2)]])</f>
        <v>153</v>
      </c>
      <c r="R186" s="22">
        <f>AVERAGEIF(Table15[Name],Table15[[#This Row],[Name]],Table15[Total Distance (m)])</f>
        <v>5479.0795495652173</v>
      </c>
      <c r="S186" s="11">
        <f>AVERAGEIF(Table15[Name],Table15[[#This Row],[Name]],Table15[HSD Above 20 km/h])</f>
        <v>386.95826173913048</v>
      </c>
      <c r="T186" s="11">
        <f>AVERAGEIF(Table15[Name],Table15[[#This Row],[Name]],Table15[Maximum Velocity (km/h)])</f>
        <v>29.089952173913051</v>
      </c>
      <c r="U186" s="11">
        <f>AVERAGEIF(Table15[Name],Table15[[#This Row],[Name]],Table15[Velocity Zone 4 (15-20 Km/h) (m)])</f>
        <v>636.45826130434773</v>
      </c>
      <c r="V186" s="11">
        <f>AVERAGEIF(Table15[Name],Table15[[#This Row],[Name]],Table15[Velocity Zone 6 (25 + Km/h) (m)])</f>
        <v>92.425217391304358</v>
      </c>
      <c r="W186" s="11">
        <f>AVERAGEIF(Table15[Name],Table15[[#This Row],[Name]],Table15[Acceleration B1-3 Total Efforts (Gen 2)])</f>
        <v>88.347826086956516</v>
      </c>
      <c r="X186" s="11">
        <f>AVERAGEIF(Table15[Name],Table15[[#This Row],[Name]],Table15[Deceleration B1-3 Total Efforts (Gen 2)])</f>
        <v>63.434782608695649</v>
      </c>
      <c r="Y186" s="11">
        <f>AVERAGEIF(Table15[Name],Table15[[#This Row],[Name]],Table15[High Intensity Distance (m)_&gt;15])</f>
        <v>1023.4165230434783</v>
      </c>
      <c r="Z186" s="11">
        <f>AVERAGEIF(Table15[Name],Table15[[#This Row],[Name]],Table15[Velocity Zone 5 (20-25 Km/h) (m)])</f>
        <v>294.53304434782609</v>
      </c>
      <c r="AA186" s="11">
        <f>AVERAGEIF(Table15[Name],Table15[[#This Row],[Name]],Table15[Total Player Load])</f>
        <v>648.57789217391303</v>
      </c>
      <c r="AB186" s="11">
        <f>AVERAGEIF(Table15[Name],Table15[[#This Row],[Name]],Table15[ACC+DEC])</f>
        <v>151.78260869565219</v>
      </c>
      <c r="AC186" s="11">
        <f>AVERAGE(Table15[Total Distance (m)])</f>
        <v>5546.0900840188679</v>
      </c>
      <c r="AD186" s="11">
        <f>AVERAGE(Table15[HSD Above 20 km/h])</f>
        <v>248.67511279245289</v>
      </c>
      <c r="AE186" s="11">
        <f>AVERAGE(Table15[Maximum Velocity (km/h)])</f>
        <v>25.938714150943401</v>
      </c>
      <c r="AF186" s="11">
        <f>AVERAGE(Table15[Velocity Zone 4 (15-20 Km/h) (m)])</f>
        <v>585.63754809433908</v>
      </c>
      <c r="AG186" s="11">
        <f>AVERAGE(Table15[Velocity Zone 6 (25 + Km/h) (m)])</f>
        <v>55.103452830188672</v>
      </c>
      <c r="AH186" s="11">
        <f>AVERAGE(Table15[Acceleration B1-3 Total Efforts (Gen 2)])</f>
        <v>70.932075471698113</v>
      </c>
      <c r="AI186" s="11">
        <f>AVERAGE(Table15[Deceleration B1-3 Total Efforts (Gen 2)])</f>
        <v>58.513207547169813</v>
      </c>
      <c r="AJ186" s="11">
        <f>AVERAGE(Table15[High Intensity Distance (m)_&gt;15])</f>
        <v>834.31266088679206</v>
      </c>
      <c r="AK186" s="11">
        <f>AVERAGE(Table15[Velocity Zone 5 (20-25 Km/h) (m)])</f>
        <v>193.57165996226419</v>
      </c>
      <c r="AL186" s="11">
        <f>AVERAGE(Table15[Total Player Load])</f>
        <v>612.17092028301886</v>
      </c>
      <c r="AM186" s="11">
        <f>AVERAGE(Table15[ACC+DEC])</f>
        <v>129.44528301886791</v>
      </c>
      <c r="AN186" s="11" t="str">
        <f>TEXT(Table15[[#This Row],[Date]],"mmmm")</f>
        <v>juillet</v>
      </c>
      <c r="AO186" s="11" t="e">
        <f ca="1">_xlfn.MAXIFS(Table15[Total Distance (m)],Table15[Name],Table15[[#This Row],[Name]])</f>
        <v>#NAME?</v>
      </c>
      <c r="AP186" s="11" t="e">
        <f ca="1">_xlfn.MAXIFS(Table15[HSD Above 20 km/h],Table15[Name],Table15[[#This Row],[Name]])</f>
        <v>#NAME?</v>
      </c>
      <c r="AQ186" s="11" t="e">
        <f ca="1">_xlfn.MAXIFS(Table15[Maximum Velocity (km/h)],Table15[Name],Table15[[#This Row],[Name]])</f>
        <v>#NAME?</v>
      </c>
      <c r="AR186" s="9" t="e">
        <f ca="1">Table15[[#This Row],[Maximum Velocity (km/h)]]/Table15[[#This Row],[Max_Maximum Velocity (km/h)]]</f>
        <v>#NAME?</v>
      </c>
      <c r="AS186" s="11" t="e">
        <f ca="1">_xlfn.MAXIFS(Table15[Velocity Zone 4 (15-20 Km/h) (m)],Table15[Name],Table15[[#This Row],[Name]])</f>
        <v>#NAME?</v>
      </c>
      <c r="AT186" s="11" t="e">
        <f ca="1">_xlfn.MAXIFS(Table15[Velocity Zone 6 (25 + Km/h) (m)],Table15[Name],Table15[[#This Row],[Name]])</f>
        <v>#NAME?</v>
      </c>
      <c r="AU186" s="11" t="e">
        <f ca="1">_xlfn.MAXIFS(Table15[Acceleration B1-3 Total Efforts (Gen 2)],Table15[Name],Table15[[#This Row],[Name]])</f>
        <v>#NAME?</v>
      </c>
      <c r="AV186" s="11" t="e">
        <f ca="1">_xlfn.MAXIFS(Table15[Deceleration B1-3 Total Efforts (Gen 2)],Table15[Name],Table15[[#This Row],[Name]])</f>
        <v>#NAME?</v>
      </c>
      <c r="AW186" s="11" t="e">
        <f ca="1">_xlfn.MAXIFS(Table15[High Intensity Distance (m)_&gt;15],Table15[Name],Table15[[#This Row],[Name]])</f>
        <v>#NAME?</v>
      </c>
      <c r="AX186" s="11" t="e">
        <f ca="1">_xlfn.MAXIFS(Table15[Velocity Zone 5 (20-25 Km/h) (m)],Table15[Name],Table15[[#This Row],[Name]])</f>
        <v>#NAME?</v>
      </c>
      <c r="AY186" s="11" t="e">
        <f ca="1">_xlfn.MAXIFS(Table15[Total Player Load],Table15[Name],Table15[[#This Row],[Name]])</f>
        <v>#NAME?</v>
      </c>
      <c r="AZ186" s="11" t="e">
        <f ca="1">_xlfn.MAXIFS(Table15[ACC+DEC],Table15[Name],Table15[[#This Row],[Name]])</f>
        <v>#NAME?</v>
      </c>
      <c r="BA186" s="11">
        <f>CONVERT(Table15[[#This Row],[Total Duration]],"day","mn")</f>
        <v>92.516666666666666</v>
      </c>
      <c r="BB186" s="12">
        <f>Table15[[#This Row],[HSD Above 20 km/h]]/Table15[[#This Row],[Duration(min)]]</f>
        <v>0.52531075481895151</v>
      </c>
      <c r="BC186" s="12">
        <f>Table15[[#This Row],[Velocity Zone 4 (15-20 Km/h) (m)]]/Table15[[#This Row],[Duration(min)]]</f>
        <v>9.0906861466402447</v>
      </c>
      <c r="BD186" s="12">
        <f>Table15[[#This Row],[Velocity Zone 6 (25 + Km/h) (m)]]/Table15[[#This Row],[Duration(min)]]</f>
        <v>0</v>
      </c>
      <c r="BE186" s="12">
        <f>Table15[[#This Row],[Acceleration B1-3 Total Efforts (Gen 2)]]/Table15[[#This Row],[Duration(min)]]</f>
        <v>1.0052242839128085</v>
      </c>
      <c r="BF186" s="12">
        <f>Table15[[#This Row],[Deceleration B1-3 Total Efforts (Gen 2)]]/Table15[[#This Row],[Duration(min)]]</f>
        <v>0.64853179607277966</v>
      </c>
      <c r="BG186" s="12">
        <f>Table15[[#This Row],[High Intensity Distance (m)_&gt;15]]/Table15[[#This Row],[Duration(min)]]</f>
        <v>9.6159969014591962</v>
      </c>
      <c r="BH186" s="12">
        <f>Table15[[#This Row],[Velocity Zone 5 (20-25 Km/h) (m)]]/Table15[[#This Row],[Duration(min)]]</f>
        <v>0.52531075481895151</v>
      </c>
      <c r="BI186" s="12">
        <f>Table15[[#This Row],[Total Player Load]]/Table15[[#This Row],[Duration(min)]]</f>
        <v>6.345775860205368</v>
      </c>
      <c r="BJ186" s="12">
        <f>Table15[[#This Row],[ACC+DEC]]/Table15[[#This Row],[Duration(min)]]</f>
        <v>1.6537560799855882</v>
      </c>
      <c r="BK186" s="11"/>
      <c r="BL186" s="11"/>
    </row>
    <row r="187" spans="1:64" x14ac:dyDescent="0.3">
      <c r="A187" s="3" t="s">
        <v>38</v>
      </c>
      <c r="B187" s="3" t="s">
        <v>137</v>
      </c>
      <c r="C187" s="23" t="s">
        <v>138</v>
      </c>
      <c r="D187" s="3" t="s">
        <v>36</v>
      </c>
      <c r="E187" s="3" t="s">
        <v>139</v>
      </c>
      <c r="F187" s="24">
        <v>4162.4101600000004</v>
      </c>
      <c r="G187" s="3">
        <v>23.62</v>
      </c>
      <c r="H187" s="3">
        <v>21.15419</v>
      </c>
      <c r="I187" s="3">
        <v>598.38</v>
      </c>
      <c r="J187" s="3">
        <v>0</v>
      </c>
      <c r="K187" s="3">
        <v>74</v>
      </c>
      <c r="L187" s="3">
        <v>61</v>
      </c>
      <c r="M187" s="3">
        <v>622</v>
      </c>
      <c r="N187" s="3">
        <v>23.62</v>
      </c>
      <c r="O187" s="3">
        <v>491.75125000000003</v>
      </c>
      <c r="P187" s="3">
        <v>44.985570000000003</v>
      </c>
      <c r="Q187" s="21">
        <f>SUM(Table15[[#This Row],[Acceleration B1-3 Total Efforts (Gen 2)]:[Deceleration B1-3 Total Efforts (Gen 2)]])</f>
        <v>135</v>
      </c>
      <c r="R187" s="22">
        <f>AVERAGEIF(Table15[Name],Table15[[#This Row],[Name]],Table15[Total Distance (m)])</f>
        <v>5862.2701721428584</v>
      </c>
      <c r="S187" s="11">
        <f>AVERAGEIF(Table15[Name],Table15[[#This Row],[Name]],Table15[HSD Above 20 km/h])</f>
        <v>234.10142785714288</v>
      </c>
      <c r="T187" s="11">
        <f>AVERAGEIF(Table15[Name],Table15[[#This Row],[Name]],Table15[Maximum Velocity (km/h)])</f>
        <v>25.695756428571428</v>
      </c>
      <c r="U187" s="11">
        <f>AVERAGEIF(Table15[Name],Table15[[#This Row],[Name]],Table15[Velocity Zone 4 (15-20 Km/h) (m)])</f>
        <v>673.12214035714283</v>
      </c>
      <c r="V187" s="11">
        <f>AVERAGEIF(Table15[Name],Table15[[#This Row],[Name]],Table15[Velocity Zone 6 (25 + Km/h) (m)])</f>
        <v>30.467142857142857</v>
      </c>
      <c r="W187" s="11">
        <f>AVERAGEIF(Table15[Name],Table15[[#This Row],[Name]],Table15[Acceleration B1-3 Total Efforts (Gen 2)])</f>
        <v>78.285714285714292</v>
      </c>
      <c r="X187" s="11">
        <f>AVERAGEIF(Table15[Name],Table15[[#This Row],[Name]],Table15[Deceleration B1-3 Total Efforts (Gen 2)])</f>
        <v>71.178571428571431</v>
      </c>
      <c r="Y187" s="11">
        <f>AVERAGEIF(Table15[Name],Table15[[#This Row],[Name]],Table15[High Intensity Distance (m)_&gt;15])</f>
        <v>907.22356821428571</v>
      </c>
      <c r="Z187" s="11">
        <f>AVERAGEIF(Table15[Name],Table15[[#This Row],[Name]],Table15[Velocity Zone 5 (20-25 Km/h) (m)])</f>
        <v>203.63428500000001</v>
      </c>
      <c r="AA187" s="11">
        <f>AVERAGEIF(Table15[Name],Table15[[#This Row],[Name]],Table15[Total Player Load])</f>
        <v>656.75099392857157</v>
      </c>
      <c r="AB187" s="11">
        <f>AVERAGEIF(Table15[Name],Table15[[#This Row],[Name]],Table15[ACC+DEC])</f>
        <v>149.46428571428572</v>
      </c>
      <c r="AC187" s="11">
        <f>AVERAGE(Table15[Total Distance (m)])</f>
        <v>5546.0900840188679</v>
      </c>
      <c r="AD187" s="11">
        <f>AVERAGE(Table15[HSD Above 20 km/h])</f>
        <v>248.67511279245289</v>
      </c>
      <c r="AE187" s="11">
        <f>AVERAGE(Table15[Maximum Velocity (km/h)])</f>
        <v>25.938714150943401</v>
      </c>
      <c r="AF187" s="11">
        <f>AVERAGE(Table15[Velocity Zone 4 (15-20 Km/h) (m)])</f>
        <v>585.63754809433908</v>
      </c>
      <c r="AG187" s="11">
        <f>AVERAGE(Table15[Velocity Zone 6 (25 + Km/h) (m)])</f>
        <v>55.103452830188672</v>
      </c>
      <c r="AH187" s="11">
        <f>AVERAGE(Table15[Acceleration B1-3 Total Efforts (Gen 2)])</f>
        <v>70.932075471698113</v>
      </c>
      <c r="AI187" s="11">
        <f>AVERAGE(Table15[Deceleration B1-3 Total Efforts (Gen 2)])</f>
        <v>58.513207547169813</v>
      </c>
      <c r="AJ187" s="11">
        <f>AVERAGE(Table15[High Intensity Distance (m)_&gt;15])</f>
        <v>834.31266088679206</v>
      </c>
      <c r="AK187" s="11">
        <f>AVERAGE(Table15[Velocity Zone 5 (20-25 Km/h) (m)])</f>
        <v>193.57165996226419</v>
      </c>
      <c r="AL187" s="11">
        <f>AVERAGE(Table15[Total Player Load])</f>
        <v>612.17092028301886</v>
      </c>
      <c r="AM187" s="11">
        <f>AVERAGE(Table15[ACC+DEC])</f>
        <v>129.44528301886791</v>
      </c>
      <c r="AN187" s="11" t="str">
        <f>TEXT(Table15[[#This Row],[Date]],"mmmm")</f>
        <v>juillet</v>
      </c>
      <c r="AO187" s="11" t="e">
        <f ca="1">_xlfn.MAXIFS(Table15[Total Distance (m)],Table15[Name],Table15[[#This Row],[Name]])</f>
        <v>#NAME?</v>
      </c>
      <c r="AP187" s="11" t="e">
        <f ca="1">_xlfn.MAXIFS(Table15[HSD Above 20 km/h],Table15[Name],Table15[[#This Row],[Name]])</f>
        <v>#NAME?</v>
      </c>
      <c r="AQ187" s="11" t="e">
        <f ca="1">_xlfn.MAXIFS(Table15[Maximum Velocity (km/h)],Table15[Name],Table15[[#This Row],[Name]])</f>
        <v>#NAME?</v>
      </c>
      <c r="AR187" s="9" t="e">
        <f ca="1">Table15[[#This Row],[Maximum Velocity (km/h)]]/Table15[[#This Row],[Max_Maximum Velocity (km/h)]]</f>
        <v>#NAME?</v>
      </c>
      <c r="AS187" s="11" t="e">
        <f ca="1">_xlfn.MAXIFS(Table15[Velocity Zone 4 (15-20 Km/h) (m)],Table15[Name],Table15[[#This Row],[Name]])</f>
        <v>#NAME?</v>
      </c>
      <c r="AT187" s="11" t="e">
        <f ca="1">_xlfn.MAXIFS(Table15[Velocity Zone 6 (25 + Km/h) (m)],Table15[Name],Table15[[#This Row],[Name]])</f>
        <v>#NAME?</v>
      </c>
      <c r="AU187" s="11" t="e">
        <f ca="1">_xlfn.MAXIFS(Table15[Acceleration B1-3 Total Efforts (Gen 2)],Table15[Name],Table15[[#This Row],[Name]])</f>
        <v>#NAME?</v>
      </c>
      <c r="AV187" s="11" t="e">
        <f ca="1">_xlfn.MAXIFS(Table15[Deceleration B1-3 Total Efforts (Gen 2)],Table15[Name],Table15[[#This Row],[Name]])</f>
        <v>#NAME?</v>
      </c>
      <c r="AW187" s="11" t="e">
        <f ca="1">_xlfn.MAXIFS(Table15[High Intensity Distance (m)_&gt;15],Table15[Name],Table15[[#This Row],[Name]])</f>
        <v>#NAME?</v>
      </c>
      <c r="AX187" s="11" t="e">
        <f ca="1">_xlfn.MAXIFS(Table15[Velocity Zone 5 (20-25 Km/h) (m)],Table15[Name],Table15[[#This Row],[Name]])</f>
        <v>#NAME?</v>
      </c>
      <c r="AY187" s="11" t="e">
        <f ca="1">_xlfn.MAXIFS(Table15[Total Player Load],Table15[Name],Table15[[#This Row],[Name]])</f>
        <v>#NAME?</v>
      </c>
      <c r="AZ187" s="11" t="e">
        <f ca="1">_xlfn.MAXIFS(Table15[ACC+DEC],Table15[Name],Table15[[#This Row],[Name]])</f>
        <v>#NAME?</v>
      </c>
      <c r="BA187" s="11">
        <f>CONVERT(Table15[[#This Row],[Total Duration]],"day","mn")</f>
        <v>92.516666666666666</v>
      </c>
      <c r="BB187" s="12">
        <f>Table15[[#This Row],[HSD Above 20 km/h]]/Table15[[#This Row],[Duration(min)]]</f>
        <v>0.25530535038731761</v>
      </c>
      <c r="BC187" s="12">
        <f>Table15[[#This Row],[Velocity Zone 4 (15-20 Km/h) (m)]]/Table15[[#This Row],[Duration(min)]]</f>
        <v>6.4678076022338313</v>
      </c>
      <c r="BD187" s="12">
        <f>Table15[[#This Row],[Velocity Zone 6 (25 + Km/h) (m)]]/Table15[[#This Row],[Duration(min)]]</f>
        <v>0</v>
      </c>
      <c r="BE187" s="12">
        <f>Table15[[#This Row],[Acceleration B1-3 Total Efforts (Gen 2)]]/Table15[[#This Row],[Duration(min)]]</f>
        <v>0.79985588182309497</v>
      </c>
      <c r="BF187" s="12">
        <f>Table15[[#This Row],[Deceleration B1-3 Total Efforts (Gen 2)]]/Table15[[#This Row],[Duration(min)]]</f>
        <v>0.65934065934065933</v>
      </c>
      <c r="BG187" s="12">
        <f>Table15[[#This Row],[High Intensity Distance (m)_&gt;15]]/Table15[[#This Row],[Duration(min)]]</f>
        <v>6.7231129526211495</v>
      </c>
      <c r="BH187" s="12">
        <f>Table15[[#This Row],[Velocity Zone 5 (20-25 Km/h) (m)]]/Table15[[#This Row],[Duration(min)]]</f>
        <v>0.25530535038731761</v>
      </c>
      <c r="BI187" s="12">
        <f>Table15[[#This Row],[Total Player Load]]/Table15[[#This Row],[Duration(min)]]</f>
        <v>5.3152720230589088</v>
      </c>
      <c r="BJ187" s="12">
        <f>Table15[[#This Row],[ACC+DEC]]/Table15[[#This Row],[Duration(min)]]</f>
        <v>1.4591965411637542</v>
      </c>
      <c r="BK187" s="11"/>
      <c r="BL187" s="11"/>
    </row>
    <row r="188" spans="1:64" x14ac:dyDescent="0.3">
      <c r="A188" s="6" t="s">
        <v>12</v>
      </c>
      <c r="B188" s="6" t="s">
        <v>141</v>
      </c>
      <c r="C188" s="18" t="s">
        <v>142</v>
      </c>
      <c r="D188" s="6" t="s">
        <v>13</v>
      </c>
      <c r="E188" s="17" t="s">
        <v>143</v>
      </c>
      <c r="F188" s="19">
        <v>9682.6801799999994</v>
      </c>
      <c r="G188" s="19">
        <v>606.84</v>
      </c>
      <c r="H188" s="19">
        <v>29.167069999999999</v>
      </c>
      <c r="I188" s="19">
        <v>1209.50999</v>
      </c>
      <c r="J188" s="19">
        <v>104.83</v>
      </c>
      <c r="K188" s="19">
        <v>112</v>
      </c>
      <c r="L188" s="19">
        <v>88</v>
      </c>
      <c r="M188" s="19">
        <v>1816.3499899999999</v>
      </c>
      <c r="N188" s="19">
        <v>502.01</v>
      </c>
      <c r="O188" s="19">
        <v>1100.3255899999999</v>
      </c>
      <c r="P188" s="20">
        <v>51.23292</v>
      </c>
      <c r="Q188" s="21">
        <f>SUM(Table15[[#This Row],[Acceleration B1-3 Total Efforts (Gen 2)]:[Deceleration B1-3 Total Efforts (Gen 2)]])</f>
        <v>200</v>
      </c>
      <c r="R188" s="22">
        <f>AVERAGEIF(Table15[Name],Table15[[#This Row],[Name]],Table15[Total Distance (m)])</f>
        <v>5856.8354133333323</v>
      </c>
      <c r="S188" s="11">
        <f>AVERAGEIF(Table15[Name],Table15[[#This Row],[Name]],Table15[HSD Above 20 km/h])</f>
        <v>236.25925888888889</v>
      </c>
      <c r="T188" s="11">
        <f>AVERAGEIF(Table15[Name],Table15[[#This Row],[Name]],Table15[Maximum Velocity (km/h)])</f>
        <v>26.173386666666666</v>
      </c>
      <c r="U188" s="11">
        <f>AVERAGEIF(Table15[Name],Table15[[#This Row],[Name]],Table15[Velocity Zone 4 (15-20 Km/h) (m)])</f>
        <v>555.67370444444441</v>
      </c>
      <c r="V188" s="11">
        <f>AVERAGEIF(Table15[Name],Table15[[#This Row],[Name]],Table15[Velocity Zone 6 (25 + Km/h) (m)])</f>
        <v>40.940370740740747</v>
      </c>
      <c r="W188" s="11">
        <f>AVERAGEIF(Table15[Name],Table15[[#This Row],[Name]],Table15[Acceleration B1-3 Total Efforts (Gen 2)])</f>
        <v>70.925925925925924</v>
      </c>
      <c r="X188" s="11">
        <f>AVERAGEIF(Table15[Name],Table15[[#This Row],[Name]],Table15[Deceleration B1-3 Total Efforts (Gen 2)])</f>
        <v>56.851851851851855</v>
      </c>
      <c r="Y188" s="11">
        <f>AVERAGEIF(Table15[Name],Table15[[#This Row],[Name]],Table15[High Intensity Distance (m)_&gt;15])</f>
        <v>791.93296333333319</v>
      </c>
      <c r="Z188" s="11">
        <f>AVERAGEIF(Table15[Name],Table15[[#This Row],[Name]],Table15[Velocity Zone 5 (20-25 Km/h) (m)])</f>
        <v>195.31888814814815</v>
      </c>
      <c r="AA188" s="11">
        <f>AVERAGEIF(Table15[Name],Table15[[#This Row],[Name]],Table15[Total Player Load])</f>
        <v>644.53564962962969</v>
      </c>
      <c r="AB188" s="11">
        <f>AVERAGEIF(Table15[Name],Table15[[#This Row],[Name]],Table15[ACC+DEC])</f>
        <v>127.77777777777777</v>
      </c>
      <c r="AC188" s="11">
        <f>AVERAGE(Table15[Total Distance (m)])</f>
        <v>5546.0900840188679</v>
      </c>
      <c r="AD188" s="11">
        <f>AVERAGE(Table15[HSD Above 20 km/h])</f>
        <v>248.67511279245289</v>
      </c>
      <c r="AE188" s="11">
        <f>AVERAGE(Table15[Maximum Velocity (km/h)])</f>
        <v>25.938714150943401</v>
      </c>
      <c r="AF188" s="11">
        <f>AVERAGE(Table15[Velocity Zone 4 (15-20 Km/h) (m)])</f>
        <v>585.63754809433908</v>
      </c>
      <c r="AG188" s="11">
        <f>AVERAGE(Table15[Velocity Zone 6 (25 + Km/h) (m)])</f>
        <v>55.103452830188672</v>
      </c>
      <c r="AH188" s="11">
        <f>AVERAGE(Table15[Acceleration B1-3 Total Efforts (Gen 2)])</f>
        <v>70.932075471698113</v>
      </c>
      <c r="AI188" s="11">
        <f>AVERAGE(Table15[Deceleration B1-3 Total Efforts (Gen 2)])</f>
        <v>58.513207547169813</v>
      </c>
      <c r="AJ188" s="11">
        <f>AVERAGE(Table15[High Intensity Distance (m)_&gt;15])</f>
        <v>834.31266088679206</v>
      </c>
      <c r="AK188" s="11">
        <f>AVERAGE(Table15[Velocity Zone 5 (20-25 Km/h) (m)])</f>
        <v>193.57165996226419</v>
      </c>
      <c r="AL188" s="11">
        <f>AVERAGE(Table15[Total Player Load])</f>
        <v>612.17092028301886</v>
      </c>
      <c r="AM188" s="11">
        <f>AVERAGE(Table15[ACC+DEC])</f>
        <v>129.44528301886791</v>
      </c>
      <c r="AN188" s="11" t="str">
        <f>TEXT(Table15[[#This Row],[Date]],"mmmm")</f>
        <v>juillet</v>
      </c>
      <c r="AO188" s="11" t="e">
        <f ca="1">_xlfn.MAXIFS(Table15[Total Distance (m)],Table15[Name],Table15[[#This Row],[Name]])</f>
        <v>#NAME?</v>
      </c>
      <c r="AP188" s="11" t="e">
        <f ca="1">_xlfn.MAXIFS(Table15[HSD Above 20 km/h],Table15[Name],Table15[[#This Row],[Name]])</f>
        <v>#NAME?</v>
      </c>
      <c r="AQ188" s="11" t="e">
        <f ca="1">_xlfn.MAXIFS(Table15[Maximum Velocity (km/h)],Table15[Name],Table15[[#This Row],[Name]])</f>
        <v>#NAME?</v>
      </c>
      <c r="AR188" s="9" t="e">
        <f ca="1">Table15[[#This Row],[Maximum Velocity (km/h)]]/Table15[[#This Row],[Max_Maximum Velocity (km/h)]]</f>
        <v>#NAME?</v>
      </c>
      <c r="AS188" s="11" t="e">
        <f ca="1">_xlfn.MAXIFS(Table15[Velocity Zone 4 (15-20 Km/h) (m)],Table15[Name],Table15[[#This Row],[Name]])</f>
        <v>#NAME?</v>
      </c>
      <c r="AT188" s="11" t="e">
        <f ca="1">_xlfn.MAXIFS(Table15[Velocity Zone 6 (25 + Km/h) (m)],Table15[Name],Table15[[#This Row],[Name]])</f>
        <v>#NAME?</v>
      </c>
      <c r="AU188" s="11" t="e">
        <f ca="1">_xlfn.MAXIFS(Table15[Acceleration B1-3 Total Efforts (Gen 2)],Table15[Name],Table15[[#This Row],[Name]])</f>
        <v>#NAME?</v>
      </c>
      <c r="AV188" s="11" t="e">
        <f ca="1">_xlfn.MAXIFS(Table15[Deceleration B1-3 Total Efforts (Gen 2)],Table15[Name],Table15[[#This Row],[Name]])</f>
        <v>#NAME?</v>
      </c>
      <c r="AW188" s="11" t="e">
        <f ca="1">_xlfn.MAXIFS(Table15[High Intensity Distance (m)_&gt;15],Table15[Name],Table15[[#This Row],[Name]])</f>
        <v>#NAME?</v>
      </c>
      <c r="AX188" s="11" t="e">
        <f ca="1">_xlfn.MAXIFS(Table15[Velocity Zone 5 (20-25 Km/h) (m)],Table15[Name],Table15[[#This Row],[Name]])</f>
        <v>#NAME?</v>
      </c>
      <c r="AY188" s="11" t="e">
        <f ca="1">_xlfn.MAXIFS(Table15[Total Player Load],Table15[Name],Table15[[#This Row],[Name]])</f>
        <v>#NAME?</v>
      </c>
      <c r="AZ188" s="11" t="e">
        <f ca="1">_xlfn.MAXIFS(Table15[ACC+DEC],Table15[Name],Table15[[#This Row],[Name]])</f>
        <v>#NAME?</v>
      </c>
      <c r="BA188" s="11">
        <f>CONVERT(Table15[[#This Row],[Total Duration]],"day","mn")</f>
        <v>188.98333333333329</v>
      </c>
      <c r="BB188" s="12">
        <f>Table15[[#This Row],[HSD Above 20 km/h]]/Table15[[#This Row],[Duration(min)]]</f>
        <v>3.2110768145339104</v>
      </c>
      <c r="BC188" s="12">
        <f>Table15[[#This Row],[Velocity Zone 4 (15-20 Km/h) (m)]]/Table15[[#This Row],[Duration(min)]]</f>
        <v>6.4000881382838006</v>
      </c>
      <c r="BD188" s="12">
        <f>Table15[[#This Row],[Velocity Zone 6 (25 + Km/h) (m)]]/Table15[[#This Row],[Duration(min)]]</f>
        <v>0.55470500044095605</v>
      </c>
      <c r="BE188" s="12">
        <f>Table15[[#This Row],[Acceleration B1-3 Total Efforts (Gen 2)]]/Table15[[#This Row],[Duration(min)]]</f>
        <v>0.59264485404356659</v>
      </c>
      <c r="BF188" s="12">
        <f>Table15[[#This Row],[Deceleration B1-3 Total Efforts (Gen 2)]]/Table15[[#This Row],[Duration(min)]]</f>
        <v>0.46564952817708805</v>
      </c>
      <c r="BG188" s="12">
        <f>Table15[[#This Row],[High Intensity Distance (m)_&gt;15]]/Table15[[#This Row],[Duration(min)]]</f>
        <v>9.6111649528177114</v>
      </c>
      <c r="BH188" s="12">
        <f>Table15[[#This Row],[Velocity Zone 5 (20-25 Km/h) (m)]]/Table15[[#This Row],[Duration(min)]]</f>
        <v>2.656371814092954</v>
      </c>
      <c r="BI188" s="12">
        <f>Table15[[#This Row],[Total Player Load]]/Table15[[#This Row],[Duration(min)]]</f>
        <v>5.8223419525531357</v>
      </c>
      <c r="BJ188" s="12">
        <f>Table15[[#This Row],[ACC+DEC]]/Table15[[#This Row],[Duration(min)]]</f>
        <v>1.0582943822206545</v>
      </c>
      <c r="BK188" s="11"/>
      <c r="BL188" s="11"/>
    </row>
    <row r="189" spans="1:64" x14ac:dyDescent="0.3">
      <c r="A189" s="6" t="s">
        <v>14</v>
      </c>
      <c r="B189" s="6" t="s">
        <v>141</v>
      </c>
      <c r="C189" s="18" t="s">
        <v>142</v>
      </c>
      <c r="D189" s="6" t="s">
        <v>15</v>
      </c>
      <c r="E189" s="17" t="s">
        <v>144</v>
      </c>
      <c r="F189" s="19">
        <v>6581.54468</v>
      </c>
      <c r="G189" s="19">
        <v>398.30999000000003</v>
      </c>
      <c r="H189" s="19">
        <v>28.167000000000002</v>
      </c>
      <c r="I189" s="19">
        <v>649.25999000000002</v>
      </c>
      <c r="J189" s="19">
        <v>161.17999</v>
      </c>
      <c r="K189" s="19">
        <v>132</v>
      </c>
      <c r="L189" s="19">
        <v>114</v>
      </c>
      <c r="M189" s="19">
        <v>1047.56998</v>
      </c>
      <c r="N189" s="19">
        <v>237.13</v>
      </c>
      <c r="O189" s="19">
        <v>907.02853000000005</v>
      </c>
      <c r="P189" s="20">
        <v>45.533790000000003</v>
      </c>
      <c r="Q189" s="21">
        <f>SUM(Table15[[#This Row],[Acceleration B1-3 Total Efforts (Gen 2)]:[Deceleration B1-3 Total Efforts (Gen 2)]])</f>
        <v>246</v>
      </c>
      <c r="R189" s="22">
        <f>AVERAGEIF(Table15[Name],Table15[[#This Row],[Name]],Table15[Total Distance (m)])</f>
        <v>4869.3203724000005</v>
      </c>
      <c r="S189" s="11">
        <f>AVERAGEIF(Table15[Name],Table15[[#This Row],[Name]],Table15[HSD Above 20 km/h])</f>
        <v>247.6363996</v>
      </c>
      <c r="T189" s="11">
        <f>AVERAGEIF(Table15[Name],Table15[[#This Row],[Name]],Table15[Maximum Velocity (km/h)])</f>
        <v>26.278271199999999</v>
      </c>
      <c r="U189" s="11">
        <f>AVERAGEIF(Table15[Name],Table15[[#This Row],[Name]],Table15[Velocity Zone 4 (15-20 Km/h) (m)])</f>
        <v>530.37160040000015</v>
      </c>
      <c r="V189" s="11">
        <f>AVERAGEIF(Table15[Name],Table15[[#This Row],[Name]],Table15[Velocity Zone 6 (25 + Km/h) (m)])</f>
        <v>78.678400000000011</v>
      </c>
      <c r="W189" s="11">
        <f>AVERAGEIF(Table15[Name],Table15[[#This Row],[Name]],Table15[Acceleration B1-3 Total Efforts (Gen 2)])</f>
        <v>62.76</v>
      </c>
      <c r="X189" s="11">
        <f>AVERAGEIF(Table15[Name],Table15[[#This Row],[Name]],Table15[Deceleration B1-3 Total Efforts (Gen 2)])</f>
        <v>54.96</v>
      </c>
      <c r="Y189" s="11">
        <f>AVERAGEIF(Table15[Name],Table15[[#This Row],[Name]],Table15[High Intensity Distance (m)_&gt;15])</f>
        <v>778.00800000000015</v>
      </c>
      <c r="Z189" s="11">
        <f>AVERAGEIF(Table15[Name],Table15[[#This Row],[Name]],Table15[Velocity Zone 5 (20-25 Km/h) (m)])</f>
        <v>168.95799960000005</v>
      </c>
      <c r="AA189" s="11">
        <f>AVERAGEIF(Table15[Name],Table15[[#This Row],[Name]],Table15[Total Player Load])</f>
        <v>537.5049484000001</v>
      </c>
      <c r="AB189" s="11">
        <f>AVERAGEIF(Table15[Name],Table15[[#This Row],[Name]],Table15[ACC+DEC])</f>
        <v>117.72</v>
      </c>
      <c r="AC189" s="11">
        <f>AVERAGE(Table15[Total Distance (m)])</f>
        <v>5546.0900840188679</v>
      </c>
      <c r="AD189" s="11">
        <f>AVERAGE(Table15[HSD Above 20 km/h])</f>
        <v>248.67511279245289</v>
      </c>
      <c r="AE189" s="11">
        <f>AVERAGE(Table15[Maximum Velocity (km/h)])</f>
        <v>25.938714150943401</v>
      </c>
      <c r="AF189" s="11">
        <f>AVERAGE(Table15[Velocity Zone 4 (15-20 Km/h) (m)])</f>
        <v>585.63754809433908</v>
      </c>
      <c r="AG189" s="11">
        <f>AVERAGE(Table15[Velocity Zone 6 (25 + Km/h) (m)])</f>
        <v>55.103452830188672</v>
      </c>
      <c r="AH189" s="11">
        <f>AVERAGE(Table15[Acceleration B1-3 Total Efforts (Gen 2)])</f>
        <v>70.932075471698113</v>
      </c>
      <c r="AI189" s="11">
        <f>AVERAGE(Table15[Deceleration B1-3 Total Efforts (Gen 2)])</f>
        <v>58.513207547169813</v>
      </c>
      <c r="AJ189" s="11">
        <f>AVERAGE(Table15[High Intensity Distance (m)_&gt;15])</f>
        <v>834.31266088679206</v>
      </c>
      <c r="AK189" s="11">
        <f>AVERAGE(Table15[Velocity Zone 5 (20-25 Km/h) (m)])</f>
        <v>193.57165996226419</v>
      </c>
      <c r="AL189" s="11">
        <f>AVERAGE(Table15[Total Player Load])</f>
        <v>612.17092028301886</v>
      </c>
      <c r="AM189" s="11">
        <f>AVERAGE(Table15[ACC+DEC])</f>
        <v>129.44528301886791</v>
      </c>
      <c r="AN189" s="11" t="str">
        <f>TEXT(Table15[[#This Row],[Date]],"mmmm")</f>
        <v>juillet</v>
      </c>
      <c r="AO189" s="11" t="e">
        <f ca="1">_xlfn.MAXIFS(Table15[Total Distance (m)],Table15[Name],Table15[[#This Row],[Name]])</f>
        <v>#NAME?</v>
      </c>
      <c r="AP189" s="11" t="e">
        <f ca="1">_xlfn.MAXIFS(Table15[HSD Above 20 km/h],Table15[Name],Table15[[#This Row],[Name]])</f>
        <v>#NAME?</v>
      </c>
      <c r="AQ189" s="11" t="e">
        <f ca="1">_xlfn.MAXIFS(Table15[Maximum Velocity (km/h)],Table15[Name],Table15[[#This Row],[Name]])</f>
        <v>#NAME?</v>
      </c>
      <c r="AR189" s="9" t="e">
        <f ca="1">Table15[[#This Row],[Maximum Velocity (km/h)]]/Table15[[#This Row],[Max_Maximum Velocity (km/h)]]</f>
        <v>#NAME?</v>
      </c>
      <c r="AS189" s="11" t="e">
        <f ca="1">_xlfn.MAXIFS(Table15[Velocity Zone 4 (15-20 Km/h) (m)],Table15[Name],Table15[[#This Row],[Name]])</f>
        <v>#NAME?</v>
      </c>
      <c r="AT189" s="11" t="e">
        <f ca="1">_xlfn.MAXIFS(Table15[Velocity Zone 6 (25 + Km/h) (m)],Table15[Name],Table15[[#This Row],[Name]])</f>
        <v>#NAME?</v>
      </c>
      <c r="AU189" s="11" t="e">
        <f ca="1">_xlfn.MAXIFS(Table15[Acceleration B1-3 Total Efforts (Gen 2)],Table15[Name],Table15[[#This Row],[Name]])</f>
        <v>#NAME?</v>
      </c>
      <c r="AV189" s="11" t="e">
        <f ca="1">_xlfn.MAXIFS(Table15[Deceleration B1-3 Total Efforts (Gen 2)],Table15[Name],Table15[[#This Row],[Name]])</f>
        <v>#NAME?</v>
      </c>
      <c r="AW189" s="11" t="e">
        <f ca="1">_xlfn.MAXIFS(Table15[High Intensity Distance (m)_&gt;15],Table15[Name],Table15[[#This Row],[Name]])</f>
        <v>#NAME?</v>
      </c>
      <c r="AX189" s="11" t="e">
        <f ca="1">_xlfn.MAXIFS(Table15[Velocity Zone 5 (20-25 Km/h) (m)],Table15[Name],Table15[[#This Row],[Name]])</f>
        <v>#NAME?</v>
      </c>
      <c r="AY189" s="11" t="e">
        <f ca="1">_xlfn.MAXIFS(Table15[Total Player Load],Table15[Name],Table15[[#This Row],[Name]])</f>
        <v>#NAME?</v>
      </c>
      <c r="AZ189" s="11" t="e">
        <f ca="1">_xlfn.MAXIFS(Table15[ACC+DEC],Table15[Name],Table15[[#This Row],[Name]])</f>
        <v>#NAME?</v>
      </c>
      <c r="BA189" s="11">
        <f>CONVERT(Table15[[#This Row],[Total Duration]],"day","mn")</f>
        <v>147.9</v>
      </c>
      <c r="BB189" s="12">
        <f>Table15[[#This Row],[HSD Above 20 km/h]]/Table15[[#This Row],[Duration(min)]]</f>
        <v>2.6931033806626101</v>
      </c>
      <c r="BC189" s="12">
        <f>Table15[[#This Row],[Velocity Zone 4 (15-20 Km/h) (m)]]/Table15[[#This Row],[Duration(min)]]</f>
        <v>4.3898579445571331</v>
      </c>
      <c r="BD189" s="12">
        <f>Table15[[#This Row],[Velocity Zone 6 (25 + Km/h) (m)]]/Table15[[#This Row],[Duration(min)]]</f>
        <v>1.0897903313049357</v>
      </c>
      <c r="BE189" s="12">
        <f>Table15[[#This Row],[Acceleration B1-3 Total Efforts (Gen 2)]]/Table15[[#This Row],[Duration(min)]]</f>
        <v>0.89249492900608518</v>
      </c>
      <c r="BF189" s="12">
        <f>Table15[[#This Row],[Deceleration B1-3 Total Efforts (Gen 2)]]/Table15[[#This Row],[Duration(min)]]</f>
        <v>0.77079107505070987</v>
      </c>
      <c r="BG189" s="12">
        <f>Table15[[#This Row],[High Intensity Distance (m)_&gt;15]]/Table15[[#This Row],[Duration(min)]]</f>
        <v>7.0829613252197428</v>
      </c>
      <c r="BH189" s="12">
        <f>Table15[[#This Row],[Velocity Zone 5 (20-25 Km/h) (m)]]/Table15[[#This Row],[Duration(min)]]</f>
        <v>1.6033130493576739</v>
      </c>
      <c r="BI189" s="12">
        <f>Table15[[#This Row],[Total Player Load]]/Table15[[#This Row],[Duration(min)]]</f>
        <v>6.1327148749154832</v>
      </c>
      <c r="BJ189" s="12">
        <f>Table15[[#This Row],[ACC+DEC]]/Table15[[#This Row],[Duration(min)]]</f>
        <v>1.6632860040567952</v>
      </c>
      <c r="BK189" s="11"/>
      <c r="BL189" s="11"/>
    </row>
    <row r="190" spans="1:64" x14ac:dyDescent="0.3">
      <c r="A190" s="6" t="s">
        <v>16</v>
      </c>
      <c r="B190" s="6" t="s">
        <v>141</v>
      </c>
      <c r="C190" s="18" t="s">
        <v>142</v>
      </c>
      <c r="D190" s="6" t="s">
        <v>17</v>
      </c>
      <c r="E190" s="17" t="s">
        <v>145</v>
      </c>
      <c r="F190" s="19">
        <v>9360.0432099999998</v>
      </c>
      <c r="G190" s="19">
        <v>648.51998000000003</v>
      </c>
      <c r="H190" s="19">
        <v>26.788540000000001</v>
      </c>
      <c r="I190" s="19">
        <v>733.48996999999997</v>
      </c>
      <c r="J190" s="19">
        <v>87.06</v>
      </c>
      <c r="K190" s="19">
        <v>106</v>
      </c>
      <c r="L190" s="19">
        <v>74</v>
      </c>
      <c r="M190" s="19">
        <v>1382.0099499999999</v>
      </c>
      <c r="N190" s="19">
        <v>561.45997999999997</v>
      </c>
      <c r="O190" s="19">
        <v>1022.98285</v>
      </c>
      <c r="P190" s="20">
        <v>49.488950000000003</v>
      </c>
      <c r="Q190" s="21">
        <f>SUM(Table15[[#This Row],[Acceleration B1-3 Total Efforts (Gen 2)]:[Deceleration B1-3 Total Efforts (Gen 2)]])</f>
        <v>180</v>
      </c>
      <c r="R190" s="22">
        <f>AVERAGEIF(Table15[Name],Table15[[#This Row],[Name]],Table15[Total Distance (m)])</f>
        <v>5619.8345883333332</v>
      </c>
      <c r="S190" s="11">
        <f>AVERAGEIF(Table15[Name],Table15[[#This Row],[Name]],Table15[HSD Above 20 km/h])</f>
        <v>194.1326656666667</v>
      </c>
      <c r="T190" s="11">
        <f>AVERAGEIF(Table15[Name],Table15[[#This Row],[Name]],Table15[Maximum Velocity (km/h)])</f>
        <v>25.38796266666666</v>
      </c>
      <c r="U190" s="11">
        <f>AVERAGEIF(Table15[Name],Table15[[#This Row],[Name]],Table15[Velocity Zone 4 (15-20 Km/h) (m)])</f>
        <v>452.42266433333327</v>
      </c>
      <c r="V190" s="11">
        <f>AVERAGEIF(Table15[Name],Table15[[#This Row],[Name]],Table15[Velocity Zone 6 (25 + Km/h) (m)])</f>
        <v>48.318666999999991</v>
      </c>
      <c r="W190" s="11">
        <f>AVERAGEIF(Table15[Name],Table15[[#This Row],[Name]],Table15[Acceleration B1-3 Total Efforts (Gen 2)])</f>
        <v>61.2</v>
      </c>
      <c r="X190" s="11">
        <f>AVERAGEIF(Table15[Name],Table15[[#This Row],[Name]],Table15[Deceleration B1-3 Total Efforts (Gen 2)])</f>
        <v>48.06666666666667</v>
      </c>
      <c r="Y190" s="11">
        <f>AVERAGEIF(Table15[Name],Table15[[#This Row],[Name]],Table15[High Intensity Distance (m)_&gt;15])</f>
        <v>646.55532999999991</v>
      </c>
      <c r="Z190" s="11">
        <f>AVERAGEIF(Table15[Name],Table15[[#This Row],[Name]],Table15[Velocity Zone 5 (20-25 Km/h) (m)])</f>
        <v>145.81399866666669</v>
      </c>
      <c r="AA190" s="11">
        <f>AVERAGEIF(Table15[Name],Table15[[#This Row],[Name]],Table15[Total Player Load])</f>
        <v>593.12283433333312</v>
      </c>
      <c r="AB190" s="11">
        <f>AVERAGEIF(Table15[Name],Table15[[#This Row],[Name]],Table15[ACC+DEC])</f>
        <v>109.26666666666667</v>
      </c>
      <c r="AC190" s="11">
        <f>AVERAGE(Table15[Total Distance (m)])</f>
        <v>5546.0900840188679</v>
      </c>
      <c r="AD190" s="11">
        <f>AVERAGE(Table15[HSD Above 20 km/h])</f>
        <v>248.67511279245289</v>
      </c>
      <c r="AE190" s="11">
        <f>AVERAGE(Table15[Maximum Velocity (km/h)])</f>
        <v>25.938714150943401</v>
      </c>
      <c r="AF190" s="11">
        <f>AVERAGE(Table15[Velocity Zone 4 (15-20 Km/h) (m)])</f>
        <v>585.63754809433908</v>
      </c>
      <c r="AG190" s="11">
        <f>AVERAGE(Table15[Velocity Zone 6 (25 + Km/h) (m)])</f>
        <v>55.103452830188672</v>
      </c>
      <c r="AH190" s="11">
        <f>AVERAGE(Table15[Acceleration B1-3 Total Efforts (Gen 2)])</f>
        <v>70.932075471698113</v>
      </c>
      <c r="AI190" s="11">
        <f>AVERAGE(Table15[Deceleration B1-3 Total Efforts (Gen 2)])</f>
        <v>58.513207547169813</v>
      </c>
      <c r="AJ190" s="11">
        <f>AVERAGE(Table15[High Intensity Distance (m)_&gt;15])</f>
        <v>834.31266088679206</v>
      </c>
      <c r="AK190" s="11">
        <f>AVERAGE(Table15[Velocity Zone 5 (20-25 Km/h) (m)])</f>
        <v>193.57165996226419</v>
      </c>
      <c r="AL190" s="11">
        <f>AVERAGE(Table15[Total Player Load])</f>
        <v>612.17092028301886</v>
      </c>
      <c r="AM190" s="11">
        <f>AVERAGE(Table15[ACC+DEC])</f>
        <v>129.44528301886791</v>
      </c>
      <c r="AN190" s="11" t="str">
        <f>TEXT(Table15[[#This Row],[Date]],"mmmm")</f>
        <v>juillet</v>
      </c>
      <c r="AO190" s="11" t="e">
        <f ca="1">_xlfn.MAXIFS(Table15[Total Distance (m)],Table15[Name],Table15[[#This Row],[Name]])</f>
        <v>#NAME?</v>
      </c>
      <c r="AP190" s="11" t="e">
        <f ca="1">_xlfn.MAXIFS(Table15[HSD Above 20 km/h],Table15[Name],Table15[[#This Row],[Name]])</f>
        <v>#NAME?</v>
      </c>
      <c r="AQ190" s="11" t="e">
        <f ca="1">_xlfn.MAXIFS(Table15[Maximum Velocity (km/h)],Table15[Name],Table15[[#This Row],[Name]])</f>
        <v>#NAME?</v>
      </c>
      <c r="AR190" s="9" t="e">
        <f ca="1">Table15[[#This Row],[Maximum Velocity (km/h)]]/Table15[[#This Row],[Max_Maximum Velocity (km/h)]]</f>
        <v>#NAME?</v>
      </c>
      <c r="AS190" s="11" t="e">
        <f ca="1">_xlfn.MAXIFS(Table15[Velocity Zone 4 (15-20 Km/h) (m)],Table15[Name],Table15[[#This Row],[Name]])</f>
        <v>#NAME?</v>
      </c>
      <c r="AT190" s="11" t="e">
        <f ca="1">_xlfn.MAXIFS(Table15[Velocity Zone 6 (25 + Km/h) (m)],Table15[Name],Table15[[#This Row],[Name]])</f>
        <v>#NAME?</v>
      </c>
      <c r="AU190" s="11" t="e">
        <f ca="1">_xlfn.MAXIFS(Table15[Acceleration B1-3 Total Efforts (Gen 2)],Table15[Name],Table15[[#This Row],[Name]])</f>
        <v>#NAME?</v>
      </c>
      <c r="AV190" s="11" t="e">
        <f ca="1">_xlfn.MAXIFS(Table15[Deceleration B1-3 Total Efforts (Gen 2)],Table15[Name],Table15[[#This Row],[Name]])</f>
        <v>#NAME?</v>
      </c>
      <c r="AW190" s="11" t="e">
        <f ca="1">_xlfn.MAXIFS(Table15[High Intensity Distance (m)_&gt;15],Table15[Name],Table15[[#This Row],[Name]])</f>
        <v>#NAME?</v>
      </c>
      <c r="AX190" s="11" t="e">
        <f ca="1">_xlfn.MAXIFS(Table15[Velocity Zone 5 (20-25 Km/h) (m)],Table15[Name],Table15[[#This Row],[Name]])</f>
        <v>#NAME?</v>
      </c>
      <c r="AY190" s="11" t="e">
        <f ca="1">_xlfn.MAXIFS(Table15[Total Player Load],Table15[Name],Table15[[#This Row],[Name]])</f>
        <v>#NAME?</v>
      </c>
      <c r="AZ190" s="11" t="e">
        <f ca="1">_xlfn.MAXIFS(Table15[ACC+DEC],Table15[Name],Table15[[#This Row],[Name]])</f>
        <v>#NAME?</v>
      </c>
      <c r="BA190" s="11">
        <f>CONVERT(Table15[[#This Row],[Total Duration]],"day","mn")</f>
        <v>189.13333333333333</v>
      </c>
      <c r="BB190" s="12">
        <f>Table15[[#This Row],[HSD Above 20 km/h]]/Table15[[#This Row],[Duration(min)]]</f>
        <v>3.428903665844202</v>
      </c>
      <c r="BC190" s="12">
        <f>Table15[[#This Row],[Velocity Zone 4 (15-20 Km/h) (m)]]/Table15[[#This Row],[Duration(min)]]</f>
        <v>3.8781633944307368</v>
      </c>
      <c r="BD190" s="12">
        <f>Table15[[#This Row],[Velocity Zone 6 (25 + Km/h) (m)]]/Table15[[#This Row],[Duration(min)]]</f>
        <v>0.46031018681706032</v>
      </c>
      <c r="BE190" s="12">
        <f>Table15[[#This Row],[Acceleration B1-3 Total Efforts (Gen 2)]]/Table15[[#This Row],[Duration(min)]]</f>
        <v>0.56045118082481493</v>
      </c>
      <c r="BF190" s="12">
        <f>Table15[[#This Row],[Deceleration B1-3 Total Efforts (Gen 2)]]/Table15[[#This Row],[Duration(min)]]</f>
        <v>0.39125837151921045</v>
      </c>
      <c r="BG190" s="12">
        <f>Table15[[#This Row],[High Intensity Distance (m)_&gt;15]]/Table15[[#This Row],[Duration(min)]]</f>
        <v>7.3070670602749379</v>
      </c>
      <c r="BH190" s="12">
        <f>Table15[[#This Row],[Velocity Zone 5 (20-25 Km/h) (m)]]/Table15[[#This Row],[Duration(min)]]</f>
        <v>2.9685934790271413</v>
      </c>
      <c r="BI190" s="12">
        <f>Table15[[#This Row],[Total Player Load]]/Table15[[#This Row],[Duration(min)]]</f>
        <v>5.408791945717307</v>
      </c>
      <c r="BJ190" s="12">
        <f>Table15[[#This Row],[ACC+DEC]]/Table15[[#This Row],[Duration(min)]]</f>
        <v>0.95170955234402543</v>
      </c>
      <c r="BK190" s="11"/>
      <c r="BL190" s="11"/>
    </row>
    <row r="191" spans="1:64" x14ac:dyDescent="0.3">
      <c r="A191" s="6" t="s">
        <v>18</v>
      </c>
      <c r="B191" s="6" t="s">
        <v>141</v>
      </c>
      <c r="C191" s="18" t="s">
        <v>142</v>
      </c>
      <c r="D191" s="6" t="s">
        <v>19</v>
      </c>
      <c r="E191" s="17" t="s">
        <v>146</v>
      </c>
      <c r="F191" s="19">
        <v>2306.6242699999998</v>
      </c>
      <c r="G191" s="19">
        <v>24.85</v>
      </c>
      <c r="H191" s="19">
        <v>23.73743</v>
      </c>
      <c r="I191" s="19">
        <v>173.95</v>
      </c>
      <c r="J191" s="19">
        <v>0</v>
      </c>
      <c r="K191" s="19">
        <v>27</v>
      </c>
      <c r="L191" s="19">
        <v>19</v>
      </c>
      <c r="M191" s="19">
        <v>198.8</v>
      </c>
      <c r="N191" s="19">
        <v>24.85</v>
      </c>
      <c r="O191" s="19">
        <v>285.74567000000002</v>
      </c>
      <c r="P191" s="20">
        <v>28.793030000000002</v>
      </c>
      <c r="Q191" s="21">
        <f>SUM(Table15[[#This Row],[Acceleration B1-3 Total Efforts (Gen 2)]:[Deceleration B1-3 Total Efforts (Gen 2)]])</f>
        <v>46</v>
      </c>
      <c r="R191" s="22">
        <f>AVERAGEIF(Table15[Name],Table15[[#This Row],[Name]],Table15[Total Distance (m)])</f>
        <v>6035.4947716666657</v>
      </c>
      <c r="S191" s="11">
        <f>AVERAGEIF(Table15[Name],Table15[[#This Row],[Name]],Table15[HSD Above 20 km/h])</f>
        <v>150.02916583333331</v>
      </c>
      <c r="T191" s="11">
        <f>AVERAGEIF(Table15[Name],Table15[[#This Row],[Name]],Table15[Maximum Velocity (km/h)])</f>
        <v>23.977441666666664</v>
      </c>
      <c r="U191" s="11">
        <f>AVERAGEIF(Table15[Name],Table15[[#This Row],[Name]],Table15[Velocity Zone 4 (15-20 Km/h) (m)])</f>
        <v>550.00250249999988</v>
      </c>
      <c r="V191" s="11">
        <f>AVERAGEIF(Table15[Name],Table15[[#This Row],[Name]],Table15[Velocity Zone 6 (25 + Km/h) (m)])</f>
        <v>20.603333333333335</v>
      </c>
      <c r="W191" s="11">
        <f>AVERAGEIF(Table15[Name],Table15[[#This Row],[Name]],Table15[Acceleration B1-3 Total Efforts (Gen 2)])</f>
        <v>68.25</v>
      </c>
      <c r="X191" s="11">
        <f>AVERAGEIF(Table15[Name],Table15[[#This Row],[Name]],Table15[Deceleration B1-3 Total Efforts (Gen 2)])</f>
        <v>43.333333333333336</v>
      </c>
      <c r="Y191" s="11">
        <f>AVERAGEIF(Table15[Name],Table15[[#This Row],[Name]],Table15[High Intensity Distance (m)_&gt;15])</f>
        <v>700.03166833333319</v>
      </c>
      <c r="Z191" s="11">
        <f>AVERAGEIF(Table15[Name],Table15[[#This Row],[Name]],Table15[Velocity Zone 5 (20-25 Km/h) (m)])</f>
        <v>129.42583249999998</v>
      </c>
      <c r="AA191" s="11">
        <f>AVERAGEIF(Table15[Name],Table15[[#This Row],[Name]],Table15[Total Player Load])</f>
        <v>666.77640583333334</v>
      </c>
      <c r="AB191" s="11">
        <f>AVERAGEIF(Table15[Name],Table15[[#This Row],[Name]],Table15[ACC+DEC])</f>
        <v>111.58333333333333</v>
      </c>
      <c r="AC191" s="11">
        <f>AVERAGE(Table15[Total Distance (m)])</f>
        <v>5546.0900840188679</v>
      </c>
      <c r="AD191" s="11">
        <f>AVERAGE(Table15[HSD Above 20 km/h])</f>
        <v>248.67511279245289</v>
      </c>
      <c r="AE191" s="11">
        <f>AVERAGE(Table15[Maximum Velocity (km/h)])</f>
        <v>25.938714150943401</v>
      </c>
      <c r="AF191" s="11">
        <f>AVERAGE(Table15[Velocity Zone 4 (15-20 Km/h) (m)])</f>
        <v>585.63754809433908</v>
      </c>
      <c r="AG191" s="11">
        <f>AVERAGE(Table15[Velocity Zone 6 (25 + Km/h) (m)])</f>
        <v>55.103452830188672</v>
      </c>
      <c r="AH191" s="11">
        <f>AVERAGE(Table15[Acceleration B1-3 Total Efforts (Gen 2)])</f>
        <v>70.932075471698113</v>
      </c>
      <c r="AI191" s="11">
        <f>AVERAGE(Table15[Deceleration B1-3 Total Efforts (Gen 2)])</f>
        <v>58.513207547169813</v>
      </c>
      <c r="AJ191" s="11">
        <f>AVERAGE(Table15[High Intensity Distance (m)_&gt;15])</f>
        <v>834.31266088679206</v>
      </c>
      <c r="AK191" s="11">
        <f>AVERAGE(Table15[Velocity Zone 5 (20-25 Km/h) (m)])</f>
        <v>193.57165996226419</v>
      </c>
      <c r="AL191" s="11">
        <f>AVERAGE(Table15[Total Player Load])</f>
        <v>612.17092028301886</v>
      </c>
      <c r="AM191" s="11">
        <f>AVERAGE(Table15[ACC+DEC])</f>
        <v>129.44528301886791</v>
      </c>
      <c r="AN191" s="11" t="str">
        <f>TEXT(Table15[[#This Row],[Date]],"mmmm")</f>
        <v>juillet</v>
      </c>
      <c r="AO191" s="11" t="e">
        <f ca="1">_xlfn.MAXIFS(Table15[Total Distance (m)],Table15[Name],Table15[[#This Row],[Name]])</f>
        <v>#NAME?</v>
      </c>
      <c r="AP191" s="11" t="e">
        <f ca="1">_xlfn.MAXIFS(Table15[HSD Above 20 km/h],Table15[Name],Table15[[#This Row],[Name]])</f>
        <v>#NAME?</v>
      </c>
      <c r="AQ191" s="11" t="e">
        <f ca="1">_xlfn.MAXIFS(Table15[Maximum Velocity (km/h)],Table15[Name],Table15[[#This Row],[Name]])</f>
        <v>#NAME?</v>
      </c>
      <c r="AR191" s="9" t="e">
        <f ca="1">Table15[[#This Row],[Maximum Velocity (km/h)]]/Table15[[#This Row],[Max_Maximum Velocity (km/h)]]</f>
        <v>#NAME?</v>
      </c>
      <c r="AS191" s="11" t="e">
        <f ca="1">_xlfn.MAXIFS(Table15[Velocity Zone 4 (15-20 Km/h) (m)],Table15[Name],Table15[[#This Row],[Name]])</f>
        <v>#NAME?</v>
      </c>
      <c r="AT191" s="11" t="e">
        <f ca="1">_xlfn.MAXIFS(Table15[Velocity Zone 6 (25 + Km/h) (m)],Table15[Name],Table15[[#This Row],[Name]])</f>
        <v>#NAME?</v>
      </c>
      <c r="AU191" s="11" t="e">
        <f ca="1">_xlfn.MAXIFS(Table15[Acceleration B1-3 Total Efforts (Gen 2)],Table15[Name],Table15[[#This Row],[Name]])</f>
        <v>#NAME?</v>
      </c>
      <c r="AV191" s="11" t="e">
        <f ca="1">_xlfn.MAXIFS(Table15[Deceleration B1-3 Total Efforts (Gen 2)],Table15[Name],Table15[[#This Row],[Name]])</f>
        <v>#NAME?</v>
      </c>
      <c r="AW191" s="11" t="e">
        <f ca="1">_xlfn.MAXIFS(Table15[High Intensity Distance (m)_&gt;15],Table15[Name],Table15[[#This Row],[Name]])</f>
        <v>#NAME?</v>
      </c>
      <c r="AX191" s="11" t="e">
        <f ca="1">_xlfn.MAXIFS(Table15[Velocity Zone 5 (20-25 Km/h) (m)],Table15[Name],Table15[[#This Row],[Name]])</f>
        <v>#NAME?</v>
      </c>
      <c r="AY191" s="11" t="e">
        <f ca="1">_xlfn.MAXIFS(Table15[Total Player Load],Table15[Name],Table15[[#This Row],[Name]])</f>
        <v>#NAME?</v>
      </c>
      <c r="AZ191" s="11" t="e">
        <f ca="1">_xlfn.MAXIFS(Table15[ACC+DEC],Table15[Name],Table15[[#This Row],[Name]])</f>
        <v>#NAME?</v>
      </c>
      <c r="BA191" s="11">
        <f>CONVERT(Table15[[#This Row],[Total Duration]],"day","mn")</f>
        <v>80.099999999999994</v>
      </c>
      <c r="BB191" s="12">
        <f>Table15[[#This Row],[HSD Above 20 km/h]]/Table15[[#This Row],[Duration(min)]]</f>
        <v>0.3102372034956305</v>
      </c>
      <c r="BC191" s="12">
        <f>Table15[[#This Row],[Velocity Zone 4 (15-20 Km/h) (m)]]/Table15[[#This Row],[Duration(min)]]</f>
        <v>2.1716604244694131</v>
      </c>
      <c r="BD191" s="12">
        <f>Table15[[#This Row],[Velocity Zone 6 (25 + Km/h) (m)]]/Table15[[#This Row],[Duration(min)]]</f>
        <v>0</v>
      </c>
      <c r="BE191" s="12">
        <f>Table15[[#This Row],[Acceleration B1-3 Total Efforts (Gen 2)]]/Table15[[#This Row],[Duration(min)]]</f>
        <v>0.3370786516853933</v>
      </c>
      <c r="BF191" s="12">
        <f>Table15[[#This Row],[Deceleration B1-3 Total Efforts (Gen 2)]]/Table15[[#This Row],[Duration(min)]]</f>
        <v>0.23720349563046195</v>
      </c>
      <c r="BG191" s="12">
        <f>Table15[[#This Row],[High Intensity Distance (m)_&gt;15]]/Table15[[#This Row],[Duration(min)]]</f>
        <v>2.481897627965044</v>
      </c>
      <c r="BH191" s="12">
        <f>Table15[[#This Row],[Velocity Zone 5 (20-25 Km/h) (m)]]/Table15[[#This Row],[Duration(min)]]</f>
        <v>0.3102372034956305</v>
      </c>
      <c r="BI191" s="12">
        <f>Table15[[#This Row],[Total Player Load]]/Table15[[#This Row],[Duration(min)]]</f>
        <v>3.5673616729088642</v>
      </c>
      <c r="BJ191" s="12">
        <f>Table15[[#This Row],[ACC+DEC]]/Table15[[#This Row],[Duration(min)]]</f>
        <v>0.57428214731585525</v>
      </c>
      <c r="BK191" s="11"/>
      <c r="BL191" s="11"/>
    </row>
    <row r="192" spans="1:64" x14ac:dyDescent="0.3">
      <c r="A192" s="6" t="s">
        <v>20</v>
      </c>
      <c r="B192" s="6" t="s">
        <v>141</v>
      </c>
      <c r="C192" s="18" t="s">
        <v>142</v>
      </c>
      <c r="D192" s="6" t="s">
        <v>21</v>
      </c>
      <c r="E192" s="17" t="s">
        <v>147</v>
      </c>
      <c r="F192" s="19">
        <v>9765.0295399999995</v>
      </c>
      <c r="G192" s="19">
        <v>670.32998999999995</v>
      </c>
      <c r="H192" s="19">
        <v>26.148949999999999</v>
      </c>
      <c r="I192" s="19">
        <v>1055.48</v>
      </c>
      <c r="J192" s="19">
        <v>27.04</v>
      </c>
      <c r="K192" s="19">
        <v>126</v>
      </c>
      <c r="L192" s="19">
        <v>127</v>
      </c>
      <c r="M192" s="19">
        <v>1725.80999</v>
      </c>
      <c r="N192" s="19">
        <v>643.28998999999999</v>
      </c>
      <c r="O192" s="19">
        <v>1174.53665</v>
      </c>
      <c r="P192" s="20">
        <v>53.779150000000001</v>
      </c>
      <c r="Q192" s="21">
        <f>SUM(Table15[[#This Row],[Acceleration B1-3 Total Efforts (Gen 2)]:[Deceleration B1-3 Total Efforts (Gen 2)]])</f>
        <v>253</v>
      </c>
      <c r="R192" s="22">
        <f>AVERAGEIF(Table15[Name],Table15[[#This Row],[Name]],Table15[Total Distance (m)])</f>
        <v>5363.5460153333315</v>
      </c>
      <c r="S192" s="11">
        <f>AVERAGEIF(Table15[Name],Table15[[#This Row],[Name]],Table15[HSD Above 20 km/h])</f>
        <v>256.65866566666665</v>
      </c>
      <c r="T192" s="11">
        <f>AVERAGEIF(Table15[Name],Table15[[#This Row],[Name]],Table15[Maximum Velocity (km/h)])</f>
        <v>25.384765000000002</v>
      </c>
      <c r="U192" s="11">
        <f>AVERAGEIF(Table15[Name],Table15[[#This Row],[Name]],Table15[Velocity Zone 4 (15-20 Km/h) (m)])</f>
        <v>556.02699966666682</v>
      </c>
      <c r="V192" s="11">
        <f>AVERAGEIF(Table15[Name],Table15[[#This Row],[Name]],Table15[Velocity Zone 6 (25 + Km/h) (m)])</f>
        <v>51.111667666666676</v>
      </c>
      <c r="W192" s="11">
        <f>AVERAGEIF(Table15[Name],Table15[[#This Row],[Name]],Table15[Acceleration B1-3 Total Efforts (Gen 2)])</f>
        <v>73.8</v>
      </c>
      <c r="X192" s="11">
        <f>AVERAGEIF(Table15[Name],Table15[[#This Row],[Name]],Table15[Deceleration B1-3 Total Efforts (Gen 2)])</f>
        <v>70.533333333333331</v>
      </c>
      <c r="Y192" s="11">
        <f>AVERAGEIF(Table15[Name],Table15[[#This Row],[Name]],Table15[High Intensity Distance (m)_&gt;15])</f>
        <v>812.68566533333353</v>
      </c>
      <c r="Z192" s="11">
        <f>AVERAGEIF(Table15[Name],Table15[[#This Row],[Name]],Table15[Velocity Zone 5 (20-25 Km/h) (m)])</f>
        <v>205.546998</v>
      </c>
      <c r="AA192" s="11">
        <f>AVERAGEIF(Table15[Name],Table15[[#This Row],[Name]],Table15[Total Player Load])</f>
        <v>642.88242899999989</v>
      </c>
      <c r="AB192" s="11">
        <f>AVERAGEIF(Table15[Name],Table15[[#This Row],[Name]],Table15[ACC+DEC])</f>
        <v>144.33333333333334</v>
      </c>
      <c r="AC192" s="11">
        <f>AVERAGE(Table15[Total Distance (m)])</f>
        <v>5546.0900840188679</v>
      </c>
      <c r="AD192" s="11">
        <f>AVERAGE(Table15[HSD Above 20 km/h])</f>
        <v>248.67511279245289</v>
      </c>
      <c r="AE192" s="11">
        <f>AVERAGE(Table15[Maximum Velocity (km/h)])</f>
        <v>25.938714150943401</v>
      </c>
      <c r="AF192" s="11">
        <f>AVERAGE(Table15[Velocity Zone 4 (15-20 Km/h) (m)])</f>
        <v>585.63754809433908</v>
      </c>
      <c r="AG192" s="11">
        <f>AVERAGE(Table15[Velocity Zone 6 (25 + Km/h) (m)])</f>
        <v>55.103452830188672</v>
      </c>
      <c r="AH192" s="11">
        <f>AVERAGE(Table15[Acceleration B1-3 Total Efforts (Gen 2)])</f>
        <v>70.932075471698113</v>
      </c>
      <c r="AI192" s="11">
        <f>AVERAGE(Table15[Deceleration B1-3 Total Efforts (Gen 2)])</f>
        <v>58.513207547169813</v>
      </c>
      <c r="AJ192" s="11">
        <f>AVERAGE(Table15[High Intensity Distance (m)_&gt;15])</f>
        <v>834.31266088679206</v>
      </c>
      <c r="AK192" s="11">
        <f>AVERAGE(Table15[Velocity Zone 5 (20-25 Km/h) (m)])</f>
        <v>193.57165996226419</v>
      </c>
      <c r="AL192" s="11">
        <f>AVERAGE(Table15[Total Player Load])</f>
        <v>612.17092028301886</v>
      </c>
      <c r="AM192" s="11">
        <f>AVERAGE(Table15[ACC+DEC])</f>
        <v>129.44528301886791</v>
      </c>
      <c r="AN192" s="11" t="str">
        <f>TEXT(Table15[[#This Row],[Date]],"mmmm")</f>
        <v>juillet</v>
      </c>
      <c r="AO192" s="11" t="e">
        <f ca="1">_xlfn.MAXIFS(Table15[Total Distance (m)],Table15[Name],Table15[[#This Row],[Name]])</f>
        <v>#NAME?</v>
      </c>
      <c r="AP192" s="11" t="e">
        <f ca="1">_xlfn.MAXIFS(Table15[HSD Above 20 km/h],Table15[Name],Table15[[#This Row],[Name]])</f>
        <v>#NAME?</v>
      </c>
      <c r="AQ192" s="11" t="e">
        <f ca="1">_xlfn.MAXIFS(Table15[Maximum Velocity (km/h)],Table15[Name],Table15[[#This Row],[Name]])</f>
        <v>#NAME?</v>
      </c>
      <c r="AR192" s="9" t="e">
        <f ca="1">Table15[[#This Row],[Maximum Velocity (km/h)]]/Table15[[#This Row],[Max_Maximum Velocity (km/h)]]</f>
        <v>#NAME?</v>
      </c>
      <c r="AS192" s="11" t="e">
        <f ca="1">_xlfn.MAXIFS(Table15[Velocity Zone 4 (15-20 Km/h) (m)],Table15[Name],Table15[[#This Row],[Name]])</f>
        <v>#NAME?</v>
      </c>
      <c r="AT192" s="11" t="e">
        <f ca="1">_xlfn.MAXIFS(Table15[Velocity Zone 6 (25 + Km/h) (m)],Table15[Name],Table15[[#This Row],[Name]])</f>
        <v>#NAME?</v>
      </c>
      <c r="AU192" s="11" t="e">
        <f ca="1">_xlfn.MAXIFS(Table15[Acceleration B1-3 Total Efforts (Gen 2)],Table15[Name],Table15[[#This Row],[Name]])</f>
        <v>#NAME?</v>
      </c>
      <c r="AV192" s="11" t="e">
        <f ca="1">_xlfn.MAXIFS(Table15[Deceleration B1-3 Total Efforts (Gen 2)],Table15[Name],Table15[[#This Row],[Name]])</f>
        <v>#NAME?</v>
      </c>
      <c r="AW192" s="11" t="e">
        <f ca="1">_xlfn.MAXIFS(Table15[High Intensity Distance (m)_&gt;15],Table15[Name],Table15[[#This Row],[Name]])</f>
        <v>#NAME?</v>
      </c>
      <c r="AX192" s="11" t="e">
        <f ca="1">_xlfn.MAXIFS(Table15[Velocity Zone 5 (20-25 Km/h) (m)],Table15[Name],Table15[[#This Row],[Name]])</f>
        <v>#NAME?</v>
      </c>
      <c r="AY192" s="11" t="e">
        <f ca="1">_xlfn.MAXIFS(Table15[Total Player Load],Table15[Name],Table15[[#This Row],[Name]])</f>
        <v>#NAME?</v>
      </c>
      <c r="AZ192" s="11" t="e">
        <f ca="1">_xlfn.MAXIFS(Table15[ACC+DEC],Table15[Name],Table15[[#This Row],[Name]])</f>
        <v>#NAME?</v>
      </c>
      <c r="BA192" s="11">
        <f>CONVERT(Table15[[#This Row],[Total Duration]],"day","mn")</f>
        <v>181.56666666666666</v>
      </c>
      <c r="BB192" s="12">
        <f>Table15[[#This Row],[HSD Above 20 km/h]]/Table15[[#This Row],[Duration(min)]]</f>
        <v>3.6919221039104091</v>
      </c>
      <c r="BC192" s="12">
        <f>Table15[[#This Row],[Velocity Zone 4 (15-20 Km/h) (m)]]/Table15[[#This Row],[Duration(min)]]</f>
        <v>5.8131815678355059</v>
      </c>
      <c r="BD192" s="12">
        <f>Table15[[#This Row],[Velocity Zone 6 (25 + Km/h) (m)]]/Table15[[#This Row],[Duration(min)]]</f>
        <v>0.14892601431980906</v>
      </c>
      <c r="BE192" s="12">
        <f>Table15[[#This Row],[Acceleration B1-3 Total Efforts (Gen 2)]]/Table15[[#This Row],[Duration(min)]]</f>
        <v>0.69395997796952458</v>
      </c>
      <c r="BF192" s="12">
        <f>Table15[[#This Row],[Deceleration B1-3 Total Efforts (Gen 2)]]/Table15[[#This Row],[Duration(min)]]</f>
        <v>0.69946759684229853</v>
      </c>
      <c r="BG192" s="12">
        <f>Table15[[#This Row],[High Intensity Distance (m)_&gt;15]]/Table15[[#This Row],[Duration(min)]]</f>
        <v>9.5051036717459159</v>
      </c>
      <c r="BH192" s="12">
        <f>Table15[[#This Row],[Velocity Zone 5 (20-25 Km/h) (m)]]/Table15[[#This Row],[Duration(min)]]</f>
        <v>3.5429960895906003</v>
      </c>
      <c r="BI192" s="12">
        <f>Table15[[#This Row],[Total Player Load]]/Table15[[#This Row],[Duration(min)]]</f>
        <v>6.4689002203047554</v>
      </c>
      <c r="BJ192" s="12">
        <f>Table15[[#This Row],[ACC+DEC]]/Table15[[#This Row],[Duration(min)]]</f>
        <v>1.393427574811823</v>
      </c>
      <c r="BK192" s="11"/>
      <c r="BL192" s="11"/>
    </row>
    <row r="193" spans="1:64" x14ac:dyDescent="0.3">
      <c r="A193" s="6" t="s">
        <v>22</v>
      </c>
      <c r="B193" s="6" t="s">
        <v>141</v>
      </c>
      <c r="C193" s="18" t="s">
        <v>142</v>
      </c>
      <c r="D193" s="6" t="s">
        <v>19</v>
      </c>
      <c r="E193" s="17" t="s">
        <v>148</v>
      </c>
      <c r="F193" s="19">
        <v>9999.9362799999999</v>
      </c>
      <c r="G193" s="19">
        <v>811.93002000000001</v>
      </c>
      <c r="H193" s="19">
        <v>29.365670000000001</v>
      </c>
      <c r="I193" s="19">
        <v>1177.5800200000001</v>
      </c>
      <c r="J193" s="19">
        <v>111.58</v>
      </c>
      <c r="K193" s="19">
        <v>152</v>
      </c>
      <c r="L193" s="19">
        <v>120</v>
      </c>
      <c r="M193" s="19">
        <v>1989.5100399999999</v>
      </c>
      <c r="N193" s="19">
        <v>700.35001999999997</v>
      </c>
      <c r="O193" s="19">
        <v>1209.8809799999999</v>
      </c>
      <c r="P193" s="20">
        <v>52.893949999999997</v>
      </c>
      <c r="Q193" s="21">
        <f>SUM(Table15[[#This Row],[Acceleration B1-3 Total Efforts (Gen 2)]:[Deceleration B1-3 Total Efforts (Gen 2)]])</f>
        <v>272</v>
      </c>
      <c r="R193" s="22">
        <f>AVERAGEIF(Table15[Name],Table15[[#This Row],[Name]],Table15[Total Distance (m)])</f>
        <v>5462.7683058620696</v>
      </c>
      <c r="S193" s="11">
        <f>AVERAGEIF(Table15[Name],Table15[[#This Row],[Name]],Table15[HSD Above 20 km/h])</f>
        <v>326.42379344827589</v>
      </c>
      <c r="T193" s="11">
        <f>AVERAGEIF(Table15[Name],Table15[[#This Row],[Name]],Table15[Maximum Velocity (km/h)])</f>
        <v>27.231627931034481</v>
      </c>
      <c r="U193" s="11">
        <f>AVERAGEIF(Table15[Name],Table15[[#This Row],[Name]],Table15[Velocity Zone 4 (15-20 Km/h) (m)])</f>
        <v>608.04103965517231</v>
      </c>
      <c r="V193" s="11">
        <f>AVERAGEIF(Table15[Name],Table15[[#This Row],[Name]],Table15[Velocity Zone 6 (25 + Km/h) (m)])</f>
        <v>84.49862137931035</v>
      </c>
      <c r="W193" s="11">
        <f>AVERAGEIF(Table15[Name],Table15[[#This Row],[Name]],Table15[Acceleration B1-3 Total Efforts (Gen 2)])</f>
        <v>82.482758620689651</v>
      </c>
      <c r="X193" s="11">
        <f>AVERAGEIF(Table15[Name],Table15[[#This Row],[Name]],Table15[Deceleration B1-3 Total Efforts (Gen 2)])</f>
        <v>68.65517241379311</v>
      </c>
      <c r="Y193" s="11">
        <f>AVERAGEIF(Table15[Name],Table15[[#This Row],[Name]],Table15[High Intensity Distance (m)_&gt;15])</f>
        <v>934.4648331034482</v>
      </c>
      <c r="Z193" s="11">
        <f>AVERAGEIF(Table15[Name],Table15[[#This Row],[Name]],Table15[Velocity Zone 5 (20-25 Km/h) (m)])</f>
        <v>241.92517206896545</v>
      </c>
      <c r="AA193" s="11">
        <f>AVERAGEIF(Table15[Name],Table15[[#This Row],[Name]],Table15[Total Player Load])</f>
        <v>648.54259724137933</v>
      </c>
      <c r="AB193" s="11">
        <f>AVERAGEIF(Table15[Name],Table15[[#This Row],[Name]],Table15[ACC+DEC])</f>
        <v>151.13793103448276</v>
      </c>
      <c r="AC193" s="11">
        <f>AVERAGE(Table15[Total Distance (m)])</f>
        <v>5546.0900840188679</v>
      </c>
      <c r="AD193" s="11">
        <f>AVERAGE(Table15[HSD Above 20 km/h])</f>
        <v>248.67511279245289</v>
      </c>
      <c r="AE193" s="11">
        <f>AVERAGE(Table15[Maximum Velocity (km/h)])</f>
        <v>25.938714150943401</v>
      </c>
      <c r="AF193" s="11">
        <f>AVERAGE(Table15[Velocity Zone 4 (15-20 Km/h) (m)])</f>
        <v>585.63754809433908</v>
      </c>
      <c r="AG193" s="11">
        <f>AVERAGE(Table15[Velocity Zone 6 (25 + Km/h) (m)])</f>
        <v>55.103452830188672</v>
      </c>
      <c r="AH193" s="11">
        <f>AVERAGE(Table15[Acceleration B1-3 Total Efforts (Gen 2)])</f>
        <v>70.932075471698113</v>
      </c>
      <c r="AI193" s="11">
        <f>AVERAGE(Table15[Deceleration B1-3 Total Efforts (Gen 2)])</f>
        <v>58.513207547169813</v>
      </c>
      <c r="AJ193" s="11">
        <f>AVERAGE(Table15[High Intensity Distance (m)_&gt;15])</f>
        <v>834.31266088679206</v>
      </c>
      <c r="AK193" s="11">
        <f>AVERAGE(Table15[Velocity Zone 5 (20-25 Km/h) (m)])</f>
        <v>193.57165996226419</v>
      </c>
      <c r="AL193" s="11">
        <f>AVERAGE(Table15[Total Player Load])</f>
        <v>612.17092028301886</v>
      </c>
      <c r="AM193" s="11">
        <f>AVERAGE(Table15[ACC+DEC])</f>
        <v>129.44528301886791</v>
      </c>
      <c r="AN193" s="11" t="str">
        <f>TEXT(Table15[[#This Row],[Date]],"mmmm")</f>
        <v>juillet</v>
      </c>
      <c r="AO193" s="11" t="e">
        <f ca="1">_xlfn.MAXIFS(Table15[Total Distance (m)],Table15[Name],Table15[[#This Row],[Name]])</f>
        <v>#NAME?</v>
      </c>
      <c r="AP193" s="11" t="e">
        <f ca="1">_xlfn.MAXIFS(Table15[HSD Above 20 km/h],Table15[Name],Table15[[#This Row],[Name]])</f>
        <v>#NAME?</v>
      </c>
      <c r="AQ193" s="11" t="e">
        <f ca="1">_xlfn.MAXIFS(Table15[Maximum Velocity (km/h)],Table15[Name],Table15[[#This Row],[Name]])</f>
        <v>#NAME?</v>
      </c>
      <c r="AR193" s="9" t="e">
        <f ca="1">Table15[[#This Row],[Maximum Velocity (km/h)]]/Table15[[#This Row],[Max_Maximum Velocity (km/h)]]</f>
        <v>#NAME?</v>
      </c>
      <c r="AS193" s="11" t="e">
        <f ca="1">_xlfn.MAXIFS(Table15[Velocity Zone 4 (15-20 Km/h) (m)],Table15[Name],Table15[[#This Row],[Name]])</f>
        <v>#NAME?</v>
      </c>
      <c r="AT193" s="11" t="e">
        <f ca="1">_xlfn.MAXIFS(Table15[Velocity Zone 6 (25 + Km/h) (m)],Table15[Name],Table15[[#This Row],[Name]])</f>
        <v>#NAME?</v>
      </c>
      <c r="AU193" s="11" t="e">
        <f ca="1">_xlfn.MAXIFS(Table15[Acceleration B1-3 Total Efforts (Gen 2)],Table15[Name],Table15[[#This Row],[Name]])</f>
        <v>#NAME?</v>
      </c>
      <c r="AV193" s="11" t="e">
        <f ca="1">_xlfn.MAXIFS(Table15[Deceleration B1-3 Total Efforts (Gen 2)],Table15[Name],Table15[[#This Row],[Name]])</f>
        <v>#NAME?</v>
      </c>
      <c r="AW193" s="11" t="e">
        <f ca="1">_xlfn.MAXIFS(Table15[High Intensity Distance (m)_&gt;15],Table15[Name],Table15[[#This Row],[Name]])</f>
        <v>#NAME?</v>
      </c>
      <c r="AX193" s="11" t="e">
        <f ca="1">_xlfn.MAXIFS(Table15[Velocity Zone 5 (20-25 Km/h) (m)],Table15[Name],Table15[[#This Row],[Name]])</f>
        <v>#NAME?</v>
      </c>
      <c r="AY193" s="11" t="e">
        <f ca="1">_xlfn.MAXIFS(Table15[Total Player Load],Table15[Name],Table15[[#This Row],[Name]])</f>
        <v>#NAME?</v>
      </c>
      <c r="AZ193" s="11" t="e">
        <f ca="1">_xlfn.MAXIFS(Table15[ACC+DEC],Table15[Name],Table15[[#This Row],[Name]])</f>
        <v>#NAME?</v>
      </c>
      <c r="BA193" s="11">
        <f>CONVERT(Table15[[#This Row],[Total Duration]],"day","mn")</f>
        <v>189.05000000000004</v>
      </c>
      <c r="BB193" s="12">
        <f>Table15[[#This Row],[HSD Above 20 km/h]]/Table15[[#This Row],[Duration(min)]]</f>
        <v>4.2947898439566243</v>
      </c>
      <c r="BC193" s="12">
        <f>Table15[[#This Row],[Velocity Zone 4 (15-20 Km/h) (m)]]/Table15[[#This Row],[Duration(min)]]</f>
        <v>6.2289342501983596</v>
      </c>
      <c r="BD193" s="12">
        <f>Table15[[#This Row],[Velocity Zone 6 (25 + Km/h) (m)]]/Table15[[#This Row],[Duration(min)]]</f>
        <v>0.59021422903993637</v>
      </c>
      <c r="BE193" s="12">
        <f>Table15[[#This Row],[Acceleration B1-3 Total Efforts (Gen 2)]]/Table15[[#This Row],[Duration(min)]]</f>
        <v>0.80402010050251238</v>
      </c>
      <c r="BF193" s="12">
        <f>Table15[[#This Row],[Deceleration B1-3 Total Efforts (Gen 2)]]/Table15[[#This Row],[Duration(min)]]</f>
        <v>0.63475271092303609</v>
      </c>
      <c r="BG193" s="12">
        <f>Table15[[#This Row],[High Intensity Distance (m)_&gt;15]]/Table15[[#This Row],[Duration(min)]]</f>
        <v>10.523724094154982</v>
      </c>
      <c r="BH193" s="12">
        <f>Table15[[#This Row],[Velocity Zone 5 (20-25 Km/h) (m)]]/Table15[[#This Row],[Duration(min)]]</f>
        <v>3.704575614916688</v>
      </c>
      <c r="BI193" s="12">
        <f>Table15[[#This Row],[Total Player Load]]/Table15[[#This Row],[Duration(min)]]</f>
        <v>6.3997935995768298</v>
      </c>
      <c r="BJ193" s="12">
        <f>Table15[[#This Row],[ACC+DEC]]/Table15[[#This Row],[Duration(min)]]</f>
        <v>1.4387728114255485</v>
      </c>
      <c r="BK193" s="11"/>
      <c r="BL193" s="11"/>
    </row>
    <row r="194" spans="1:64" x14ac:dyDescent="0.3">
      <c r="A194" s="6" t="s">
        <v>37</v>
      </c>
      <c r="B194" s="6" t="s">
        <v>141</v>
      </c>
      <c r="C194" s="18" t="s">
        <v>142</v>
      </c>
      <c r="D194" s="6" t="s">
        <v>19</v>
      </c>
      <c r="E194" s="17" t="s">
        <v>143</v>
      </c>
      <c r="F194" s="19">
        <v>10785.018550000001</v>
      </c>
      <c r="G194" s="19">
        <v>652.95001000000002</v>
      </c>
      <c r="H194" s="19">
        <v>29.019010000000002</v>
      </c>
      <c r="I194" s="19">
        <v>1264.3300300000001</v>
      </c>
      <c r="J194" s="19">
        <v>95.19</v>
      </c>
      <c r="K194" s="19">
        <v>114</v>
      </c>
      <c r="L194" s="19">
        <v>107</v>
      </c>
      <c r="M194" s="19">
        <v>1917.2800400000001</v>
      </c>
      <c r="N194" s="19">
        <v>557.76000999999997</v>
      </c>
      <c r="O194" s="19">
        <v>1171.3881799999999</v>
      </c>
      <c r="P194" s="20">
        <v>57.065600000000003</v>
      </c>
      <c r="Q194" s="21">
        <f>SUM(Table15[[#This Row],[Acceleration B1-3 Total Efforts (Gen 2)]:[Deceleration B1-3 Total Efforts (Gen 2)]])</f>
        <v>221</v>
      </c>
      <c r="R194" s="22">
        <f>AVERAGEIF(Table15[Name],Table15[[#This Row],[Name]],Table15[Total Distance (m)])</f>
        <v>6139.7996708333349</v>
      </c>
      <c r="S194" s="11">
        <f>AVERAGEIF(Table15[Name],Table15[[#This Row],[Name]],Table15[HSD Above 20 km/h])</f>
        <v>201.54916583333338</v>
      </c>
      <c r="T194" s="11">
        <f>AVERAGEIF(Table15[Name],Table15[[#This Row],[Name]],Table15[Maximum Velocity (km/h)])</f>
        <v>23.793131666666667</v>
      </c>
      <c r="U194" s="11">
        <f>AVERAGEIF(Table15[Name],Table15[[#This Row],[Name]],Table15[Velocity Zone 4 (15-20 Km/h) (m)])</f>
        <v>577.89167124999983</v>
      </c>
      <c r="V194" s="11">
        <f>AVERAGEIF(Table15[Name],Table15[[#This Row],[Name]],Table15[Velocity Zone 6 (25 + Km/h) (m)])</f>
        <v>45.649166250000007</v>
      </c>
      <c r="W194" s="11">
        <f>AVERAGEIF(Table15[Name],Table15[[#This Row],[Name]],Table15[Acceleration B1-3 Total Efforts (Gen 2)])</f>
        <v>68.25</v>
      </c>
      <c r="X194" s="11">
        <f>AVERAGEIF(Table15[Name],Table15[[#This Row],[Name]],Table15[Deceleration B1-3 Total Efforts (Gen 2)])</f>
        <v>52.208333333333336</v>
      </c>
      <c r="Y194" s="11">
        <f>AVERAGEIF(Table15[Name],Table15[[#This Row],[Name]],Table15[High Intensity Distance (m)_&gt;15])</f>
        <v>779.44083708333335</v>
      </c>
      <c r="Z194" s="11">
        <f>AVERAGEIF(Table15[Name],Table15[[#This Row],[Name]],Table15[Velocity Zone 5 (20-25 Km/h) (m)])</f>
        <v>155.89999958333337</v>
      </c>
      <c r="AA194" s="11">
        <f>AVERAGEIF(Table15[Name],Table15[[#This Row],[Name]],Table15[Total Player Load])</f>
        <v>674.74275333333321</v>
      </c>
      <c r="AB194" s="11">
        <f>AVERAGEIF(Table15[Name],Table15[[#This Row],[Name]],Table15[ACC+DEC])</f>
        <v>120.45833333333333</v>
      </c>
      <c r="AC194" s="11">
        <f>AVERAGE(Table15[Total Distance (m)])</f>
        <v>5546.0900840188679</v>
      </c>
      <c r="AD194" s="11">
        <f>AVERAGE(Table15[HSD Above 20 km/h])</f>
        <v>248.67511279245289</v>
      </c>
      <c r="AE194" s="11">
        <f>AVERAGE(Table15[Maximum Velocity (km/h)])</f>
        <v>25.938714150943401</v>
      </c>
      <c r="AF194" s="11">
        <f>AVERAGE(Table15[Velocity Zone 4 (15-20 Km/h) (m)])</f>
        <v>585.63754809433908</v>
      </c>
      <c r="AG194" s="11">
        <f>AVERAGE(Table15[Velocity Zone 6 (25 + Km/h) (m)])</f>
        <v>55.103452830188672</v>
      </c>
      <c r="AH194" s="11">
        <f>AVERAGE(Table15[Acceleration B1-3 Total Efforts (Gen 2)])</f>
        <v>70.932075471698113</v>
      </c>
      <c r="AI194" s="11">
        <f>AVERAGE(Table15[Deceleration B1-3 Total Efforts (Gen 2)])</f>
        <v>58.513207547169813</v>
      </c>
      <c r="AJ194" s="11">
        <f>AVERAGE(Table15[High Intensity Distance (m)_&gt;15])</f>
        <v>834.31266088679206</v>
      </c>
      <c r="AK194" s="11">
        <f>AVERAGE(Table15[Velocity Zone 5 (20-25 Km/h) (m)])</f>
        <v>193.57165996226419</v>
      </c>
      <c r="AL194" s="11">
        <f>AVERAGE(Table15[Total Player Load])</f>
        <v>612.17092028301886</v>
      </c>
      <c r="AM194" s="11">
        <f>AVERAGE(Table15[ACC+DEC])</f>
        <v>129.44528301886791</v>
      </c>
      <c r="AN194" s="11" t="str">
        <f>TEXT(Table15[[#This Row],[Date]],"mmmm")</f>
        <v>juillet</v>
      </c>
      <c r="AO194" s="11" t="e">
        <f ca="1">_xlfn.MAXIFS(Table15[Total Distance (m)],Table15[Name],Table15[[#This Row],[Name]])</f>
        <v>#NAME?</v>
      </c>
      <c r="AP194" s="11" t="e">
        <f ca="1">_xlfn.MAXIFS(Table15[HSD Above 20 km/h],Table15[Name],Table15[[#This Row],[Name]])</f>
        <v>#NAME?</v>
      </c>
      <c r="AQ194" s="11" t="e">
        <f ca="1">_xlfn.MAXIFS(Table15[Maximum Velocity (km/h)],Table15[Name],Table15[[#This Row],[Name]])</f>
        <v>#NAME?</v>
      </c>
      <c r="AR194" s="9" t="e">
        <f ca="1">Table15[[#This Row],[Maximum Velocity (km/h)]]/Table15[[#This Row],[Max_Maximum Velocity (km/h)]]</f>
        <v>#NAME?</v>
      </c>
      <c r="AS194" s="11" t="e">
        <f ca="1">_xlfn.MAXIFS(Table15[Velocity Zone 4 (15-20 Km/h) (m)],Table15[Name],Table15[[#This Row],[Name]])</f>
        <v>#NAME?</v>
      </c>
      <c r="AT194" s="11" t="e">
        <f ca="1">_xlfn.MAXIFS(Table15[Velocity Zone 6 (25 + Km/h) (m)],Table15[Name],Table15[[#This Row],[Name]])</f>
        <v>#NAME?</v>
      </c>
      <c r="AU194" s="11" t="e">
        <f ca="1">_xlfn.MAXIFS(Table15[Acceleration B1-3 Total Efforts (Gen 2)],Table15[Name],Table15[[#This Row],[Name]])</f>
        <v>#NAME?</v>
      </c>
      <c r="AV194" s="11" t="e">
        <f ca="1">_xlfn.MAXIFS(Table15[Deceleration B1-3 Total Efforts (Gen 2)],Table15[Name],Table15[[#This Row],[Name]])</f>
        <v>#NAME?</v>
      </c>
      <c r="AW194" s="11" t="e">
        <f ca="1">_xlfn.MAXIFS(Table15[High Intensity Distance (m)_&gt;15],Table15[Name],Table15[[#This Row],[Name]])</f>
        <v>#NAME?</v>
      </c>
      <c r="AX194" s="11" t="e">
        <f ca="1">_xlfn.MAXIFS(Table15[Velocity Zone 5 (20-25 Km/h) (m)],Table15[Name],Table15[[#This Row],[Name]])</f>
        <v>#NAME?</v>
      </c>
      <c r="AY194" s="11" t="e">
        <f ca="1">_xlfn.MAXIFS(Table15[Total Player Load],Table15[Name],Table15[[#This Row],[Name]])</f>
        <v>#NAME?</v>
      </c>
      <c r="AZ194" s="11" t="e">
        <f ca="1">_xlfn.MAXIFS(Table15[ACC+DEC],Table15[Name],Table15[[#This Row],[Name]])</f>
        <v>#NAME?</v>
      </c>
      <c r="BA194" s="11">
        <f>CONVERT(Table15[[#This Row],[Total Duration]],"day","mn")</f>
        <v>188.98333333333329</v>
      </c>
      <c r="BB194" s="12">
        <f>Table15[[#This Row],[HSD Above 20 km/h]]/Table15[[#This Row],[Duration(min)]]</f>
        <v>3.4550666372696015</v>
      </c>
      <c r="BC194" s="12">
        <f>Table15[[#This Row],[Velocity Zone 4 (15-20 Km/h) (m)]]/Table15[[#This Row],[Duration(min)]]</f>
        <v>6.6901668401093586</v>
      </c>
      <c r="BD194" s="12">
        <f>Table15[[#This Row],[Velocity Zone 6 (25 + Km/h) (m)]]/Table15[[#This Row],[Duration(min)]]</f>
        <v>0.5036952112179206</v>
      </c>
      <c r="BE194" s="12">
        <f>Table15[[#This Row],[Acceleration B1-3 Total Efforts (Gen 2)]]/Table15[[#This Row],[Duration(min)]]</f>
        <v>0.60322779786577307</v>
      </c>
      <c r="BF194" s="12">
        <f>Table15[[#This Row],[Deceleration B1-3 Total Efforts (Gen 2)]]/Table15[[#This Row],[Duration(min)]]</f>
        <v>0.56618749448805017</v>
      </c>
      <c r="BG194" s="12">
        <f>Table15[[#This Row],[High Intensity Distance (m)_&gt;15]]/Table15[[#This Row],[Duration(min)]]</f>
        <v>10.145233477378961</v>
      </c>
      <c r="BH194" s="12">
        <f>Table15[[#This Row],[Velocity Zone 5 (20-25 Km/h) (m)]]/Table15[[#This Row],[Duration(min)]]</f>
        <v>2.9513714260516806</v>
      </c>
      <c r="BI194" s="12">
        <f>Table15[[#This Row],[Total Player Load]]/Table15[[#This Row],[Duration(min)]]</f>
        <v>6.1983676514683843</v>
      </c>
      <c r="BJ194" s="12">
        <f>Table15[[#This Row],[ACC+DEC]]/Table15[[#This Row],[Duration(min)]]</f>
        <v>1.1694152923538232</v>
      </c>
      <c r="BK194" s="11"/>
      <c r="BL194" s="11"/>
    </row>
    <row r="195" spans="1:64" x14ac:dyDescent="0.3">
      <c r="A195" s="6" t="s">
        <v>23</v>
      </c>
      <c r="B195" s="6" t="s">
        <v>141</v>
      </c>
      <c r="C195" s="18" t="s">
        <v>142</v>
      </c>
      <c r="D195" s="6" t="s">
        <v>24</v>
      </c>
      <c r="E195" s="17" t="s">
        <v>149</v>
      </c>
      <c r="F195" s="19">
        <v>10271.40186</v>
      </c>
      <c r="G195" s="19">
        <v>554.31001000000003</v>
      </c>
      <c r="H195" s="19">
        <v>28.315760000000001</v>
      </c>
      <c r="I195" s="19">
        <v>1168.2300600000001</v>
      </c>
      <c r="J195" s="19">
        <v>15.6</v>
      </c>
      <c r="K195" s="19">
        <v>92</v>
      </c>
      <c r="L195" s="19">
        <v>89</v>
      </c>
      <c r="M195" s="19">
        <v>1722.54007</v>
      </c>
      <c r="N195" s="19">
        <v>538.71001000000001</v>
      </c>
      <c r="O195" s="19">
        <v>1111.23929</v>
      </c>
      <c r="P195" s="20">
        <v>54.280940000000001</v>
      </c>
      <c r="Q195" s="21">
        <f>SUM(Table15[[#This Row],[Acceleration B1-3 Total Efforts (Gen 2)]:[Deceleration B1-3 Total Efforts (Gen 2)]])</f>
        <v>181</v>
      </c>
      <c r="R195" s="22">
        <f>AVERAGEIF(Table15[Name],Table15[[#This Row],[Name]],Table15[Total Distance (m)])</f>
        <v>6241.2704329032267</v>
      </c>
      <c r="S195" s="11">
        <f>AVERAGEIF(Table15[Name],Table15[[#This Row],[Name]],Table15[HSD Above 20 km/h])</f>
        <v>217.21870838709677</v>
      </c>
      <c r="T195" s="11">
        <f>AVERAGEIF(Table15[Name],Table15[[#This Row],[Name]],Table15[Maximum Velocity (km/h)])</f>
        <v>26.033857419354835</v>
      </c>
      <c r="U195" s="11">
        <f>AVERAGEIF(Table15[Name],Table15[[#This Row],[Name]],Table15[Velocity Zone 4 (15-20 Km/h) (m)])</f>
        <v>570.99710096774197</v>
      </c>
      <c r="V195" s="11">
        <f>AVERAGEIF(Table15[Name],Table15[[#This Row],[Name]],Table15[Velocity Zone 6 (25 + Km/h) (m)])</f>
        <v>39.649355161290323</v>
      </c>
      <c r="W195" s="11">
        <f>AVERAGEIF(Table15[Name],Table15[[#This Row],[Name]],Table15[Acceleration B1-3 Total Efforts (Gen 2)])</f>
        <v>62.967741935483872</v>
      </c>
      <c r="X195" s="11">
        <f>AVERAGEIF(Table15[Name],Table15[[#This Row],[Name]],Table15[Deceleration B1-3 Total Efforts (Gen 2)])</f>
        <v>49.29032258064516</v>
      </c>
      <c r="Y195" s="11">
        <f>AVERAGEIF(Table15[Name],Table15[[#This Row],[Name]],Table15[High Intensity Distance (m)_&gt;15])</f>
        <v>788.2158093548386</v>
      </c>
      <c r="Z195" s="11">
        <f>AVERAGEIF(Table15[Name],Table15[[#This Row],[Name]],Table15[Velocity Zone 5 (20-25 Km/h) (m)])</f>
        <v>177.56935322580642</v>
      </c>
      <c r="AA195" s="11">
        <f>AVERAGEIF(Table15[Name],Table15[[#This Row],[Name]],Table15[Total Player Load])</f>
        <v>665.93952838709663</v>
      </c>
      <c r="AB195" s="11">
        <f>AVERAGEIF(Table15[Name],Table15[[#This Row],[Name]],Table15[ACC+DEC])</f>
        <v>112.25806451612904</v>
      </c>
      <c r="AC195" s="11">
        <f>AVERAGE(Table15[Total Distance (m)])</f>
        <v>5546.0900840188679</v>
      </c>
      <c r="AD195" s="11">
        <f>AVERAGE(Table15[HSD Above 20 km/h])</f>
        <v>248.67511279245289</v>
      </c>
      <c r="AE195" s="11">
        <f>AVERAGE(Table15[Maximum Velocity (km/h)])</f>
        <v>25.938714150943401</v>
      </c>
      <c r="AF195" s="11">
        <f>AVERAGE(Table15[Velocity Zone 4 (15-20 Km/h) (m)])</f>
        <v>585.63754809433908</v>
      </c>
      <c r="AG195" s="11">
        <f>AVERAGE(Table15[Velocity Zone 6 (25 + Km/h) (m)])</f>
        <v>55.103452830188672</v>
      </c>
      <c r="AH195" s="11">
        <f>AVERAGE(Table15[Acceleration B1-3 Total Efforts (Gen 2)])</f>
        <v>70.932075471698113</v>
      </c>
      <c r="AI195" s="11">
        <f>AVERAGE(Table15[Deceleration B1-3 Total Efforts (Gen 2)])</f>
        <v>58.513207547169813</v>
      </c>
      <c r="AJ195" s="11">
        <f>AVERAGE(Table15[High Intensity Distance (m)_&gt;15])</f>
        <v>834.31266088679206</v>
      </c>
      <c r="AK195" s="11">
        <f>AVERAGE(Table15[Velocity Zone 5 (20-25 Km/h) (m)])</f>
        <v>193.57165996226419</v>
      </c>
      <c r="AL195" s="11">
        <f>AVERAGE(Table15[Total Player Load])</f>
        <v>612.17092028301886</v>
      </c>
      <c r="AM195" s="11">
        <f>AVERAGE(Table15[ACC+DEC])</f>
        <v>129.44528301886791</v>
      </c>
      <c r="AN195" s="11" t="str">
        <f>TEXT(Table15[[#This Row],[Date]],"mmmm")</f>
        <v>juillet</v>
      </c>
      <c r="AO195" s="11" t="e">
        <f ca="1">_xlfn.MAXIFS(Table15[Total Distance (m)],Table15[Name],Table15[[#This Row],[Name]])</f>
        <v>#NAME?</v>
      </c>
      <c r="AP195" s="11" t="e">
        <f ca="1">_xlfn.MAXIFS(Table15[HSD Above 20 km/h],Table15[Name],Table15[[#This Row],[Name]])</f>
        <v>#NAME?</v>
      </c>
      <c r="AQ195" s="11" t="e">
        <f ca="1">_xlfn.MAXIFS(Table15[Maximum Velocity (km/h)],Table15[Name],Table15[[#This Row],[Name]])</f>
        <v>#NAME?</v>
      </c>
      <c r="AR195" s="9" t="e">
        <f ca="1">Table15[[#This Row],[Maximum Velocity (km/h)]]/Table15[[#This Row],[Max_Maximum Velocity (km/h)]]</f>
        <v>#NAME?</v>
      </c>
      <c r="AS195" s="11" t="e">
        <f ca="1">_xlfn.MAXIFS(Table15[Velocity Zone 4 (15-20 Km/h) (m)],Table15[Name],Table15[[#This Row],[Name]])</f>
        <v>#NAME?</v>
      </c>
      <c r="AT195" s="11" t="e">
        <f ca="1">_xlfn.MAXIFS(Table15[Velocity Zone 6 (25 + Km/h) (m)],Table15[Name],Table15[[#This Row],[Name]])</f>
        <v>#NAME?</v>
      </c>
      <c r="AU195" s="11" t="e">
        <f ca="1">_xlfn.MAXIFS(Table15[Acceleration B1-3 Total Efforts (Gen 2)],Table15[Name],Table15[[#This Row],[Name]])</f>
        <v>#NAME?</v>
      </c>
      <c r="AV195" s="11" t="e">
        <f ca="1">_xlfn.MAXIFS(Table15[Deceleration B1-3 Total Efforts (Gen 2)],Table15[Name],Table15[[#This Row],[Name]])</f>
        <v>#NAME?</v>
      </c>
      <c r="AW195" s="11" t="e">
        <f ca="1">_xlfn.MAXIFS(Table15[High Intensity Distance (m)_&gt;15],Table15[Name],Table15[[#This Row],[Name]])</f>
        <v>#NAME?</v>
      </c>
      <c r="AX195" s="11" t="e">
        <f ca="1">_xlfn.MAXIFS(Table15[Velocity Zone 5 (20-25 Km/h) (m)],Table15[Name],Table15[[#This Row],[Name]])</f>
        <v>#NAME?</v>
      </c>
      <c r="AY195" s="11" t="e">
        <f ca="1">_xlfn.MAXIFS(Table15[Total Player Load],Table15[Name],Table15[[#This Row],[Name]])</f>
        <v>#NAME?</v>
      </c>
      <c r="AZ195" s="11" t="e">
        <f ca="1">_xlfn.MAXIFS(Table15[ACC+DEC],Table15[Name],Table15[[#This Row],[Name]])</f>
        <v>#NAME?</v>
      </c>
      <c r="BA195" s="11">
        <f>CONVERT(Table15[[#This Row],[Total Duration]],"day","mn")</f>
        <v>189.21666666666667</v>
      </c>
      <c r="BB195" s="12">
        <f>Table15[[#This Row],[HSD Above 20 km/h]]/Table15[[#This Row],[Duration(min)]]</f>
        <v>2.9294988637364576</v>
      </c>
      <c r="BC195" s="12">
        <f>Table15[[#This Row],[Velocity Zone 4 (15-20 Km/h) (m)]]/Table15[[#This Row],[Duration(min)]]</f>
        <v>6.1740336122610771</v>
      </c>
      <c r="BD195" s="12">
        <f>Table15[[#This Row],[Velocity Zone 6 (25 + Km/h) (m)]]/Table15[[#This Row],[Duration(min)]]</f>
        <v>8.2445168677882499E-2</v>
      </c>
      <c r="BE195" s="12">
        <f>Table15[[#This Row],[Acceleration B1-3 Total Efforts (Gen 2)]]/Table15[[#This Row],[Duration(min)]]</f>
        <v>0.48621509733110191</v>
      </c>
      <c r="BF195" s="12">
        <f>Table15[[#This Row],[Deceleration B1-3 Total Efforts (Gen 2)]]/Table15[[#This Row],[Duration(min)]]</f>
        <v>0.47036025720073987</v>
      </c>
      <c r="BG195" s="12">
        <f>Table15[[#This Row],[High Intensity Distance (m)_&gt;15]]/Table15[[#This Row],[Duration(min)]]</f>
        <v>9.1035324759975342</v>
      </c>
      <c r="BH195" s="12">
        <f>Table15[[#This Row],[Velocity Zone 5 (20-25 Km/h) (m)]]/Table15[[#This Row],[Duration(min)]]</f>
        <v>2.847053695058575</v>
      </c>
      <c r="BI195" s="12">
        <f>Table15[[#This Row],[Total Player Load]]/Table15[[#This Row],[Duration(min)]]</f>
        <v>5.8728404298423325</v>
      </c>
      <c r="BJ195" s="12">
        <f>Table15[[#This Row],[ACC+DEC]]/Table15[[#This Row],[Duration(min)]]</f>
        <v>0.95657535453184184</v>
      </c>
      <c r="BK195" s="11"/>
      <c r="BL195" s="11"/>
    </row>
    <row r="196" spans="1:64" x14ac:dyDescent="0.3">
      <c r="A196" s="6" t="s">
        <v>27</v>
      </c>
      <c r="B196" s="6" t="s">
        <v>141</v>
      </c>
      <c r="C196" s="18" t="s">
        <v>142</v>
      </c>
      <c r="D196" s="6" t="s">
        <v>15</v>
      </c>
      <c r="E196" s="17" t="s">
        <v>150</v>
      </c>
      <c r="F196" s="19">
        <v>9423.0063499999997</v>
      </c>
      <c r="G196" s="19">
        <v>898.85001999999997</v>
      </c>
      <c r="H196" s="19">
        <v>26.797370000000001</v>
      </c>
      <c r="I196" s="19">
        <v>1079.92001</v>
      </c>
      <c r="J196" s="19">
        <v>94.47</v>
      </c>
      <c r="K196" s="19">
        <v>134</v>
      </c>
      <c r="L196" s="19">
        <v>103</v>
      </c>
      <c r="M196" s="19">
        <v>1978.7700299999999</v>
      </c>
      <c r="N196" s="19">
        <v>804.38001999999994</v>
      </c>
      <c r="O196" s="19">
        <v>969.03426999999999</v>
      </c>
      <c r="P196" s="20">
        <v>49.847200000000001</v>
      </c>
      <c r="Q196" s="21">
        <f>SUM(Table15[[#This Row],[Acceleration B1-3 Total Efforts (Gen 2)]:[Deceleration B1-3 Total Efforts (Gen 2)]])</f>
        <v>237</v>
      </c>
      <c r="R196" s="22">
        <f>AVERAGEIF(Table15[Name],Table15[[#This Row],[Name]],Table15[Total Distance (m)])</f>
        <v>5179.7768868965513</v>
      </c>
      <c r="S196" s="11">
        <f>AVERAGEIF(Table15[Name],Table15[[#This Row],[Name]],Table15[HSD Above 20 km/h])</f>
        <v>252.10896655172411</v>
      </c>
      <c r="T196" s="11">
        <f>AVERAGEIF(Table15[Name],Table15[[#This Row],[Name]],Table15[Maximum Velocity (km/h)])</f>
        <v>25.649757931034483</v>
      </c>
      <c r="U196" s="11">
        <f>AVERAGEIF(Table15[Name],Table15[[#This Row],[Name]],Table15[Velocity Zone 4 (15-20 Km/h) (m)])</f>
        <v>569.24724724137934</v>
      </c>
      <c r="V196" s="11">
        <f>AVERAGEIF(Table15[Name],Table15[[#This Row],[Name]],Table15[Velocity Zone 6 (25 + Km/h) (m)])</f>
        <v>51.631034137931039</v>
      </c>
      <c r="W196" s="11">
        <f>AVERAGEIF(Table15[Name],Table15[[#This Row],[Name]],Table15[Acceleration B1-3 Total Efforts (Gen 2)])</f>
        <v>76</v>
      </c>
      <c r="X196" s="11">
        <f>AVERAGEIF(Table15[Name],Table15[[#This Row],[Name]],Table15[Deceleration B1-3 Total Efforts (Gen 2)])</f>
        <v>64.58620689655173</v>
      </c>
      <c r="Y196" s="11">
        <f>AVERAGEIF(Table15[Name],Table15[[#This Row],[Name]],Table15[High Intensity Distance (m)_&gt;15])</f>
        <v>821.35621379310328</v>
      </c>
      <c r="Z196" s="11">
        <f>AVERAGEIF(Table15[Name],Table15[[#This Row],[Name]],Table15[Velocity Zone 5 (20-25 Km/h) (m)])</f>
        <v>200.47793241379313</v>
      </c>
      <c r="AA196" s="11">
        <f>AVERAGEIF(Table15[Name],Table15[[#This Row],[Name]],Table15[Total Player Load])</f>
        <v>529.0852103448276</v>
      </c>
      <c r="AB196" s="11">
        <f>AVERAGEIF(Table15[Name],Table15[[#This Row],[Name]],Table15[ACC+DEC])</f>
        <v>140.58620689655172</v>
      </c>
      <c r="AC196" s="11">
        <f>AVERAGE(Table15[Total Distance (m)])</f>
        <v>5546.0900840188679</v>
      </c>
      <c r="AD196" s="11">
        <f>AVERAGE(Table15[HSD Above 20 km/h])</f>
        <v>248.67511279245289</v>
      </c>
      <c r="AE196" s="11">
        <f>AVERAGE(Table15[Maximum Velocity (km/h)])</f>
        <v>25.938714150943401</v>
      </c>
      <c r="AF196" s="11">
        <f>AVERAGE(Table15[Velocity Zone 4 (15-20 Km/h) (m)])</f>
        <v>585.63754809433908</v>
      </c>
      <c r="AG196" s="11">
        <f>AVERAGE(Table15[Velocity Zone 6 (25 + Km/h) (m)])</f>
        <v>55.103452830188672</v>
      </c>
      <c r="AH196" s="11">
        <f>AVERAGE(Table15[Acceleration B1-3 Total Efforts (Gen 2)])</f>
        <v>70.932075471698113</v>
      </c>
      <c r="AI196" s="11">
        <f>AVERAGE(Table15[Deceleration B1-3 Total Efforts (Gen 2)])</f>
        <v>58.513207547169813</v>
      </c>
      <c r="AJ196" s="11">
        <f>AVERAGE(Table15[High Intensity Distance (m)_&gt;15])</f>
        <v>834.31266088679206</v>
      </c>
      <c r="AK196" s="11">
        <f>AVERAGE(Table15[Velocity Zone 5 (20-25 Km/h) (m)])</f>
        <v>193.57165996226419</v>
      </c>
      <c r="AL196" s="11">
        <f>AVERAGE(Table15[Total Player Load])</f>
        <v>612.17092028301886</v>
      </c>
      <c r="AM196" s="11">
        <f>AVERAGE(Table15[ACC+DEC])</f>
        <v>129.44528301886791</v>
      </c>
      <c r="AN196" s="11" t="str">
        <f>TEXT(Table15[[#This Row],[Date]],"mmmm")</f>
        <v>juillet</v>
      </c>
      <c r="AO196" s="11" t="e">
        <f ca="1">_xlfn.MAXIFS(Table15[Total Distance (m)],Table15[Name],Table15[[#This Row],[Name]])</f>
        <v>#NAME?</v>
      </c>
      <c r="AP196" s="11" t="e">
        <f ca="1">_xlfn.MAXIFS(Table15[HSD Above 20 km/h],Table15[Name],Table15[[#This Row],[Name]])</f>
        <v>#NAME?</v>
      </c>
      <c r="AQ196" s="11" t="e">
        <f ca="1">_xlfn.MAXIFS(Table15[Maximum Velocity (km/h)],Table15[Name],Table15[[#This Row],[Name]])</f>
        <v>#NAME?</v>
      </c>
      <c r="AR196" s="9" t="e">
        <f ca="1">Table15[[#This Row],[Maximum Velocity (km/h)]]/Table15[[#This Row],[Max_Maximum Velocity (km/h)]]</f>
        <v>#NAME?</v>
      </c>
      <c r="AS196" s="11" t="e">
        <f ca="1">_xlfn.MAXIFS(Table15[Velocity Zone 4 (15-20 Km/h) (m)],Table15[Name],Table15[[#This Row],[Name]])</f>
        <v>#NAME?</v>
      </c>
      <c r="AT196" s="11" t="e">
        <f ca="1">_xlfn.MAXIFS(Table15[Velocity Zone 6 (25 + Km/h) (m)],Table15[Name],Table15[[#This Row],[Name]])</f>
        <v>#NAME?</v>
      </c>
      <c r="AU196" s="11" t="e">
        <f ca="1">_xlfn.MAXIFS(Table15[Acceleration B1-3 Total Efforts (Gen 2)],Table15[Name],Table15[[#This Row],[Name]])</f>
        <v>#NAME?</v>
      </c>
      <c r="AV196" s="11" t="e">
        <f ca="1">_xlfn.MAXIFS(Table15[Deceleration B1-3 Total Efforts (Gen 2)],Table15[Name],Table15[[#This Row],[Name]])</f>
        <v>#NAME?</v>
      </c>
      <c r="AW196" s="11" t="e">
        <f ca="1">_xlfn.MAXIFS(Table15[High Intensity Distance (m)_&gt;15],Table15[Name],Table15[[#This Row],[Name]])</f>
        <v>#NAME?</v>
      </c>
      <c r="AX196" s="11" t="e">
        <f ca="1">_xlfn.MAXIFS(Table15[Velocity Zone 5 (20-25 Km/h) (m)],Table15[Name],Table15[[#This Row],[Name]])</f>
        <v>#NAME?</v>
      </c>
      <c r="AY196" s="11" t="e">
        <f ca="1">_xlfn.MAXIFS(Table15[Total Player Load],Table15[Name],Table15[[#This Row],[Name]])</f>
        <v>#NAME?</v>
      </c>
      <c r="AZ196" s="11" t="e">
        <f ca="1">_xlfn.MAXIFS(Table15[ACC+DEC],Table15[Name],Table15[[#This Row],[Name]])</f>
        <v>#NAME?</v>
      </c>
      <c r="BA196" s="11">
        <f>CONVERT(Table15[[#This Row],[Total Duration]],"day","mn")</f>
        <v>189.03333333333333</v>
      </c>
      <c r="BB196" s="12">
        <f>Table15[[#This Row],[HSD Above 20 km/h]]/Table15[[#This Row],[Duration(min)]]</f>
        <v>4.7549815905484039</v>
      </c>
      <c r="BC196" s="12">
        <f>Table15[[#This Row],[Velocity Zone 4 (15-20 Km/h) (m)]]/Table15[[#This Row],[Duration(min)]]</f>
        <v>5.712854928584024</v>
      </c>
      <c r="BD196" s="12">
        <f>Table15[[#This Row],[Velocity Zone 6 (25 + Km/h) (m)]]/Table15[[#This Row],[Duration(min)]]</f>
        <v>0.49975312995944277</v>
      </c>
      <c r="BE196" s="12">
        <f>Table15[[#This Row],[Acceleration B1-3 Total Efforts (Gen 2)]]/Table15[[#This Row],[Duration(min)]]</f>
        <v>0.70886968788573446</v>
      </c>
      <c r="BF196" s="12">
        <f>Table15[[#This Row],[Deceleration B1-3 Total Efforts (Gen 2)]]/Table15[[#This Row],[Duration(min)]]</f>
        <v>0.54487744665843763</v>
      </c>
      <c r="BG196" s="12">
        <f>Table15[[#This Row],[High Intensity Distance (m)_&gt;15]]/Table15[[#This Row],[Duration(min)]]</f>
        <v>10.467836519132428</v>
      </c>
      <c r="BH196" s="12">
        <f>Table15[[#This Row],[Velocity Zone 5 (20-25 Km/h) (m)]]/Table15[[#This Row],[Duration(min)]]</f>
        <v>4.2552284605889614</v>
      </c>
      <c r="BI196" s="12">
        <f>Table15[[#This Row],[Total Player Load]]/Table15[[#This Row],[Duration(min)]]</f>
        <v>5.1262613472050784</v>
      </c>
      <c r="BJ196" s="12">
        <f>Table15[[#This Row],[ACC+DEC]]/Table15[[#This Row],[Duration(min)]]</f>
        <v>1.2537471345441722</v>
      </c>
      <c r="BK196" s="11"/>
      <c r="BL196" s="11"/>
    </row>
    <row r="197" spans="1:64" x14ac:dyDescent="0.3">
      <c r="A197" s="6" t="s">
        <v>28</v>
      </c>
      <c r="B197" s="6" t="s">
        <v>141</v>
      </c>
      <c r="C197" s="18" t="s">
        <v>142</v>
      </c>
      <c r="D197" s="6" t="s">
        <v>17</v>
      </c>
      <c r="E197" s="17" t="s">
        <v>151</v>
      </c>
      <c r="F197" s="19">
        <v>8728.8657199999998</v>
      </c>
      <c r="G197" s="19">
        <v>324.06</v>
      </c>
      <c r="H197" s="19">
        <v>26.405169999999998</v>
      </c>
      <c r="I197" s="19">
        <v>750.17998999999998</v>
      </c>
      <c r="J197" s="19">
        <v>70.39</v>
      </c>
      <c r="K197" s="19">
        <v>95</v>
      </c>
      <c r="L197" s="19">
        <v>62</v>
      </c>
      <c r="M197" s="19">
        <v>1074.23999</v>
      </c>
      <c r="N197" s="19">
        <v>253.67</v>
      </c>
      <c r="O197" s="19">
        <v>873.31964000000005</v>
      </c>
      <c r="P197" s="20">
        <v>46.209699999999998</v>
      </c>
      <c r="Q197" s="21">
        <f>SUM(Table15[[#This Row],[Acceleration B1-3 Total Efforts (Gen 2)]:[Deceleration B1-3 Total Efforts (Gen 2)]])</f>
        <v>157</v>
      </c>
      <c r="R197" s="22">
        <f>AVERAGEIF(Table15[Name],Table15[[#This Row],[Name]],Table15[Total Distance (m)])</f>
        <v>5226.0524104761907</v>
      </c>
      <c r="S197" s="11">
        <f>AVERAGEIF(Table15[Name],Table15[[#This Row],[Name]],Table15[HSD Above 20 km/h])</f>
        <v>191.89047666666667</v>
      </c>
      <c r="T197" s="11">
        <f>AVERAGEIF(Table15[Name],Table15[[#This Row],[Name]],Table15[Maximum Velocity (km/h)])</f>
        <v>24.023690000000002</v>
      </c>
      <c r="U197" s="11">
        <f>AVERAGEIF(Table15[Name],Table15[[#This Row],[Name]],Table15[Velocity Zone 4 (15-20 Km/h) (m)])</f>
        <v>513.75143095238082</v>
      </c>
      <c r="V197" s="11">
        <f>AVERAGEIF(Table15[Name],Table15[[#This Row],[Name]],Table15[Velocity Zone 6 (25 + Km/h) (m)])</f>
        <v>55.037619047619046</v>
      </c>
      <c r="W197" s="11">
        <f>AVERAGEIF(Table15[Name],Table15[[#This Row],[Name]],Table15[Acceleration B1-3 Total Efforts (Gen 2)])</f>
        <v>62.238095238095241</v>
      </c>
      <c r="X197" s="11">
        <f>AVERAGEIF(Table15[Name],Table15[[#This Row],[Name]],Table15[Deceleration B1-3 Total Efforts (Gen 2)])</f>
        <v>39.761904761904759</v>
      </c>
      <c r="Y197" s="11">
        <f>AVERAGEIF(Table15[Name],Table15[[#This Row],[Name]],Table15[High Intensity Distance (m)_&gt;15])</f>
        <v>705.64190761904752</v>
      </c>
      <c r="Z197" s="11">
        <f>AVERAGEIF(Table15[Name],Table15[[#This Row],[Name]],Table15[Velocity Zone 5 (20-25 Km/h) (m)])</f>
        <v>136.85285761904763</v>
      </c>
      <c r="AA197" s="11">
        <f>AVERAGEIF(Table15[Name],Table15[[#This Row],[Name]],Table15[Total Player Load])</f>
        <v>519.94061999999997</v>
      </c>
      <c r="AB197" s="11">
        <f>AVERAGEIF(Table15[Name],Table15[[#This Row],[Name]],Table15[ACC+DEC])</f>
        <v>102</v>
      </c>
      <c r="AC197" s="11">
        <f>AVERAGE(Table15[Total Distance (m)])</f>
        <v>5546.0900840188679</v>
      </c>
      <c r="AD197" s="11">
        <f>AVERAGE(Table15[HSD Above 20 km/h])</f>
        <v>248.67511279245289</v>
      </c>
      <c r="AE197" s="11">
        <f>AVERAGE(Table15[Maximum Velocity (km/h)])</f>
        <v>25.938714150943401</v>
      </c>
      <c r="AF197" s="11">
        <f>AVERAGE(Table15[Velocity Zone 4 (15-20 Km/h) (m)])</f>
        <v>585.63754809433908</v>
      </c>
      <c r="AG197" s="11">
        <f>AVERAGE(Table15[Velocity Zone 6 (25 + Km/h) (m)])</f>
        <v>55.103452830188672</v>
      </c>
      <c r="AH197" s="11">
        <f>AVERAGE(Table15[Acceleration B1-3 Total Efforts (Gen 2)])</f>
        <v>70.932075471698113</v>
      </c>
      <c r="AI197" s="11">
        <f>AVERAGE(Table15[Deceleration B1-3 Total Efforts (Gen 2)])</f>
        <v>58.513207547169813</v>
      </c>
      <c r="AJ197" s="11">
        <f>AVERAGE(Table15[High Intensity Distance (m)_&gt;15])</f>
        <v>834.31266088679206</v>
      </c>
      <c r="AK197" s="11">
        <f>AVERAGE(Table15[Velocity Zone 5 (20-25 Km/h) (m)])</f>
        <v>193.57165996226419</v>
      </c>
      <c r="AL197" s="11">
        <f>AVERAGE(Table15[Total Player Load])</f>
        <v>612.17092028301886</v>
      </c>
      <c r="AM197" s="11">
        <f>AVERAGE(Table15[ACC+DEC])</f>
        <v>129.44528301886791</v>
      </c>
      <c r="AN197" s="11" t="str">
        <f>TEXT(Table15[[#This Row],[Date]],"mmmm")</f>
        <v>juillet</v>
      </c>
      <c r="AO197" s="11" t="e">
        <f ca="1">_xlfn.MAXIFS(Table15[Total Distance (m)],Table15[Name],Table15[[#This Row],[Name]])</f>
        <v>#NAME?</v>
      </c>
      <c r="AP197" s="11" t="e">
        <f ca="1">_xlfn.MAXIFS(Table15[HSD Above 20 km/h],Table15[Name],Table15[[#This Row],[Name]])</f>
        <v>#NAME?</v>
      </c>
      <c r="AQ197" s="11" t="e">
        <f ca="1">_xlfn.MAXIFS(Table15[Maximum Velocity (km/h)],Table15[Name],Table15[[#This Row],[Name]])</f>
        <v>#NAME?</v>
      </c>
      <c r="AR197" s="9" t="e">
        <f ca="1">Table15[[#This Row],[Maximum Velocity (km/h)]]/Table15[[#This Row],[Max_Maximum Velocity (km/h)]]</f>
        <v>#NAME?</v>
      </c>
      <c r="AS197" s="11" t="e">
        <f ca="1">_xlfn.MAXIFS(Table15[Velocity Zone 4 (15-20 Km/h) (m)],Table15[Name],Table15[[#This Row],[Name]])</f>
        <v>#NAME?</v>
      </c>
      <c r="AT197" s="11" t="e">
        <f ca="1">_xlfn.MAXIFS(Table15[Velocity Zone 6 (25 + Km/h) (m)],Table15[Name],Table15[[#This Row],[Name]])</f>
        <v>#NAME?</v>
      </c>
      <c r="AU197" s="11" t="e">
        <f ca="1">_xlfn.MAXIFS(Table15[Acceleration B1-3 Total Efforts (Gen 2)],Table15[Name],Table15[[#This Row],[Name]])</f>
        <v>#NAME?</v>
      </c>
      <c r="AV197" s="11" t="e">
        <f ca="1">_xlfn.MAXIFS(Table15[Deceleration B1-3 Total Efforts (Gen 2)],Table15[Name],Table15[[#This Row],[Name]])</f>
        <v>#NAME?</v>
      </c>
      <c r="AW197" s="11" t="e">
        <f ca="1">_xlfn.MAXIFS(Table15[High Intensity Distance (m)_&gt;15],Table15[Name],Table15[[#This Row],[Name]])</f>
        <v>#NAME?</v>
      </c>
      <c r="AX197" s="11" t="e">
        <f ca="1">_xlfn.MAXIFS(Table15[Velocity Zone 5 (20-25 Km/h) (m)],Table15[Name],Table15[[#This Row],[Name]])</f>
        <v>#NAME?</v>
      </c>
      <c r="AY197" s="11" t="e">
        <f ca="1">_xlfn.MAXIFS(Table15[Total Player Load],Table15[Name],Table15[[#This Row],[Name]])</f>
        <v>#NAME?</v>
      </c>
      <c r="AZ197" s="11" t="e">
        <f ca="1">_xlfn.MAXIFS(Table15[ACC+DEC],Table15[Name],Table15[[#This Row],[Name]])</f>
        <v>#NAME?</v>
      </c>
      <c r="BA197" s="11">
        <f>CONVERT(Table15[[#This Row],[Total Duration]],"day","mn")</f>
        <v>188.88333333333333</v>
      </c>
      <c r="BB197" s="12">
        <f>Table15[[#This Row],[HSD Above 20 km/h]]/Table15[[#This Row],[Duration(min)]]</f>
        <v>1.7156622253595695</v>
      </c>
      <c r="BC197" s="12">
        <f>Table15[[#This Row],[Velocity Zone 4 (15-20 Km/h) (m)]]/Table15[[#This Row],[Duration(min)]]</f>
        <v>3.9716579369981471</v>
      </c>
      <c r="BD197" s="12">
        <f>Table15[[#This Row],[Velocity Zone 6 (25 + Km/h) (m)]]/Table15[[#This Row],[Duration(min)]]</f>
        <v>0.37266390187946707</v>
      </c>
      <c r="BE197" s="12">
        <f>Table15[[#This Row],[Acceleration B1-3 Total Efforts (Gen 2)]]/Table15[[#This Row],[Duration(min)]]</f>
        <v>0.50295596929321451</v>
      </c>
      <c r="BF197" s="12">
        <f>Table15[[#This Row],[Deceleration B1-3 Total Efforts (Gen 2)]]/Table15[[#This Row],[Duration(min)]]</f>
        <v>0.32824494838083473</v>
      </c>
      <c r="BG197" s="12">
        <f>Table15[[#This Row],[High Intensity Distance (m)_&gt;15]]/Table15[[#This Row],[Duration(min)]]</f>
        <v>5.6873201623577172</v>
      </c>
      <c r="BH197" s="12">
        <f>Table15[[#This Row],[Velocity Zone 5 (20-25 Km/h) (m)]]/Table15[[#This Row],[Duration(min)]]</f>
        <v>1.3429983234801024</v>
      </c>
      <c r="BI197" s="12">
        <f>Table15[[#This Row],[Total Player Load]]/Table15[[#This Row],[Duration(min)]]</f>
        <v>4.6235929056736964</v>
      </c>
      <c r="BJ197" s="12">
        <f>Table15[[#This Row],[ACC+DEC]]/Table15[[#This Row],[Duration(min)]]</f>
        <v>0.83120091767404924</v>
      </c>
      <c r="BK197" s="11"/>
      <c r="BL197" s="11"/>
    </row>
    <row r="198" spans="1:64" x14ac:dyDescent="0.3">
      <c r="A198" s="6" t="s">
        <v>29</v>
      </c>
      <c r="B198" s="6" t="s">
        <v>141</v>
      </c>
      <c r="C198" s="18" t="s">
        <v>142</v>
      </c>
      <c r="D198" s="6" t="s">
        <v>19</v>
      </c>
      <c r="E198" s="17" t="s">
        <v>148</v>
      </c>
      <c r="F198" s="19">
        <v>10213.20825</v>
      </c>
      <c r="G198" s="19">
        <v>540.78000999999995</v>
      </c>
      <c r="H198" s="19">
        <v>26.376139999999999</v>
      </c>
      <c r="I198" s="19">
        <v>1556.2900199999999</v>
      </c>
      <c r="J198" s="19">
        <v>59.62</v>
      </c>
      <c r="K198" s="19">
        <v>120</v>
      </c>
      <c r="L198" s="19">
        <v>95</v>
      </c>
      <c r="M198" s="19">
        <v>2097.0700299999999</v>
      </c>
      <c r="N198" s="19">
        <v>481.16001</v>
      </c>
      <c r="O198" s="19">
        <v>1122.47876</v>
      </c>
      <c r="P198" s="20">
        <v>54.022039999999997</v>
      </c>
      <c r="Q198" s="21">
        <f>SUM(Table15[[#This Row],[Acceleration B1-3 Total Efforts (Gen 2)]:[Deceleration B1-3 Total Efforts (Gen 2)]])</f>
        <v>215</v>
      </c>
      <c r="R198" s="22">
        <f>AVERAGEIF(Table15[Name],Table15[[#This Row],[Name]],Table15[Total Distance (m)])</f>
        <v>5728.9490364516105</v>
      </c>
      <c r="S198" s="11">
        <f>AVERAGEIF(Table15[Name],Table15[[#This Row],[Name]],Table15[HSD Above 20 km/h])</f>
        <v>239.85128903225805</v>
      </c>
      <c r="T198" s="11">
        <f>AVERAGEIF(Table15[Name],Table15[[#This Row],[Name]],Table15[Maximum Velocity (km/h)])</f>
        <v>25.935883548387089</v>
      </c>
      <c r="U198" s="11">
        <f>AVERAGEIF(Table15[Name],Table15[[#This Row],[Name]],Table15[Velocity Zone 4 (15-20 Km/h) (m)])</f>
        <v>718.38871516129029</v>
      </c>
      <c r="V198" s="11">
        <f>AVERAGEIF(Table15[Name],Table15[[#This Row],[Name]],Table15[Velocity Zone 6 (25 + Km/h) (m)])</f>
        <v>46.860967419354829</v>
      </c>
      <c r="W198" s="11">
        <f>AVERAGEIF(Table15[Name],Table15[[#This Row],[Name]],Table15[Acceleration B1-3 Total Efforts (Gen 2)])</f>
        <v>75.193548387096769</v>
      </c>
      <c r="X198" s="11">
        <f>AVERAGEIF(Table15[Name],Table15[[#This Row],[Name]],Table15[Deceleration B1-3 Total Efforts (Gen 2)])</f>
        <v>57.548387096774192</v>
      </c>
      <c r="Y198" s="11">
        <f>AVERAGEIF(Table15[Name],Table15[[#This Row],[Name]],Table15[High Intensity Distance (m)_&gt;15])</f>
        <v>958.24000419354843</v>
      </c>
      <c r="Z198" s="11">
        <f>AVERAGEIF(Table15[Name],Table15[[#This Row],[Name]],Table15[Velocity Zone 5 (20-25 Km/h) (m)])</f>
        <v>192.99032161290322</v>
      </c>
      <c r="AA198" s="11">
        <f>AVERAGEIF(Table15[Name],Table15[[#This Row],[Name]],Table15[Total Player Load])</f>
        <v>618.45316032258052</v>
      </c>
      <c r="AB198" s="11">
        <f>AVERAGEIF(Table15[Name],Table15[[#This Row],[Name]],Table15[ACC+DEC])</f>
        <v>132.74193548387098</v>
      </c>
      <c r="AC198" s="11">
        <f>AVERAGE(Table15[Total Distance (m)])</f>
        <v>5546.0900840188679</v>
      </c>
      <c r="AD198" s="11">
        <f>AVERAGE(Table15[HSD Above 20 km/h])</f>
        <v>248.67511279245289</v>
      </c>
      <c r="AE198" s="11">
        <f>AVERAGE(Table15[Maximum Velocity (km/h)])</f>
        <v>25.938714150943401</v>
      </c>
      <c r="AF198" s="11">
        <f>AVERAGE(Table15[Velocity Zone 4 (15-20 Km/h) (m)])</f>
        <v>585.63754809433908</v>
      </c>
      <c r="AG198" s="11">
        <f>AVERAGE(Table15[Velocity Zone 6 (25 + Km/h) (m)])</f>
        <v>55.103452830188672</v>
      </c>
      <c r="AH198" s="11">
        <f>AVERAGE(Table15[Acceleration B1-3 Total Efforts (Gen 2)])</f>
        <v>70.932075471698113</v>
      </c>
      <c r="AI198" s="11">
        <f>AVERAGE(Table15[Deceleration B1-3 Total Efforts (Gen 2)])</f>
        <v>58.513207547169813</v>
      </c>
      <c r="AJ198" s="11">
        <f>AVERAGE(Table15[High Intensity Distance (m)_&gt;15])</f>
        <v>834.31266088679206</v>
      </c>
      <c r="AK198" s="11">
        <f>AVERAGE(Table15[Velocity Zone 5 (20-25 Km/h) (m)])</f>
        <v>193.57165996226419</v>
      </c>
      <c r="AL198" s="11">
        <f>AVERAGE(Table15[Total Player Load])</f>
        <v>612.17092028301886</v>
      </c>
      <c r="AM198" s="11">
        <f>AVERAGE(Table15[ACC+DEC])</f>
        <v>129.44528301886791</v>
      </c>
      <c r="AN198" s="11" t="str">
        <f>TEXT(Table15[[#This Row],[Date]],"mmmm")</f>
        <v>juillet</v>
      </c>
      <c r="AO198" s="11" t="e">
        <f ca="1">_xlfn.MAXIFS(Table15[Total Distance (m)],Table15[Name],Table15[[#This Row],[Name]])</f>
        <v>#NAME?</v>
      </c>
      <c r="AP198" s="11" t="e">
        <f ca="1">_xlfn.MAXIFS(Table15[HSD Above 20 km/h],Table15[Name],Table15[[#This Row],[Name]])</f>
        <v>#NAME?</v>
      </c>
      <c r="AQ198" s="11" t="e">
        <f ca="1">_xlfn.MAXIFS(Table15[Maximum Velocity (km/h)],Table15[Name],Table15[[#This Row],[Name]])</f>
        <v>#NAME?</v>
      </c>
      <c r="AR198" s="9" t="e">
        <f ca="1">Table15[[#This Row],[Maximum Velocity (km/h)]]/Table15[[#This Row],[Max_Maximum Velocity (km/h)]]</f>
        <v>#NAME?</v>
      </c>
      <c r="AS198" s="11" t="e">
        <f ca="1">_xlfn.MAXIFS(Table15[Velocity Zone 4 (15-20 Km/h) (m)],Table15[Name],Table15[[#This Row],[Name]])</f>
        <v>#NAME?</v>
      </c>
      <c r="AT198" s="11" t="e">
        <f ca="1">_xlfn.MAXIFS(Table15[Velocity Zone 6 (25 + Km/h) (m)],Table15[Name],Table15[[#This Row],[Name]])</f>
        <v>#NAME?</v>
      </c>
      <c r="AU198" s="11" t="e">
        <f ca="1">_xlfn.MAXIFS(Table15[Acceleration B1-3 Total Efforts (Gen 2)],Table15[Name],Table15[[#This Row],[Name]])</f>
        <v>#NAME?</v>
      </c>
      <c r="AV198" s="11" t="e">
        <f ca="1">_xlfn.MAXIFS(Table15[Deceleration B1-3 Total Efforts (Gen 2)],Table15[Name],Table15[[#This Row],[Name]])</f>
        <v>#NAME?</v>
      </c>
      <c r="AW198" s="11" t="e">
        <f ca="1">_xlfn.MAXIFS(Table15[High Intensity Distance (m)_&gt;15],Table15[Name],Table15[[#This Row],[Name]])</f>
        <v>#NAME?</v>
      </c>
      <c r="AX198" s="11" t="e">
        <f ca="1">_xlfn.MAXIFS(Table15[Velocity Zone 5 (20-25 Km/h) (m)],Table15[Name],Table15[[#This Row],[Name]])</f>
        <v>#NAME?</v>
      </c>
      <c r="AY198" s="11" t="e">
        <f ca="1">_xlfn.MAXIFS(Table15[Total Player Load],Table15[Name],Table15[[#This Row],[Name]])</f>
        <v>#NAME?</v>
      </c>
      <c r="AZ198" s="11" t="e">
        <f ca="1">_xlfn.MAXIFS(Table15[ACC+DEC],Table15[Name],Table15[[#This Row],[Name]])</f>
        <v>#NAME?</v>
      </c>
      <c r="BA198" s="11">
        <f>CONVERT(Table15[[#This Row],[Total Duration]],"day","mn")</f>
        <v>189.05000000000004</v>
      </c>
      <c r="BB198" s="12">
        <f>Table15[[#This Row],[HSD Above 20 km/h]]/Table15[[#This Row],[Duration(min)]]</f>
        <v>2.8605131446707213</v>
      </c>
      <c r="BC198" s="12">
        <f>Table15[[#This Row],[Velocity Zone 4 (15-20 Km/h) (m)]]/Table15[[#This Row],[Duration(min)]]</f>
        <v>8.232160909812217</v>
      </c>
      <c r="BD198" s="12">
        <f>Table15[[#This Row],[Velocity Zone 6 (25 + Km/h) (m)]]/Table15[[#This Row],[Duration(min)]]</f>
        <v>0.31536630521026177</v>
      </c>
      <c r="BE198" s="12">
        <f>Table15[[#This Row],[Acceleration B1-3 Total Efforts (Gen 2)]]/Table15[[#This Row],[Duration(min)]]</f>
        <v>0.63475271092303609</v>
      </c>
      <c r="BF198" s="12">
        <f>Table15[[#This Row],[Deceleration B1-3 Total Efforts (Gen 2)]]/Table15[[#This Row],[Duration(min)]]</f>
        <v>0.5025125628140702</v>
      </c>
      <c r="BG198" s="12">
        <f>Table15[[#This Row],[High Intensity Distance (m)_&gt;15]]/Table15[[#This Row],[Duration(min)]]</f>
        <v>11.092674054482938</v>
      </c>
      <c r="BH198" s="12">
        <f>Table15[[#This Row],[Velocity Zone 5 (20-25 Km/h) (m)]]/Table15[[#This Row],[Duration(min)]]</f>
        <v>2.5451468394604597</v>
      </c>
      <c r="BI198" s="12">
        <f>Table15[[#This Row],[Total Player Load]]/Table15[[#This Row],[Duration(min)]]</f>
        <v>5.937470298862733</v>
      </c>
      <c r="BJ198" s="12">
        <f>Table15[[#This Row],[ACC+DEC]]/Table15[[#This Row],[Duration(min)]]</f>
        <v>1.1372652737371063</v>
      </c>
      <c r="BK198" s="11"/>
      <c r="BL198" s="11"/>
    </row>
    <row r="199" spans="1:64" x14ac:dyDescent="0.3">
      <c r="A199" s="6" t="s">
        <v>30</v>
      </c>
      <c r="B199" s="6" t="s">
        <v>141</v>
      </c>
      <c r="C199" s="18" t="s">
        <v>142</v>
      </c>
      <c r="D199" s="6" t="s">
        <v>21</v>
      </c>
      <c r="E199" s="17" t="s">
        <v>152</v>
      </c>
      <c r="F199" s="19">
        <v>10946.286620000001</v>
      </c>
      <c r="G199" s="19">
        <v>748.21001999999999</v>
      </c>
      <c r="H199" s="19">
        <v>28.407609999999998</v>
      </c>
      <c r="I199" s="19">
        <v>1442.17001</v>
      </c>
      <c r="J199" s="19">
        <v>128.42999</v>
      </c>
      <c r="K199" s="19">
        <v>112</v>
      </c>
      <c r="L199" s="19">
        <v>100</v>
      </c>
      <c r="M199" s="19">
        <v>2190.3800299999998</v>
      </c>
      <c r="N199" s="19">
        <v>619.78003000000001</v>
      </c>
      <c r="O199" s="19">
        <v>1265.5075400000001</v>
      </c>
      <c r="P199" s="20">
        <v>57.77843</v>
      </c>
      <c r="Q199" s="21">
        <f>SUM(Table15[[#This Row],[Acceleration B1-3 Total Efforts (Gen 2)]:[Deceleration B1-3 Total Efforts (Gen 2)]])</f>
        <v>212</v>
      </c>
      <c r="R199" s="22">
        <f>AVERAGEIF(Table15[Name],Table15[[#This Row],[Name]],Table15[Total Distance (m)])</f>
        <v>6327.7802760000004</v>
      </c>
      <c r="S199" s="11">
        <f>AVERAGEIF(Table15[Name],Table15[[#This Row],[Name]],Table15[HSD Above 20 km/h])</f>
        <v>269.76999760000001</v>
      </c>
      <c r="T199" s="11">
        <f>AVERAGEIF(Table15[Name],Table15[[#This Row],[Name]],Table15[Maximum Velocity (km/h)])</f>
        <v>26.616227999999992</v>
      </c>
      <c r="U199" s="11">
        <f>AVERAGEIF(Table15[Name],Table15[[#This Row],[Name]],Table15[Velocity Zone 4 (15-20 Km/h) (m)])</f>
        <v>618.62719760000004</v>
      </c>
      <c r="V199" s="11">
        <f>AVERAGEIF(Table15[Name],Table15[[#This Row],[Name]],Table15[Velocity Zone 6 (25 + Km/h) (m)])</f>
        <v>55.423999599999988</v>
      </c>
      <c r="W199" s="11">
        <f>AVERAGEIF(Table15[Name],Table15[[#This Row],[Name]],Table15[Acceleration B1-3 Total Efforts (Gen 2)])</f>
        <v>72.12</v>
      </c>
      <c r="X199" s="11">
        <f>AVERAGEIF(Table15[Name],Table15[[#This Row],[Name]],Table15[Deceleration B1-3 Total Efforts (Gen 2)])</f>
        <v>69.84</v>
      </c>
      <c r="Y199" s="11">
        <f>AVERAGEIF(Table15[Name],Table15[[#This Row],[Name]],Table15[High Intensity Distance (m)_&gt;15])</f>
        <v>888.39719520000017</v>
      </c>
      <c r="Z199" s="11">
        <f>AVERAGEIF(Table15[Name],Table15[[#This Row],[Name]],Table15[Velocity Zone 5 (20-25 Km/h) (m)])</f>
        <v>214.34599800000004</v>
      </c>
      <c r="AA199" s="11">
        <f>AVERAGEIF(Table15[Name],Table15[[#This Row],[Name]],Table15[Total Player Load])</f>
        <v>767.42658760000006</v>
      </c>
      <c r="AB199" s="11">
        <f>AVERAGEIF(Table15[Name],Table15[[#This Row],[Name]],Table15[ACC+DEC])</f>
        <v>141.96</v>
      </c>
      <c r="AC199" s="11">
        <f>AVERAGE(Table15[Total Distance (m)])</f>
        <v>5546.0900840188679</v>
      </c>
      <c r="AD199" s="11">
        <f>AVERAGE(Table15[HSD Above 20 km/h])</f>
        <v>248.67511279245289</v>
      </c>
      <c r="AE199" s="11">
        <f>AVERAGE(Table15[Maximum Velocity (km/h)])</f>
        <v>25.938714150943401</v>
      </c>
      <c r="AF199" s="11">
        <f>AVERAGE(Table15[Velocity Zone 4 (15-20 Km/h) (m)])</f>
        <v>585.63754809433908</v>
      </c>
      <c r="AG199" s="11">
        <f>AVERAGE(Table15[Velocity Zone 6 (25 + Km/h) (m)])</f>
        <v>55.103452830188672</v>
      </c>
      <c r="AH199" s="11">
        <f>AVERAGE(Table15[Acceleration B1-3 Total Efforts (Gen 2)])</f>
        <v>70.932075471698113</v>
      </c>
      <c r="AI199" s="11">
        <f>AVERAGE(Table15[Deceleration B1-3 Total Efforts (Gen 2)])</f>
        <v>58.513207547169813</v>
      </c>
      <c r="AJ199" s="11">
        <f>AVERAGE(Table15[High Intensity Distance (m)_&gt;15])</f>
        <v>834.31266088679206</v>
      </c>
      <c r="AK199" s="11">
        <f>AVERAGE(Table15[Velocity Zone 5 (20-25 Km/h) (m)])</f>
        <v>193.57165996226419</v>
      </c>
      <c r="AL199" s="11">
        <f>AVERAGE(Table15[Total Player Load])</f>
        <v>612.17092028301886</v>
      </c>
      <c r="AM199" s="11">
        <f>AVERAGE(Table15[ACC+DEC])</f>
        <v>129.44528301886791</v>
      </c>
      <c r="AN199" s="11" t="str">
        <f>TEXT(Table15[[#This Row],[Date]],"mmmm")</f>
        <v>juillet</v>
      </c>
      <c r="AO199" s="11" t="e">
        <f ca="1">_xlfn.MAXIFS(Table15[Total Distance (m)],Table15[Name],Table15[[#This Row],[Name]])</f>
        <v>#NAME?</v>
      </c>
      <c r="AP199" s="11" t="e">
        <f ca="1">_xlfn.MAXIFS(Table15[HSD Above 20 km/h],Table15[Name],Table15[[#This Row],[Name]])</f>
        <v>#NAME?</v>
      </c>
      <c r="AQ199" s="11" t="e">
        <f ca="1">_xlfn.MAXIFS(Table15[Maximum Velocity (km/h)],Table15[Name],Table15[[#This Row],[Name]])</f>
        <v>#NAME?</v>
      </c>
      <c r="AR199" s="9" t="e">
        <f ca="1">Table15[[#This Row],[Maximum Velocity (km/h)]]/Table15[[#This Row],[Max_Maximum Velocity (km/h)]]</f>
        <v>#NAME?</v>
      </c>
      <c r="AS199" s="11" t="e">
        <f ca="1">_xlfn.MAXIFS(Table15[Velocity Zone 4 (15-20 Km/h) (m)],Table15[Name],Table15[[#This Row],[Name]])</f>
        <v>#NAME?</v>
      </c>
      <c r="AT199" s="11" t="e">
        <f ca="1">_xlfn.MAXIFS(Table15[Velocity Zone 6 (25 + Km/h) (m)],Table15[Name],Table15[[#This Row],[Name]])</f>
        <v>#NAME?</v>
      </c>
      <c r="AU199" s="11" t="e">
        <f ca="1">_xlfn.MAXIFS(Table15[Acceleration B1-3 Total Efforts (Gen 2)],Table15[Name],Table15[[#This Row],[Name]])</f>
        <v>#NAME?</v>
      </c>
      <c r="AV199" s="11" t="e">
        <f ca="1">_xlfn.MAXIFS(Table15[Deceleration B1-3 Total Efforts (Gen 2)],Table15[Name],Table15[[#This Row],[Name]])</f>
        <v>#NAME?</v>
      </c>
      <c r="AW199" s="11" t="e">
        <f ca="1">_xlfn.MAXIFS(Table15[High Intensity Distance (m)_&gt;15],Table15[Name],Table15[[#This Row],[Name]])</f>
        <v>#NAME?</v>
      </c>
      <c r="AX199" s="11" t="e">
        <f ca="1">_xlfn.MAXIFS(Table15[Velocity Zone 5 (20-25 Km/h) (m)],Table15[Name],Table15[[#This Row],[Name]])</f>
        <v>#NAME?</v>
      </c>
      <c r="AY199" s="11" t="e">
        <f ca="1">_xlfn.MAXIFS(Table15[Total Player Load],Table15[Name],Table15[[#This Row],[Name]])</f>
        <v>#NAME?</v>
      </c>
      <c r="AZ199" s="11" t="e">
        <f ca="1">_xlfn.MAXIFS(Table15[ACC+DEC],Table15[Name],Table15[[#This Row],[Name]])</f>
        <v>#NAME?</v>
      </c>
      <c r="BA199" s="11">
        <f>CONVERT(Table15[[#This Row],[Total Duration]],"day","mn")</f>
        <v>189.45</v>
      </c>
      <c r="BB199" s="12">
        <f>Table15[[#This Row],[HSD Above 20 km/h]]/Table15[[#This Row],[Duration(min)]]</f>
        <v>3.9493798891528109</v>
      </c>
      <c r="BC199" s="12">
        <f>Table15[[#This Row],[Velocity Zone 4 (15-20 Km/h) (m)]]/Table15[[#This Row],[Duration(min)]]</f>
        <v>7.6124043811031941</v>
      </c>
      <c r="BD199" s="12">
        <f>Table15[[#This Row],[Velocity Zone 6 (25 + Km/h) (m)]]/Table15[[#This Row],[Duration(min)]]</f>
        <v>0.67790968593296386</v>
      </c>
      <c r="BE199" s="12">
        <f>Table15[[#This Row],[Acceleration B1-3 Total Efforts (Gen 2)]]/Table15[[#This Row],[Duration(min)]]</f>
        <v>0.5911850092372658</v>
      </c>
      <c r="BF199" s="12">
        <f>Table15[[#This Row],[Deceleration B1-3 Total Efforts (Gen 2)]]/Table15[[#This Row],[Duration(min)]]</f>
        <v>0.5278437582475588</v>
      </c>
      <c r="BG199" s="12">
        <f>Table15[[#This Row],[High Intensity Distance (m)_&gt;15]]/Table15[[#This Row],[Duration(min)]]</f>
        <v>11.561784270256004</v>
      </c>
      <c r="BH199" s="12">
        <f>Table15[[#This Row],[Velocity Zone 5 (20-25 Km/h) (m)]]/Table15[[#This Row],[Duration(min)]]</f>
        <v>3.2714702032198471</v>
      </c>
      <c r="BI199" s="12">
        <f>Table15[[#This Row],[Total Player Load]]/Table15[[#This Row],[Duration(min)]]</f>
        <v>6.6799025600422279</v>
      </c>
      <c r="BJ199" s="12">
        <f>Table15[[#This Row],[ACC+DEC]]/Table15[[#This Row],[Duration(min)]]</f>
        <v>1.1190287674848245</v>
      </c>
      <c r="BK199" s="11"/>
      <c r="BL199" s="11"/>
    </row>
    <row r="200" spans="1:64" x14ac:dyDescent="0.3">
      <c r="A200" s="6" t="s">
        <v>31</v>
      </c>
      <c r="B200" s="6" t="s">
        <v>141</v>
      </c>
      <c r="C200" s="18" t="s">
        <v>142</v>
      </c>
      <c r="D200" s="6" t="s">
        <v>13</v>
      </c>
      <c r="E200" s="17" t="s">
        <v>152</v>
      </c>
      <c r="F200" s="19">
        <v>10226.972659999999</v>
      </c>
      <c r="G200" s="19">
        <v>649.46001000000001</v>
      </c>
      <c r="H200" s="19">
        <v>28.154879999999999</v>
      </c>
      <c r="I200" s="19">
        <v>1285.15994</v>
      </c>
      <c r="J200" s="19">
        <v>116.85</v>
      </c>
      <c r="K200" s="19">
        <v>129</v>
      </c>
      <c r="L200" s="19">
        <v>112</v>
      </c>
      <c r="M200" s="19">
        <v>1934.61995</v>
      </c>
      <c r="N200" s="19">
        <v>532.61000999999999</v>
      </c>
      <c r="O200" s="19">
        <v>1150.6131600000001</v>
      </c>
      <c r="P200" s="20">
        <v>53.981630000000003</v>
      </c>
      <c r="Q200" s="21">
        <f>SUM(Table15[[#This Row],[Acceleration B1-3 Total Efforts (Gen 2)]:[Deceleration B1-3 Total Efforts (Gen 2)]])</f>
        <v>241</v>
      </c>
      <c r="R200" s="22">
        <f>AVERAGEIF(Table15[Name],Table15[[#This Row],[Name]],Table15[Total Distance (m)])</f>
        <v>5736.3535444827576</v>
      </c>
      <c r="S200" s="11">
        <f>AVERAGEIF(Table15[Name],Table15[[#This Row],[Name]],Table15[HSD Above 20 km/h])</f>
        <v>310.48689620689652</v>
      </c>
      <c r="T200" s="11">
        <f>AVERAGEIF(Table15[Name],Table15[[#This Row],[Name]],Table15[Maximum Velocity (km/h)])</f>
        <v>28.726263448275855</v>
      </c>
      <c r="U200" s="11">
        <f>AVERAGEIF(Table15[Name],Table15[[#This Row],[Name]],Table15[Velocity Zone 4 (15-20 Km/h) (m)])</f>
        <v>532.37862275862074</v>
      </c>
      <c r="V200" s="11">
        <f>AVERAGEIF(Table15[Name],Table15[[#This Row],[Name]],Table15[Velocity Zone 6 (25 + Km/h) (m)])</f>
        <v>94.211723793103417</v>
      </c>
      <c r="W200" s="11">
        <f>AVERAGEIF(Table15[Name],Table15[[#This Row],[Name]],Table15[Acceleration B1-3 Total Efforts (Gen 2)])</f>
        <v>72.41379310344827</v>
      </c>
      <c r="X200" s="11">
        <f>AVERAGEIF(Table15[Name],Table15[[#This Row],[Name]],Table15[Deceleration B1-3 Total Efforts (Gen 2)])</f>
        <v>61.517241379310342</v>
      </c>
      <c r="Y200" s="11">
        <f>AVERAGEIF(Table15[Name],Table15[[#This Row],[Name]],Table15[High Intensity Distance (m)_&gt;15])</f>
        <v>842.86551896551737</v>
      </c>
      <c r="Z200" s="11">
        <f>AVERAGEIF(Table15[Name],Table15[[#This Row],[Name]],Table15[Velocity Zone 5 (20-25 Km/h) (m)])</f>
        <v>216.27517241379309</v>
      </c>
      <c r="AA200" s="11">
        <f>AVERAGEIF(Table15[Name],Table15[[#This Row],[Name]],Table15[Total Player Load])</f>
        <v>644.87674827586204</v>
      </c>
      <c r="AB200" s="11">
        <f>AVERAGEIF(Table15[Name],Table15[[#This Row],[Name]],Table15[ACC+DEC])</f>
        <v>133.93103448275863</v>
      </c>
      <c r="AC200" s="11">
        <f>AVERAGE(Table15[Total Distance (m)])</f>
        <v>5546.0900840188679</v>
      </c>
      <c r="AD200" s="11">
        <f>AVERAGE(Table15[HSD Above 20 km/h])</f>
        <v>248.67511279245289</v>
      </c>
      <c r="AE200" s="11">
        <f>AVERAGE(Table15[Maximum Velocity (km/h)])</f>
        <v>25.938714150943401</v>
      </c>
      <c r="AF200" s="11">
        <f>AVERAGE(Table15[Velocity Zone 4 (15-20 Km/h) (m)])</f>
        <v>585.63754809433908</v>
      </c>
      <c r="AG200" s="11">
        <f>AVERAGE(Table15[Velocity Zone 6 (25 + Km/h) (m)])</f>
        <v>55.103452830188672</v>
      </c>
      <c r="AH200" s="11">
        <f>AVERAGE(Table15[Acceleration B1-3 Total Efforts (Gen 2)])</f>
        <v>70.932075471698113</v>
      </c>
      <c r="AI200" s="11">
        <f>AVERAGE(Table15[Deceleration B1-3 Total Efforts (Gen 2)])</f>
        <v>58.513207547169813</v>
      </c>
      <c r="AJ200" s="11">
        <f>AVERAGE(Table15[High Intensity Distance (m)_&gt;15])</f>
        <v>834.31266088679206</v>
      </c>
      <c r="AK200" s="11">
        <f>AVERAGE(Table15[Velocity Zone 5 (20-25 Km/h) (m)])</f>
        <v>193.57165996226419</v>
      </c>
      <c r="AL200" s="11">
        <f>AVERAGE(Table15[Total Player Load])</f>
        <v>612.17092028301886</v>
      </c>
      <c r="AM200" s="11">
        <f>AVERAGE(Table15[ACC+DEC])</f>
        <v>129.44528301886791</v>
      </c>
      <c r="AN200" s="11" t="str">
        <f>TEXT(Table15[[#This Row],[Date]],"mmmm")</f>
        <v>juillet</v>
      </c>
      <c r="AO200" s="11" t="e">
        <f ca="1">_xlfn.MAXIFS(Table15[Total Distance (m)],Table15[Name],Table15[[#This Row],[Name]])</f>
        <v>#NAME?</v>
      </c>
      <c r="AP200" s="11" t="e">
        <f ca="1">_xlfn.MAXIFS(Table15[HSD Above 20 km/h],Table15[Name],Table15[[#This Row],[Name]])</f>
        <v>#NAME?</v>
      </c>
      <c r="AQ200" s="11" t="e">
        <f ca="1">_xlfn.MAXIFS(Table15[Maximum Velocity (km/h)],Table15[Name],Table15[[#This Row],[Name]])</f>
        <v>#NAME?</v>
      </c>
      <c r="AR200" s="9" t="e">
        <f ca="1">Table15[[#This Row],[Maximum Velocity (km/h)]]/Table15[[#This Row],[Max_Maximum Velocity (km/h)]]</f>
        <v>#NAME?</v>
      </c>
      <c r="AS200" s="11" t="e">
        <f ca="1">_xlfn.MAXIFS(Table15[Velocity Zone 4 (15-20 Km/h) (m)],Table15[Name],Table15[[#This Row],[Name]])</f>
        <v>#NAME?</v>
      </c>
      <c r="AT200" s="11" t="e">
        <f ca="1">_xlfn.MAXIFS(Table15[Velocity Zone 6 (25 + Km/h) (m)],Table15[Name],Table15[[#This Row],[Name]])</f>
        <v>#NAME?</v>
      </c>
      <c r="AU200" s="11" t="e">
        <f ca="1">_xlfn.MAXIFS(Table15[Acceleration B1-3 Total Efforts (Gen 2)],Table15[Name],Table15[[#This Row],[Name]])</f>
        <v>#NAME?</v>
      </c>
      <c r="AV200" s="11" t="e">
        <f ca="1">_xlfn.MAXIFS(Table15[Deceleration B1-3 Total Efforts (Gen 2)],Table15[Name],Table15[[#This Row],[Name]])</f>
        <v>#NAME?</v>
      </c>
      <c r="AW200" s="11" t="e">
        <f ca="1">_xlfn.MAXIFS(Table15[High Intensity Distance (m)_&gt;15],Table15[Name],Table15[[#This Row],[Name]])</f>
        <v>#NAME?</v>
      </c>
      <c r="AX200" s="11" t="e">
        <f ca="1">_xlfn.MAXIFS(Table15[Velocity Zone 5 (20-25 Km/h) (m)],Table15[Name],Table15[[#This Row],[Name]])</f>
        <v>#NAME?</v>
      </c>
      <c r="AY200" s="11" t="e">
        <f ca="1">_xlfn.MAXIFS(Table15[Total Player Load],Table15[Name],Table15[[#This Row],[Name]])</f>
        <v>#NAME?</v>
      </c>
      <c r="AZ200" s="11" t="e">
        <f ca="1">_xlfn.MAXIFS(Table15[ACC+DEC],Table15[Name],Table15[[#This Row],[Name]])</f>
        <v>#NAME?</v>
      </c>
      <c r="BA200" s="11">
        <f>CONVERT(Table15[[#This Row],[Total Duration]],"day","mn")</f>
        <v>189.45</v>
      </c>
      <c r="BB200" s="12">
        <f>Table15[[#This Row],[HSD Above 20 km/h]]/Table15[[#This Row],[Duration(min)]]</f>
        <v>3.4281341250989708</v>
      </c>
      <c r="BC200" s="12">
        <f>Table15[[#This Row],[Velocity Zone 4 (15-20 Km/h) (m)]]/Table15[[#This Row],[Duration(min)]]</f>
        <v>6.7836365267880714</v>
      </c>
      <c r="BD200" s="12">
        <f>Table15[[#This Row],[Velocity Zone 6 (25 + Km/h) (m)]]/Table15[[#This Row],[Duration(min)]]</f>
        <v>0.61678543151227239</v>
      </c>
      <c r="BE200" s="12">
        <f>Table15[[#This Row],[Acceleration B1-3 Total Efforts (Gen 2)]]/Table15[[#This Row],[Duration(min)]]</f>
        <v>0.68091844813935076</v>
      </c>
      <c r="BF200" s="12">
        <f>Table15[[#This Row],[Deceleration B1-3 Total Efforts (Gen 2)]]/Table15[[#This Row],[Duration(min)]]</f>
        <v>0.5911850092372658</v>
      </c>
      <c r="BG200" s="12">
        <f>Table15[[#This Row],[High Intensity Distance (m)_&gt;15]]/Table15[[#This Row],[Duration(min)]]</f>
        <v>10.211770651887042</v>
      </c>
      <c r="BH200" s="12">
        <f>Table15[[#This Row],[Velocity Zone 5 (20-25 Km/h) (m)]]/Table15[[#This Row],[Duration(min)]]</f>
        <v>2.8113486935866985</v>
      </c>
      <c r="BI200" s="12">
        <f>Table15[[#This Row],[Total Player Load]]/Table15[[#This Row],[Duration(min)]]</f>
        <v>6.073439746634997</v>
      </c>
      <c r="BJ200" s="12">
        <f>Table15[[#This Row],[ACC+DEC]]/Table15[[#This Row],[Duration(min)]]</f>
        <v>1.2721034573766166</v>
      </c>
      <c r="BK200" s="11"/>
      <c r="BL200" s="11"/>
    </row>
    <row r="201" spans="1:64" x14ac:dyDescent="0.3">
      <c r="A201" s="6" t="s">
        <v>32</v>
      </c>
      <c r="B201" s="6" t="s">
        <v>141</v>
      </c>
      <c r="C201" s="18" t="s">
        <v>142</v>
      </c>
      <c r="D201" s="6" t="s">
        <v>33</v>
      </c>
      <c r="E201" s="17" t="s">
        <v>152</v>
      </c>
      <c r="F201" s="19">
        <v>10175.251459999999</v>
      </c>
      <c r="G201" s="19">
        <v>655.09</v>
      </c>
      <c r="H201" s="19">
        <v>30.048559999999998</v>
      </c>
      <c r="I201" s="19">
        <v>1424.4799700000001</v>
      </c>
      <c r="J201" s="19">
        <v>95.64</v>
      </c>
      <c r="K201" s="19">
        <v>143</v>
      </c>
      <c r="L201" s="19">
        <v>132</v>
      </c>
      <c r="M201" s="19">
        <v>2079.56997</v>
      </c>
      <c r="N201" s="19">
        <v>559.45000000000005</v>
      </c>
      <c r="O201" s="19">
        <v>1210.4623999999999</v>
      </c>
      <c r="P201" s="20">
        <v>53.708629999999999</v>
      </c>
      <c r="Q201" s="21">
        <f>SUM(Table15[[#This Row],[Acceleration B1-3 Total Efforts (Gen 2)]:[Deceleration B1-3 Total Efforts (Gen 2)]])</f>
        <v>275</v>
      </c>
      <c r="R201" s="22">
        <f>AVERAGEIF(Table15[Name],Table15[[#This Row],[Name]],Table15[Total Distance (m)])</f>
        <v>6055.5326909677415</v>
      </c>
      <c r="S201" s="11">
        <f>AVERAGEIF(Table15[Name],Table15[[#This Row],[Name]],Table15[HSD Above 20 km/h])</f>
        <v>274.67451548387095</v>
      </c>
      <c r="T201" s="11">
        <f>AVERAGEIF(Table15[Name],Table15[[#This Row],[Name]],Table15[Maximum Velocity (km/h)])</f>
        <v>26.296229354838712</v>
      </c>
      <c r="U201" s="11">
        <f>AVERAGEIF(Table15[Name],Table15[[#This Row],[Name]],Table15[Velocity Zone 4 (15-20 Km/h) (m)])</f>
        <v>708.64805967741938</v>
      </c>
      <c r="V201" s="11">
        <f>AVERAGEIF(Table15[Name],Table15[[#This Row],[Name]],Table15[Velocity Zone 6 (25 + Km/h) (m)])</f>
        <v>66.10161225806452</v>
      </c>
      <c r="W201" s="11">
        <f>AVERAGEIF(Table15[Name],Table15[[#This Row],[Name]],Table15[Acceleration B1-3 Total Efforts (Gen 2)])</f>
        <v>82.935483870967744</v>
      </c>
      <c r="X201" s="11">
        <f>AVERAGEIF(Table15[Name],Table15[[#This Row],[Name]],Table15[Deceleration B1-3 Total Efforts (Gen 2)])</f>
        <v>67.774193548387103</v>
      </c>
      <c r="Y201" s="11">
        <f>AVERAGEIF(Table15[Name],Table15[[#This Row],[Name]],Table15[High Intensity Distance (m)_&gt;15])</f>
        <v>983.32257516129016</v>
      </c>
      <c r="Z201" s="11">
        <f>AVERAGEIF(Table15[Name],Table15[[#This Row],[Name]],Table15[Velocity Zone 5 (20-25 Km/h) (m)])</f>
        <v>208.5729032258065</v>
      </c>
      <c r="AA201" s="11">
        <f>AVERAGEIF(Table15[Name],Table15[[#This Row],[Name]],Table15[Total Player Load])</f>
        <v>684.52521000000002</v>
      </c>
      <c r="AB201" s="11">
        <f>AVERAGEIF(Table15[Name],Table15[[#This Row],[Name]],Table15[ACC+DEC])</f>
        <v>150.70967741935485</v>
      </c>
      <c r="AC201" s="11">
        <f>AVERAGE(Table15[Total Distance (m)])</f>
        <v>5546.0900840188679</v>
      </c>
      <c r="AD201" s="11">
        <f>AVERAGE(Table15[HSD Above 20 km/h])</f>
        <v>248.67511279245289</v>
      </c>
      <c r="AE201" s="11">
        <f>AVERAGE(Table15[Maximum Velocity (km/h)])</f>
        <v>25.938714150943401</v>
      </c>
      <c r="AF201" s="11">
        <f>AVERAGE(Table15[Velocity Zone 4 (15-20 Km/h) (m)])</f>
        <v>585.63754809433908</v>
      </c>
      <c r="AG201" s="11">
        <f>AVERAGE(Table15[Velocity Zone 6 (25 + Km/h) (m)])</f>
        <v>55.103452830188672</v>
      </c>
      <c r="AH201" s="11">
        <f>AVERAGE(Table15[Acceleration B1-3 Total Efforts (Gen 2)])</f>
        <v>70.932075471698113</v>
      </c>
      <c r="AI201" s="11">
        <f>AVERAGE(Table15[Deceleration B1-3 Total Efforts (Gen 2)])</f>
        <v>58.513207547169813</v>
      </c>
      <c r="AJ201" s="11">
        <f>AVERAGE(Table15[High Intensity Distance (m)_&gt;15])</f>
        <v>834.31266088679206</v>
      </c>
      <c r="AK201" s="11">
        <f>AVERAGE(Table15[Velocity Zone 5 (20-25 Km/h) (m)])</f>
        <v>193.57165996226419</v>
      </c>
      <c r="AL201" s="11">
        <f>AVERAGE(Table15[Total Player Load])</f>
        <v>612.17092028301886</v>
      </c>
      <c r="AM201" s="11">
        <f>AVERAGE(Table15[ACC+DEC])</f>
        <v>129.44528301886791</v>
      </c>
      <c r="AN201" s="11" t="str">
        <f>TEXT(Table15[[#This Row],[Date]],"mmmm")</f>
        <v>juillet</v>
      </c>
      <c r="AO201" s="11" t="e">
        <f ca="1">_xlfn.MAXIFS(Table15[Total Distance (m)],Table15[Name],Table15[[#This Row],[Name]])</f>
        <v>#NAME?</v>
      </c>
      <c r="AP201" s="11" t="e">
        <f ca="1">_xlfn.MAXIFS(Table15[HSD Above 20 km/h],Table15[Name],Table15[[#This Row],[Name]])</f>
        <v>#NAME?</v>
      </c>
      <c r="AQ201" s="11" t="e">
        <f ca="1">_xlfn.MAXIFS(Table15[Maximum Velocity (km/h)],Table15[Name],Table15[[#This Row],[Name]])</f>
        <v>#NAME?</v>
      </c>
      <c r="AR201" s="9" t="e">
        <f ca="1">Table15[[#This Row],[Maximum Velocity (km/h)]]/Table15[[#This Row],[Max_Maximum Velocity (km/h)]]</f>
        <v>#NAME?</v>
      </c>
      <c r="AS201" s="11" t="e">
        <f ca="1">_xlfn.MAXIFS(Table15[Velocity Zone 4 (15-20 Km/h) (m)],Table15[Name],Table15[[#This Row],[Name]])</f>
        <v>#NAME?</v>
      </c>
      <c r="AT201" s="11" t="e">
        <f ca="1">_xlfn.MAXIFS(Table15[Velocity Zone 6 (25 + Km/h) (m)],Table15[Name],Table15[[#This Row],[Name]])</f>
        <v>#NAME?</v>
      </c>
      <c r="AU201" s="11" t="e">
        <f ca="1">_xlfn.MAXIFS(Table15[Acceleration B1-3 Total Efforts (Gen 2)],Table15[Name],Table15[[#This Row],[Name]])</f>
        <v>#NAME?</v>
      </c>
      <c r="AV201" s="11" t="e">
        <f ca="1">_xlfn.MAXIFS(Table15[Deceleration B1-3 Total Efforts (Gen 2)],Table15[Name],Table15[[#This Row],[Name]])</f>
        <v>#NAME?</v>
      </c>
      <c r="AW201" s="11" t="e">
        <f ca="1">_xlfn.MAXIFS(Table15[High Intensity Distance (m)_&gt;15],Table15[Name],Table15[[#This Row],[Name]])</f>
        <v>#NAME?</v>
      </c>
      <c r="AX201" s="11" t="e">
        <f ca="1">_xlfn.MAXIFS(Table15[Velocity Zone 5 (20-25 Km/h) (m)],Table15[Name],Table15[[#This Row],[Name]])</f>
        <v>#NAME?</v>
      </c>
      <c r="AY201" s="11" t="e">
        <f ca="1">_xlfn.MAXIFS(Table15[Total Player Load],Table15[Name],Table15[[#This Row],[Name]])</f>
        <v>#NAME?</v>
      </c>
      <c r="AZ201" s="11" t="e">
        <f ca="1">_xlfn.MAXIFS(Table15[ACC+DEC],Table15[Name],Table15[[#This Row],[Name]])</f>
        <v>#NAME?</v>
      </c>
      <c r="BA201" s="11">
        <f>CONVERT(Table15[[#This Row],[Total Duration]],"day","mn")</f>
        <v>189.45</v>
      </c>
      <c r="BB201" s="12">
        <f>Table15[[#This Row],[HSD Above 20 km/h]]/Table15[[#This Row],[Duration(min)]]</f>
        <v>3.4578516759039326</v>
      </c>
      <c r="BC201" s="12">
        <f>Table15[[#This Row],[Velocity Zone 4 (15-20 Km/h) (m)]]/Table15[[#This Row],[Duration(min)]]</f>
        <v>7.5190286091316976</v>
      </c>
      <c r="BD201" s="12">
        <f>Table15[[#This Row],[Velocity Zone 6 (25 + Km/h) (m)]]/Table15[[#This Row],[Duration(min)]]</f>
        <v>0.50482977038796517</v>
      </c>
      <c r="BE201" s="12">
        <f>Table15[[#This Row],[Acceleration B1-3 Total Efforts (Gen 2)]]/Table15[[#This Row],[Duration(min)]]</f>
        <v>0.75481657429400906</v>
      </c>
      <c r="BF201" s="12">
        <f>Table15[[#This Row],[Deceleration B1-3 Total Efforts (Gen 2)]]/Table15[[#This Row],[Duration(min)]]</f>
        <v>0.69675376088677754</v>
      </c>
      <c r="BG201" s="12">
        <f>Table15[[#This Row],[High Intensity Distance (m)_&gt;15]]/Table15[[#This Row],[Duration(min)]]</f>
        <v>10.97688028503563</v>
      </c>
      <c r="BH201" s="12">
        <f>Table15[[#This Row],[Velocity Zone 5 (20-25 Km/h) (m)]]/Table15[[#This Row],[Duration(min)]]</f>
        <v>2.9530219055159677</v>
      </c>
      <c r="BI201" s="12">
        <f>Table15[[#This Row],[Total Player Load]]/Table15[[#This Row],[Duration(min)]]</f>
        <v>6.3893502243335973</v>
      </c>
      <c r="BJ201" s="12">
        <f>Table15[[#This Row],[ACC+DEC]]/Table15[[#This Row],[Duration(min)]]</f>
        <v>1.4515703351807865</v>
      </c>
      <c r="BK201" s="11"/>
      <c r="BL201" s="11"/>
    </row>
    <row r="202" spans="1:64" x14ac:dyDescent="0.3">
      <c r="A202" s="6" t="s">
        <v>34</v>
      </c>
      <c r="B202" s="6" t="s">
        <v>141</v>
      </c>
      <c r="C202" s="18" t="s">
        <v>142</v>
      </c>
      <c r="D202" s="6" t="s">
        <v>19</v>
      </c>
      <c r="E202" s="17" t="s">
        <v>151</v>
      </c>
      <c r="F202" s="19">
        <v>8631.1608899999992</v>
      </c>
      <c r="G202" s="19">
        <v>577.12999000000002</v>
      </c>
      <c r="H202" s="19">
        <v>27.179400000000001</v>
      </c>
      <c r="I202" s="19">
        <v>1124.75998</v>
      </c>
      <c r="J202" s="19">
        <v>41.94</v>
      </c>
      <c r="K202" s="19">
        <v>91</v>
      </c>
      <c r="L202" s="19">
        <v>67</v>
      </c>
      <c r="M202" s="19">
        <v>1701.8899699999999</v>
      </c>
      <c r="N202" s="19">
        <v>535.18998999999997</v>
      </c>
      <c r="O202" s="19">
        <v>814.42714999999998</v>
      </c>
      <c r="P202" s="20">
        <v>45.692459999999997</v>
      </c>
      <c r="Q202" s="21">
        <f>SUM(Table15[[#This Row],[Acceleration B1-3 Total Efforts (Gen 2)]:[Deceleration B1-3 Total Efforts (Gen 2)]])</f>
        <v>158</v>
      </c>
      <c r="R202" s="22">
        <f>AVERAGEIF(Table15[Name],Table15[[#This Row],[Name]],Table15[Total Distance (m)])</f>
        <v>5581.052372000001</v>
      </c>
      <c r="S202" s="11">
        <f>AVERAGEIF(Table15[Name],Table15[[#This Row],[Name]],Table15[HSD Above 20 km/h])</f>
        <v>222.46299999999994</v>
      </c>
      <c r="T202" s="11">
        <f>AVERAGEIF(Table15[Name],Table15[[#This Row],[Name]],Table15[Maximum Velocity (km/h)])</f>
        <v>25.694832333333334</v>
      </c>
      <c r="U202" s="11">
        <f>AVERAGEIF(Table15[Name],Table15[[#This Row],[Name]],Table15[Velocity Zone 4 (15-20 Km/h) (m)])</f>
        <v>541.62199466666652</v>
      </c>
      <c r="V202" s="11">
        <f>AVERAGEIF(Table15[Name],Table15[[#This Row],[Name]],Table15[Velocity Zone 6 (25 + Km/h) (m)])</f>
        <v>43.164333333333325</v>
      </c>
      <c r="W202" s="11">
        <f>AVERAGEIF(Table15[Name],Table15[[#This Row],[Name]],Table15[Acceleration B1-3 Total Efforts (Gen 2)])</f>
        <v>53.666666666666664</v>
      </c>
      <c r="X202" s="11">
        <f>AVERAGEIF(Table15[Name],Table15[[#This Row],[Name]],Table15[Deceleration B1-3 Total Efforts (Gen 2)])</f>
        <v>40</v>
      </c>
      <c r="Y202" s="11">
        <f>AVERAGEIF(Table15[Name],Table15[[#This Row],[Name]],Table15[High Intensity Distance (m)_&gt;15])</f>
        <v>764.0849946666666</v>
      </c>
      <c r="Z202" s="11">
        <f>AVERAGEIF(Table15[Name],Table15[[#This Row],[Name]],Table15[Velocity Zone 5 (20-25 Km/h) (m)])</f>
        <v>179.29866666666666</v>
      </c>
      <c r="AA202" s="11">
        <f>AVERAGEIF(Table15[Name],Table15[[#This Row],[Name]],Table15[Total Player Load])</f>
        <v>509.93909600000012</v>
      </c>
      <c r="AB202" s="11">
        <f>AVERAGEIF(Table15[Name],Table15[[#This Row],[Name]],Table15[ACC+DEC])</f>
        <v>93.666666666666671</v>
      </c>
      <c r="AC202" s="11">
        <f>AVERAGE(Table15[Total Distance (m)])</f>
        <v>5546.0900840188679</v>
      </c>
      <c r="AD202" s="11">
        <f>AVERAGE(Table15[HSD Above 20 km/h])</f>
        <v>248.67511279245289</v>
      </c>
      <c r="AE202" s="11">
        <f>AVERAGE(Table15[Maximum Velocity (km/h)])</f>
        <v>25.938714150943401</v>
      </c>
      <c r="AF202" s="11">
        <f>AVERAGE(Table15[Velocity Zone 4 (15-20 Km/h) (m)])</f>
        <v>585.63754809433908</v>
      </c>
      <c r="AG202" s="11">
        <f>AVERAGE(Table15[Velocity Zone 6 (25 + Km/h) (m)])</f>
        <v>55.103452830188672</v>
      </c>
      <c r="AH202" s="11">
        <f>AVERAGE(Table15[Acceleration B1-3 Total Efforts (Gen 2)])</f>
        <v>70.932075471698113</v>
      </c>
      <c r="AI202" s="11">
        <f>AVERAGE(Table15[Deceleration B1-3 Total Efforts (Gen 2)])</f>
        <v>58.513207547169813</v>
      </c>
      <c r="AJ202" s="11">
        <f>AVERAGE(Table15[High Intensity Distance (m)_&gt;15])</f>
        <v>834.31266088679206</v>
      </c>
      <c r="AK202" s="11">
        <f>AVERAGE(Table15[Velocity Zone 5 (20-25 Km/h) (m)])</f>
        <v>193.57165996226419</v>
      </c>
      <c r="AL202" s="11">
        <f>AVERAGE(Table15[Total Player Load])</f>
        <v>612.17092028301886</v>
      </c>
      <c r="AM202" s="11">
        <f>AVERAGE(Table15[ACC+DEC])</f>
        <v>129.44528301886791</v>
      </c>
      <c r="AN202" s="11" t="str">
        <f>TEXT(Table15[[#This Row],[Date]],"mmmm")</f>
        <v>juillet</v>
      </c>
      <c r="AO202" s="11" t="e">
        <f ca="1">_xlfn.MAXIFS(Table15[Total Distance (m)],Table15[Name],Table15[[#This Row],[Name]])</f>
        <v>#NAME?</v>
      </c>
      <c r="AP202" s="11" t="e">
        <f ca="1">_xlfn.MAXIFS(Table15[HSD Above 20 km/h],Table15[Name],Table15[[#This Row],[Name]])</f>
        <v>#NAME?</v>
      </c>
      <c r="AQ202" s="11" t="e">
        <f ca="1">_xlfn.MAXIFS(Table15[Maximum Velocity (km/h)],Table15[Name],Table15[[#This Row],[Name]])</f>
        <v>#NAME?</v>
      </c>
      <c r="AR202" s="9" t="e">
        <f ca="1">Table15[[#This Row],[Maximum Velocity (km/h)]]/Table15[[#This Row],[Max_Maximum Velocity (km/h)]]</f>
        <v>#NAME?</v>
      </c>
      <c r="AS202" s="11" t="e">
        <f ca="1">_xlfn.MAXIFS(Table15[Velocity Zone 4 (15-20 Km/h) (m)],Table15[Name],Table15[[#This Row],[Name]])</f>
        <v>#NAME?</v>
      </c>
      <c r="AT202" s="11" t="e">
        <f ca="1">_xlfn.MAXIFS(Table15[Velocity Zone 6 (25 + Km/h) (m)],Table15[Name],Table15[[#This Row],[Name]])</f>
        <v>#NAME?</v>
      </c>
      <c r="AU202" s="11" t="e">
        <f ca="1">_xlfn.MAXIFS(Table15[Acceleration B1-3 Total Efforts (Gen 2)],Table15[Name],Table15[[#This Row],[Name]])</f>
        <v>#NAME?</v>
      </c>
      <c r="AV202" s="11" t="e">
        <f ca="1">_xlfn.MAXIFS(Table15[Deceleration B1-3 Total Efforts (Gen 2)],Table15[Name],Table15[[#This Row],[Name]])</f>
        <v>#NAME?</v>
      </c>
      <c r="AW202" s="11" t="e">
        <f ca="1">_xlfn.MAXIFS(Table15[High Intensity Distance (m)_&gt;15],Table15[Name],Table15[[#This Row],[Name]])</f>
        <v>#NAME?</v>
      </c>
      <c r="AX202" s="11" t="e">
        <f ca="1">_xlfn.MAXIFS(Table15[Velocity Zone 5 (20-25 Km/h) (m)],Table15[Name],Table15[[#This Row],[Name]])</f>
        <v>#NAME?</v>
      </c>
      <c r="AY202" s="11" t="e">
        <f ca="1">_xlfn.MAXIFS(Table15[Total Player Load],Table15[Name],Table15[[#This Row],[Name]])</f>
        <v>#NAME?</v>
      </c>
      <c r="AZ202" s="11" t="e">
        <f ca="1">_xlfn.MAXIFS(Table15[ACC+DEC],Table15[Name],Table15[[#This Row],[Name]])</f>
        <v>#NAME?</v>
      </c>
      <c r="BA202" s="11">
        <f>CONVERT(Table15[[#This Row],[Total Duration]],"day","mn")</f>
        <v>188.88333333333333</v>
      </c>
      <c r="BB202" s="12">
        <f>Table15[[#This Row],[HSD Above 20 km/h]]/Table15[[#This Row],[Duration(min)]]</f>
        <v>3.0554839318803495</v>
      </c>
      <c r="BC202" s="12">
        <f>Table15[[#This Row],[Velocity Zone 4 (15-20 Km/h) (m)]]/Table15[[#This Row],[Duration(min)]]</f>
        <v>5.9547867996117541</v>
      </c>
      <c r="BD202" s="12">
        <f>Table15[[#This Row],[Velocity Zone 6 (25 + Km/h) (m)]]/Table15[[#This Row],[Duration(min)]]</f>
        <v>0.22204182475955175</v>
      </c>
      <c r="BE202" s="12">
        <f>Table15[[#This Row],[Acceleration B1-3 Total Efforts (Gen 2)]]/Table15[[#This Row],[Duration(min)]]</f>
        <v>0.48177887584928969</v>
      </c>
      <c r="BF202" s="12">
        <f>Table15[[#This Row],[Deceleration B1-3 Total Efforts (Gen 2)]]/Table15[[#This Row],[Duration(min)]]</f>
        <v>0.35471631518574076</v>
      </c>
      <c r="BG202" s="12">
        <f>Table15[[#This Row],[High Intensity Distance (m)_&gt;15]]/Table15[[#This Row],[Duration(min)]]</f>
        <v>9.0102707314921027</v>
      </c>
      <c r="BH202" s="12">
        <f>Table15[[#This Row],[Velocity Zone 5 (20-25 Km/h) (m)]]/Table15[[#This Row],[Duration(min)]]</f>
        <v>2.8334421071207978</v>
      </c>
      <c r="BI202" s="12">
        <f>Table15[[#This Row],[Total Player Load]]/Table15[[#This Row],[Duration(min)]]</f>
        <v>4.3117999647048446</v>
      </c>
      <c r="BJ202" s="12">
        <f>Table15[[#This Row],[ACC+DEC]]/Table15[[#This Row],[Duration(min)]]</f>
        <v>0.83649519103503045</v>
      </c>
      <c r="BK202" s="11"/>
      <c r="BL202" s="11"/>
    </row>
    <row r="203" spans="1:64" x14ac:dyDescent="0.3">
      <c r="A203" s="6" t="s">
        <v>35</v>
      </c>
      <c r="B203" s="6" t="s">
        <v>141</v>
      </c>
      <c r="C203" s="18" t="s">
        <v>142</v>
      </c>
      <c r="D203" s="6" t="s">
        <v>36</v>
      </c>
      <c r="E203" s="17" t="s">
        <v>151</v>
      </c>
      <c r="F203" s="19">
        <v>9585.24316</v>
      </c>
      <c r="G203" s="19">
        <v>589.03000999999995</v>
      </c>
      <c r="H203" s="19">
        <v>26.094259999999998</v>
      </c>
      <c r="I203" s="19">
        <v>1648.08998</v>
      </c>
      <c r="J203" s="19">
        <v>78.56</v>
      </c>
      <c r="K203" s="19">
        <v>158</v>
      </c>
      <c r="L203" s="19">
        <v>157</v>
      </c>
      <c r="M203" s="19">
        <v>2237.1199900000001</v>
      </c>
      <c r="N203" s="19">
        <v>510.47001</v>
      </c>
      <c r="O203" s="19">
        <v>1052.53162</v>
      </c>
      <c r="P203" s="20">
        <v>50.743270000000003</v>
      </c>
      <c r="Q203" s="21">
        <f>SUM(Table15[[#This Row],[Acceleration B1-3 Total Efforts (Gen 2)]:[Deceleration B1-3 Total Efforts (Gen 2)]])</f>
        <v>315</v>
      </c>
      <c r="R203" s="22">
        <f>AVERAGEIF(Table15[Name],Table15[[#This Row],[Name]],Table15[Total Distance (m)])</f>
        <v>6169.8410637500001</v>
      </c>
      <c r="S203" s="11">
        <f>AVERAGEIF(Table15[Name],Table15[[#This Row],[Name]],Table15[HSD Above 20 km/h])</f>
        <v>274.84625124999997</v>
      </c>
      <c r="T203" s="11">
        <f>AVERAGEIF(Table15[Name],Table15[[#This Row],[Name]],Table15[Maximum Velocity (km/h)])</f>
        <v>26.985341250000001</v>
      </c>
      <c r="U203" s="11">
        <f>AVERAGEIF(Table15[Name],Table15[[#This Row],[Name]],Table15[Velocity Zone 4 (15-20 Km/h) (m)])</f>
        <v>792.86249250000014</v>
      </c>
      <c r="V203" s="11">
        <f>AVERAGEIF(Table15[Name],Table15[[#This Row],[Name]],Table15[Velocity Zone 6 (25 + Km/h) (m)])</f>
        <v>61.385000000000005</v>
      </c>
      <c r="W203" s="11">
        <f>AVERAGEIF(Table15[Name],Table15[[#This Row],[Name]],Table15[Acceleration B1-3 Total Efforts (Gen 2)])</f>
        <v>101.875</v>
      </c>
      <c r="X203" s="11">
        <f>AVERAGEIF(Table15[Name],Table15[[#This Row],[Name]],Table15[Deceleration B1-3 Total Efforts (Gen 2)])</f>
        <v>102.5</v>
      </c>
      <c r="Y203" s="11">
        <f>AVERAGEIF(Table15[Name],Table15[[#This Row],[Name]],Table15[High Intensity Distance (m)_&gt;15])</f>
        <v>1067.7087437499999</v>
      </c>
      <c r="Z203" s="11">
        <f>AVERAGEIF(Table15[Name],Table15[[#This Row],[Name]],Table15[Velocity Zone 5 (20-25 Km/h) (m)])</f>
        <v>213.46125124999998</v>
      </c>
      <c r="AA203" s="11">
        <f>AVERAGEIF(Table15[Name],Table15[[#This Row],[Name]],Table15[Total Player Load])</f>
        <v>712.77147687500019</v>
      </c>
      <c r="AB203" s="11">
        <f>AVERAGEIF(Table15[Name],Table15[[#This Row],[Name]],Table15[ACC+DEC])</f>
        <v>204.375</v>
      </c>
      <c r="AC203" s="11">
        <f>AVERAGE(Table15[Total Distance (m)])</f>
        <v>5546.0900840188679</v>
      </c>
      <c r="AD203" s="11">
        <f>AVERAGE(Table15[HSD Above 20 km/h])</f>
        <v>248.67511279245289</v>
      </c>
      <c r="AE203" s="11">
        <f>AVERAGE(Table15[Maximum Velocity (km/h)])</f>
        <v>25.938714150943401</v>
      </c>
      <c r="AF203" s="11">
        <f>AVERAGE(Table15[Velocity Zone 4 (15-20 Km/h) (m)])</f>
        <v>585.63754809433908</v>
      </c>
      <c r="AG203" s="11">
        <f>AVERAGE(Table15[Velocity Zone 6 (25 + Km/h) (m)])</f>
        <v>55.103452830188672</v>
      </c>
      <c r="AH203" s="11">
        <f>AVERAGE(Table15[Acceleration B1-3 Total Efforts (Gen 2)])</f>
        <v>70.932075471698113</v>
      </c>
      <c r="AI203" s="11">
        <f>AVERAGE(Table15[Deceleration B1-3 Total Efforts (Gen 2)])</f>
        <v>58.513207547169813</v>
      </c>
      <c r="AJ203" s="11">
        <f>AVERAGE(Table15[High Intensity Distance (m)_&gt;15])</f>
        <v>834.31266088679206</v>
      </c>
      <c r="AK203" s="11">
        <f>AVERAGE(Table15[Velocity Zone 5 (20-25 Km/h) (m)])</f>
        <v>193.57165996226419</v>
      </c>
      <c r="AL203" s="11">
        <f>AVERAGE(Table15[Total Player Load])</f>
        <v>612.17092028301886</v>
      </c>
      <c r="AM203" s="11">
        <f>AVERAGE(Table15[ACC+DEC])</f>
        <v>129.44528301886791</v>
      </c>
      <c r="AN203" s="11" t="str">
        <f>TEXT(Table15[[#This Row],[Date]],"mmmm")</f>
        <v>juillet</v>
      </c>
      <c r="AO203" s="11" t="e">
        <f ca="1">_xlfn.MAXIFS(Table15[Total Distance (m)],Table15[Name],Table15[[#This Row],[Name]])</f>
        <v>#NAME?</v>
      </c>
      <c r="AP203" s="11" t="e">
        <f ca="1">_xlfn.MAXIFS(Table15[HSD Above 20 km/h],Table15[Name],Table15[[#This Row],[Name]])</f>
        <v>#NAME?</v>
      </c>
      <c r="AQ203" s="11" t="e">
        <f ca="1">_xlfn.MAXIFS(Table15[Maximum Velocity (km/h)],Table15[Name],Table15[[#This Row],[Name]])</f>
        <v>#NAME?</v>
      </c>
      <c r="AR203" s="9" t="e">
        <f ca="1">Table15[[#This Row],[Maximum Velocity (km/h)]]/Table15[[#This Row],[Max_Maximum Velocity (km/h)]]</f>
        <v>#NAME?</v>
      </c>
      <c r="AS203" s="11" t="e">
        <f ca="1">_xlfn.MAXIFS(Table15[Velocity Zone 4 (15-20 Km/h) (m)],Table15[Name],Table15[[#This Row],[Name]])</f>
        <v>#NAME?</v>
      </c>
      <c r="AT203" s="11" t="e">
        <f ca="1">_xlfn.MAXIFS(Table15[Velocity Zone 6 (25 + Km/h) (m)],Table15[Name],Table15[[#This Row],[Name]])</f>
        <v>#NAME?</v>
      </c>
      <c r="AU203" s="11" t="e">
        <f ca="1">_xlfn.MAXIFS(Table15[Acceleration B1-3 Total Efforts (Gen 2)],Table15[Name],Table15[[#This Row],[Name]])</f>
        <v>#NAME?</v>
      </c>
      <c r="AV203" s="11" t="e">
        <f ca="1">_xlfn.MAXIFS(Table15[Deceleration B1-3 Total Efforts (Gen 2)],Table15[Name],Table15[[#This Row],[Name]])</f>
        <v>#NAME?</v>
      </c>
      <c r="AW203" s="11" t="e">
        <f ca="1">_xlfn.MAXIFS(Table15[High Intensity Distance (m)_&gt;15],Table15[Name],Table15[[#This Row],[Name]])</f>
        <v>#NAME?</v>
      </c>
      <c r="AX203" s="11" t="e">
        <f ca="1">_xlfn.MAXIFS(Table15[Velocity Zone 5 (20-25 Km/h) (m)],Table15[Name],Table15[[#This Row],[Name]])</f>
        <v>#NAME?</v>
      </c>
      <c r="AY203" s="11" t="e">
        <f ca="1">_xlfn.MAXIFS(Table15[Total Player Load],Table15[Name],Table15[[#This Row],[Name]])</f>
        <v>#NAME?</v>
      </c>
      <c r="AZ203" s="11" t="e">
        <f ca="1">_xlfn.MAXIFS(Table15[ACC+DEC],Table15[Name],Table15[[#This Row],[Name]])</f>
        <v>#NAME?</v>
      </c>
      <c r="BA203" s="11">
        <f>CONVERT(Table15[[#This Row],[Total Duration]],"day","mn")</f>
        <v>188.88333333333333</v>
      </c>
      <c r="BB203" s="12">
        <f>Table15[[#This Row],[HSD Above 20 km/h]]/Table15[[#This Row],[Duration(min)]]</f>
        <v>3.1184858907614927</v>
      </c>
      <c r="BC203" s="12">
        <f>Table15[[#This Row],[Velocity Zone 4 (15-20 Km/h) (m)]]/Table15[[#This Row],[Duration(min)]]</f>
        <v>8.7254388776140477</v>
      </c>
      <c r="BD203" s="12">
        <f>Table15[[#This Row],[Velocity Zone 6 (25 + Km/h) (m)]]/Table15[[#This Row],[Duration(min)]]</f>
        <v>0.41591811523868349</v>
      </c>
      <c r="BE203" s="12">
        <f>Table15[[#This Row],[Acceleration B1-3 Total Efforts (Gen 2)]]/Table15[[#This Row],[Duration(min)]]</f>
        <v>0.83649519103503045</v>
      </c>
      <c r="BF203" s="12">
        <f>Table15[[#This Row],[Deceleration B1-3 Total Efforts (Gen 2)]]/Table15[[#This Row],[Duration(min)]]</f>
        <v>0.83120091767404924</v>
      </c>
      <c r="BG203" s="12">
        <f>Table15[[#This Row],[High Intensity Distance (m)_&gt;15]]/Table15[[#This Row],[Duration(min)]]</f>
        <v>11.843924768375542</v>
      </c>
      <c r="BH203" s="12">
        <f>Table15[[#This Row],[Velocity Zone 5 (20-25 Km/h) (m)]]/Table15[[#This Row],[Duration(min)]]</f>
        <v>2.7025677755228097</v>
      </c>
      <c r="BI203" s="12">
        <f>Table15[[#This Row],[Total Player Load]]/Table15[[#This Row],[Duration(min)]]</f>
        <v>5.5723901173563926</v>
      </c>
      <c r="BJ203" s="12">
        <f>Table15[[#This Row],[ACC+DEC]]/Table15[[#This Row],[Duration(min)]]</f>
        <v>1.6676961087090798</v>
      </c>
      <c r="BK203" s="11"/>
      <c r="BL203" s="11"/>
    </row>
    <row r="204" spans="1:64" x14ac:dyDescent="0.3">
      <c r="A204" s="6" t="s">
        <v>132</v>
      </c>
      <c r="B204" s="6" t="s">
        <v>141</v>
      </c>
      <c r="C204" s="18" t="s">
        <v>142</v>
      </c>
      <c r="D204" s="6" t="s">
        <v>133</v>
      </c>
      <c r="E204" s="17" t="s">
        <v>148</v>
      </c>
      <c r="F204" s="19">
        <v>11104.89746</v>
      </c>
      <c r="G204" s="19">
        <v>1067.94002</v>
      </c>
      <c r="H204" s="19">
        <v>30.027719999999999</v>
      </c>
      <c r="I204" s="19">
        <v>1455.49001</v>
      </c>
      <c r="J204" s="19">
        <v>138.44</v>
      </c>
      <c r="K204" s="19">
        <v>193</v>
      </c>
      <c r="L204" s="19">
        <v>136</v>
      </c>
      <c r="M204" s="19">
        <v>2523.43003</v>
      </c>
      <c r="N204" s="19">
        <v>929.50001999999995</v>
      </c>
      <c r="O204" s="19">
        <v>1335.2259200000001</v>
      </c>
      <c r="P204" s="20">
        <v>58.73856</v>
      </c>
      <c r="Q204" s="21">
        <f>SUM(Table15[[#This Row],[Acceleration B1-3 Total Efforts (Gen 2)]:[Deceleration B1-3 Total Efforts (Gen 2)]])</f>
        <v>329</v>
      </c>
      <c r="R204" s="22">
        <f>AVERAGEIF(Table15[Name],Table15[[#This Row],[Name]],Table15[Total Distance (m)])</f>
        <v>5479.0795495652173</v>
      </c>
      <c r="S204" s="11">
        <f>AVERAGEIF(Table15[Name],Table15[[#This Row],[Name]],Table15[HSD Above 20 km/h])</f>
        <v>386.95826173913048</v>
      </c>
      <c r="T204" s="11">
        <f>AVERAGEIF(Table15[Name],Table15[[#This Row],[Name]],Table15[Maximum Velocity (km/h)])</f>
        <v>29.089952173913051</v>
      </c>
      <c r="U204" s="11">
        <f>AVERAGEIF(Table15[Name],Table15[[#This Row],[Name]],Table15[Velocity Zone 4 (15-20 Km/h) (m)])</f>
        <v>636.45826130434773</v>
      </c>
      <c r="V204" s="11">
        <f>AVERAGEIF(Table15[Name],Table15[[#This Row],[Name]],Table15[Velocity Zone 6 (25 + Km/h) (m)])</f>
        <v>92.425217391304358</v>
      </c>
      <c r="W204" s="11">
        <f>AVERAGEIF(Table15[Name],Table15[[#This Row],[Name]],Table15[Acceleration B1-3 Total Efforts (Gen 2)])</f>
        <v>88.347826086956516</v>
      </c>
      <c r="X204" s="11">
        <f>AVERAGEIF(Table15[Name],Table15[[#This Row],[Name]],Table15[Deceleration B1-3 Total Efforts (Gen 2)])</f>
        <v>63.434782608695649</v>
      </c>
      <c r="Y204" s="11">
        <f>AVERAGEIF(Table15[Name],Table15[[#This Row],[Name]],Table15[High Intensity Distance (m)_&gt;15])</f>
        <v>1023.4165230434783</v>
      </c>
      <c r="Z204" s="11">
        <f>AVERAGEIF(Table15[Name],Table15[[#This Row],[Name]],Table15[Velocity Zone 5 (20-25 Km/h) (m)])</f>
        <v>294.53304434782609</v>
      </c>
      <c r="AA204" s="11">
        <f>AVERAGEIF(Table15[Name],Table15[[#This Row],[Name]],Table15[Total Player Load])</f>
        <v>648.57789217391303</v>
      </c>
      <c r="AB204" s="11">
        <f>AVERAGEIF(Table15[Name],Table15[[#This Row],[Name]],Table15[ACC+DEC])</f>
        <v>151.78260869565219</v>
      </c>
      <c r="AC204" s="11">
        <f>AVERAGE(Table15[Total Distance (m)])</f>
        <v>5546.0900840188679</v>
      </c>
      <c r="AD204" s="11">
        <f>AVERAGE(Table15[HSD Above 20 km/h])</f>
        <v>248.67511279245289</v>
      </c>
      <c r="AE204" s="11">
        <f>AVERAGE(Table15[Maximum Velocity (km/h)])</f>
        <v>25.938714150943401</v>
      </c>
      <c r="AF204" s="11">
        <f>AVERAGE(Table15[Velocity Zone 4 (15-20 Km/h) (m)])</f>
        <v>585.63754809433908</v>
      </c>
      <c r="AG204" s="11">
        <f>AVERAGE(Table15[Velocity Zone 6 (25 + Km/h) (m)])</f>
        <v>55.103452830188672</v>
      </c>
      <c r="AH204" s="11">
        <f>AVERAGE(Table15[Acceleration B1-3 Total Efforts (Gen 2)])</f>
        <v>70.932075471698113</v>
      </c>
      <c r="AI204" s="11">
        <f>AVERAGE(Table15[Deceleration B1-3 Total Efforts (Gen 2)])</f>
        <v>58.513207547169813</v>
      </c>
      <c r="AJ204" s="11">
        <f>AVERAGE(Table15[High Intensity Distance (m)_&gt;15])</f>
        <v>834.31266088679206</v>
      </c>
      <c r="AK204" s="11">
        <f>AVERAGE(Table15[Velocity Zone 5 (20-25 Km/h) (m)])</f>
        <v>193.57165996226419</v>
      </c>
      <c r="AL204" s="11">
        <f>AVERAGE(Table15[Total Player Load])</f>
        <v>612.17092028301886</v>
      </c>
      <c r="AM204" s="11">
        <f>AVERAGE(Table15[ACC+DEC])</f>
        <v>129.44528301886791</v>
      </c>
      <c r="AN204" s="11" t="str">
        <f>TEXT(Table15[[#This Row],[Date]],"mmmm")</f>
        <v>juillet</v>
      </c>
      <c r="AO204" s="11" t="e">
        <f ca="1">_xlfn.MAXIFS(Table15[Total Distance (m)],Table15[Name],Table15[[#This Row],[Name]])</f>
        <v>#NAME?</v>
      </c>
      <c r="AP204" s="11" t="e">
        <f ca="1">_xlfn.MAXIFS(Table15[HSD Above 20 km/h],Table15[Name],Table15[[#This Row],[Name]])</f>
        <v>#NAME?</v>
      </c>
      <c r="AQ204" s="11" t="e">
        <f ca="1">_xlfn.MAXIFS(Table15[Maximum Velocity (km/h)],Table15[Name],Table15[[#This Row],[Name]])</f>
        <v>#NAME?</v>
      </c>
      <c r="AR204" s="9" t="e">
        <f ca="1">Table15[[#This Row],[Maximum Velocity (km/h)]]/Table15[[#This Row],[Max_Maximum Velocity (km/h)]]</f>
        <v>#NAME?</v>
      </c>
      <c r="AS204" s="11" t="e">
        <f ca="1">_xlfn.MAXIFS(Table15[Velocity Zone 4 (15-20 Km/h) (m)],Table15[Name],Table15[[#This Row],[Name]])</f>
        <v>#NAME?</v>
      </c>
      <c r="AT204" s="11" t="e">
        <f ca="1">_xlfn.MAXIFS(Table15[Velocity Zone 6 (25 + Km/h) (m)],Table15[Name],Table15[[#This Row],[Name]])</f>
        <v>#NAME?</v>
      </c>
      <c r="AU204" s="11" t="e">
        <f ca="1">_xlfn.MAXIFS(Table15[Acceleration B1-3 Total Efforts (Gen 2)],Table15[Name],Table15[[#This Row],[Name]])</f>
        <v>#NAME?</v>
      </c>
      <c r="AV204" s="11" t="e">
        <f ca="1">_xlfn.MAXIFS(Table15[Deceleration B1-3 Total Efforts (Gen 2)],Table15[Name],Table15[[#This Row],[Name]])</f>
        <v>#NAME?</v>
      </c>
      <c r="AW204" s="11" t="e">
        <f ca="1">_xlfn.MAXIFS(Table15[High Intensity Distance (m)_&gt;15],Table15[Name],Table15[[#This Row],[Name]])</f>
        <v>#NAME?</v>
      </c>
      <c r="AX204" s="11" t="e">
        <f ca="1">_xlfn.MAXIFS(Table15[Velocity Zone 5 (20-25 Km/h) (m)],Table15[Name],Table15[[#This Row],[Name]])</f>
        <v>#NAME?</v>
      </c>
      <c r="AY204" s="11" t="e">
        <f ca="1">_xlfn.MAXIFS(Table15[Total Player Load],Table15[Name],Table15[[#This Row],[Name]])</f>
        <v>#NAME?</v>
      </c>
      <c r="AZ204" s="11" t="e">
        <f ca="1">_xlfn.MAXIFS(Table15[ACC+DEC],Table15[Name],Table15[[#This Row],[Name]])</f>
        <v>#NAME?</v>
      </c>
      <c r="BA204" s="11">
        <f>CONVERT(Table15[[#This Row],[Total Duration]],"day","mn")</f>
        <v>189.05000000000004</v>
      </c>
      <c r="BB204" s="12">
        <f>Table15[[#This Row],[HSD Above 20 km/h]]/Table15[[#This Row],[Duration(min)]]</f>
        <v>5.6489818566516785</v>
      </c>
      <c r="BC204" s="12">
        <f>Table15[[#This Row],[Velocity Zone 4 (15-20 Km/h) (m)]]/Table15[[#This Row],[Duration(min)]]</f>
        <v>7.6989685797408072</v>
      </c>
      <c r="BD204" s="12">
        <f>Table15[[#This Row],[Velocity Zone 6 (25 + Km/h) (m)]]/Table15[[#This Row],[Duration(min)]]</f>
        <v>0.73229304416820928</v>
      </c>
      <c r="BE204" s="12">
        <f>Table15[[#This Row],[Acceleration B1-3 Total Efforts (Gen 2)]]/Table15[[#This Row],[Duration(min)]]</f>
        <v>1.0208939434012163</v>
      </c>
      <c r="BF204" s="12">
        <f>Table15[[#This Row],[Deceleration B1-3 Total Efforts (Gen 2)]]/Table15[[#This Row],[Duration(min)]]</f>
        <v>0.71938640571277424</v>
      </c>
      <c r="BG204" s="12">
        <f>Table15[[#This Row],[High Intensity Distance (m)_&gt;15]]/Table15[[#This Row],[Duration(min)]]</f>
        <v>13.347950436392486</v>
      </c>
      <c r="BH204" s="12">
        <f>Table15[[#This Row],[Velocity Zone 5 (20-25 Km/h) (m)]]/Table15[[#This Row],[Duration(min)]]</f>
        <v>4.9166888124834687</v>
      </c>
      <c r="BI204" s="12">
        <f>Table15[[#This Row],[Total Player Load]]/Table15[[#This Row],[Duration(min)]]</f>
        <v>7.062818936789208</v>
      </c>
      <c r="BJ204" s="12">
        <f>Table15[[#This Row],[ACC+DEC]]/Table15[[#This Row],[Duration(min)]]</f>
        <v>1.7402803491139907</v>
      </c>
      <c r="BK204" s="11"/>
      <c r="BL204" s="11"/>
    </row>
    <row r="205" spans="1:64" x14ac:dyDescent="0.3">
      <c r="A205" s="6" t="s">
        <v>38</v>
      </c>
      <c r="B205" s="6" t="s">
        <v>141</v>
      </c>
      <c r="C205" s="18" t="s">
        <v>142</v>
      </c>
      <c r="D205" s="6" t="s">
        <v>36</v>
      </c>
      <c r="E205" s="17" t="s">
        <v>152</v>
      </c>
      <c r="F205" s="19">
        <v>10147.639160000001</v>
      </c>
      <c r="G205" s="19">
        <v>557.75000999999997</v>
      </c>
      <c r="H205" s="19">
        <v>26.958459999999999</v>
      </c>
      <c r="I205" s="19">
        <v>1427.6299899999999</v>
      </c>
      <c r="J205" s="19">
        <v>16.29</v>
      </c>
      <c r="K205" s="19">
        <v>135</v>
      </c>
      <c r="L205" s="19">
        <v>118</v>
      </c>
      <c r="M205" s="19">
        <v>1985.38</v>
      </c>
      <c r="N205" s="19">
        <v>541.46001000000001</v>
      </c>
      <c r="O205" s="19">
        <v>1143.5331100000001</v>
      </c>
      <c r="P205" s="20">
        <v>53.56288</v>
      </c>
      <c r="Q205" s="21">
        <f>SUM(Table15[[#This Row],[Acceleration B1-3 Total Efforts (Gen 2)]:[Deceleration B1-3 Total Efforts (Gen 2)]])</f>
        <v>253</v>
      </c>
      <c r="R205" s="22">
        <f>AVERAGEIF(Table15[Name],Table15[[#This Row],[Name]],Table15[Total Distance (m)])</f>
        <v>5862.2701721428584</v>
      </c>
      <c r="S205" s="11">
        <f>AVERAGEIF(Table15[Name],Table15[[#This Row],[Name]],Table15[HSD Above 20 km/h])</f>
        <v>234.10142785714288</v>
      </c>
      <c r="T205" s="11">
        <f>AVERAGEIF(Table15[Name],Table15[[#This Row],[Name]],Table15[Maximum Velocity (km/h)])</f>
        <v>25.695756428571428</v>
      </c>
      <c r="U205" s="11">
        <f>AVERAGEIF(Table15[Name],Table15[[#This Row],[Name]],Table15[Velocity Zone 4 (15-20 Km/h) (m)])</f>
        <v>673.12214035714283</v>
      </c>
      <c r="V205" s="11">
        <f>AVERAGEIF(Table15[Name],Table15[[#This Row],[Name]],Table15[Velocity Zone 6 (25 + Km/h) (m)])</f>
        <v>30.467142857142857</v>
      </c>
      <c r="W205" s="11">
        <f>AVERAGEIF(Table15[Name],Table15[[#This Row],[Name]],Table15[Acceleration B1-3 Total Efforts (Gen 2)])</f>
        <v>78.285714285714292</v>
      </c>
      <c r="X205" s="11">
        <f>AVERAGEIF(Table15[Name],Table15[[#This Row],[Name]],Table15[Deceleration B1-3 Total Efforts (Gen 2)])</f>
        <v>71.178571428571431</v>
      </c>
      <c r="Y205" s="11">
        <f>AVERAGEIF(Table15[Name],Table15[[#This Row],[Name]],Table15[High Intensity Distance (m)_&gt;15])</f>
        <v>907.22356821428571</v>
      </c>
      <c r="Z205" s="11">
        <f>AVERAGEIF(Table15[Name],Table15[[#This Row],[Name]],Table15[Velocity Zone 5 (20-25 Km/h) (m)])</f>
        <v>203.63428500000001</v>
      </c>
      <c r="AA205" s="11">
        <f>AVERAGEIF(Table15[Name],Table15[[#This Row],[Name]],Table15[Total Player Load])</f>
        <v>656.75099392857157</v>
      </c>
      <c r="AB205" s="11">
        <f>AVERAGEIF(Table15[Name],Table15[[#This Row],[Name]],Table15[ACC+DEC])</f>
        <v>149.46428571428572</v>
      </c>
      <c r="AC205" s="11">
        <f>AVERAGE(Table15[Total Distance (m)])</f>
        <v>5546.0900840188679</v>
      </c>
      <c r="AD205" s="11">
        <f>AVERAGE(Table15[HSD Above 20 km/h])</f>
        <v>248.67511279245289</v>
      </c>
      <c r="AE205" s="11">
        <f>AVERAGE(Table15[Maximum Velocity (km/h)])</f>
        <v>25.938714150943401</v>
      </c>
      <c r="AF205" s="11">
        <f>AVERAGE(Table15[Velocity Zone 4 (15-20 Km/h) (m)])</f>
        <v>585.63754809433908</v>
      </c>
      <c r="AG205" s="11">
        <f>AVERAGE(Table15[Velocity Zone 6 (25 + Km/h) (m)])</f>
        <v>55.103452830188672</v>
      </c>
      <c r="AH205" s="11">
        <f>AVERAGE(Table15[Acceleration B1-3 Total Efforts (Gen 2)])</f>
        <v>70.932075471698113</v>
      </c>
      <c r="AI205" s="11">
        <f>AVERAGE(Table15[Deceleration B1-3 Total Efforts (Gen 2)])</f>
        <v>58.513207547169813</v>
      </c>
      <c r="AJ205" s="11">
        <f>AVERAGE(Table15[High Intensity Distance (m)_&gt;15])</f>
        <v>834.31266088679206</v>
      </c>
      <c r="AK205" s="11">
        <f>AVERAGE(Table15[Velocity Zone 5 (20-25 Km/h) (m)])</f>
        <v>193.57165996226419</v>
      </c>
      <c r="AL205" s="11">
        <f>AVERAGE(Table15[Total Player Load])</f>
        <v>612.17092028301886</v>
      </c>
      <c r="AM205" s="11">
        <f>AVERAGE(Table15[ACC+DEC])</f>
        <v>129.44528301886791</v>
      </c>
      <c r="AN205" s="11" t="str">
        <f>TEXT(Table15[[#This Row],[Date]],"mmmm")</f>
        <v>juillet</v>
      </c>
      <c r="AO205" s="11" t="e">
        <f ca="1">_xlfn.MAXIFS(Table15[Total Distance (m)],Table15[Name],Table15[[#This Row],[Name]])</f>
        <v>#NAME?</v>
      </c>
      <c r="AP205" s="11" t="e">
        <f ca="1">_xlfn.MAXIFS(Table15[HSD Above 20 km/h],Table15[Name],Table15[[#This Row],[Name]])</f>
        <v>#NAME?</v>
      </c>
      <c r="AQ205" s="11" t="e">
        <f ca="1">_xlfn.MAXIFS(Table15[Maximum Velocity (km/h)],Table15[Name],Table15[[#This Row],[Name]])</f>
        <v>#NAME?</v>
      </c>
      <c r="AR205" s="9" t="e">
        <f ca="1">Table15[[#This Row],[Maximum Velocity (km/h)]]/Table15[[#This Row],[Max_Maximum Velocity (km/h)]]</f>
        <v>#NAME?</v>
      </c>
      <c r="AS205" s="11" t="e">
        <f ca="1">_xlfn.MAXIFS(Table15[Velocity Zone 4 (15-20 Km/h) (m)],Table15[Name],Table15[[#This Row],[Name]])</f>
        <v>#NAME?</v>
      </c>
      <c r="AT205" s="11" t="e">
        <f ca="1">_xlfn.MAXIFS(Table15[Velocity Zone 6 (25 + Km/h) (m)],Table15[Name],Table15[[#This Row],[Name]])</f>
        <v>#NAME?</v>
      </c>
      <c r="AU205" s="11" t="e">
        <f ca="1">_xlfn.MAXIFS(Table15[Acceleration B1-3 Total Efforts (Gen 2)],Table15[Name],Table15[[#This Row],[Name]])</f>
        <v>#NAME?</v>
      </c>
      <c r="AV205" s="11" t="e">
        <f ca="1">_xlfn.MAXIFS(Table15[Deceleration B1-3 Total Efforts (Gen 2)],Table15[Name],Table15[[#This Row],[Name]])</f>
        <v>#NAME?</v>
      </c>
      <c r="AW205" s="11" t="e">
        <f ca="1">_xlfn.MAXIFS(Table15[High Intensity Distance (m)_&gt;15],Table15[Name],Table15[[#This Row],[Name]])</f>
        <v>#NAME?</v>
      </c>
      <c r="AX205" s="11" t="e">
        <f ca="1">_xlfn.MAXIFS(Table15[Velocity Zone 5 (20-25 Km/h) (m)],Table15[Name],Table15[[#This Row],[Name]])</f>
        <v>#NAME?</v>
      </c>
      <c r="AY205" s="11" t="e">
        <f ca="1">_xlfn.MAXIFS(Table15[Total Player Load],Table15[Name],Table15[[#This Row],[Name]])</f>
        <v>#NAME?</v>
      </c>
      <c r="AZ205" s="11" t="e">
        <f ca="1">_xlfn.MAXIFS(Table15[ACC+DEC],Table15[Name],Table15[[#This Row],[Name]])</f>
        <v>#NAME?</v>
      </c>
      <c r="BA205" s="11">
        <f>CONVERT(Table15[[#This Row],[Total Duration]],"day","mn")</f>
        <v>189.45</v>
      </c>
      <c r="BB205" s="12">
        <f>Table15[[#This Row],[HSD Above 20 km/h]]/Table15[[#This Row],[Duration(min)]]</f>
        <v>2.9440486144101348</v>
      </c>
      <c r="BC205" s="12">
        <f>Table15[[#This Row],[Velocity Zone 4 (15-20 Km/h) (m)]]/Table15[[#This Row],[Duration(min)]]</f>
        <v>7.5356557930852466</v>
      </c>
      <c r="BD205" s="12">
        <f>Table15[[#This Row],[Velocity Zone 6 (25 + Km/h) (m)]]/Table15[[#This Row],[Duration(min)]]</f>
        <v>8.5985748218527322E-2</v>
      </c>
      <c r="BE205" s="12">
        <f>Table15[[#This Row],[Acceleration B1-3 Total Efforts (Gen 2)]]/Table15[[#This Row],[Duration(min)]]</f>
        <v>0.71258907363420432</v>
      </c>
      <c r="BF205" s="12">
        <f>Table15[[#This Row],[Deceleration B1-3 Total Efforts (Gen 2)]]/Table15[[#This Row],[Duration(min)]]</f>
        <v>0.62285563473211936</v>
      </c>
      <c r="BG205" s="12">
        <f>Table15[[#This Row],[High Intensity Distance (m)_&gt;15]]/Table15[[#This Row],[Duration(min)]]</f>
        <v>10.479704407495383</v>
      </c>
      <c r="BH205" s="12">
        <f>Table15[[#This Row],[Velocity Zone 5 (20-25 Km/h) (m)]]/Table15[[#This Row],[Duration(min)]]</f>
        <v>2.8580628661916077</v>
      </c>
      <c r="BI205" s="12">
        <f>Table15[[#This Row],[Total Player Load]]/Table15[[#This Row],[Duration(min)]]</f>
        <v>6.0360681446291906</v>
      </c>
      <c r="BJ205" s="12">
        <f>Table15[[#This Row],[ACC+DEC]]/Table15[[#This Row],[Duration(min)]]</f>
        <v>1.3354447083663237</v>
      </c>
      <c r="BK205" s="11"/>
      <c r="BL205" s="11"/>
    </row>
    <row r="206" spans="1:64" x14ac:dyDescent="0.3">
      <c r="A206" s="6" t="s">
        <v>12</v>
      </c>
      <c r="B206" s="6" t="s">
        <v>153</v>
      </c>
      <c r="C206" s="18" t="s">
        <v>154</v>
      </c>
      <c r="D206" s="6" t="s">
        <v>13</v>
      </c>
      <c r="E206" s="17" t="s">
        <v>155</v>
      </c>
      <c r="F206" s="19">
        <v>3303.93921</v>
      </c>
      <c r="G206" s="19">
        <v>95.58</v>
      </c>
      <c r="H206" s="19">
        <v>26.17614</v>
      </c>
      <c r="I206" s="19">
        <v>211.89999</v>
      </c>
      <c r="J206" s="19">
        <v>8.73</v>
      </c>
      <c r="K206" s="19">
        <v>67</v>
      </c>
      <c r="L206" s="19">
        <v>57</v>
      </c>
      <c r="M206" s="19">
        <v>307.47998999999999</v>
      </c>
      <c r="N206" s="19">
        <v>86.85</v>
      </c>
      <c r="O206" s="19">
        <v>409.88585999999998</v>
      </c>
      <c r="P206" s="7">
        <v>48.069299999999998</v>
      </c>
      <c r="Q206" s="10">
        <f>SUM(Table15[[#This Row],[Acceleration B1-3 Total Efforts (Gen 2)]:[Deceleration B1-3 Total Efforts (Gen 2)]])</f>
        <v>124</v>
      </c>
      <c r="R206" s="22">
        <f>AVERAGEIF(Table15[Name],Table15[[#This Row],[Name]],Table15[Total Distance (m)])</f>
        <v>5856.8354133333323</v>
      </c>
      <c r="S206" s="11">
        <f>AVERAGEIF(Table15[Name],Table15[[#This Row],[Name]],Table15[HSD Above 20 km/h])</f>
        <v>236.25925888888889</v>
      </c>
      <c r="T206" s="11">
        <f>AVERAGEIF(Table15[Name],Table15[[#This Row],[Name]],Table15[Maximum Velocity (km/h)])</f>
        <v>26.173386666666666</v>
      </c>
      <c r="U206" s="11">
        <f>AVERAGEIF(Table15[Name],Table15[[#This Row],[Name]],Table15[Velocity Zone 4 (15-20 Km/h) (m)])</f>
        <v>555.67370444444441</v>
      </c>
      <c r="V206" s="11">
        <f>AVERAGEIF(Table15[Name],Table15[[#This Row],[Name]],Table15[Velocity Zone 6 (25 + Km/h) (m)])</f>
        <v>40.940370740740747</v>
      </c>
      <c r="W206" s="11">
        <f>AVERAGEIF(Table15[Name],Table15[[#This Row],[Name]],Table15[Acceleration B1-3 Total Efforts (Gen 2)])</f>
        <v>70.925925925925924</v>
      </c>
      <c r="X206" s="11">
        <f>AVERAGEIF(Table15[Name],Table15[[#This Row],[Name]],Table15[Deceleration B1-3 Total Efforts (Gen 2)])</f>
        <v>56.851851851851855</v>
      </c>
      <c r="Y206" s="11">
        <f>AVERAGEIF(Table15[Name],Table15[[#This Row],[Name]],Table15[High Intensity Distance (m)_&gt;15])</f>
        <v>791.93296333333319</v>
      </c>
      <c r="Z206" s="11">
        <f>AVERAGEIF(Table15[Name],Table15[[#This Row],[Name]],Table15[Velocity Zone 5 (20-25 Km/h) (m)])</f>
        <v>195.31888814814815</v>
      </c>
      <c r="AA206" s="11">
        <f>AVERAGEIF(Table15[Name],Table15[[#This Row],[Name]],Table15[Total Player Load])</f>
        <v>644.53564962962969</v>
      </c>
      <c r="AB206" s="11">
        <f>AVERAGEIF(Table15[Name],Table15[[#This Row],[Name]],Table15[ACC+DEC])</f>
        <v>127.77777777777777</v>
      </c>
      <c r="AC206" s="11">
        <f>AVERAGE(Table15[Total Distance (m)])</f>
        <v>5546.0900840188679</v>
      </c>
      <c r="AD206" s="11">
        <f>AVERAGE(Table15[HSD Above 20 km/h])</f>
        <v>248.67511279245289</v>
      </c>
      <c r="AE206" s="11">
        <f>AVERAGE(Table15[Maximum Velocity (km/h)])</f>
        <v>25.938714150943401</v>
      </c>
      <c r="AF206" s="11">
        <f>AVERAGE(Table15[Velocity Zone 4 (15-20 Km/h) (m)])</f>
        <v>585.63754809433908</v>
      </c>
      <c r="AG206" s="11">
        <f>AVERAGE(Table15[Velocity Zone 6 (25 + Km/h) (m)])</f>
        <v>55.103452830188672</v>
      </c>
      <c r="AH206" s="11">
        <f>AVERAGE(Table15[Acceleration B1-3 Total Efforts (Gen 2)])</f>
        <v>70.932075471698113</v>
      </c>
      <c r="AI206" s="11">
        <f>AVERAGE(Table15[Deceleration B1-3 Total Efforts (Gen 2)])</f>
        <v>58.513207547169813</v>
      </c>
      <c r="AJ206" s="11">
        <f>AVERAGE(Table15[High Intensity Distance (m)_&gt;15])</f>
        <v>834.31266088679206</v>
      </c>
      <c r="AK206" s="11">
        <f>AVERAGE(Table15[Velocity Zone 5 (20-25 Km/h) (m)])</f>
        <v>193.57165996226419</v>
      </c>
      <c r="AL206" s="11">
        <f>AVERAGE(Table15[Total Player Load])</f>
        <v>612.17092028301886</v>
      </c>
      <c r="AM206" s="11">
        <f>AVERAGE(Table15[ACC+DEC])</f>
        <v>129.44528301886791</v>
      </c>
      <c r="AN206" s="11" t="str">
        <f>TEXT(Table15[[#This Row],[Date]],"mmmm")</f>
        <v>juillet</v>
      </c>
      <c r="AO206" s="11" t="e">
        <f ca="1">_xlfn.MAXIFS(Table15[Total Distance (m)],Table15[Name],Table15[[#This Row],[Name]])</f>
        <v>#NAME?</v>
      </c>
      <c r="AP206" s="11" t="e">
        <f ca="1">_xlfn.MAXIFS(Table15[HSD Above 20 km/h],Table15[Name],Table15[[#This Row],[Name]])</f>
        <v>#NAME?</v>
      </c>
      <c r="AQ206" s="11" t="e">
        <f ca="1">_xlfn.MAXIFS(Table15[Maximum Velocity (km/h)],Table15[Name],Table15[[#This Row],[Name]])</f>
        <v>#NAME?</v>
      </c>
      <c r="AR206" s="9" t="e">
        <f ca="1">Table15[[#This Row],[Maximum Velocity (km/h)]]/Table15[[#This Row],[Max_Maximum Velocity (km/h)]]</f>
        <v>#NAME?</v>
      </c>
      <c r="AS206" s="11" t="e">
        <f ca="1">_xlfn.MAXIFS(Table15[Velocity Zone 4 (15-20 Km/h) (m)],Table15[Name],Table15[[#This Row],[Name]])</f>
        <v>#NAME?</v>
      </c>
      <c r="AT206" s="11" t="e">
        <f ca="1">_xlfn.MAXIFS(Table15[Velocity Zone 6 (25 + Km/h) (m)],Table15[Name],Table15[[#This Row],[Name]])</f>
        <v>#NAME?</v>
      </c>
      <c r="AU206" s="11" t="e">
        <f ca="1">_xlfn.MAXIFS(Table15[Acceleration B1-3 Total Efforts (Gen 2)],Table15[Name],Table15[[#This Row],[Name]])</f>
        <v>#NAME?</v>
      </c>
      <c r="AV206" s="11" t="e">
        <f ca="1">_xlfn.MAXIFS(Table15[Deceleration B1-3 Total Efforts (Gen 2)],Table15[Name],Table15[[#This Row],[Name]])</f>
        <v>#NAME?</v>
      </c>
      <c r="AW206" s="11" t="e">
        <f ca="1">_xlfn.MAXIFS(Table15[High Intensity Distance (m)_&gt;15],Table15[Name],Table15[[#This Row],[Name]])</f>
        <v>#NAME?</v>
      </c>
      <c r="AX206" s="11" t="e">
        <f ca="1">_xlfn.MAXIFS(Table15[Velocity Zone 5 (20-25 Km/h) (m)],Table15[Name],Table15[[#This Row],[Name]])</f>
        <v>#NAME?</v>
      </c>
      <c r="AY206" s="11" t="e">
        <f ca="1">_xlfn.MAXIFS(Table15[Total Player Load],Table15[Name],Table15[[#This Row],[Name]])</f>
        <v>#NAME?</v>
      </c>
      <c r="AZ206" s="11" t="e">
        <f ca="1">_xlfn.MAXIFS(Table15[ACC+DEC],Table15[Name],Table15[[#This Row],[Name]])</f>
        <v>#NAME?</v>
      </c>
      <c r="BA206" s="11">
        <f>CONVERT(Table15[[#This Row],[Total Duration]],"day","mn")</f>
        <v>68.716666666666669</v>
      </c>
      <c r="BB206" s="12">
        <f>Table15[[#This Row],[HSD Above 20 km/h]]/Table15[[#This Row],[Duration(min)]]</f>
        <v>1.390928935241329</v>
      </c>
      <c r="BC206" s="12">
        <f>Table15[[#This Row],[Velocity Zone 4 (15-20 Km/h) (m)]]/Table15[[#This Row],[Duration(min)]]</f>
        <v>3.0836767887460588</v>
      </c>
      <c r="BD206" s="12">
        <f>Table15[[#This Row],[Velocity Zone 6 (25 + Km/h) (m)]]/Table15[[#This Row],[Duration(min)]]</f>
        <v>0.12704341498908561</v>
      </c>
      <c r="BE206" s="12">
        <f>Table15[[#This Row],[Acceleration B1-3 Total Efforts (Gen 2)]]/Table15[[#This Row],[Duration(min)]]</f>
        <v>0.97501819063788497</v>
      </c>
      <c r="BF206" s="12">
        <f>Table15[[#This Row],[Deceleration B1-3 Total Efforts (Gen 2)]]/Table15[[#This Row],[Duration(min)]]</f>
        <v>0.82949308755760365</v>
      </c>
      <c r="BG206" s="12">
        <f>Table15[[#This Row],[High Intensity Distance (m)_&gt;15]]/Table15[[#This Row],[Duration(min)]]</f>
        <v>4.4746057239873878</v>
      </c>
      <c r="BH206" s="12">
        <f>Table15[[#This Row],[Velocity Zone 5 (20-25 Km/h) (m)]]/Table15[[#This Row],[Duration(min)]]</f>
        <v>1.2638855202522434</v>
      </c>
      <c r="BI206" s="12">
        <f>Table15[[#This Row],[Total Player Load]]/Table15[[#This Row],[Duration(min)]]</f>
        <v>5.9648682027649764</v>
      </c>
      <c r="BJ206" s="12">
        <f>Table15[[#This Row],[ACC+DEC]]/Table15[[#This Row],[Duration(min)]]</f>
        <v>1.8045112781954886</v>
      </c>
      <c r="BK206" s="11"/>
      <c r="BL206" s="11"/>
    </row>
    <row r="207" spans="1:64" x14ac:dyDescent="0.3">
      <c r="A207" s="6" t="s">
        <v>14</v>
      </c>
      <c r="B207" s="6" t="s">
        <v>153</v>
      </c>
      <c r="C207" s="18" t="s">
        <v>154</v>
      </c>
      <c r="D207" s="6" t="s">
        <v>15</v>
      </c>
      <c r="E207" s="17" t="s">
        <v>156</v>
      </c>
      <c r="F207" s="19">
        <v>3171.8601100000001</v>
      </c>
      <c r="G207" s="19">
        <v>140.02000000000001</v>
      </c>
      <c r="H207" s="19">
        <v>24.145879999999998</v>
      </c>
      <c r="I207" s="19">
        <v>898.17998999999998</v>
      </c>
      <c r="J207" s="19">
        <v>0</v>
      </c>
      <c r="K207" s="19">
        <v>53</v>
      </c>
      <c r="L207" s="19">
        <v>43</v>
      </c>
      <c r="M207" s="19">
        <v>1038.1999900000001</v>
      </c>
      <c r="N207" s="19">
        <v>140.02000000000001</v>
      </c>
      <c r="O207" s="19">
        <v>388.44333</v>
      </c>
      <c r="P207" s="7">
        <v>39.375900000000001</v>
      </c>
      <c r="Q207" s="10">
        <f>SUM(Table15[[#This Row],[Acceleration B1-3 Total Efforts (Gen 2)]:[Deceleration B1-3 Total Efforts (Gen 2)]])</f>
        <v>96</v>
      </c>
      <c r="R207" s="22">
        <f>AVERAGEIF(Table15[Name],Table15[[#This Row],[Name]],Table15[Total Distance (m)])</f>
        <v>4869.3203724000005</v>
      </c>
      <c r="S207" s="11">
        <f>AVERAGEIF(Table15[Name],Table15[[#This Row],[Name]],Table15[HSD Above 20 km/h])</f>
        <v>247.6363996</v>
      </c>
      <c r="T207" s="11">
        <f>AVERAGEIF(Table15[Name],Table15[[#This Row],[Name]],Table15[Maximum Velocity (km/h)])</f>
        <v>26.278271199999999</v>
      </c>
      <c r="U207" s="11">
        <f>AVERAGEIF(Table15[Name],Table15[[#This Row],[Name]],Table15[Velocity Zone 4 (15-20 Km/h) (m)])</f>
        <v>530.37160040000015</v>
      </c>
      <c r="V207" s="11">
        <f>AVERAGEIF(Table15[Name],Table15[[#This Row],[Name]],Table15[Velocity Zone 6 (25 + Km/h) (m)])</f>
        <v>78.678400000000011</v>
      </c>
      <c r="W207" s="11">
        <f>AVERAGEIF(Table15[Name],Table15[[#This Row],[Name]],Table15[Acceleration B1-3 Total Efforts (Gen 2)])</f>
        <v>62.76</v>
      </c>
      <c r="X207" s="11">
        <f>AVERAGEIF(Table15[Name],Table15[[#This Row],[Name]],Table15[Deceleration B1-3 Total Efforts (Gen 2)])</f>
        <v>54.96</v>
      </c>
      <c r="Y207" s="11">
        <f>AVERAGEIF(Table15[Name],Table15[[#This Row],[Name]],Table15[High Intensity Distance (m)_&gt;15])</f>
        <v>778.00800000000015</v>
      </c>
      <c r="Z207" s="11">
        <f>AVERAGEIF(Table15[Name],Table15[[#This Row],[Name]],Table15[Velocity Zone 5 (20-25 Km/h) (m)])</f>
        <v>168.95799960000005</v>
      </c>
      <c r="AA207" s="11">
        <f>AVERAGEIF(Table15[Name],Table15[[#This Row],[Name]],Table15[Total Player Load])</f>
        <v>537.5049484000001</v>
      </c>
      <c r="AB207" s="11">
        <f>AVERAGEIF(Table15[Name],Table15[[#This Row],[Name]],Table15[ACC+DEC])</f>
        <v>117.72</v>
      </c>
      <c r="AC207" s="11">
        <f>AVERAGE(Table15[Total Distance (m)])</f>
        <v>5546.0900840188679</v>
      </c>
      <c r="AD207" s="11">
        <f>AVERAGE(Table15[HSD Above 20 km/h])</f>
        <v>248.67511279245289</v>
      </c>
      <c r="AE207" s="11">
        <f>AVERAGE(Table15[Maximum Velocity (km/h)])</f>
        <v>25.938714150943401</v>
      </c>
      <c r="AF207" s="11">
        <f>AVERAGE(Table15[Velocity Zone 4 (15-20 Km/h) (m)])</f>
        <v>585.63754809433908</v>
      </c>
      <c r="AG207" s="11">
        <f>AVERAGE(Table15[Velocity Zone 6 (25 + Km/h) (m)])</f>
        <v>55.103452830188672</v>
      </c>
      <c r="AH207" s="11">
        <f>AVERAGE(Table15[Acceleration B1-3 Total Efforts (Gen 2)])</f>
        <v>70.932075471698113</v>
      </c>
      <c r="AI207" s="11">
        <f>AVERAGE(Table15[Deceleration B1-3 Total Efforts (Gen 2)])</f>
        <v>58.513207547169813</v>
      </c>
      <c r="AJ207" s="11">
        <f>AVERAGE(Table15[High Intensity Distance (m)_&gt;15])</f>
        <v>834.31266088679206</v>
      </c>
      <c r="AK207" s="11">
        <f>AVERAGE(Table15[Velocity Zone 5 (20-25 Km/h) (m)])</f>
        <v>193.57165996226419</v>
      </c>
      <c r="AL207" s="11">
        <f>AVERAGE(Table15[Total Player Load])</f>
        <v>612.17092028301886</v>
      </c>
      <c r="AM207" s="11">
        <f>AVERAGE(Table15[ACC+DEC])</f>
        <v>129.44528301886791</v>
      </c>
      <c r="AN207" s="11" t="str">
        <f>TEXT(Table15[[#This Row],[Date]],"mmmm")</f>
        <v>juillet</v>
      </c>
      <c r="AO207" s="11" t="e">
        <f ca="1">_xlfn.MAXIFS(Table15[Total Distance (m)],Table15[Name],Table15[[#This Row],[Name]])</f>
        <v>#NAME?</v>
      </c>
      <c r="AP207" s="11" t="e">
        <f ca="1">_xlfn.MAXIFS(Table15[HSD Above 20 km/h],Table15[Name],Table15[[#This Row],[Name]])</f>
        <v>#NAME?</v>
      </c>
      <c r="AQ207" s="11" t="e">
        <f ca="1">_xlfn.MAXIFS(Table15[Maximum Velocity (km/h)],Table15[Name],Table15[[#This Row],[Name]])</f>
        <v>#NAME?</v>
      </c>
      <c r="AR207" s="9" t="e">
        <f ca="1">Table15[[#This Row],[Maximum Velocity (km/h)]]/Table15[[#This Row],[Max_Maximum Velocity (km/h)]]</f>
        <v>#NAME?</v>
      </c>
      <c r="AS207" s="11" t="e">
        <f ca="1">_xlfn.MAXIFS(Table15[Velocity Zone 4 (15-20 Km/h) (m)],Table15[Name],Table15[[#This Row],[Name]])</f>
        <v>#NAME?</v>
      </c>
      <c r="AT207" s="11" t="e">
        <f ca="1">_xlfn.MAXIFS(Table15[Velocity Zone 6 (25 + Km/h) (m)],Table15[Name],Table15[[#This Row],[Name]])</f>
        <v>#NAME?</v>
      </c>
      <c r="AU207" s="11" t="e">
        <f ca="1">_xlfn.MAXIFS(Table15[Acceleration B1-3 Total Efforts (Gen 2)],Table15[Name],Table15[[#This Row],[Name]])</f>
        <v>#NAME?</v>
      </c>
      <c r="AV207" s="11" t="e">
        <f ca="1">_xlfn.MAXIFS(Table15[Deceleration B1-3 Total Efforts (Gen 2)],Table15[Name],Table15[[#This Row],[Name]])</f>
        <v>#NAME?</v>
      </c>
      <c r="AW207" s="11" t="e">
        <f ca="1">_xlfn.MAXIFS(Table15[High Intensity Distance (m)_&gt;15],Table15[Name],Table15[[#This Row],[Name]])</f>
        <v>#NAME?</v>
      </c>
      <c r="AX207" s="11" t="e">
        <f ca="1">_xlfn.MAXIFS(Table15[Velocity Zone 5 (20-25 Km/h) (m)],Table15[Name],Table15[[#This Row],[Name]])</f>
        <v>#NAME?</v>
      </c>
      <c r="AY207" s="11" t="e">
        <f ca="1">_xlfn.MAXIFS(Table15[Total Player Load],Table15[Name],Table15[[#This Row],[Name]])</f>
        <v>#NAME?</v>
      </c>
      <c r="AZ207" s="11" t="e">
        <f ca="1">_xlfn.MAXIFS(Table15[ACC+DEC],Table15[Name],Table15[[#This Row],[Name]])</f>
        <v>#NAME?</v>
      </c>
      <c r="BA207" s="11">
        <f>CONVERT(Table15[[#This Row],[Total Duration]],"day","mn")</f>
        <v>80.55</v>
      </c>
      <c r="BB207" s="12">
        <f>Table15[[#This Row],[HSD Above 20 km/h]]/Table15[[#This Row],[Duration(min)]]</f>
        <v>1.7382991930477967</v>
      </c>
      <c r="BC207" s="12">
        <f>Table15[[#This Row],[Velocity Zone 4 (15-20 Km/h) (m)]]/Table15[[#This Row],[Duration(min)]]</f>
        <v>11.150589571694599</v>
      </c>
      <c r="BD207" s="12">
        <f>Table15[[#This Row],[Velocity Zone 6 (25 + Km/h) (m)]]/Table15[[#This Row],[Duration(min)]]</f>
        <v>0</v>
      </c>
      <c r="BE207" s="12">
        <f>Table15[[#This Row],[Acceleration B1-3 Total Efforts (Gen 2)]]/Table15[[#This Row],[Duration(min)]]</f>
        <v>0.65797641216635627</v>
      </c>
      <c r="BF207" s="12">
        <f>Table15[[#This Row],[Deceleration B1-3 Total Efforts (Gen 2)]]/Table15[[#This Row],[Duration(min)]]</f>
        <v>0.53382991930477963</v>
      </c>
      <c r="BG207" s="12">
        <f>Table15[[#This Row],[High Intensity Distance (m)_&gt;15]]/Table15[[#This Row],[Duration(min)]]</f>
        <v>12.888888764742397</v>
      </c>
      <c r="BH207" s="12">
        <f>Table15[[#This Row],[Velocity Zone 5 (20-25 Km/h) (m)]]/Table15[[#This Row],[Duration(min)]]</f>
        <v>1.7382991930477967</v>
      </c>
      <c r="BI207" s="12">
        <f>Table15[[#This Row],[Total Player Load]]/Table15[[#This Row],[Duration(min)]]</f>
        <v>4.8223877094972067</v>
      </c>
      <c r="BJ207" s="12">
        <f>Table15[[#This Row],[ACC+DEC]]/Table15[[#This Row],[Duration(min)]]</f>
        <v>1.191806331471136</v>
      </c>
      <c r="BK207" s="11"/>
      <c r="BL207" s="11"/>
    </row>
    <row r="208" spans="1:64" x14ac:dyDescent="0.3">
      <c r="A208" s="6" t="s">
        <v>16</v>
      </c>
      <c r="B208" s="6" t="s">
        <v>153</v>
      </c>
      <c r="C208" s="18" t="s">
        <v>154</v>
      </c>
      <c r="D208" s="6" t="s">
        <v>17</v>
      </c>
      <c r="E208" s="17" t="s">
        <v>157</v>
      </c>
      <c r="F208" s="19">
        <v>3396.6979999999999</v>
      </c>
      <c r="G208" s="19">
        <v>121.73</v>
      </c>
      <c r="H208" s="19">
        <v>23.240939999999998</v>
      </c>
      <c r="I208" s="19">
        <v>222.12</v>
      </c>
      <c r="J208" s="19">
        <v>0</v>
      </c>
      <c r="K208" s="19">
        <v>66</v>
      </c>
      <c r="L208" s="19">
        <v>55</v>
      </c>
      <c r="M208" s="19">
        <v>343.85</v>
      </c>
      <c r="N208" s="19">
        <v>121.73</v>
      </c>
      <c r="O208" s="19">
        <v>383.87380999999999</v>
      </c>
      <c r="P208" s="7">
        <v>49.82517</v>
      </c>
      <c r="Q208" s="10">
        <f>SUM(Table15[[#This Row],[Acceleration B1-3 Total Efforts (Gen 2)]:[Deceleration B1-3 Total Efforts (Gen 2)]])</f>
        <v>121</v>
      </c>
      <c r="R208" s="22">
        <f>AVERAGEIF(Table15[Name],Table15[[#This Row],[Name]],Table15[Total Distance (m)])</f>
        <v>5619.8345883333332</v>
      </c>
      <c r="S208" s="11">
        <f>AVERAGEIF(Table15[Name],Table15[[#This Row],[Name]],Table15[HSD Above 20 km/h])</f>
        <v>194.1326656666667</v>
      </c>
      <c r="T208" s="11">
        <f>AVERAGEIF(Table15[Name],Table15[[#This Row],[Name]],Table15[Maximum Velocity (km/h)])</f>
        <v>25.38796266666666</v>
      </c>
      <c r="U208" s="11">
        <f>AVERAGEIF(Table15[Name],Table15[[#This Row],[Name]],Table15[Velocity Zone 4 (15-20 Km/h) (m)])</f>
        <v>452.42266433333327</v>
      </c>
      <c r="V208" s="11">
        <f>AVERAGEIF(Table15[Name],Table15[[#This Row],[Name]],Table15[Velocity Zone 6 (25 + Km/h) (m)])</f>
        <v>48.318666999999991</v>
      </c>
      <c r="W208" s="11">
        <f>AVERAGEIF(Table15[Name],Table15[[#This Row],[Name]],Table15[Acceleration B1-3 Total Efforts (Gen 2)])</f>
        <v>61.2</v>
      </c>
      <c r="X208" s="11">
        <f>AVERAGEIF(Table15[Name],Table15[[#This Row],[Name]],Table15[Deceleration B1-3 Total Efforts (Gen 2)])</f>
        <v>48.06666666666667</v>
      </c>
      <c r="Y208" s="11">
        <f>AVERAGEIF(Table15[Name],Table15[[#This Row],[Name]],Table15[High Intensity Distance (m)_&gt;15])</f>
        <v>646.55532999999991</v>
      </c>
      <c r="Z208" s="11">
        <f>AVERAGEIF(Table15[Name],Table15[[#This Row],[Name]],Table15[Velocity Zone 5 (20-25 Km/h) (m)])</f>
        <v>145.81399866666669</v>
      </c>
      <c r="AA208" s="11">
        <f>AVERAGEIF(Table15[Name],Table15[[#This Row],[Name]],Table15[Total Player Load])</f>
        <v>593.12283433333312</v>
      </c>
      <c r="AB208" s="11">
        <f>AVERAGEIF(Table15[Name],Table15[[#This Row],[Name]],Table15[ACC+DEC])</f>
        <v>109.26666666666667</v>
      </c>
      <c r="AC208" s="11">
        <f>AVERAGE(Table15[Total Distance (m)])</f>
        <v>5546.0900840188679</v>
      </c>
      <c r="AD208" s="11">
        <f>AVERAGE(Table15[HSD Above 20 km/h])</f>
        <v>248.67511279245289</v>
      </c>
      <c r="AE208" s="11">
        <f>AVERAGE(Table15[Maximum Velocity (km/h)])</f>
        <v>25.938714150943401</v>
      </c>
      <c r="AF208" s="11">
        <f>AVERAGE(Table15[Velocity Zone 4 (15-20 Km/h) (m)])</f>
        <v>585.63754809433908</v>
      </c>
      <c r="AG208" s="11">
        <f>AVERAGE(Table15[Velocity Zone 6 (25 + Km/h) (m)])</f>
        <v>55.103452830188672</v>
      </c>
      <c r="AH208" s="11">
        <f>AVERAGE(Table15[Acceleration B1-3 Total Efforts (Gen 2)])</f>
        <v>70.932075471698113</v>
      </c>
      <c r="AI208" s="11">
        <f>AVERAGE(Table15[Deceleration B1-3 Total Efforts (Gen 2)])</f>
        <v>58.513207547169813</v>
      </c>
      <c r="AJ208" s="11">
        <f>AVERAGE(Table15[High Intensity Distance (m)_&gt;15])</f>
        <v>834.31266088679206</v>
      </c>
      <c r="AK208" s="11">
        <f>AVERAGE(Table15[Velocity Zone 5 (20-25 Km/h) (m)])</f>
        <v>193.57165996226419</v>
      </c>
      <c r="AL208" s="11">
        <f>AVERAGE(Table15[Total Player Load])</f>
        <v>612.17092028301886</v>
      </c>
      <c r="AM208" s="11">
        <f>AVERAGE(Table15[ACC+DEC])</f>
        <v>129.44528301886791</v>
      </c>
      <c r="AN208" s="11" t="str">
        <f>TEXT(Table15[[#This Row],[Date]],"mmmm")</f>
        <v>juillet</v>
      </c>
      <c r="AO208" s="11" t="e">
        <f ca="1">_xlfn.MAXIFS(Table15[Total Distance (m)],Table15[Name],Table15[[#This Row],[Name]])</f>
        <v>#NAME?</v>
      </c>
      <c r="AP208" s="11" t="e">
        <f ca="1">_xlfn.MAXIFS(Table15[HSD Above 20 km/h],Table15[Name],Table15[[#This Row],[Name]])</f>
        <v>#NAME?</v>
      </c>
      <c r="AQ208" s="11" t="e">
        <f ca="1">_xlfn.MAXIFS(Table15[Maximum Velocity (km/h)],Table15[Name],Table15[[#This Row],[Name]])</f>
        <v>#NAME?</v>
      </c>
      <c r="AR208" s="9" t="e">
        <f ca="1">Table15[[#This Row],[Maximum Velocity (km/h)]]/Table15[[#This Row],[Max_Maximum Velocity (km/h)]]</f>
        <v>#NAME?</v>
      </c>
      <c r="AS208" s="11" t="e">
        <f ca="1">_xlfn.MAXIFS(Table15[Velocity Zone 4 (15-20 Km/h) (m)],Table15[Name],Table15[[#This Row],[Name]])</f>
        <v>#NAME?</v>
      </c>
      <c r="AT208" s="11" t="e">
        <f ca="1">_xlfn.MAXIFS(Table15[Velocity Zone 6 (25 + Km/h) (m)],Table15[Name],Table15[[#This Row],[Name]])</f>
        <v>#NAME?</v>
      </c>
      <c r="AU208" s="11" t="e">
        <f ca="1">_xlfn.MAXIFS(Table15[Acceleration B1-3 Total Efforts (Gen 2)],Table15[Name],Table15[[#This Row],[Name]])</f>
        <v>#NAME?</v>
      </c>
      <c r="AV208" s="11" t="e">
        <f ca="1">_xlfn.MAXIFS(Table15[Deceleration B1-3 Total Efforts (Gen 2)],Table15[Name],Table15[[#This Row],[Name]])</f>
        <v>#NAME?</v>
      </c>
      <c r="AW208" s="11" t="e">
        <f ca="1">_xlfn.MAXIFS(Table15[High Intensity Distance (m)_&gt;15],Table15[Name],Table15[[#This Row],[Name]])</f>
        <v>#NAME?</v>
      </c>
      <c r="AX208" s="11" t="e">
        <f ca="1">_xlfn.MAXIFS(Table15[Velocity Zone 5 (20-25 Km/h) (m)],Table15[Name],Table15[[#This Row],[Name]])</f>
        <v>#NAME?</v>
      </c>
      <c r="AY208" s="11" t="e">
        <f ca="1">_xlfn.MAXIFS(Table15[Total Player Load],Table15[Name],Table15[[#This Row],[Name]])</f>
        <v>#NAME?</v>
      </c>
      <c r="AZ208" s="11" t="e">
        <f ca="1">_xlfn.MAXIFS(Table15[ACC+DEC],Table15[Name],Table15[[#This Row],[Name]])</f>
        <v>#NAME?</v>
      </c>
      <c r="BA208" s="11">
        <f>CONVERT(Table15[[#This Row],[Total Duration]],"day","mn")</f>
        <v>68.166666666666671</v>
      </c>
      <c r="BB208" s="12">
        <f>Table15[[#This Row],[HSD Above 20 km/h]]/Table15[[#This Row],[Duration(min)]]</f>
        <v>1.7857701711491443</v>
      </c>
      <c r="BC208" s="12">
        <f>Table15[[#This Row],[Velocity Zone 4 (15-20 Km/h) (m)]]/Table15[[#This Row],[Duration(min)]]</f>
        <v>3.2584841075794619</v>
      </c>
      <c r="BD208" s="12">
        <f>Table15[[#This Row],[Velocity Zone 6 (25 + Km/h) (m)]]/Table15[[#This Row],[Duration(min)]]</f>
        <v>0</v>
      </c>
      <c r="BE208" s="12">
        <f>Table15[[#This Row],[Acceleration B1-3 Total Efforts (Gen 2)]]/Table15[[#This Row],[Duration(min)]]</f>
        <v>0.96821515892420529</v>
      </c>
      <c r="BF208" s="12">
        <f>Table15[[#This Row],[Deceleration B1-3 Total Efforts (Gen 2)]]/Table15[[#This Row],[Duration(min)]]</f>
        <v>0.80684596577017109</v>
      </c>
      <c r="BG208" s="12">
        <f>Table15[[#This Row],[High Intensity Distance (m)_&gt;15]]/Table15[[#This Row],[Duration(min)]]</f>
        <v>5.044254278728606</v>
      </c>
      <c r="BH208" s="12">
        <f>Table15[[#This Row],[Velocity Zone 5 (20-25 Km/h) (m)]]/Table15[[#This Row],[Duration(min)]]</f>
        <v>1.7857701711491443</v>
      </c>
      <c r="BI208" s="12">
        <f>Table15[[#This Row],[Total Player Load]]/Table15[[#This Row],[Duration(min)]]</f>
        <v>5.6314006356968207</v>
      </c>
      <c r="BJ208" s="12">
        <f>Table15[[#This Row],[ACC+DEC]]/Table15[[#This Row],[Duration(min)]]</f>
        <v>1.7750611246943764</v>
      </c>
      <c r="BK208" s="11"/>
      <c r="BL208" s="11"/>
    </row>
    <row r="209" spans="1:64" x14ac:dyDescent="0.3">
      <c r="A209" s="6" t="s">
        <v>20</v>
      </c>
      <c r="B209" s="6" t="s">
        <v>153</v>
      </c>
      <c r="C209" s="18" t="s">
        <v>154</v>
      </c>
      <c r="D209" s="6" t="s">
        <v>21</v>
      </c>
      <c r="E209" s="17" t="s">
        <v>158</v>
      </c>
      <c r="F209" s="19">
        <v>0.34899999999999998</v>
      </c>
      <c r="G209" s="19">
        <v>0</v>
      </c>
      <c r="H209" s="19">
        <v>1.2100200000000001</v>
      </c>
      <c r="I209" s="19">
        <v>0</v>
      </c>
      <c r="J209" s="19">
        <v>0</v>
      </c>
      <c r="K209" s="19">
        <v>0</v>
      </c>
      <c r="L209" s="19">
        <v>0</v>
      </c>
      <c r="M209" s="19">
        <v>0</v>
      </c>
      <c r="N209" s="19">
        <v>0</v>
      </c>
      <c r="O209" s="19">
        <v>1.2211000000000001</v>
      </c>
      <c r="P209" s="7">
        <v>5.8720000000000001E-2</v>
      </c>
      <c r="Q209" s="10">
        <f>SUM(Table15[[#This Row],[Acceleration B1-3 Total Efforts (Gen 2)]:[Deceleration B1-3 Total Efforts (Gen 2)]])</f>
        <v>0</v>
      </c>
      <c r="R209" s="22">
        <f>AVERAGEIF(Table15[Name],Table15[[#This Row],[Name]],Table15[Total Distance (m)])</f>
        <v>5363.5460153333315</v>
      </c>
      <c r="S209" s="11">
        <f>AVERAGEIF(Table15[Name],Table15[[#This Row],[Name]],Table15[HSD Above 20 km/h])</f>
        <v>256.65866566666665</v>
      </c>
      <c r="T209" s="11">
        <f>AVERAGEIF(Table15[Name],Table15[[#This Row],[Name]],Table15[Maximum Velocity (km/h)])</f>
        <v>25.384765000000002</v>
      </c>
      <c r="U209" s="11">
        <f>AVERAGEIF(Table15[Name],Table15[[#This Row],[Name]],Table15[Velocity Zone 4 (15-20 Km/h) (m)])</f>
        <v>556.02699966666682</v>
      </c>
      <c r="V209" s="11">
        <f>AVERAGEIF(Table15[Name],Table15[[#This Row],[Name]],Table15[Velocity Zone 6 (25 + Km/h) (m)])</f>
        <v>51.111667666666676</v>
      </c>
      <c r="W209" s="11">
        <f>AVERAGEIF(Table15[Name],Table15[[#This Row],[Name]],Table15[Acceleration B1-3 Total Efforts (Gen 2)])</f>
        <v>73.8</v>
      </c>
      <c r="X209" s="11">
        <f>AVERAGEIF(Table15[Name],Table15[[#This Row],[Name]],Table15[Deceleration B1-3 Total Efforts (Gen 2)])</f>
        <v>70.533333333333331</v>
      </c>
      <c r="Y209" s="11">
        <f>AVERAGEIF(Table15[Name],Table15[[#This Row],[Name]],Table15[High Intensity Distance (m)_&gt;15])</f>
        <v>812.68566533333353</v>
      </c>
      <c r="Z209" s="11">
        <f>AVERAGEIF(Table15[Name],Table15[[#This Row],[Name]],Table15[Velocity Zone 5 (20-25 Km/h) (m)])</f>
        <v>205.546998</v>
      </c>
      <c r="AA209" s="11">
        <f>AVERAGEIF(Table15[Name],Table15[[#This Row],[Name]],Table15[Total Player Load])</f>
        <v>642.88242899999989</v>
      </c>
      <c r="AB209" s="11">
        <f>AVERAGEIF(Table15[Name],Table15[[#This Row],[Name]],Table15[ACC+DEC])</f>
        <v>144.33333333333334</v>
      </c>
      <c r="AC209" s="11">
        <f>AVERAGE(Table15[Total Distance (m)])</f>
        <v>5546.0900840188679</v>
      </c>
      <c r="AD209" s="11">
        <f>AVERAGE(Table15[HSD Above 20 km/h])</f>
        <v>248.67511279245289</v>
      </c>
      <c r="AE209" s="11">
        <f>AVERAGE(Table15[Maximum Velocity (km/h)])</f>
        <v>25.938714150943401</v>
      </c>
      <c r="AF209" s="11">
        <f>AVERAGE(Table15[Velocity Zone 4 (15-20 Km/h) (m)])</f>
        <v>585.63754809433908</v>
      </c>
      <c r="AG209" s="11">
        <f>AVERAGE(Table15[Velocity Zone 6 (25 + Km/h) (m)])</f>
        <v>55.103452830188672</v>
      </c>
      <c r="AH209" s="11">
        <f>AVERAGE(Table15[Acceleration B1-3 Total Efforts (Gen 2)])</f>
        <v>70.932075471698113</v>
      </c>
      <c r="AI209" s="11">
        <f>AVERAGE(Table15[Deceleration B1-3 Total Efforts (Gen 2)])</f>
        <v>58.513207547169813</v>
      </c>
      <c r="AJ209" s="11">
        <f>AVERAGE(Table15[High Intensity Distance (m)_&gt;15])</f>
        <v>834.31266088679206</v>
      </c>
      <c r="AK209" s="11">
        <f>AVERAGE(Table15[Velocity Zone 5 (20-25 Km/h) (m)])</f>
        <v>193.57165996226419</v>
      </c>
      <c r="AL209" s="11">
        <f>AVERAGE(Table15[Total Player Load])</f>
        <v>612.17092028301886</v>
      </c>
      <c r="AM209" s="11">
        <f>AVERAGE(Table15[ACC+DEC])</f>
        <v>129.44528301886791</v>
      </c>
      <c r="AN209" s="11" t="str">
        <f>TEXT(Table15[[#This Row],[Date]],"mmmm")</f>
        <v>juillet</v>
      </c>
      <c r="AO209" s="11" t="e">
        <f ca="1">_xlfn.MAXIFS(Table15[Total Distance (m)],Table15[Name],Table15[[#This Row],[Name]])</f>
        <v>#NAME?</v>
      </c>
      <c r="AP209" s="11" t="e">
        <f ca="1">_xlfn.MAXIFS(Table15[HSD Above 20 km/h],Table15[Name],Table15[[#This Row],[Name]])</f>
        <v>#NAME?</v>
      </c>
      <c r="AQ209" s="11" t="e">
        <f ca="1">_xlfn.MAXIFS(Table15[Maximum Velocity (km/h)],Table15[Name],Table15[[#This Row],[Name]])</f>
        <v>#NAME?</v>
      </c>
      <c r="AR209" s="9" t="e">
        <f ca="1">Table15[[#This Row],[Maximum Velocity (km/h)]]/Table15[[#This Row],[Max_Maximum Velocity (km/h)]]</f>
        <v>#NAME?</v>
      </c>
      <c r="AS209" s="11" t="e">
        <f ca="1">_xlfn.MAXIFS(Table15[Velocity Zone 4 (15-20 Km/h) (m)],Table15[Name],Table15[[#This Row],[Name]])</f>
        <v>#NAME?</v>
      </c>
      <c r="AT209" s="11" t="e">
        <f ca="1">_xlfn.MAXIFS(Table15[Velocity Zone 6 (25 + Km/h) (m)],Table15[Name],Table15[[#This Row],[Name]])</f>
        <v>#NAME?</v>
      </c>
      <c r="AU209" s="11" t="e">
        <f ca="1">_xlfn.MAXIFS(Table15[Acceleration B1-3 Total Efforts (Gen 2)],Table15[Name],Table15[[#This Row],[Name]])</f>
        <v>#NAME?</v>
      </c>
      <c r="AV209" s="11" t="e">
        <f ca="1">_xlfn.MAXIFS(Table15[Deceleration B1-3 Total Efforts (Gen 2)],Table15[Name],Table15[[#This Row],[Name]])</f>
        <v>#NAME?</v>
      </c>
      <c r="AW209" s="11" t="e">
        <f ca="1">_xlfn.MAXIFS(Table15[High Intensity Distance (m)_&gt;15],Table15[Name],Table15[[#This Row],[Name]])</f>
        <v>#NAME?</v>
      </c>
      <c r="AX209" s="11" t="e">
        <f ca="1">_xlfn.MAXIFS(Table15[Velocity Zone 5 (20-25 Km/h) (m)],Table15[Name],Table15[[#This Row],[Name]])</f>
        <v>#NAME?</v>
      </c>
      <c r="AY209" s="11" t="e">
        <f ca="1">_xlfn.MAXIFS(Table15[Total Player Load],Table15[Name],Table15[[#This Row],[Name]])</f>
        <v>#NAME?</v>
      </c>
      <c r="AZ209" s="11" t="e">
        <f ca="1">_xlfn.MAXIFS(Table15[ACC+DEC],Table15[Name],Table15[[#This Row],[Name]])</f>
        <v>#NAME?</v>
      </c>
      <c r="BA209" s="11">
        <f>CONVERT(Table15[[#This Row],[Total Duration]],"day","mn")</f>
        <v>5.9333333333333336</v>
      </c>
      <c r="BB209" s="12">
        <f>Table15[[#This Row],[HSD Above 20 km/h]]/Table15[[#This Row],[Duration(min)]]</f>
        <v>0</v>
      </c>
      <c r="BC209" s="12">
        <f>Table15[[#This Row],[Velocity Zone 4 (15-20 Km/h) (m)]]/Table15[[#This Row],[Duration(min)]]</f>
        <v>0</v>
      </c>
      <c r="BD209" s="12">
        <f>Table15[[#This Row],[Velocity Zone 6 (25 + Km/h) (m)]]/Table15[[#This Row],[Duration(min)]]</f>
        <v>0</v>
      </c>
      <c r="BE209" s="12">
        <f>Table15[[#This Row],[Acceleration B1-3 Total Efforts (Gen 2)]]/Table15[[#This Row],[Duration(min)]]</f>
        <v>0</v>
      </c>
      <c r="BF209" s="12">
        <f>Table15[[#This Row],[Deceleration B1-3 Total Efforts (Gen 2)]]/Table15[[#This Row],[Duration(min)]]</f>
        <v>0</v>
      </c>
      <c r="BG209" s="12">
        <f>Table15[[#This Row],[High Intensity Distance (m)_&gt;15]]/Table15[[#This Row],[Duration(min)]]</f>
        <v>0</v>
      </c>
      <c r="BH209" s="12">
        <f>Table15[[#This Row],[Velocity Zone 5 (20-25 Km/h) (m)]]/Table15[[#This Row],[Duration(min)]]</f>
        <v>0</v>
      </c>
      <c r="BI209" s="12">
        <f>Table15[[#This Row],[Total Player Load]]/Table15[[#This Row],[Duration(min)]]</f>
        <v>0.20580337078651686</v>
      </c>
      <c r="BJ209" s="12">
        <f>Table15[[#This Row],[ACC+DEC]]/Table15[[#This Row],[Duration(min)]]</f>
        <v>0</v>
      </c>
      <c r="BK209" s="11"/>
      <c r="BL209" s="11"/>
    </row>
    <row r="210" spans="1:64" x14ac:dyDescent="0.3">
      <c r="A210" s="6" t="s">
        <v>159</v>
      </c>
      <c r="B210" s="6" t="s">
        <v>153</v>
      </c>
      <c r="C210" s="18" t="s">
        <v>154</v>
      </c>
      <c r="D210" s="6" t="s">
        <v>133</v>
      </c>
      <c r="E210" s="17" t="s">
        <v>155</v>
      </c>
      <c r="F210" s="19">
        <v>3456.1567399999999</v>
      </c>
      <c r="G210" s="19">
        <v>85.9</v>
      </c>
      <c r="H210" s="19">
        <v>23.331600000000002</v>
      </c>
      <c r="I210" s="19">
        <v>352.64999</v>
      </c>
      <c r="J210" s="19">
        <v>0</v>
      </c>
      <c r="K210" s="19">
        <v>71</v>
      </c>
      <c r="L210" s="19">
        <v>60</v>
      </c>
      <c r="M210" s="19">
        <v>438.54998999999998</v>
      </c>
      <c r="N210" s="19">
        <v>85.9</v>
      </c>
      <c r="O210" s="19">
        <v>415.13098000000002</v>
      </c>
      <c r="P210" s="7">
        <v>50.283929999999998</v>
      </c>
      <c r="Q210" s="10">
        <f>SUM(Table15[[#This Row],[Acceleration B1-3 Total Efforts (Gen 2)]:[Deceleration B1-3 Total Efforts (Gen 2)]])</f>
        <v>131</v>
      </c>
      <c r="R210" s="22">
        <f>AVERAGEIF(Table15[Name],Table15[[#This Row],[Name]],Table15[Total Distance (m)])</f>
        <v>4770.1773194736861</v>
      </c>
      <c r="S210" s="11">
        <f>AVERAGEIF(Table15[Name],Table15[[#This Row],[Name]],Table15[HSD Above 20 km/h])</f>
        <v>287.34263210526314</v>
      </c>
      <c r="T210" s="11">
        <f>AVERAGEIF(Table15[Name],Table15[[#This Row],[Name]],Table15[Maximum Velocity (km/h)])</f>
        <v>26.175440000000002</v>
      </c>
      <c r="U210" s="11">
        <f>AVERAGEIF(Table15[Name],Table15[[#This Row],[Name]],Table15[Velocity Zone 4 (15-20 Km/h) (m)])</f>
        <v>619.53948315789467</v>
      </c>
      <c r="V210" s="11">
        <f>AVERAGEIF(Table15[Name],Table15[[#This Row],[Name]],Table15[Velocity Zone 6 (25 + Km/h) (m)])</f>
        <v>51.665788947368419</v>
      </c>
      <c r="W210" s="11">
        <f>AVERAGEIF(Table15[Name],Table15[[#This Row],[Name]],Table15[Acceleration B1-3 Total Efforts (Gen 2)])</f>
        <v>67</v>
      </c>
      <c r="X210" s="11">
        <f>AVERAGEIF(Table15[Name],Table15[[#This Row],[Name]],Table15[Deceleration B1-3 Total Efforts (Gen 2)])</f>
        <v>53.263157894736842</v>
      </c>
      <c r="Y210" s="11">
        <f>AVERAGEIF(Table15[Name],Table15[[#This Row],[Name]],Table15[High Intensity Distance (m)_&gt;15])</f>
        <v>906.88211526315797</v>
      </c>
      <c r="Z210" s="11">
        <f>AVERAGEIF(Table15[Name],Table15[[#This Row],[Name]],Table15[Velocity Zone 5 (20-25 Km/h) (m)])</f>
        <v>235.67684315789475</v>
      </c>
      <c r="AA210" s="11">
        <f>AVERAGEIF(Table15[Name],Table15[[#This Row],[Name]],Table15[Total Player Load])</f>
        <v>507.92690578947372</v>
      </c>
      <c r="AB210" s="11">
        <f>AVERAGEIF(Table15[Name],Table15[[#This Row],[Name]],Table15[ACC+DEC])</f>
        <v>120.26315789473684</v>
      </c>
      <c r="AC210" s="11">
        <f>AVERAGE(Table15[Total Distance (m)])</f>
        <v>5546.0900840188679</v>
      </c>
      <c r="AD210" s="11">
        <f>AVERAGE(Table15[HSD Above 20 km/h])</f>
        <v>248.67511279245289</v>
      </c>
      <c r="AE210" s="11">
        <f>AVERAGE(Table15[Maximum Velocity (km/h)])</f>
        <v>25.938714150943401</v>
      </c>
      <c r="AF210" s="11">
        <f>AVERAGE(Table15[Velocity Zone 4 (15-20 Km/h) (m)])</f>
        <v>585.63754809433908</v>
      </c>
      <c r="AG210" s="11">
        <f>AVERAGE(Table15[Velocity Zone 6 (25 + Km/h) (m)])</f>
        <v>55.103452830188672</v>
      </c>
      <c r="AH210" s="11">
        <f>AVERAGE(Table15[Acceleration B1-3 Total Efforts (Gen 2)])</f>
        <v>70.932075471698113</v>
      </c>
      <c r="AI210" s="11">
        <f>AVERAGE(Table15[Deceleration B1-3 Total Efforts (Gen 2)])</f>
        <v>58.513207547169813</v>
      </c>
      <c r="AJ210" s="11">
        <f>AVERAGE(Table15[High Intensity Distance (m)_&gt;15])</f>
        <v>834.31266088679206</v>
      </c>
      <c r="AK210" s="11">
        <f>AVERAGE(Table15[Velocity Zone 5 (20-25 Km/h) (m)])</f>
        <v>193.57165996226419</v>
      </c>
      <c r="AL210" s="11">
        <f>AVERAGE(Table15[Total Player Load])</f>
        <v>612.17092028301886</v>
      </c>
      <c r="AM210" s="11">
        <f>AVERAGE(Table15[ACC+DEC])</f>
        <v>129.44528301886791</v>
      </c>
      <c r="AN210" s="11" t="str">
        <f>TEXT(Table15[[#This Row],[Date]],"mmmm")</f>
        <v>juillet</v>
      </c>
      <c r="AO210" s="11" t="e">
        <f ca="1">_xlfn.MAXIFS(Table15[Total Distance (m)],Table15[Name],Table15[[#This Row],[Name]])</f>
        <v>#NAME?</v>
      </c>
      <c r="AP210" s="11" t="e">
        <f ca="1">_xlfn.MAXIFS(Table15[HSD Above 20 km/h],Table15[Name],Table15[[#This Row],[Name]])</f>
        <v>#NAME?</v>
      </c>
      <c r="AQ210" s="11" t="e">
        <f ca="1">_xlfn.MAXIFS(Table15[Maximum Velocity (km/h)],Table15[Name],Table15[[#This Row],[Name]])</f>
        <v>#NAME?</v>
      </c>
      <c r="AR210" s="9" t="e">
        <f ca="1">Table15[[#This Row],[Maximum Velocity (km/h)]]/Table15[[#This Row],[Max_Maximum Velocity (km/h)]]</f>
        <v>#NAME?</v>
      </c>
      <c r="AS210" s="11" t="e">
        <f ca="1">_xlfn.MAXIFS(Table15[Velocity Zone 4 (15-20 Km/h) (m)],Table15[Name],Table15[[#This Row],[Name]])</f>
        <v>#NAME?</v>
      </c>
      <c r="AT210" s="11" t="e">
        <f ca="1">_xlfn.MAXIFS(Table15[Velocity Zone 6 (25 + Km/h) (m)],Table15[Name],Table15[[#This Row],[Name]])</f>
        <v>#NAME?</v>
      </c>
      <c r="AU210" s="11" t="e">
        <f ca="1">_xlfn.MAXIFS(Table15[Acceleration B1-3 Total Efforts (Gen 2)],Table15[Name],Table15[[#This Row],[Name]])</f>
        <v>#NAME?</v>
      </c>
      <c r="AV210" s="11" t="e">
        <f ca="1">_xlfn.MAXIFS(Table15[Deceleration B1-3 Total Efforts (Gen 2)],Table15[Name],Table15[[#This Row],[Name]])</f>
        <v>#NAME?</v>
      </c>
      <c r="AW210" s="11" t="e">
        <f ca="1">_xlfn.MAXIFS(Table15[High Intensity Distance (m)_&gt;15],Table15[Name],Table15[[#This Row],[Name]])</f>
        <v>#NAME?</v>
      </c>
      <c r="AX210" s="11" t="e">
        <f ca="1">_xlfn.MAXIFS(Table15[Velocity Zone 5 (20-25 Km/h) (m)],Table15[Name],Table15[[#This Row],[Name]])</f>
        <v>#NAME?</v>
      </c>
      <c r="AY210" s="11" t="e">
        <f ca="1">_xlfn.MAXIFS(Table15[Total Player Load],Table15[Name],Table15[[#This Row],[Name]])</f>
        <v>#NAME?</v>
      </c>
      <c r="AZ210" s="11" t="e">
        <f ca="1">_xlfn.MAXIFS(Table15[ACC+DEC],Table15[Name],Table15[[#This Row],[Name]])</f>
        <v>#NAME?</v>
      </c>
      <c r="BA210" s="11">
        <f>CONVERT(Table15[[#This Row],[Total Duration]],"day","mn")</f>
        <v>68.716666666666669</v>
      </c>
      <c r="BB210" s="12">
        <f>Table15[[#This Row],[HSD Above 20 km/h]]/Table15[[#This Row],[Duration(min)]]</f>
        <v>1.2500606354596169</v>
      </c>
      <c r="BC210" s="12">
        <f>Table15[[#This Row],[Velocity Zone 4 (15-20 Km/h) (m)]]/Table15[[#This Row],[Duration(min)]]</f>
        <v>5.1319426146010185</v>
      </c>
      <c r="BD210" s="12">
        <f>Table15[[#This Row],[Velocity Zone 6 (25 + Km/h) (m)]]/Table15[[#This Row],[Duration(min)]]</f>
        <v>0</v>
      </c>
      <c r="BE210" s="12">
        <f>Table15[[#This Row],[Acceleration B1-3 Total Efforts (Gen 2)]]/Table15[[#This Row],[Duration(min)]]</f>
        <v>1.0332282318699975</v>
      </c>
      <c r="BF210" s="12">
        <f>Table15[[#This Row],[Deceleration B1-3 Total Efforts (Gen 2)]]/Table15[[#This Row],[Duration(min)]]</f>
        <v>0.87315061848168807</v>
      </c>
      <c r="BG210" s="12">
        <f>Table15[[#This Row],[High Intensity Distance (m)_&gt;15]]/Table15[[#This Row],[Duration(min)]]</f>
        <v>6.3820032500606354</v>
      </c>
      <c r="BH210" s="12">
        <f>Table15[[#This Row],[Velocity Zone 5 (20-25 Km/h) (m)]]/Table15[[#This Row],[Duration(min)]]</f>
        <v>1.2500606354596169</v>
      </c>
      <c r="BI210" s="12">
        <f>Table15[[#This Row],[Total Player Load]]/Table15[[#This Row],[Duration(min)]]</f>
        <v>6.0411978656318217</v>
      </c>
      <c r="BJ210" s="12">
        <f>Table15[[#This Row],[ACC+DEC]]/Table15[[#This Row],[Duration(min)]]</f>
        <v>1.9063788503516856</v>
      </c>
      <c r="BK210" s="11"/>
      <c r="BL210" s="11"/>
    </row>
    <row r="211" spans="1:64" x14ac:dyDescent="0.3">
      <c r="A211" s="6" t="s">
        <v>22</v>
      </c>
      <c r="B211" s="6" t="s">
        <v>153</v>
      </c>
      <c r="C211" s="18" t="s">
        <v>154</v>
      </c>
      <c r="D211" s="6" t="s">
        <v>19</v>
      </c>
      <c r="E211" s="17" t="s">
        <v>158</v>
      </c>
      <c r="F211" s="19">
        <v>2.8690000000000002</v>
      </c>
      <c r="G211" s="19">
        <v>0</v>
      </c>
      <c r="H211" s="19">
        <v>2.16154</v>
      </c>
      <c r="I211" s="19">
        <v>0</v>
      </c>
      <c r="J211" s="19">
        <v>0</v>
      </c>
      <c r="K211" s="19">
        <v>0</v>
      </c>
      <c r="L211" s="19">
        <v>0</v>
      </c>
      <c r="M211" s="19">
        <v>0</v>
      </c>
      <c r="N211" s="19">
        <v>0</v>
      </c>
      <c r="O211" s="19">
        <v>1.08605</v>
      </c>
      <c r="P211" s="7">
        <v>0.48274</v>
      </c>
      <c r="Q211" s="10">
        <f>SUM(Table15[[#This Row],[Acceleration B1-3 Total Efforts (Gen 2)]:[Deceleration B1-3 Total Efforts (Gen 2)]])</f>
        <v>0</v>
      </c>
      <c r="R211" s="22">
        <f>AVERAGEIF(Table15[Name],Table15[[#This Row],[Name]],Table15[Total Distance (m)])</f>
        <v>5462.7683058620696</v>
      </c>
      <c r="S211" s="11">
        <f>AVERAGEIF(Table15[Name],Table15[[#This Row],[Name]],Table15[HSD Above 20 km/h])</f>
        <v>326.42379344827589</v>
      </c>
      <c r="T211" s="11">
        <f>AVERAGEIF(Table15[Name],Table15[[#This Row],[Name]],Table15[Maximum Velocity (km/h)])</f>
        <v>27.231627931034481</v>
      </c>
      <c r="U211" s="11">
        <f>AVERAGEIF(Table15[Name],Table15[[#This Row],[Name]],Table15[Velocity Zone 4 (15-20 Km/h) (m)])</f>
        <v>608.04103965517231</v>
      </c>
      <c r="V211" s="11">
        <f>AVERAGEIF(Table15[Name],Table15[[#This Row],[Name]],Table15[Velocity Zone 6 (25 + Km/h) (m)])</f>
        <v>84.49862137931035</v>
      </c>
      <c r="W211" s="11">
        <f>AVERAGEIF(Table15[Name],Table15[[#This Row],[Name]],Table15[Acceleration B1-3 Total Efforts (Gen 2)])</f>
        <v>82.482758620689651</v>
      </c>
      <c r="X211" s="11">
        <f>AVERAGEIF(Table15[Name],Table15[[#This Row],[Name]],Table15[Deceleration B1-3 Total Efforts (Gen 2)])</f>
        <v>68.65517241379311</v>
      </c>
      <c r="Y211" s="11">
        <f>AVERAGEIF(Table15[Name],Table15[[#This Row],[Name]],Table15[High Intensity Distance (m)_&gt;15])</f>
        <v>934.4648331034482</v>
      </c>
      <c r="Z211" s="11">
        <f>AVERAGEIF(Table15[Name],Table15[[#This Row],[Name]],Table15[Velocity Zone 5 (20-25 Km/h) (m)])</f>
        <v>241.92517206896545</v>
      </c>
      <c r="AA211" s="11">
        <f>AVERAGEIF(Table15[Name],Table15[[#This Row],[Name]],Table15[Total Player Load])</f>
        <v>648.54259724137933</v>
      </c>
      <c r="AB211" s="11">
        <f>AVERAGEIF(Table15[Name],Table15[[#This Row],[Name]],Table15[ACC+DEC])</f>
        <v>151.13793103448276</v>
      </c>
      <c r="AC211" s="11">
        <f>AVERAGE(Table15[Total Distance (m)])</f>
        <v>5546.0900840188679</v>
      </c>
      <c r="AD211" s="11">
        <f>AVERAGE(Table15[HSD Above 20 km/h])</f>
        <v>248.67511279245289</v>
      </c>
      <c r="AE211" s="11">
        <f>AVERAGE(Table15[Maximum Velocity (km/h)])</f>
        <v>25.938714150943401</v>
      </c>
      <c r="AF211" s="11">
        <f>AVERAGE(Table15[Velocity Zone 4 (15-20 Km/h) (m)])</f>
        <v>585.63754809433908</v>
      </c>
      <c r="AG211" s="11">
        <f>AVERAGE(Table15[Velocity Zone 6 (25 + Km/h) (m)])</f>
        <v>55.103452830188672</v>
      </c>
      <c r="AH211" s="11">
        <f>AVERAGE(Table15[Acceleration B1-3 Total Efforts (Gen 2)])</f>
        <v>70.932075471698113</v>
      </c>
      <c r="AI211" s="11">
        <f>AVERAGE(Table15[Deceleration B1-3 Total Efforts (Gen 2)])</f>
        <v>58.513207547169813</v>
      </c>
      <c r="AJ211" s="11">
        <f>AVERAGE(Table15[High Intensity Distance (m)_&gt;15])</f>
        <v>834.31266088679206</v>
      </c>
      <c r="AK211" s="11">
        <f>AVERAGE(Table15[Velocity Zone 5 (20-25 Km/h) (m)])</f>
        <v>193.57165996226419</v>
      </c>
      <c r="AL211" s="11">
        <f>AVERAGE(Table15[Total Player Load])</f>
        <v>612.17092028301886</v>
      </c>
      <c r="AM211" s="11">
        <f>AVERAGE(Table15[ACC+DEC])</f>
        <v>129.44528301886791</v>
      </c>
      <c r="AN211" s="11" t="str">
        <f>TEXT(Table15[[#This Row],[Date]],"mmmm")</f>
        <v>juillet</v>
      </c>
      <c r="AO211" s="11" t="e">
        <f ca="1">_xlfn.MAXIFS(Table15[Total Distance (m)],Table15[Name],Table15[[#This Row],[Name]])</f>
        <v>#NAME?</v>
      </c>
      <c r="AP211" s="11" t="e">
        <f ca="1">_xlfn.MAXIFS(Table15[HSD Above 20 km/h],Table15[Name],Table15[[#This Row],[Name]])</f>
        <v>#NAME?</v>
      </c>
      <c r="AQ211" s="11" t="e">
        <f ca="1">_xlfn.MAXIFS(Table15[Maximum Velocity (km/h)],Table15[Name],Table15[[#This Row],[Name]])</f>
        <v>#NAME?</v>
      </c>
      <c r="AR211" s="9" t="e">
        <f ca="1">Table15[[#This Row],[Maximum Velocity (km/h)]]/Table15[[#This Row],[Max_Maximum Velocity (km/h)]]</f>
        <v>#NAME?</v>
      </c>
      <c r="AS211" s="11" t="e">
        <f ca="1">_xlfn.MAXIFS(Table15[Velocity Zone 4 (15-20 Km/h) (m)],Table15[Name],Table15[[#This Row],[Name]])</f>
        <v>#NAME?</v>
      </c>
      <c r="AT211" s="11" t="e">
        <f ca="1">_xlfn.MAXIFS(Table15[Velocity Zone 6 (25 + Km/h) (m)],Table15[Name],Table15[[#This Row],[Name]])</f>
        <v>#NAME?</v>
      </c>
      <c r="AU211" s="11" t="e">
        <f ca="1">_xlfn.MAXIFS(Table15[Acceleration B1-3 Total Efforts (Gen 2)],Table15[Name],Table15[[#This Row],[Name]])</f>
        <v>#NAME?</v>
      </c>
      <c r="AV211" s="11" t="e">
        <f ca="1">_xlfn.MAXIFS(Table15[Deceleration B1-3 Total Efforts (Gen 2)],Table15[Name],Table15[[#This Row],[Name]])</f>
        <v>#NAME?</v>
      </c>
      <c r="AW211" s="11" t="e">
        <f ca="1">_xlfn.MAXIFS(Table15[High Intensity Distance (m)_&gt;15],Table15[Name],Table15[[#This Row],[Name]])</f>
        <v>#NAME?</v>
      </c>
      <c r="AX211" s="11" t="e">
        <f ca="1">_xlfn.MAXIFS(Table15[Velocity Zone 5 (20-25 Km/h) (m)],Table15[Name],Table15[[#This Row],[Name]])</f>
        <v>#NAME?</v>
      </c>
      <c r="AY211" s="11" t="e">
        <f ca="1">_xlfn.MAXIFS(Table15[Total Player Load],Table15[Name],Table15[[#This Row],[Name]])</f>
        <v>#NAME?</v>
      </c>
      <c r="AZ211" s="11" t="e">
        <f ca="1">_xlfn.MAXIFS(Table15[ACC+DEC],Table15[Name],Table15[[#This Row],[Name]])</f>
        <v>#NAME?</v>
      </c>
      <c r="BA211" s="11">
        <f>CONVERT(Table15[[#This Row],[Total Duration]],"day","mn")</f>
        <v>5.9333333333333336</v>
      </c>
      <c r="BB211" s="12">
        <f>Table15[[#This Row],[HSD Above 20 km/h]]/Table15[[#This Row],[Duration(min)]]</f>
        <v>0</v>
      </c>
      <c r="BC211" s="12">
        <f>Table15[[#This Row],[Velocity Zone 4 (15-20 Km/h) (m)]]/Table15[[#This Row],[Duration(min)]]</f>
        <v>0</v>
      </c>
      <c r="BD211" s="12">
        <f>Table15[[#This Row],[Velocity Zone 6 (25 + Km/h) (m)]]/Table15[[#This Row],[Duration(min)]]</f>
        <v>0</v>
      </c>
      <c r="BE211" s="12">
        <f>Table15[[#This Row],[Acceleration B1-3 Total Efforts (Gen 2)]]/Table15[[#This Row],[Duration(min)]]</f>
        <v>0</v>
      </c>
      <c r="BF211" s="12">
        <f>Table15[[#This Row],[Deceleration B1-3 Total Efforts (Gen 2)]]/Table15[[#This Row],[Duration(min)]]</f>
        <v>0</v>
      </c>
      <c r="BG211" s="12">
        <f>Table15[[#This Row],[High Intensity Distance (m)_&gt;15]]/Table15[[#This Row],[Duration(min)]]</f>
        <v>0</v>
      </c>
      <c r="BH211" s="12">
        <f>Table15[[#This Row],[Velocity Zone 5 (20-25 Km/h) (m)]]/Table15[[#This Row],[Duration(min)]]</f>
        <v>0</v>
      </c>
      <c r="BI211" s="12">
        <f>Table15[[#This Row],[Total Player Load]]/Table15[[#This Row],[Duration(min)]]</f>
        <v>0.18304213483146067</v>
      </c>
      <c r="BJ211" s="12">
        <f>Table15[[#This Row],[ACC+DEC]]/Table15[[#This Row],[Duration(min)]]</f>
        <v>0</v>
      </c>
      <c r="BK211" s="11"/>
      <c r="BL211" s="11"/>
    </row>
    <row r="212" spans="1:64" x14ac:dyDescent="0.3">
      <c r="A212" s="6" t="s">
        <v>37</v>
      </c>
      <c r="B212" s="6" t="s">
        <v>153</v>
      </c>
      <c r="C212" s="18" t="s">
        <v>154</v>
      </c>
      <c r="D212" s="6" t="s">
        <v>19</v>
      </c>
      <c r="E212" s="17" t="s">
        <v>155</v>
      </c>
      <c r="F212" s="19">
        <v>3565.3161599999999</v>
      </c>
      <c r="G212" s="19">
        <v>67.14</v>
      </c>
      <c r="H212" s="19">
        <v>22.706199999999999</v>
      </c>
      <c r="I212" s="19">
        <v>269.23000999999999</v>
      </c>
      <c r="J212" s="19">
        <v>0</v>
      </c>
      <c r="K212" s="19">
        <v>67</v>
      </c>
      <c r="L212" s="19">
        <v>50</v>
      </c>
      <c r="M212" s="19">
        <v>336.37000999999998</v>
      </c>
      <c r="N212" s="19">
        <v>67.14</v>
      </c>
      <c r="O212" s="19">
        <v>409.97302000000002</v>
      </c>
      <c r="P212" s="7">
        <v>51.872100000000003</v>
      </c>
      <c r="Q212" s="10">
        <f>SUM(Table15[[#This Row],[Acceleration B1-3 Total Efforts (Gen 2)]:[Deceleration B1-3 Total Efforts (Gen 2)]])</f>
        <v>117</v>
      </c>
      <c r="R212" s="22">
        <f>AVERAGEIF(Table15[Name],Table15[[#This Row],[Name]],Table15[Total Distance (m)])</f>
        <v>6139.7996708333349</v>
      </c>
      <c r="S212" s="11">
        <f>AVERAGEIF(Table15[Name],Table15[[#This Row],[Name]],Table15[HSD Above 20 km/h])</f>
        <v>201.54916583333338</v>
      </c>
      <c r="T212" s="11">
        <f>AVERAGEIF(Table15[Name],Table15[[#This Row],[Name]],Table15[Maximum Velocity (km/h)])</f>
        <v>23.793131666666667</v>
      </c>
      <c r="U212" s="11">
        <f>AVERAGEIF(Table15[Name],Table15[[#This Row],[Name]],Table15[Velocity Zone 4 (15-20 Km/h) (m)])</f>
        <v>577.89167124999983</v>
      </c>
      <c r="V212" s="11">
        <f>AVERAGEIF(Table15[Name],Table15[[#This Row],[Name]],Table15[Velocity Zone 6 (25 + Km/h) (m)])</f>
        <v>45.649166250000007</v>
      </c>
      <c r="W212" s="11">
        <f>AVERAGEIF(Table15[Name],Table15[[#This Row],[Name]],Table15[Acceleration B1-3 Total Efforts (Gen 2)])</f>
        <v>68.25</v>
      </c>
      <c r="X212" s="11">
        <f>AVERAGEIF(Table15[Name],Table15[[#This Row],[Name]],Table15[Deceleration B1-3 Total Efforts (Gen 2)])</f>
        <v>52.208333333333336</v>
      </c>
      <c r="Y212" s="11">
        <f>AVERAGEIF(Table15[Name],Table15[[#This Row],[Name]],Table15[High Intensity Distance (m)_&gt;15])</f>
        <v>779.44083708333335</v>
      </c>
      <c r="Z212" s="11">
        <f>AVERAGEIF(Table15[Name],Table15[[#This Row],[Name]],Table15[Velocity Zone 5 (20-25 Km/h) (m)])</f>
        <v>155.89999958333337</v>
      </c>
      <c r="AA212" s="11">
        <f>AVERAGEIF(Table15[Name],Table15[[#This Row],[Name]],Table15[Total Player Load])</f>
        <v>674.74275333333321</v>
      </c>
      <c r="AB212" s="11">
        <f>AVERAGEIF(Table15[Name],Table15[[#This Row],[Name]],Table15[ACC+DEC])</f>
        <v>120.45833333333333</v>
      </c>
      <c r="AC212" s="11">
        <f>AVERAGE(Table15[Total Distance (m)])</f>
        <v>5546.0900840188679</v>
      </c>
      <c r="AD212" s="11">
        <f>AVERAGE(Table15[HSD Above 20 km/h])</f>
        <v>248.67511279245289</v>
      </c>
      <c r="AE212" s="11">
        <f>AVERAGE(Table15[Maximum Velocity (km/h)])</f>
        <v>25.938714150943401</v>
      </c>
      <c r="AF212" s="11">
        <f>AVERAGE(Table15[Velocity Zone 4 (15-20 Km/h) (m)])</f>
        <v>585.63754809433908</v>
      </c>
      <c r="AG212" s="11">
        <f>AVERAGE(Table15[Velocity Zone 6 (25 + Km/h) (m)])</f>
        <v>55.103452830188672</v>
      </c>
      <c r="AH212" s="11">
        <f>AVERAGE(Table15[Acceleration B1-3 Total Efforts (Gen 2)])</f>
        <v>70.932075471698113</v>
      </c>
      <c r="AI212" s="11">
        <f>AVERAGE(Table15[Deceleration B1-3 Total Efforts (Gen 2)])</f>
        <v>58.513207547169813</v>
      </c>
      <c r="AJ212" s="11">
        <f>AVERAGE(Table15[High Intensity Distance (m)_&gt;15])</f>
        <v>834.31266088679206</v>
      </c>
      <c r="AK212" s="11">
        <f>AVERAGE(Table15[Velocity Zone 5 (20-25 Km/h) (m)])</f>
        <v>193.57165996226419</v>
      </c>
      <c r="AL212" s="11">
        <f>AVERAGE(Table15[Total Player Load])</f>
        <v>612.17092028301886</v>
      </c>
      <c r="AM212" s="11">
        <f>AVERAGE(Table15[ACC+DEC])</f>
        <v>129.44528301886791</v>
      </c>
      <c r="AN212" s="11" t="str">
        <f>TEXT(Table15[[#This Row],[Date]],"mmmm")</f>
        <v>juillet</v>
      </c>
      <c r="AO212" s="11" t="e">
        <f ca="1">_xlfn.MAXIFS(Table15[Total Distance (m)],Table15[Name],Table15[[#This Row],[Name]])</f>
        <v>#NAME?</v>
      </c>
      <c r="AP212" s="11" t="e">
        <f ca="1">_xlfn.MAXIFS(Table15[HSD Above 20 km/h],Table15[Name],Table15[[#This Row],[Name]])</f>
        <v>#NAME?</v>
      </c>
      <c r="AQ212" s="11" t="e">
        <f ca="1">_xlfn.MAXIFS(Table15[Maximum Velocity (km/h)],Table15[Name],Table15[[#This Row],[Name]])</f>
        <v>#NAME?</v>
      </c>
      <c r="AR212" s="9" t="e">
        <f ca="1">Table15[[#This Row],[Maximum Velocity (km/h)]]/Table15[[#This Row],[Max_Maximum Velocity (km/h)]]</f>
        <v>#NAME?</v>
      </c>
      <c r="AS212" s="11" t="e">
        <f ca="1">_xlfn.MAXIFS(Table15[Velocity Zone 4 (15-20 Km/h) (m)],Table15[Name],Table15[[#This Row],[Name]])</f>
        <v>#NAME?</v>
      </c>
      <c r="AT212" s="11" t="e">
        <f ca="1">_xlfn.MAXIFS(Table15[Velocity Zone 6 (25 + Km/h) (m)],Table15[Name],Table15[[#This Row],[Name]])</f>
        <v>#NAME?</v>
      </c>
      <c r="AU212" s="11" t="e">
        <f ca="1">_xlfn.MAXIFS(Table15[Acceleration B1-3 Total Efforts (Gen 2)],Table15[Name],Table15[[#This Row],[Name]])</f>
        <v>#NAME?</v>
      </c>
      <c r="AV212" s="11" t="e">
        <f ca="1">_xlfn.MAXIFS(Table15[Deceleration B1-3 Total Efforts (Gen 2)],Table15[Name],Table15[[#This Row],[Name]])</f>
        <v>#NAME?</v>
      </c>
      <c r="AW212" s="11" t="e">
        <f ca="1">_xlfn.MAXIFS(Table15[High Intensity Distance (m)_&gt;15],Table15[Name],Table15[[#This Row],[Name]])</f>
        <v>#NAME?</v>
      </c>
      <c r="AX212" s="11" t="e">
        <f ca="1">_xlfn.MAXIFS(Table15[Velocity Zone 5 (20-25 Km/h) (m)],Table15[Name],Table15[[#This Row],[Name]])</f>
        <v>#NAME?</v>
      </c>
      <c r="AY212" s="11" t="e">
        <f ca="1">_xlfn.MAXIFS(Table15[Total Player Load],Table15[Name],Table15[[#This Row],[Name]])</f>
        <v>#NAME?</v>
      </c>
      <c r="AZ212" s="11" t="e">
        <f ca="1">_xlfn.MAXIFS(Table15[ACC+DEC],Table15[Name],Table15[[#This Row],[Name]])</f>
        <v>#NAME?</v>
      </c>
      <c r="BA212" s="11">
        <f>CONVERT(Table15[[#This Row],[Total Duration]],"day","mn")</f>
        <v>68.716666666666669</v>
      </c>
      <c r="BB212" s="12">
        <f>Table15[[#This Row],[HSD Above 20 km/h]]/Table15[[#This Row],[Duration(min)]]</f>
        <v>0.97705554208100898</v>
      </c>
      <c r="BC212" s="12">
        <f>Table15[[#This Row],[Velocity Zone 4 (15-20 Km/h) (m)]]/Table15[[#This Row],[Duration(min)]]</f>
        <v>3.9179724957555178</v>
      </c>
      <c r="BD212" s="12">
        <f>Table15[[#This Row],[Velocity Zone 6 (25 + Km/h) (m)]]/Table15[[#This Row],[Duration(min)]]</f>
        <v>0</v>
      </c>
      <c r="BE212" s="12">
        <f>Table15[[#This Row],[Acceleration B1-3 Total Efforts (Gen 2)]]/Table15[[#This Row],[Duration(min)]]</f>
        <v>0.97501819063788497</v>
      </c>
      <c r="BF212" s="12">
        <f>Table15[[#This Row],[Deceleration B1-3 Total Efforts (Gen 2)]]/Table15[[#This Row],[Duration(min)]]</f>
        <v>0.72762551540140674</v>
      </c>
      <c r="BG212" s="12">
        <f>Table15[[#This Row],[High Intensity Distance (m)_&gt;15]]/Table15[[#This Row],[Duration(min)]]</f>
        <v>4.8950280378365267</v>
      </c>
      <c r="BH212" s="12">
        <f>Table15[[#This Row],[Velocity Zone 5 (20-25 Km/h) (m)]]/Table15[[#This Row],[Duration(min)]]</f>
        <v>0.97705554208100898</v>
      </c>
      <c r="BI212" s="12">
        <f>Table15[[#This Row],[Total Player Load]]/Table15[[#This Row],[Duration(min)]]</f>
        <v>5.9661365995634252</v>
      </c>
      <c r="BJ212" s="12">
        <f>Table15[[#This Row],[ACC+DEC]]/Table15[[#This Row],[Duration(min)]]</f>
        <v>1.7026437060392918</v>
      </c>
      <c r="BK212" s="11"/>
      <c r="BL212" s="11"/>
    </row>
    <row r="213" spans="1:64" x14ac:dyDescent="0.3">
      <c r="A213" s="6" t="s">
        <v>23</v>
      </c>
      <c r="B213" s="6" t="s">
        <v>153</v>
      </c>
      <c r="C213" s="18" t="s">
        <v>154</v>
      </c>
      <c r="D213" s="6" t="s">
        <v>24</v>
      </c>
      <c r="E213" s="17" t="s">
        <v>160</v>
      </c>
      <c r="F213" s="19">
        <v>3817.8391099999999</v>
      </c>
      <c r="G213" s="19">
        <v>145.62</v>
      </c>
      <c r="H213" s="19">
        <v>23.977329999999998</v>
      </c>
      <c r="I213" s="19">
        <v>260.95001000000002</v>
      </c>
      <c r="J213" s="19">
        <v>0</v>
      </c>
      <c r="K213" s="19">
        <v>65</v>
      </c>
      <c r="L213" s="19">
        <v>52</v>
      </c>
      <c r="M213" s="19">
        <v>406.57001000000002</v>
      </c>
      <c r="N213" s="19">
        <v>145.62</v>
      </c>
      <c r="O213" s="19">
        <v>443.41888</v>
      </c>
      <c r="P213" s="7">
        <v>48.40551</v>
      </c>
      <c r="Q213" s="10">
        <f>SUM(Table15[[#This Row],[Acceleration B1-3 Total Efforts (Gen 2)]:[Deceleration B1-3 Total Efforts (Gen 2)]])</f>
        <v>117</v>
      </c>
      <c r="R213" s="22">
        <f>AVERAGEIF(Table15[Name],Table15[[#This Row],[Name]],Table15[Total Distance (m)])</f>
        <v>6241.2704329032267</v>
      </c>
      <c r="S213" s="11">
        <f>AVERAGEIF(Table15[Name],Table15[[#This Row],[Name]],Table15[HSD Above 20 km/h])</f>
        <v>217.21870838709677</v>
      </c>
      <c r="T213" s="11">
        <f>AVERAGEIF(Table15[Name],Table15[[#This Row],[Name]],Table15[Maximum Velocity (km/h)])</f>
        <v>26.033857419354835</v>
      </c>
      <c r="U213" s="11">
        <f>AVERAGEIF(Table15[Name],Table15[[#This Row],[Name]],Table15[Velocity Zone 4 (15-20 Km/h) (m)])</f>
        <v>570.99710096774197</v>
      </c>
      <c r="V213" s="11">
        <f>AVERAGEIF(Table15[Name],Table15[[#This Row],[Name]],Table15[Velocity Zone 6 (25 + Km/h) (m)])</f>
        <v>39.649355161290323</v>
      </c>
      <c r="W213" s="11">
        <f>AVERAGEIF(Table15[Name],Table15[[#This Row],[Name]],Table15[Acceleration B1-3 Total Efforts (Gen 2)])</f>
        <v>62.967741935483872</v>
      </c>
      <c r="X213" s="11">
        <f>AVERAGEIF(Table15[Name],Table15[[#This Row],[Name]],Table15[Deceleration B1-3 Total Efforts (Gen 2)])</f>
        <v>49.29032258064516</v>
      </c>
      <c r="Y213" s="11">
        <f>AVERAGEIF(Table15[Name],Table15[[#This Row],[Name]],Table15[High Intensity Distance (m)_&gt;15])</f>
        <v>788.2158093548386</v>
      </c>
      <c r="Z213" s="11">
        <f>AVERAGEIF(Table15[Name],Table15[[#This Row],[Name]],Table15[Velocity Zone 5 (20-25 Km/h) (m)])</f>
        <v>177.56935322580642</v>
      </c>
      <c r="AA213" s="11">
        <f>AVERAGEIF(Table15[Name],Table15[[#This Row],[Name]],Table15[Total Player Load])</f>
        <v>665.93952838709663</v>
      </c>
      <c r="AB213" s="11">
        <f>AVERAGEIF(Table15[Name],Table15[[#This Row],[Name]],Table15[ACC+DEC])</f>
        <v>112.25806451612904</v>
      </c>
      <c r="AC213" s="11">
        <f>AVERAGE(Table15[Total Distance (m)])</f>
        <v>5546.0900840188679</v>
      </c>
      <c r="AD213" s="11">
        <f>AVERAGE(Table15[HSD Above 20 km/h])</f>
        <v>248.67511279245289</v>
      </c>
      <c r="AE213" s="11">
        <f>AVERAGE(Table15[Maximum Velocity (km/h)])</f>
        <v>25.938714150943401</v>
      </c>
      <c r="AF213" s="11">
        <f>AVERAGE(Table15[Velocity Zone 4 (15-20 Km/h) (m)])</f>
        <v>585.63754809433908</v>
      </c>
      <c r="AG213" s="11">
        <f>AVERAGE(Table15[Velocity Zone 6 (25 + Km/h) (m)])</f>
        <v>55.103452830188672</v>
      </c>
      <c r="AH213" s="11">
        <f>AVERAGE(Table15[Acceleration B1-3 Total Efforts (Gen 2)])</f>
        <v>70.932075471698113</v>
      </c>
      <c r="AI213" s="11">
        <f>AVERAGE(Table15[Deceleration B1-3 Total Efforts (Gen 2)])</f>
        <v>58.513207547169813</v>
      </c>
      <c r="AJ213" s="11">
        <f>AVERAGE(Table15[High Intensity Distance (m)_&gt;15])</f>
        <v>834.31266088679206</v>
      </c>
      <c r="AK213" s="11">
        <f>AVERAGE(Table15[Velocity Zone 5 (20-25 Km/h) (m)])</f>
        <v>193.57165996226419</v>
      </c>
      <c r="AL213" s="11">
        <f>AVERAGE(Table15[Total Player Load])</f>
        <v>612.17092028301886</v>
      </c>
      <c r="AM213" s="11">
        <f>AVERAGE(Table15[ACC+DEC])</f>
        <v>129.44528301886791</v>
      </c>
      <c r="AN213" s="11" t="str">
        <f>TEXT(Table15[[#This Row],[Date]],"mmmm")</f>
        <v>juillet</v>
      </c>
      <c r="AO213" s="11" t="e">
        <f ca="1">_xlfn.MAXIFS(Table15[Total Distance (m)],Table15[Name],Table15[[#This Row],[Name]])</f>
        <v>#NAME?</v>
      </c>
      <c r="AP213" s="11" t="e">
        <f ca="1">_xlfn.MAXIFS(Table15[HSD Above 20 km/h],Table15[Name],Table15[[#This Row],[Name]])</f>
        <v>#NAME?</v>
      </c>
      <c r="AQ213" s="11" t="e">
        <f ca="1">_xlfn.MAXIFS(Table15[Maximum Velocity (km/h)],Table15[Name],Table15[[#This Row],[Name]])</f>
        <v>#NAME?</v>
      </c>
      <c r="AR213" s="9" t="e">
        <f ca="1">Table15[[#This Row],[Maximum Velocity (km/h)]]/Table15[[#This Row],[Max_Maximum Velocity (km/h)]]</f>
        <v>#NAME?</v>
      </c>
      <c r="AS213" s="11" t="e">
        <f ca="1">_xlfn.MAXIFS(Table15[Velocity Zone 4 (15-20 Km/h) (m)],Table15[Name],Table15[[#This Row],[Name]])</f>
        <v>#NAME?</v>
      </c>
      <c r="AT213" s="11" t="e">
        <f ca="1">_xlfn.MAXIFS(Table15[Velocity Zone 6 (25 + Km/h) (m)],Table15[Name],Table15[[#This Row],[Name]])</f>
        <v>#NAME?</v>
      </c>
      <c r="AU213" s="11" t="e">
        <f ca="1">_xlfn.MAXIFS(Table15[Acceleration B1-3 Total Efforts (Gen 2)],Table15[Name],Table15[[#This Row],[Name]])</f>
        <v>#NAME?</v>
      </c>
      <c r="AV213" s="11" t="e">
        <f ca="1">_xlfn.MAXIFS(Table15[Deceleration B1-3 Total Efforts (Gen 2)],Table15[Name],Table15[[#This Row],[Name]])</f>
        <v>#NAME?</v>
      </c>
      <c r="AW213" s="11" t="e">
        <f ca="1">_xlfn.MAXIFS(Table15[High Intensity Distance (m)_&gt;15],Table15[Name],Table15[[#This Row],[Name]])</f>
        <v>#NAME?</v>
      </c>
      <c r="AX213" s="11" t="e">
        <f ca="1">_xlfn.MAXIFS(Table15[Velocity Zone 5 (20-25 Km/h) (m)],Table15[Name],Table15[[#This Row],[Name]])</f>
        <v>#NAME?</v>
      </c>
      <c r="AY213" s="11" t="e">
        <f ca="1">_xlfn.MAXIFS(Table15[Total Player Load],Table15[Name],Table15[[#This Row],[Name]])</f>
        <v>#NAME?</v>
      </c>
      <c r="AZ213" s="11" t="e">
        <f ca="1">_xlfn.MAXIFS(Table15[ACC+DEC],Table15[Name],Table15[[#This Row],[Name]])</f>
        <v>#NAME?</v>
      </c>
      <c r="BA213" s="11">
        <f>CONVERT(Table15[[#This Row],[Total Duration]],"day","mn")</f>
        <v>78.86666666666666</v>
      </c>
      <c r="BB213" s="12">
        <f>Table15[[#This Row],[HSD Above 20 km/h]]/Table15[[#This Row],[Duration(min)]]</f>
        <v>1.8464074387151312</v>
      </c>
      <c r="BC213" s="12">
        <f>Table15[[#This Row],[Velocity Zone 4 (15-20 Km/h) (m)]]/Table15[[#This Row],[Duration(min)]]</f>
        <v>3.308749070160609</v>
      </c>
      <c r="BD213" s="12">
        <f>Table15[[#This Row],[Velocity Zone 6 (25 + Km/h) (m)]]/Table15[[#This Row],[Duration(min)]]</f>
        <v>0</v>
      </c>
      <c r="BE213" s="12">
        <f>Table15[[#This Row],[Acceleration B1-3 Total Efforts (Gen 2)]]/Table15[[#This Row],[Duration(min)]]</f>
        <v>0.82417582417582425</v>
      </c>
      <c r="BF213" s="12">
        <f>Table15[[#This Row],[Deceleration B1-3 Total Efforts (Gen 2)]]/Table15[[#This Row],[Duration(min)]]</f>
        <v>0.65934065934065944</v>
      </c>
      <c r="BG213" s="12">
        <f>Table15[[#This Row],[High Intensity Distance (m)_&gt;15]]/Table15[[#This Row],[Duration(min)]]</f>
        <v>5.1551565088757405</v>
      </c>
      <c r="BH213" s="12">
        <f>Table15[[#This Row],[Velocity Zone 5 (20-25 Km/h) (m)]]/Table15[[#This Row],[Duration(min)]]</f>
        <v>1.8464074387151312</v>
      </c>
      <c r="BI213" s="12">
        <f>Table15[[#This Row],[Total Player Load]]/Table15[[#This Row],[Duration(min)]]</f>
        <v>5.6223864750633989</v>
      </c>
      <c r="BJ213" s="12">
        <f>Table15[[#This Row],[ACC+DEC]]/Table15[[#This Row],[Duration(min)]]</f>
        <v>1.4835164835164836</v>
      </c>
      <c r="BK213" s="11"/>
      <c r="BL213" s="11"/>
    </row>
    <row r="214" spans="1:64" x14ac:dyDescent="0.3">
      <c r="A214" s="6" t="s">
        <v>27</v>
      </c>
      <c r="B214" s="6" t="s">
        <v>153</v>
      </c>
      <c r="C214" s="18" t="s">
        <v>154</v>
      </c>
      <c r="D214" s="6" t="s">
        <v>15</v>
      </c>
      <c r="E214" s="17" t="s">
        <v>161</v>
      </c>
      <c r="F214" s="19">
        <v>3225.0432099999998</v>
      </c>
      <c r="G214" s="19">
        <v>113.97</v>
      </c>
      <c r="H214" s="19">
        <v>23.540299999999998</v>
      </c>
      <c r="I214" s="19">
        <v>311.76001000000002</v>
      </c>
      <c r="J214" s="19">
        <v>0</v>
      </c>
      <c r="K214" s="19">
        <v>79</v>
      </c>
      <c r="L214" s="19">
        <v>75</v>
      </c>
      <c r="M214" s="19">
        <v>425.73000999999999</v>
      </c>
      <c r="N214" s="19">
        <v>113.97</v>
      </c>
      <c r="O214" s="19">
        <v>380.32675</v>
      </c>
      <c r="P214" s="7">
        <v>47.879730000000002</v>
      </c>
      <c r="Q214" s="10">
        <f>SUM(Table15[[#This Row],[Acceleration B1-3 Total Efforts (Gen 2)]:[Deceleration B1-3 Total Efforts (Gen 2)]])</f>
        <v>154</v>
      </c>
      <c r="R214" s="22">
        <f>AVERAGEIF(Table15[Name],Table15[[#This Row],[Name]],Table15[Total Distance (m)])</f>
        <v>5179.7768868965513</v>
      </c>
      <c r="S214" s="11">
        <f>AVERAGEIF(Table15[Name],Table15[[#This Row],[Name]],Table15[HSD Above 20 km/h])</f>
        <v>252.10896655172411</v>
      </c>
      <c r="T214" s="11">
        <f>AVERAGEIF(Table15[Name],Table15[[#This Row],[Name]],Table15[Maximum Velocity (km/h)])</f>
        <v>25.649757931034483</v>
      </c>
      <c r="U214" s="11">
        <f>AVERAGEIF(Table15[Name],Table15[[#This Row],[Name]],Table15[Velocity Zone 4 (15-20 Km/h) (m)])</f>
        <v>569.24724724137934</v>
      </c>
      <c r="V214" s="11">
        <f>AVERAGEIF(Table15[Name],Table15[[#This Row],[Name]],Table15[Velocity Zone 6 (25 + Km/h) (m)])</f>
        <v>51.631034137931039</v>
      </c>
      <c r="W214" s="11">
        <f>AVERAGEIF(Table15[Name],Table15[[#This Row],[Name]],Table15[Acceleration B1-3 Total Efforts (Gen 2)])</f>
        <v>76</v>
      </c>
      <c r="X214" s="11">
        <f>AVERAGEIF(Table15[Name],Table15[[#This Row],[Name]],Table15[Deceleration B1-3 Total Efforts (Gen 2)])</f>
        <v>64.58620689655173</v>
      </c>
      <c r="Y214" s="11">
        <f>AVERAGEIF(Table15[Name],Table15[[#This Row],[Name]],Table15[High Intensity Distance (m)_&gt;15])</f>
        <v>821.35621379310328</v>
      </c>
      <c r="Z214" s="11">
        <f>AVERAGEIF(Table15[Name],Table15[[#This Row],[Name]],Table15[Velocity Zone 5 (20-25 Km/h) (m)])</f>
        <v>200.47793241379313</v>
      </c>
      <c r="AA214" s="11">
        <f>AVERAGEIF(Table15[Name],Table15[[#This Row],[Name]],Table15[Total Player Load])</f>
        <v>529.0852103448276</v>
      </c>
      <c r="AB214" s="11">
        <f>AVERAGEIF(Table15[Name],Table15[[#This Row],[Name]],Table15[ACC+DEC])</f>
        <v>140.58620689655172</v>
      </c>
      <c r="AC214" s="11">
        <f>AVERAGE(Table15[Total Distance (m)])</f>
        <v>5546.0900840188679</v>
      </c>
      <c r="AD214" s="11">
        <f>AVERAGE(Table15[HSD Above 20 km/h])</f>
        <v>248.67511279245289</v>
      </c>
      <c r="AE214" s="11">
        <f>AVERAGE(Table15[Maximum Velocity (km/h)])</f>
        <v>25.938714150943401</v>
      </c>
      <c r="AF214" s="11">
        <f>AVERAGE(Table15[Velocity Zone 4 (15-20 Km/h) (m)])</f>
        <v>585.63754809433908</v>
      </c>
      <c r="AG214" s="11">
        <f>AVERAGE(Table15[Velocity Zone 6 (25 + Km/h) (m)])</f>
        <v>55.103452830188672</v>
      </c>
      <c r="AH214" s="11">
        <f>AVERAGE(Table15[Acceleration B1-3 Total Efforts (Gen 2)])</f>
        <v>70.932075471698113</v>
      </c>
      <c r="AI214" s="11">
        <f>AVERAGE(Table15[Deceleration B1-3 Total Efforts (Gen 2)])</f>
        <v>58.513207547169813</v>
      </c>
      <c r="AJ214" s="11">
        <f>AVERAGE(Table15[High Intensity Distance (m)_&gt;15])</f>
        <v>834.31266088679206</v>
      </c>
      <c r="AK214" s="11">
        <f>AVERAGE(Table15[Velocity Zone 5 (20-25 Km/h) (m)])</f>
        <v>193.57165996226419</v>
      </c>
      <c r="AL214" s="11">
        <f>AVERAGE(Table15[Total Player Load])</f>
        <v>612.17092028301886</v>
      </c>
      <c r="AM214" s="11">
        <f>AVERAGE(Table15[ACC+DEC])</f>
        <v>129.44528301886791</v>
      </c>
      <c r="AN214" s="11" t="str">
        <f>TEXT(Table15[[#This Row],[Date]],"mmmm")</f>
        <v>juillet</v>
      </c>
      <c r="AO214" s="11" t="e">
        <f ca="1">_xlfn.MAXIFS(Table15[Total Distance (m)],Table15[Name],Table15[[#This Row],[Name]])</f>
        <v>#NAME?</v>
      </c>
      <c r="AP214" s="11" t="e">
        <f ca="1">_xlfn.MAXIFS(Table15[HSD Above 20 km/h],Table15[Name],Table15[[#This Row],[Name]])</f>
        <v>#NAME?</v>
      </c>
      <c r="AQ214" s="11" t="e">
        <f ca="1">_xlfn.MAXIFS(Table15[Maximum Velocity (km/h)],Table15[Name],Table15[[#This Row],[Name]])</f>
        <v>#NAME?</v>
      </c>
      <c r="AR214" s="9" t="e">
        <f ca="1">Table15[[#This Row],[Maximum Velocity (km/h)]]/Table15[[#This Row],[Max_Maximum Velocity (km/h)]]</f>
        <v>#NAME?</v>
      </c>
      <c r="AS214" s="11" t="e">
        <f ca="1">_xlfn.MAXIFS(Table15[Velocity Zone 4 (15-20 Km/h) (m)],Table15[Name],Table15[[#This Row],[Name]])</f>
        <v>#NAME?</v>
      </c>
      <c r="AT214" s="11" t="e">
        <f ca="1">_xlfn.MAXIFS(Table15[Velocity Zone 6 (25 + Km/h) (m)],Table15[Name],Table15[[#This Row],[Name]])</f>
        <v>#NAME?</v>
      </c>
      <c r="AU214" s="11" t="e">
        <f ca="1">_xlfn.MAXIFS(Table15[Acceleration B1-3 Total Efforts (Gen 2)],Table15[Name],Table15[[#This Row],[Name]])</f>
        <v>#NAME?</v>
      </c>
      <c r="AV214" s="11" t="e">
        <f ca="1">_xlfn.MAXIFS(Table15[Deceleration B1-3 Total Efforts (Gen 2)],Table15[Name],Table15[[#This Row],[Name]])</f>
        <v>#NAME?</v>
      </c>
      <c r="AW214" s="11" t="e">
        <f ca="1">_xlfn.MAXIFS(Table15[High Intensity Distance (m)_&gt;15],Table15[Name],Table15[[#This Row],[Name]])</f>
        <v>#NAME?</v>
      </c>
      <c r="AX214" s="11" t="e">
        <f ca="1">_xlfn.MAXIFS(Table15[Velocity Zone 5 (20-25 Km/h) (m)],Table15[Name],Table15[[#This Row],[Name]])</f>
        <v>#NAME?</v>
      </c>
      <c r="AY214" s="11" t="e">
        <f ca="1">_xlfn.MAXIFS(Table15[Total Player Load],Table15[Name],Table15[[#This Row],[Name]])</f>
        <v>#NAME?</v>
      </c>
      <c r="AZ214" s="11" t="e">
        <f ca="1">_xlfn.MAXIFS(Table15[ACC+DEC],Table15[Name],Table15[[#This Row],[Name]])</f>
        <v>#NAME?</v>
      </c>
      <c r="BA214" s="11">
        <f>CONVERT(Table15[[#This Row],[Total Duration]],"day","mn")</f>
        <v>67.350000000000009</v>
      </c>
      <c r="BB214" s="12">
        <f>Table15[[#This Row],[HSD Above 20 km/h]]/Table15[[#This Row],[Duration(min)]]</f>
        <v>1.6922048997772827</v>
      </c>
      <c r="BC214" s="12">
        <f>Table15[[#This Row],[Velocity Zone 4 (15-20 Km/h) (m)]]/Table15[[#This Row],[Duration(min)]]</f>
        <v>4.6289533778767629</v>
      </c>
      <c r="BD214" s="12">
        <f>Table15[[#This Row],[Velocity Zone 6 (25 + Km/h) (m)]]/Table15[[#This Row],[Duration(min)]]</f>
        <v>0</v>
      </c>
      <c r="BE214" s="12">
        <f>Table15[[#This Row],[Acceleration B1-3 Total Efforts (Gen 2)]]/Table15[[#This Row],[Duration(min)]]</f>
        <v>1.1729769858945804</v>
      </c>
      <c r="BF214" s="12">
        <f>Table15[[#This Row],[Deceleration B1-3 Total Efforts (Gen 2)]]/Table15[[#This Row],[Duration(min)]]</f>
        <v>1.1135857461024496</v>
      </c>
      <c r="BG214" s="12">
        <f>Table15[[#This Row],[High Intensity Distance (m)_&gt;15]]/Table15[[#This Row],[Duration(min)]]</f>
        <v>6.3211582776540451</v>
      </c>
      <c r="BH214" s="12">
        <f>Table15[[#This Row],[Velocity Zone 5 (20-25 Km/h) (m)]]/Table15[[#This Row],[Duration(min)]]</f>
        <v>1.6922048997772827</v>
      </c>
      <c r="BI214" s="12">
        <f>Table15[[#This Row],[Total Player Load]]/Table15[[#This Row],[Duration(min)]]</f>
        <v>5.6470193021529314</v>
      </c>
      <c r="BJ214" s="12">
        <f>Table15[[#This Row],[ACC+DEC]]/Table15[[#This Row],[Duration(min)]]</f>
        <v>2.2865627319970301</v>
      </c>
      <c r="BK214" s="11"/>
      <c r="BL214" s="11"/>
    </row>
    <row r="215" spans="1:64" x14ac:dyDescent="0.3">
      <c r="A215" s="6" t="s">
        <v>28</v>
      </c>
      <c r="B215" s="6" t="s">
        <v>153</v>
      </c>
      <c r="C215" s="18" t="s">
        <v>154</v>
      </c>
      <c r="D215" s="6" t="s">
        <v>17</v>
      </c>
      <c r="E215" s="17" t="s">
        <v>158</v>
      </c>
      <c r="F215" s="19">
        <v>0.42399999999999999</v>
      </c>
      <c r="G215" s="19">
        <v>0</v>
      </c>
      <c r="H215" s="19">
        <v>0.53813999999999995</v>
      </c>
      <c r="I215" s="19">
        <v>0</v>
      </c>
      <c r="J215" s="19">
        <v>0</v>
      </c>
      <c r="K215" s="19">
        <v>0</v>
      </c>
      <c r="L215" s="19">
        <v>0</v>
      </c>
      <c r="M215" s="19">
        <v>0</v>
      </c>
      <c r="N215" s="19">
        <v>0</v>
      </c>
      <c r="O215" s="19">
        <v>0.80052999999999996</v>
      </c>
      <c r="P215" s="7">
        <v>7.1340000000000001E-2</v>
      </c>
      <c r="Q215" s="10">
        <f>SUM(Table15[[#This Row],[Acceleration B1-3 Total Efforts (Gen 2)]:[Deceleration B1-3 Total Efforts (Gen 2)]])</f>
        <v>0</v>
      </c>
      <c r="R215" s="22">
        <f>AVERAGEIF(Table15[Name],Table15[[#This Row],[Name]],Table15[Total Distance (m)])</f>
        <v>5226.0524104761907</v>
      </c>
      <c r="S215" s="11">
        <f>AVERAGEIF(Table15[Name],Table15[[#This Row],[Name]],Table15[HSD Above 20 km/h])</f>
        <v>191.89047666666667</v>
      </c>
      <c r="T215" s="11">
        <f>AVERAGEIF(Table15[Name],Table15[[#This Row],[Name]],Table15[Maximum Velocity (km/h)])</f>
        <v>24.023690000000002</v>
      </c>
      <c r="U215" s="11">
        <f>AVERAGEIF(Table15[Name],Table15[[#This Row],[Name]],Table15[Velocity Zone 4 (15-20 Km/h) (m)])</f>
        <v>513.75143095238082</v>
      </c>
      <c r="V215" s="11">
        <f>AVERAGEIF(Table15[Name],Table15[[#This Row],[Name]],Table15[Velocity Zone 6 (25 + Km/h) (m)])</f>
        <v>55.037619047619046</v>
      </c>
      <c r="W215" s="11">
        <f>AVERAGEIF(Table15[Name],Table15[[#This Row],[Name]],Table15[Acceleration B1-3 Total Efforts (Gen 2)])</f>
        <v>62.238095238095241</v>
      </c>
      <c r="X215" s="11">
        <f>AVERAGEIF(Table15[Name],Table15[[#This Row],[Name]],Table15[Deceleration B1-3 Total Efforts (Gen 2)])</f>
        <v>39.761904761904759</v>
      </c>
      <c r="Y215" s="11">
        <f>AVERAGEIF(Table15[Name],Table15[[#This Row],[Name]],Table15[High Intensity Distance (m)_&gt;15])</f>
        <v>705.64190761904752</v>
      </c>
      <c r="Z215" s="11">
        <f>AVERAGEIF(Table15[Name],Table15[[#This Row],[Name]],Table15[Velocity Zone 5 (20-25 Km/h) (m)])</f>
        <v>136.85285761904763</v>
      </c>
      <c r="AA215" s="11">
        <f>AVERAGEIF(Table15[Name],Table15[[#This Row],[Name]],Table15[Total Player Load])</f>
        <v>519.94061999999997</v>
      </c>
      <c r="AB215" s="11">
        <f>AVERAGEIF(Table15[Name],Table15[[#This Row],[Name]],Table15[ACC+DEC])</f>
        <v>102</v>
      </c>
      <c r="AC215" s="11">
        <f>AVERAGE(Table15[Total Distance (m)])</f>
        <v>5546.0900840188679</v>
      </c>
      <c r="AD215" s="11">
        <f>AVERAGE(Table15[HSD Above 20 km/h])</f>
        <v>248.67511279245289</v>
      </c>
      <c r="AE215" s="11">
        <f>AVERAGE(Table15[Maximum Velocity (km/h)])</f>
        <v>25.938714150943401</v>
      </c>
      <c r="AF215" s="11">
        <f>AVERAGE(Table15[Velocity Zone 4 (15-20 Km/h) (m)])</f>
        <v>585.63754809433908</v>
      </c>
      <c r="AG215" s="11">
        <f>AVERAGE(Table15[Velocity Zone 6 (25 + Km/h) (m)])</f>
        <v>55.103452830188672</v>
      </c>
      <c r="AH215" s="11">
        <f>AVERAGE(Table15[Acceleration B1-3 Total Efforts (Gen 2)])</f>
        <v>70.932075471698113</v>
      </c>
      <c r="AI215" s="11">
        <f>AVERAGE(Table15[Deceleration B1-3 Total Efforts (Gen 2)])</f>
        <v>58.513207547169813</v>
      </c>
      <c r="AJ215" s="11">
        <f>AVERAGE(Table15[High Intensity Distance (m)_&gt;15])</f>
        <v>834.31266088679206</v>
      </c>
      <c r="AK215" s="11">
        <f>AVERAGE(Table15[Velocity Zone 5 (20-25 Km/h) (m)])</f>
        <v>193.57165996226419</v>
      </c>
      <c r="AL215" s="11">
        <f>AVERAGE(Table15[Total Player Load])</f>
        <v>612.17092028301886</v>
      </c>
      <c r="AM215" s="11">
        <f>AVERAGE(Table15[ACC+DEC])</f>
        <v>129.44528301886791</v>
      </c>
      <c r="AN215" s="11" t="str">
        <f>TEXT(Table15[[#This Row],[Date]],"mmmm")</f>
        <v>juillet</v>
      </c>
      <c r="AO215" s="11" t="e">
        <f ca="1">_xlfn.MAXIFS(Table15[Total Distance (m)],Table15[Name],Table15[[#This Row],[Name]])</f>
        <v>#NAME?</v>
      </c>
      <c r="AP215" s="11" t="e">
        <f ca="1">_xlfn.MAXIFS(Table15[HSD Above 20 km/h],Table15[Name],Table15[[#This Row],[Name]])</f>
        <v>#NAME?</v>
      </c>
      <c r="AQ215" s="11" t="e">
        <f ca="1">_xlfn.MAXIFS(Table15[Maximum Velocity (km/h)],Table15[Name],Table15[[#This Row],[Name]])</f>
        <v>#NAME?</v>
      </c>
      <c r="AR215" s="9" t="e">
        <f ca="1">Table15[[#This Row],[Maximum Velocity (km/h)]]/Table15[[#This Row],[Max_Maximum Velocity (km/h)]]</f>
        <v>#NAME?</v>
      </c>
      <c r="AS215" s="11" t="e">
        <f ca="1">_xlfn.MAXIFS(Table15[Velocity Zone 4 (15-20 Km/h) (m)],Table15[Name],Table15[[#This Row],[Name]])</f>
        <v>#NAME?</v>
      </c>
      <c r="AT215" s="11" t="e">
        <f ca="1">_xlfn.MAXIFS(Table15[Velocity Zone 6 (25 + Km/h) (m)],Table15[Name],Table15[[#This Row],[Name]])</f>
        <v>#NAME?</v>
      </c>
      <c r="AU215" s="11" t="e">
        <f ca="1">_xlfn.MAXIFS(Table15[Acceleration B1-3 Total Efforts (Gen 2)],Table15[Name],Table15[[#This Row],[Name]])</f>
        <v>#NAME?</v>
      </c>
      <c r="AV215" s="11" t="e">
        <f ca="1">_xlfn.MAXIFS(Table15[Deceleration B1-3 Total Efforts (Gen 2)],Table15[Name],Table15[[#This Row],[Name]])</f>
        <v>#NAME?</v>
      </c>
      <c r="AW215" s="11" t="e">
        <f ca="1">_xlfn.MAXIFS(Table15[High Intensity Distance (m)_&gt;15],Table15[Name],Table15[[#This Row],[Name]])</f>
        <v>#NAME?</v>
      </c>
      <c r="AX215" s="11" t="e">
        <f ca="1">_xlfn.MAXIFS(Table15[Velocity Zone 5 (20-25 Km/h) (m)],Table15[Name],Table15[[#This Row],[Name]])</f>
        <v>#NAME?</v>
      </c>
      <c r="AY215" s="11" t="e">
        <f ca="1">_xlfn.MAXIFS(Table15[Total Player Load],Table15[Name],Table15[[#This Row],[Name]])</f>
        <v>#NAME?</v>
      </c>
      <c r="AZ215" s="11" t="e">
        <f ca="1">_xlfn.MAXIFS(Table15[ACC+DEC],Table15[Name],Table15[[#This Row],[Name]])</f>
        <v>#NAME?</v>
      </c>
      <c r="BA215" s="11">
        <f>CONVERT(Table15[[#This Row],[Total Duration]],"day","mn")</f>
        <v>5.9333333333333336</v>
      </c>
      <c r="BB215" s="12">
        <f>Table15[[#This Row],[HSD Above 20 km/h]]/Table15[[#This Row],[Duration(min)]]</f>
        <v>0</v>
      </c>
      <c r="BC215" s="12">
        <f>Table15[[#This Row],[Velocity Zone 4 (15-20 Km/h) (m)]]/Table15[[#This Row],[Duration(min)]]</f>
        <v>0</v>
      </c>
      <c r="BD215" s="12">
        <f>Table15[[#This Row],[Velocity Zone 6 (25 + Km/h) (m)]]/Table15[[#This Row],[Duration(min)]]</f>
        <v>0</v>
      </c>
      <c r="BE215" s="12">
        <f>Table15[[#This Row],[Acceleration B1-3 Total Efforts (Gen 2)]]/Table15[[#This Row],[Duration(min)]]</f>
        <v>0</v>
      </c>
      <c r="BF215" s="12">
        <f>Table15[[#This Row],[Deceleration B1-3 Total Efforts (Gen 2)]]/Table15[[#This Row],[Duration(min)]]</f>
        <v>0</v>
      </c>
      <c r="BG215" s="12">
        <f>Table15[[#This Row],[High Intensity Distance (m)_&gt;15]]/Table15[[#This Row],[Duration(min)]]</f>
        <v>0</v>
      </c>
      <c r="BH215" s="12">
        <f>Table15[[#This Row],[Velocity Zone 5 (20-25 Km/h) (m)]]/Table15[[#This Row],[Duration(min)]]</f>
        <v>0</v>
      </c>
      <c r="BI215" s="12">
        <f>Table15[[#This Row],[Total Player Load]]/Table15[[#This Row],[Duration(min)]]</f>
        <v>0.13492078651685391</v>
      </c>
      <c r="BJ215" s="12">
        <f>Table15[[#This Row],[ACC+DEC]]/Table15[[#This Row],[Duration(min)]]</f>
        <v>0</v>
      </c>
      <c r="BK215" s="11"/>
      <c r="BL215" s="11"/>
    </row>
    <row r="216" spans="1:64" x14ac:dyDescent="0.3">
      <c r="A216" s="6" t="s">
        <v>29</v>
      </c>
      <c r="B216" s="6" t="s">
        <v>153</v>
      </c>
      <c r="C216" s="18" t="s">
        <v>154</v>
      </c>
      <c r="D216" s="6" t="s">
        <v>19</v>
      </c>
      <c r="E216" s="17" t="s">
        <v>155</v>
      </c>
      <c r="F216" s="19">
        <v>3298.0083</v>
      </c>
      <c r="G216" s="19">
        <v>125.76</v>
      </c>
      <c r="H216" s="19">
        <v>24.865459999999999</v>
      </c>
      <c r="I216" s="19">
        <v>409.76001000000002</v>
      </c>
      <c r="J216" s="19">
        <v>0.51</v>
      </c>
      <c r="K216" s="19">
        <v>72</v>
      </c>
      <c r="L216" s="19">
        <v>50</v>
      </c>
      <c r="M216" s="19">
        <v>535.52000999999996</v>
      </c>
      <c r="N216" s="19">
        <v>125.25</v>
      </c>
      <c r="O216" s="19">
        <v>400.49997000000002</v>
      </c>
      <c r="P216" s="7">
        <v>47.98301</v>
      </c>
      <c r="Q216" s="10">
        <f>SUM(Table15[[#This Row],[Acceleration B1-3 Total Efforts (Gen 2)]:[Deceleration B1-3 Total Efforts (Gen 2)]])</f>
        <v>122</v>
      </c>
      <c r="R216" s="22">
        <f>AVERAGEIF(Table15[Name],Table15[[#This Row],[Name]],Table15[Total Distance (m)])</f>
        <v>5728.9490364516105</v>
      </c>
      <c r="S216" s="11">
        <f>AVERAGEIF(Table15[Name],Table15[[#This Row],[Name]],Table15[HSD Above 20 km/h])</f>
        <v>239.85128903225805</v>
      </c>
      <c r="T216" s="11">
        <f>AVERAGEIF(Table15[Name],Table15[[#This Row],[Name]],Table15[Maximum Velocity (km/h)])</f>
        <v>25.935883548387089</v>
      </c>
      <c r="U216" s="11">
        <f>AVERAGEIF(Table15[Name],Table15[[#This Row],[Name]],Table15[Velocity Zone 4 (15-20 Km/h) (m)])</f>
        <v>718.38871516129029</v>
      </c>
      <c r="V216" s="11">
        <f>AVERAGEIF(Table15[Name],Table15[[#This Row],[Name]],Table15[Velocity Zone 6 (25 + Km/h) (m)])</f>
        <v>46.860967419354829</v>
      </c>
      <c r="W216" s="11">
        <f>AVERAGEIF(Table15[Name],Table15[[#This Row],[Name]],Table15[Acceleration B1-3 Total Efforts (Gen 2)])</f>
        <v>75.193548387096769</v>
      </c>
      <c r="X216" s="11">
        <f>AVERAGEIF(Table15[Name],Table15[[#This Row],[Name]],Table15[Deceleration B1-3 Total Efforts (Gen 2)])</f>
        <v>57.548387096774192</v>
      </c>
      <c r="Y216" s="11">
        <f>AVERAGEIF(Table15[Name],Table15[[#This Row],[Name]],Table15[High Intensity Distance (m)_&gt;15])</f>
        <v>958.24000419354843</v>
      </c>
      <c r="Z216" s="11">
        <f>AVERAGEIF(Table15[Name],Table15[[#This Row],[Name]],Table15[Velocity Zone 5 (20-25 Km/h) (m)])</f>
        <v>192.99032161290322</v>
      </c>
      <c r="AA216" s="11">
        <f>AVERAGEIF(Table15[Name],Table15[[#This Row],[Name]],Table15[Total Player Load])</f>
        <v>618.45316032258052</v>
      </c>
      <c r="AB216" s="11">
        <f>AVERAGEIF(Table15[Name],Table15[[#This Row],[Name]],Table15[ACC+DEC])</f>
        <v>132.74193548387098</v>
      </c>
      <c r="AC216" s="11">
        <f>AVERAGE(Table15[Total Distance (m)])</f>
        <v>5546.0900840188679</v>
      </c>
      <c r="AD216" s="11">
        <f>AVERAGE(Table15[HSD Above 20 km/h])</f>
        <v>248.67511279245289</v>
      </c>
      <c r="AE216" s="11">
        <f>AVERAGE(Table15[Maximum Velocity (km/h)])</f>
        <v>25.938714150943401</v>
      </c>
      <c r="AF216" s="11">
        <f>AVERAGE(Table15[Velocity Zone 4 (15-20 Km/h) (m)])</f>
        <v>585.63754809433908</v>
      </c>
      <c r="AG216" s="11">
        <f>AVERAGE(Table15[Velocity Zone 6 (25 + Km/h) (m)])</f>
        <v>55.103452830188672</v>
      </c>
      <c r="AH216" s="11">
        <f>AVERAGE(Table15[Acceleration B1-3 Total Efforts (Gen 2)])</f>
        <v>70.932075471698113</v>
      </c>
      <c r="AI216" s="11">
        <f>AVERAGE(Table15[Deceleration B1-3 Total Efforts (Gen 2)])</f>
        <v>58.513207547169813</v>
      </c>
      <c r="AJ216" s="11">
        <f>AVERAGE(Table15[High Intensity Distance (m)_&gt;15])</f>
        <v>834.31266088679206</v>
      </c>
      <c r="AK216" s="11">
        <f>AVERAGE(Table15[Velocity Zone 5 (20-25 Km/h) (m)])</f>
        <v>193.57165996226419</v>
      </c>
      <c r="AL216" s="11">
        <f>AVERAGE(Table15[Total Player Load])</f>
        <v>612.17092028301886</v>
      </c>
      <c r="AM216" s="11">
        <f>AVERAGE(Table15[ACC+DEC])</f>
        <v>129.44528301886791</v>
      </c>
      <c r="AN216" s="11" t="str">
        <f>TEXT(Table15[[#This Row],[Date]],"mmmm")</f>
        <v>juillet</v>
      </c>
      <c r="AO216" s="11" t="e">
        <f ca="1">_xlfn.MAXIFS(Table15[Total Distance (m)],Table15[Name],Table15[[#This Row],[Name]])</f>
        <v>#NAME?</v>
      </c>
      <c r="AP216" s="11" t="e">
        <f ca="1">_xlfn.MAXIFS(Table15[HSD Above 20 km/h],Table15[Name],Table15[[#This Row],[Name]])</f>
        <v>#NAME?</v>
      </c>
      <c r="AQ216" s="11" t="e">
        <f ca="1">_xlfn.MAXIFS(Table15[Maximum Velocity (km/h)],Table15[Name],Table15[[#This Row],[Name]])</f>
        <v>#NAME?</v>
      </c>
      <c r="AR216" s="9" t="e">
        <f ca="1">Table15[[#This Row],[Maximum Velocity (km/h)]]/Table15[[#This Row],[Max_Maximum Velocity (km/h)]]</f>
        <v>#NAME?</v>
      </c>
      <c r="AS216" s="11" t="e">
        <f ca="1">_xlfn.MAXIFS(Table15[Velocity Zone 4 (15-20 Km/h) (m)],Table15[Name],Table15[[#This Row],[Name]])</f>
        <v>#NAME?</v>
      </c>
      <c r="AT216" s="11" t="e">
        <f ca="1">_xlfn.MAXIFS(Table15[Velocity Zone 6 (25 + Km/h) (m)],Table15[Name],Table15[[#This Row],[Name]])</f>
        <v>#NAME?</v>
      </c>
      <c r="AU216" s="11" t="e">
        <f ca="1">_xlfn.MAXIFS(Table15[Acceleration B1-3 Total Efforts (Gen 2)],Table15[Name],Table15[[#This Row],[Name]])</f>
        <v>#NAME?</v>
      </c>
      <c r="AV216" s="11" t="e">
        <f ca="1">_xlfn.MAXIFS(Table15[Deceleration B1-3 Total Efforts (Gen 2)],Table15[Name],Table15[[#This Row],[Name]])</f>
        <v>#NAME?</v>
      </c>
      <c r="AW216" s="11" t="e">
        <f ca="1">_xlfn.MAXIFS(Table15[High Intensity Distance (m)_&gt;15],Table15[Name],Table15[[#This Row],[Name]])</f>
        <v>#NAME?</v>
      </c>
      <c r="AX216" s="11" t="e">
        <f ca="1">_xlfn.MAXIFS(Table15[Velocity Zone 5 (20-25 Km/h) (m)],Table15[Name],Table15[[#This Row],[Name]])</f>
        <v>#NAME?</v>
      </c>
      <c r="AY216" s="11" t="e">
        <f ca="1">_xlfn.MAXIFS(Table15[Total Player Load],Table15[Name],Table15[[#This Row],[Name]])</f>
        <v>#NAME?</v>
      </c>
      <c r="AZ216" s="11" t="e">
        <f ca="1">_xlfn.MAXIFS(Table15[ACC+DEC],Table15[Name],Table15[[#This Row],[Name]])</f>
        <v>#NAME?</v>
      </c>
      <c r="BA216" s="11">
        <f>CONVERT(Table15[[#This Row],[Total Duration]],"day","mn")</f>
        <v>68.716666666666669</v>
      </c>
      <c r="BB216" s="12">
        <f>Table15[[#This Row],[HSD Above 20 km/h]]/Table15[[#This Row],[Duration(min)]]</f>
        <v>1.8301236963376182</v>
      </c>
      <c r="BC216" s="12">
        <f>Table15[[#This Row],[Velocity Zone 4 (15-20 Km/h) (m)]]/Table15[[#This Row],[Duration(min)]]</f>
        <v>5.963036769342712</v>
      </c>
      <c r="BD216" s="12">
        <f>Table15[[#This Row],[Velocity Zone 6 (25 + Km/h) (m)]]/Table15[[#This Row],[Duration(min)]]</f>
        <v>7.4217802570943486E-3</v>
      </c>
      <c r="BE216" s="12">
        <f>Table15[[#This Row],[Acceleration B1-3 Total Efforts (Gen 2)]]/Table15[[#This Row],[Duration(min)]]</f>
        <v>1.0477807421780256</v>
      </c>
      <c r="BF216" s="12">
        <f>Table15[[#This Row],[Deceleration B1-3 Total Efforts (Gen 2)]]/Table15[[#This Row],[Duration(min)]]</f>
        <v>0.72762551540140674</v>
      </c>
      <c r="BG216" s="12">
        <f>Table15[[#This Row],[High Intensity Distance (m)_&gt;15]]/Table15[[#This Row],[Duration(min)]]</f>
        <v>7.7931604656803293</v>
      </c>
      <c r="BH216" s="12">
        <f>Table15[[#This Row],[Velocity Zone 5 (20-25 Km/h) (m)]]/Table15[[#This Row],[Duration(min)]]</f>
        <v>1.8227019160805238</v>
      </c>
      <c r="BI216" s="12">
        <f>Table15[[#This Row],[Total Player Load]]/Table15[[#This Row],[Duration(min)]]</f>
        <v>5.8282799417899591</v>
      </c>
      <c r="BJ216" s="12">
        <f>Table15[[#This Row],[ACC+DEC]]/Table15[[#This Row],[Duration(min)]]</f>
        <v>1.7754062575794325</v>
      </c>
      <c r="BK216" s="11"/>
      <c r="BL216" s="11"/>
    </row>
    <row r="217" spans="1:64" x14ac:dyDescent="0.3">
      <c r="A217" s="6" t="s">
        <v>30</v>
      </c>
      <c r="B217" s="6" t="s">
        <v>153</v>
      </c>
      <c r="C217" s="18" t="s">
        <v>154</v>
      </c>
      <c r="D217" s="6" t="s">
        <v>21</v>
      </c>
      <c r="E217" s="17" t="s">
        <v>161</v>
      </c>
      <c r="F217" s="19">
        <v>3493.4033199999999</v>
      </c>
      <c r="G217" s="19">
        <v>80.03</v>
      </c>
      <c r="H217" s="19">
        <v>23.405709999999999</v>
      </c>
      <c r="I217" s="19">
        <v>264.02999999999997</v>
      </c>
      <c r="J217" s="19">
        <v>0</v>
      </c>
      <c r="K217" s="19">
        <v>66</v>
      </c>
      <c r="L217" s="19">
        <v>70</v>
      </c>
      <c r="M217" s="19">
        <v>344.06</v>
      </c>
      <c r="N217" s="19">
        <v>80.03</v>
      </c>
      <c r="O217" s="19">
        <v>489.92507999999998</v>
      </c>
      <c r="P217" s="7">
        <v>51.863869999999999</v>
      </c>
      <c r="Q217" s="10">
        <f>SUM(Table15[[#This Row],[Acceleration B1-3 Total Efforts (Gen 2)]:[Deceleration B1-3 Total Efforts (Gen 2)]])</f>
        <v>136</v>
      </c>
      <c r="R217" s="22">
        <f>AVERAGEIF(Table15[Name],Table15[[#This Row],[Name]],Table15[Total Distance (m)])</f>
        <v>6327.7802760000004</v>
      </c>
      <c r="S217" s="11">
        <f>AVERAGEIF(Table15[Name],Table15[[#This Row],[Name]],Table15[HSD Above 20 km/h])</f>
        <v>269.76999760000001</v>
      </c>
      <c r="T217" s="11">
        <f>AVERAGEIF(Table15[Name],Table15[[#This Row],[Name]],Table15[Maximum Velocity (km/h)])</f>
        <v>26.616227999999992</v>
      </c>
      <c r="U217" s="11">
        <f>AVERAGEIF(Table15[Name],Table15[[#This Row],[Name]],Table15[Velocity Zone 4 (15-20 Km/h) (m)])</f>
        <v>618.62719760000004</v>
      </c>
      <c r="V217" s="11">
        <f>AVERAGEIF(Table15[Name],Table15[[#This Row],[Name]],Table15[Velocity Zone 6 (25 + Km/h) (m)])</f>
        <v>55.423999599999988</v>
      </c>
      <c r="W217" s="11">
        <f>AVERAGEIF(Table15[Name],Table15[[#This Row],[Name]],Table15[Acceleration B1-3 Total Efforts (Gen 2)])</f>
        <v>72.12</v>
      </c>
      <c r="X217" s="11">
        <f>AVERAGEIF(Table15[Name],Table15[[#This Row],[Name]],Table15[Deceleration B1-3 Total Efforts (Gen 2)])</f>
        <v>69.84</v>
      </c>
      <c r="Y217" s="11">
        <f>AVERAGEIF(Table15[Name],Table15[[#This Row],[Name]],Table15[High Intensity Distance (m)_&gt;15])</f>
        <v>888.39719520000017</v>
      </c>
      <c r="Z217" s="11">
        <f>AVERAGEIF(Table15[Name],Table15[[#This Row],[Name]],Table15[Velocity Zone 5 (20-25 Km/h) (m)])</f>
        <v>214.34599800000004</v>
      </c>
      <c r="AA217" s="11">
        <f>AVERAGEIF(Table15[Name],Table15[[#This Row],[Name]],Table15[Total Player Load])</f>
        <v>767.42658760000006</v>
      </c>
      <c r="AB217" s="11">
        <f>AVERAGEIF(Table15[Name],Table15[[#This Row],[Name]],Table15[ACC+DEC])</f>
        <v>141.96</v>
      </c>
      <c r="AC217" s="11">
        <f>AVERAGE(Table15[Total Distance (m)])</f>
        <v>5546.0900840188679</v>
      </c>
      <c r="AD217" s="11">
        <f>AVERAGE(Table15[HSD Above 20 km/h])</f>
        <v>248.67511279245289</v>
      </c>
      <c r="AE217" s="11">
        <f>AVERAGE(Table15[Maximum Velocity (km/h)])</f>
        <v>25.938714150943401</v>
      </c>
      <c r="AF217" s="11">
        <f>AVERAGE(Table15[Velocity Zone 4 (15-20 Km/h) (m)])</f>
        <v>585.63754809433908</v>
      </c>
      <c r="AG217" s="11">
        <f>AVERAGE(Table15[Velocity Zone 6 (25 + Km/h) (m)])</f>
        <v>55.103452830188672</v>
      </c>
      <c r="AH217" s="11">
        <f>AVERAGE(Table15[Acceleration B1-3 Total Efforts (Gen 2)])</f>
        <v>70.932075471698113</v>
      </c>
      <c r="AI217" s="11">
        <f>AVERAGE(Table15[Deceleration B1-3 Total Efforts (Gen 2)])</f>
        <v>58.513207547169813</v>
      </c>
      <c r="AJ217" s="11">
        <f>AVERAGE(Table15[High Intensity Distance (m)_&gt;15])</f>
        <v>834.31266088679206</v>
      </c>
      <c r="AK217" s="11">
        <f>AVERAGE(Table15[Velocity Zone 5 (20-25 Km/h) (m)])</f>
        <v>193.57165996226419</v>
      </c>
      <c r="AL217" s="11">
        <f>AVERAGE(Table15[Total Player Load])</f>
        <v>612.17092028301886</v>
      </c>
      <c r="AM217" s="11">
        <f>AVERAGE(Table15[ACC+DEC])</f>
        <v>129.44528301886791</v>
      </c>
      <c r="AN217" s="11" t="str">
        <f>TEXT(Table15[[#This Row],[Date]],"mmmm")</f>
        <v>juillet</v>
      </c>
      <c r="AO217" s="11" t="e">
        <f ca="1">_xlfn.MAXIFS(Table15[Total Distance (m)],Table15[Name],Table15[[#This Row],[Name]])</f>
        <v>#NAME?</v>
      </c>
      <c r="AP217" s="11" t="e">
        <f ca="1">_xlfn.MAXIFS(Table15[HSD Above 20 km/h],Table15[Name],Table15[[#This Row],[Name]])</f>
        <v>#NAME?</v>
      </c>
      <c r="AQ217" s="11" t="e">
        <f ca="1">_xlfn.MAXIFS(Table15[Maximum Velocity (km/h)],Table15[Name],Table15[[#This Row],[Name]])</f>
        <v>#NAME?</v>
      </c>
      <c r="AR217" s="9" t="e">
        <f ca="1">Table15[[#This Row],[Maximum Velocity (km/h)]]/Table15[[#This Row],[Max_Maximum Velocity (km/h)]]</f>
        <v>#NAME?</v>
      </c>
      <c r="AS217" s="11" t="e">
        <f ca="1">_xlfn.MAXIFS(Table15[Velocity Zone 4 (15-20 Km/h) (m)],Table15[Name],Table15[[#This Row],[Name]])</f>
        <v>#NAME?</v>
      </c>
      <c r="AT217" s="11" t="e">
        <f ca="1">_xlfn.MAXIFS(Table15[Velocity Zone 6 (25 + Km/h) (m)],Table15[Name],Table15[[#This Row],[Name]])</f>
        <v>#NAME?</v>
      </c>
      <c r="AU217" s="11" t="e">
        <f ca="1">_xlfn.MAXIFS(Table15[Acceleration B1-3 Total Efforts (Gen 2)],Table15[Name],Table15[[#This Row],[Name]])</f>
        <v>#NAME?</v>
      </c>
      <c r="AV217" s="11" t="e">
        <f ca="1">_xlfn.MAXIFS(Table15[Deceleration B1-3 Total Efforts (Gen 2)],Table15[Name],Table15[[#This Row],[Name]])</f>
        <v>#NAME?</v>
      </c>
      <c r="AW217" s="11" t="e">
        <f ca="1">_xlfn.MAXIFS(Table15[High Intensity Distance (m)_&gt;15],Table15[Name],Table15[[#This Row],[Name]])</f>
        <v>#NAME?</v>
      </c>
      <c r="AX217" s="11" t="e">
        <f ca="1">_xlfn.MAXIFS(Table15[Velocity Zone 5 (20-25 Km/h) (m)],Table15[Name],Table15[[#This Row],[Name]])</f>
        <v>#NAME?</v>
      </c>
      <c r="AY217" s="11" t="e">
        <f ca="1">_xlfn.MAXIFS(Table15[Total Player Load],Table15[Name],Table15[[#This Row],[Name]])</f>
        <v>#NAME?</v>
      </c>
      <c r="AZ217" s="11" t="e">
        <f ca="1">_xlfn.MAXIFS(Table15[ACC+DEC],Table15[Name],Table15[[#This Row],[Name]])</f>
        <v>#NAME?</v>
      </c>
      <c r="BA217" s="11">
        <f>CONVERT(Table15[[#This Row],[Total Duration]],"day","mn")</f>
        <v>67.350000000000009</v>
      </c>
      <c r="BB217" s="12">
        <f>Table15[[#This Row],[HSD Above 20 km/h]]/Table15[[#This Row],[Duration(min)]]</f>
        <v>1.1882702301410542</v>
      </c>
      <c r="BC217" s="12">
        <f>Table15[[#This Row],[Velocity Zone 4 (15-20 Km/h) (m)]]/Table15[[#This Row],[Duration(min)]]</f>
        <v>3.9202672605790636</v>
      </c>
      <c r="BD217" s="12">
        <f>Table15[[#This Row],[Velocity Zone 6 (25 + Km/h) (m)]]/Table15[[#This Row],[Duration(min)]]</f>
        <v>0</v>
      </c>
      <c r="BE217" s="12">
        <f>Table15[[#This Row],[Acceleration B1-3 Total Efforts (Gen 2)]]/Table15[[#This Row],[Duration(min)]]</f>
        <v>0.97995545657015581</v>
      </c>
      <c r="BF217" s="12">
        <f>Table15[[#This Row],[Deceleration B1-3 Total Efforts (Gen 2)]]/Table15[[#This Row],[Duration(min)]]</f>
        <v>1.0393466963622864</v>
      </c>
      <c r="BG217" s="12">
        <f>Table15[[#This Row],[High Intensity Distance (m)_&gt;15]]/Table15[[#This Row],[Duration(min)]]</f>
        <v>5.108537490720118</v>
      </c>
      <c r="BH217" s="12">
        <f>Table15[[#This Row],[Velocity Zone 5 (20-25 Km/h) (m)]]/Table15[[#This Row],[Duration(min)]]</f>
        <v>1.1882702301410542</v>
      </c>
      <c r="BI217" s="12">
        <f>Table15[[#This Row],[Total Player Load]]/Table15[[#This Row],[Duration(min)]]</f>
        <v>7.2743144766146983</v>
      </c>
      <c r="BJ217" s="12">
        <f>Table15[[#This Row],[ACC+DEC]]/Table15[[#This Row],[Duration(min)]]</f>
        <v>2.0193021529324424</v>
      </c>
      <c r="BK217" s="11"/>
      <c r="BL217" s="11"/>
    </row>
    <row r="218" spans="1:64" x14ac:dyDescent="0.3">
      <c r="A218" s="6" t="s">
        <v>31</v>
      </c>
      <c r="B218" s="6" t="s">
        <v>153</v>
      </c>
      <c r="C218" s="18" t="s">
        <v>154</v>
      </c>
      <c r="D218" s="6" t="s">
        <v>13</v>
      </c>
      <c r="E218" s="17" t="s">
        <v>161</v>
      </c>
      <c r="F218" s="19">
        <v>3337.41113</v>
      </c>
      <c r="G218" s="19">
        <v>67.39</v>
      </c>
      <c r="H218" s="19">
        <v>22.72925</v>
      </c>
      <c r="I218" s="19">
        <v>273.51999000000001</v>
      </c>
      <c r="J218" s="19">
        <v>0</v>
      </c>
      <c r="K218" s="19">
        <v>67</v>
      </c>
      <c r="L218" s="19">
        <v>57</v>
      </c>
      <c r="M218" s="19">
        <v>340.90998999999999</v>
      </c>
      <c r="N218" s="19">
        <v>67.39</v>
      </c>
      <c r="O218" s="19">
        <v>441.65532999999999</v>
      </c>
      <c r="P218" s="7">
        <v>49.547969999999999</v>
      </c>
      <c r="Q218" s="10">
        <f>SUM(Table15[[#This Row],[Acceleration B1-3 Total Efforts (Gen 2)]:[Deceleration B1-3 Total Efforts (Gen 2)]])</f>
        <v>124</v>
      </c>
      <c r="R218" s="22">
        <f>AVERAGEIF(Table15[Name],Table15[[#This Row],[Name]],Table15[Total Distance (m)])</f>
        <v>5736.3535444827576</v>
      </c>
      <c r="S218" s="11">
        <f>AVERAGEIF(Table15[Name],Table15[[#This Row],[Name]],Table15[HSD Above 20 km/h])</f>
        <v>310.48689620689652</v>
      </c>
      <c r="T218" s="11">
        <f>AVERAGEIF(Table15[Name],Table15[[#This Row],[Name]],Table15[Maximum Velocity (km/h)])</f>
        <v>28.726263448275855</v>
      </c>
      <c r="U218" s="11">
        <f>AVERAGEIF(Table15[Name],Table15[[#This Row],[Name]],Table15[Velocity Zone 4 (15-20 Km/h) (m)])</f>
        <v>532.37862275862074</v>
      </c>
      <c r="V218" s="11">
        <f>AVERAGEIF(Table15[Name],Table15[[#This Row],[Name]],Table15[Velocity Zone 6 (25 + Km/h) (m)])</f>
        <v>94.211723793103417</v>
      </c>
      <c r="W218" s="11">
        <f>AVERAGEIF(Table15[Name],Table15[[#This Row],[Name]],Table15[Acceleration B1-3 Total Efforts (Gen 2)])</f>
        <v>72.41379310344827</v>
      </c>
      <c r="X218" s="11">
        <f>AVERAGEIF(Table15[Name],Table15[[#This Row],[Name]],Table15[Deceleration B1-3 Total Efforts (Gen 2)])</f>
        <v>61.517241379310342</v>
      </c>
      <c r="Y218" s="11">
        <f>AVERAGEIF(Table15[Name],Table15[[#This Row],[Name]],Table15[High Intensity Distance (m)_&gt;15])</f>
        <v>842.86551896551737</v>
      </c>
      <c r="Z218" s="11">
        <f>AVERAGEIF(Table15[Name],Table15[[#This Row],[Name]],Table15[Velocity Zone 5 (20-25 Km/h) (m)])</f>
        <v>216.27517241379309</v>
      </c>
      <c r="AA218" s="11">
        <f>AVERAGEIF(Table15[Name],Table15[[#This Row],[Name]],Table15[Total Player Load])</f>
        <v>644.87674827586204</v>
      </c>
      <c r="AB218" s="11">
        <f>AVERAGEIF(Table15[Name],Table15[[#This Row],[Name]],Table15[ACC+DEC])</f>
        <v>133.93103448275863</v>
      </c>
      <c r="AC218" s="11">
        <f>AVERAGE(Table15[Total Distance (m)])</f>
        <v>5546.0900840188679</v>
      </c>
      <c r="AD218" s="11">
        <f>AVERAGE(Table15[HSD Above 20 km/h])</f>
        <v>248.67511279245289</v>
      </c>
      <c r="AE218" s="11">
        <f>AVERAGE(Table15[Maximum Velocity (km/h)])</f>
        <v>25.938714150943401</v>
      </c>
      <c r="AF218" s="11">
        <f>AVERAGE(Table15[Velocity Zone 4 (15-20 Km/h) (m)])</f>
        <v>585.63754809433908</v>
      </c>
      <c r="AG218" s="11">
        <f>AVERAGE(Table15[Velocity Zone 6 (25 + Km/h) (m)])</f>
        <v>55.103452830188672</v>
      </c>
      <c r="AH218" s="11">
        <f>AVERAGE(Table15[Acceleration B1-3 Total Efforts (Gen 2)])</f>
        <v>70.932075471698113</v>
      </c>
      <c r="AI218" s="11">
        <f>AVERAGE(Table15[Deceleration B1-3 Total Efforts (Gen 2)])</f>
        <v>58.513207547169813</v>
      </c>
      <c r="AJ218" s="11">
        <f>AVERAGE(Table15[High Intensity Distance (m)_&gt;15])</f>
        <v>834.31266088679206</v>
      </c>
      <c r="AK218" s="11">
        <f>AVERAGE(Table15[Velocity Zone 5 (20-25 Km/h) (m)])</f>
        <v>193.57165996226419</v>
      </c>
      <c r="AL218" s="11">
        <f>AVERAGE(Table15[Total Player Load])</f>
        <v>612.17092028301886</v>
      </c>
      <c r="AM218" s="11">
        <f>AVERAGE(Table15[ACC+DEC])</f>
        <v>129.44528301886791</v>
      </c>
      <c r="AN218" s="11" t="str">
        <f>TEXT(Table15[[#This Row],[Date]],"mmmm")</f>
        <v>juillet</v>
      </c>
      <c r="AO218" s="11" t="e">
        <f ca="1">_xlfn.MAXIFS(Table15[Total Distance (m)],Table15[Name],Table15[[#This Row],[Name]])</f>
        <v>#NAME?</v>
      </c>
      <c r="AP218" s="11" t="e">
        <f ca="1">_xlfn.MAXIFS(Table15[HSD Above 20 km/h],Table15[Name],Table15[[#This Row],[Name]])</f>
        <v>#NAME?</v>
      </c>
      <c r="AQ218" s="11" t="e">
        <f ca="1">_xlfn.MAXIFS(Table15[Maximum Velocity (km/h)],Table15[Name],Table15[[#This Row],[Name]])</f>
        <v>#NAME?</v>
      </c>
      <c r="AR218" s="9" t="e">
        <f ca="1">Table15[[#This Row],[Maximum Velocity (km/h)]]/Table15[[#This Row],[Max_Maximum Velocity (km/h)]]</f>
        <v>#NAME?</v>
      </c>
      <c r="AS218" s="11" t="e">
        <f ca="1">_xlfn.MAXIFS(Table15[Velocity Zone 4 (15-20 Km/h) (m)],Table15[Name],Table15[[#This Row],[Name]])</f>
        <v>#NAME?</v>
      </c>
      <c r="AT218" s="11" t="e">
        <f ca="1">_xlfn.MAXIFS(Table15[Velocity Zone 6 (25 + Km/h) (m)],Table15[Name],Table15[[#This Row],[Name]])</f>
        <v>#NAME?</v>
      </c>
      <c r="AU218" s="11" t="e">
        <f ca="1">_xlfn.MAXIFS(Table15[Acceleration B1-3 Total Efforts (Gen 2)],Table15[Name],Table15[[#This Row],[Name]])</f>
        <v>#NAME?</v>
      </c>
      <c r="AV218" s="11" t="e">
        <f ca="1">_xlfn.MAXIFS(Table15[Deceleration B1-3 Total Efforts (Gen 2)],Table15[Name],Table15[[#This Row],[Name]])</f>
        <v>#NAME?</v>
      </c>
      <c r="AW218" s="11" t="e">
        <f ca="1">_xlfn.MAXIFS(Table15[High Intensity Distance (m)_&gt;15],Table15[Name],Table15[[#This Row],[Name]])</f>
        <v>#NAME?</v>
      </c>
      <c r="AX218" s="11" t="e">
        <f ca="1">_xlfn.MAXIFS(Table15[Velocity Zone 5 (20-25 Km/h) (m)],Table15[Name],Table15[[#This Row],[Name]])</f>
        <v>#NAME?</v>
      </c>
      <c r="AY218" s="11" t="e">
        <f ca="1">_xlfn.MAXIFS(Table15[Total Player Load],Table15[Name],Table15[[#This Row],[Name]])</f>
        <v>#NAME?</v>
      </c>
      <c r="AZ218" s="11" t="e">
        <f ca="1">_xlfn.MAXIFS(Table15[ACC+DEC],Table15[Name],Table15[[#This Row],[Name]])</f>
        <v>#NAME?</v>
      </c>
      <c r="BA218" s="11">
        <f>CONVERT(Table15[[#This Row],[Total Duration]],"day","mn")</f>
        <v>67.350000000000009</v>
      </c>
      <c r="BB218" s="12">
        <f>Table15[[#This Row],[HSD Above 20 km/h]]/Table15[[#This Row],[Duration(min)]]</f>
        <v>1.0005939123979213</v>
      </c>
      <c r="BC218" s="12">
        <f>Table15[[#This Row],[Velocity Zone 4 (15-20 Km/h) (m)]]/Table15[[#This Row],[Duration(min)]]</f>
        <v>4.0611728285077948</v>
      </c>
      <c r="BD218" s="12">
        <f>Table15[[#This Row],[Velocity Zone 6 (25 + Km/h) (m)]]/Table15[[#This Row],[Duration(min)]]</f>
        <v>0</v>
      </c>
      <c r="BE218" s="12">
        <f>Table15[[#This Row],[Acceleration B1-3 Total Efforts (Gen 2)]]/Table15[[#This Row],[Duration(min)]]</f>
        <v>0.9948032665181884</v>
      </c>
      <c r="BF218" s="12">
        <f>Table15[[#This Row],[Deceleration B1-3 Total Efforts (Gen 2)]]/Table15[[#This Row],[Duration(min)]]</f>
        <v>0.84632516703786176</v>
      </c>
      <c r="BG218" s="12">
        <f>Table15[[#This Row],[High Intensity Distance (m)_&gt;15]]/Table15[[#This Row],[Duration(min)]]</f>
        <v>5.0617667409057159</v>
      </c>
      <c r="BH218" s="12">
        <f>Table15[[#This Row],[Velocity Zone 5 (20-25 Km/h) (m)]]/Table15[[#This Row],[Duration(min)]]</f>
        <v>1.0005939123979213</v>
      </c>
      <c r="BI218" s="12">
        <f>Table15[[#This Row],[Total Player Load]]/Table15[[#This Row],[Duration(min)]]</f>
        <v>6.5576144023756484</v>
      </c>
      <c r="BJ218" s="12">
        <f>Table15[[#This Row],[ACC+DEC]]/Table15[[#This Row],[Duration(min)]]</f>
        <v>1.8411284335560503</v>
      </c>
      <c r="BK218" s="11"/>
      <c r="BL218" s="11"/>
    </row>
    <row r="219" spans="1:64" x14ac:dyDescent="0.3">
      <c r="A219" s="6" t="s">
        <v>32</v>
      </c>
      <c r="B219" s="6" t="s">
        <v>153</v>
      </c>
      <c r="C219" s="18" t="s">
        <v>154</v>
      </c>
      <c r="D219" s="6" t="s">
        <v>33</v>
      </c>
      <c r="E219" s="17" t="s">
        <v>161</v>
      </c>
      <c r="F219" s="19">
        <v>3558.2507300000002</v>
      </c>
      <c r="G219" s="19">
        <v>91.16</v>
      </c>
      <c r="H219" s="19">
        <v>22.9376</v>
      </c>
      <c r="I219" s="19">
        <v>294.20999</v>
      </c>
      <c r="J219" s="19">
        <v>0</v>
      </c>
      <c r="K219" s="19">
        <v>72</v>
      </c>
      <c r="L219" s="19">
        <v>65</v>
      </c>
      <c r="M219" s="19">
        <v>385.36998999999997</v>
      </c>
      <c r="N219" s="19">
        <v>91.16</v>
      </c>
      <c r="O219" s="19">
        <v>476.26736</v>
      </c>
      <c r="P219" s="7">
        <v>52.826610000000002</v>
      </c>
      <c r="Q219" s="10">
        <f>SUM(Table15[[#This Row],[Acceleration B1-3 Total Efforts (Gen 2)]:[Deceleration B1-3 Total Efforts (Gen 2)]])</f>
        <v>137</v>
      </c>
      <c r="R219" s="22">
        <f>AVERAGEIF(Table15[Name],Table15[[#This Row],[Name]],Table15[Total Distance (m)])</f>
        <v>6055.5326909677415</v>
      </c>
      <c r="S219" s="11">
        <f>AVERAGEIF(Table15[Name],Table15[[#This Row],[Name]],Table15[HSD Above 20 km/h])</f>
        <v>274.67451548387095</v>
      </c>
      <c r="T219" s="11">
        <f>AVERAGEIF(Table15[Name],Table15[[#This Row],[Name]],Table15[Maximum Velocity (km/h)])</f>
        <v>26.296229354838712</v>
      </c>
      <c r="U219" s="11">
        <f>AVERAGEIF(Table15[Name],Table15[[#This Row],[Name]],Table15[Velocity Zone 4 (15-20 Km/h) (m)])</f>
        <v>708.64805967741938</v>
      </c>
      <c r="V219" s="11">
        <f>AVERAGEIF(Table15[Name],Table15[[#This Row],[Name]],Table15[Velocity Zone 6 (25 + Km/h) (m)])</f>
        <v>66.10161225806452</v>
      </c>
      <c r="W219" s="11">
        <f>AVERAGEIF(Table15[Name],Table15[[#This Row],[Name]],Table15[Acceleration B1-3 Total Efforts (Gen 2)])</f>
        <v>82.935483870967744</v>
      </c>
      <c r="X219" s="11">
        <f>AVERAGEIF(Table15[Name],Table15[[#This Row],[Name]],Table15[Deceleration B1-3 Total Efforts (Gen 2)])</f>
        <v>67.774193548387103</v>
      </c>
      <c r="Y219" s="11">
        <f>AVERAGEIF(Table15[Name],Table15[[#This Row],[Name]],Table15[High Intensity Distance (m)_&gt;15])</f>
        <v>983.32257516129016</v>
      </c>
      <c r="Z219" s="11">
        <f>AVERAGEIF(Table15[Name],Table15[[#This Row],[Name]],Table15[Velocity Zone 5 (20-25 Km/h) (m)])</f>
        <v>208.5729032258065</v>
      </c>
      <c r="AA219" s="11">
        <f>AVERAGEIF(Table15[Name],Table15[[#This Row],[Name]],Table15[Total Player Load])</f>
        <v>684.52521000000002</v>
      </c>
      <c r="AB219" s="11">
        <f>AVERAGEIF(Table15[Name],Table15[[#This Row],[Name]],Table15[ACC+DEC])</f>
        <v>150.70967741935485</v>
      </c>
      <c r="AC219" s="11">
        <f>AVERAGE(Table15[Total Distance (m)])</f>
        <v>5546.0900840188679</v>
      </c>
      <c r="AD219" s="11">
        <f>AVERAGE(Table15[HSD Above 20 km/h])</f>
        <v>248.67511279245289</v>
      </c>
      <c r="AE219" s="11">
        <f>AVERAGE(Table15[Maximum Velocity (km/h)])</f>
        <v>25.938714150943401</v>
      </c>
      <c r="AF219" s="11">
        <f>AVERAGE(Table15[Velocity Zone 4 (15-20 Km/h) (m)])</f>
        <v>585.63754809433908</v>
      </c>
      <c r="AG219" s="11">
        <f>AVERAGE(Table15[Velocity Zone 6 (25 + Km/h) (m)])</f>
        <v>55.103452830188672</v>
      </c>
      <c r="AH219" s="11">
        <f>AVERAGE(Table15[Acceleration B1-3 Total Efforts (Gen 2)])</f>
        <v>70.932075471698113</v>
      </c>
      <c r="AI219" s="11">
        <f>AVERAGE(Table15[Deceleration B1-3 Total Efforts (Gen 2)])</f>
        <v>58.513207547169813</v>
      </c>
      <c r="AJ219" s="11">
        <f>AVERAGE(Table15[High Intensity Distance (m)_&gt;15])</f>
        <v>834.31266088679206</v>
      </c>
      <c r="AK219" s="11">
        <f>AVERAGE(Table15[Velocity Zone 5 (20-25 Km/h) (m)])</f>
        <v>193.57165996226419</v>
      </c>
      <c r="AL219" s="11">
        <f>AVERAGE(Table15[Total Player Load])</f>
        <v>612.17092028301886</v>
      </c>
      <c r="AM219" s="11">
        <f>AVERAGE(Table15[ACC+DEC])</f>
        <v>129.44528301886791</v>
      </c>
      <c r="AN219" s="11" t="str">
        <f>TEXT(Table15[[#This Row],[Date]],"mmmm")</f>
        <v>juillet</v>
      </c>
      <c r="AO219" s="11" t="e">
        <f ca="1">_xlfn.MAXIFS(Table15[Total Distance (m)],Table15[Name],Table15[[#This Row],[Name]])</f>
        <v>#NAME?</v>
      </c>
      <c r="AP219" s="11" t="e">
        <f ca="1">_xlfn.MAXIFS(Table15[HSD Above 20 km/h],Table15[Name],Table15[[#This Row],[Name]])</f>
        <v>#NAME?</v>
      </c>
      <c r="AQ219" s="11" t="e">
        <f ca="1">_xlfn.MAXIFS(Table15[Maximum Velocity (km/h)],Table15[Name],Table15[[#This Row],[Name]])</f>
        <v>#NAME?</v>
      </c>
      <c r="AR219" s="9" t="e">
        <f ca="1">Table15[[#This Row],[Maximum Velocity (km/h)]]/Table15[[#This Row],[Max_Maximum Velocity (km/h)]]</f>
        <v>#NAME?</v>
      </c>
      <c r="AS219" s="11" t="e">
        <f ca="1">_xlfn.MAXIFS(Table15[Velocity Zone 4 (15-20 Km/h) (m)],Table15[Name],Table15[[#This Row],[Name]])</f>
        <v>#NAME?</v>
      </c>
      <c r="AT219" s="11" t="e">
        <f ca="1">_xlfn.MAXIFS(Table15[Velocity Zone 6 (25 + Km/h) (m)],Table15[Name],Table15[[#This Row],[Name]])</f>
        <v>#NAME?</v>
      </c>
      <c r="AU219" s="11" t="e">
        <f ca="1">_xlfn.MAXIFS(Table15[Acceleration B1-3 Total Efforts (Gen 2)],Table15[Name],Table15[[#This Row],[Name]])</f>
        <v>#NAME?</v>
      </c>
      <c r="AV219" s="11" t="e">
        <f ca="1">_xlfn.MAXIFS(Table15[Deceleration B1-3 Total Efforts (Gen 2)],Table15[Name],Table15[[#This Row],[Name]])</f>
        <v>#NAME?</v>
      </c>
      <c r="AW219" s="11" t="e">
        <f ca="1">_xlfn.MAXIFS(Table15[High Intensity Distance (m)_&gt;15],Table15[Name],Table15[[#This Row],[Name]])</f>
        <v>#NAME?</v>
      </c>
      <c r="AX219" s="11" t="e">
        <f ca="1">_xlfn.MAXIFS(Table15[Velocity Zone 5 (20-25 Km/h) (m)],Table15[Name],Table15[[#This Row],[Name]])</f>
        <v>#NAME?</v>
      </c>
      <c r="AY219" s="11" t="e">
        <f ca="1">_xlfn.MAXIFS(Table15[Total Player Load],Table15[Name],Table15[[#This Row],[Name]])</f>
        <v>#NAME?</v>
      </c>
      <c r="AZ219" s="11" t="e">
        <f ca="1">_xlfn.MAXIFS(Table15[ACC+DEC],Table15[Name],Table15[[#This Row],[Name]])</f>
        <v>#NAME?</v>
      </c>
      <c r="BA219" s="11">
        <f>CONVERT(Table15[[#This Row],[Total Duration]],"day","mn")</f>
        <v>67.350000000000009</v>
      </c>
      <c r="BB219" s="12">
        <f>Table15[[#This Row],[HSD Above 20 km/h]]/Table15[[#This Row],[Duration(min)]]</f>
        <v>1.3535263548626575</v>
      </c>
      <c r="BC219" s="12">
        <f>Table15[[#This Row],[Velocity Zone 4 (15-20 Km/h) (m)]]/Table15[[#This Row],[Duration(min)]]</f>
        <v>4.3683740163325906</v>
      </c>
      <c r="BD219" s="12">
        <f>Table15[[#This Row],[Velocity Zone 6 (25 + Km/h) (m)]]/Table15[[#This Row],[Duration(min)]]</f>
        <v>0</v>
      </c>
      <c r="BE219" s="12">
        <f>Table15[[#This Row],[Acceleration B1-3 Total Efforts (Gen 2)]]/Table15[[#This Row],[Duration(min)]]</f>
        <v>1.0690423162583518</v>
      </c>
      <c r="BF219" s="12">
        <f>Table15[[#This Row],[Deceleration B1-3 Total Efforts (Gen 2)]]/Table15[[#This Row],[Duration(min)]]</f>
        <v>0.96510764662212312</v>
      </c>
      <c r="BG219" s="12">
        <f>Table15[[#This Row],[High Intensity Distance (m)_&gt;15]]/Table15[[#This Row],[Duration(min)]]</f>
        <v>5.7219003711952476</v>
      </c>
      <c r="BH219" s="12">
        <f>Table15[[#This Row],[Velocity Zone 5 (20-25 Km/h) (m)]]/Table15[[#This Row],[Duration(min)]]</f>
        <v>1.3535263548626575</v>
      </c>
      <c r="BI219" s="12">
        <f>Table15[[#This Row],[Total Player Load]]/Table15[[#This Row],[Duration(min)]]</f>
        <v>7.0715272457312537</v>
      </c>
      <c r="BJ219" s="12">
        <f>Table15[[#This Row],[ACC+DEC]]/Table15[[#This Row],[Duration(min)]]</f>
        <v>2.0341499628804747</v>
      </c>
      <c r="BK219" s="11"/>
      <c r="BL219" s="11"/>
    </row>
    <row r="220" spans="1:64" x14ac:dyDescent="0.3">
      <c r="A220" s="6" t="s">
        <v>35</v>
      </c>
      <c r="B220" s="6" t="s">
        <v>153</v>
      </c>
      <c r="C220" s="18" t="s">
        <v>154</v>
      </c>
      <c r="D220" s="6" t="s">
        <v>36</v>
      </c>
      <c r="E220" s="17" t="s">
        <v>157</v>
      </c>
      <c r="F220" s="19">
        <v>3144.7211900000002</v>
      </c>
      <c r="G220" s="19">
        <v>116.41</v>
      </c>
      <c r="H220" s="19">
        <v>23.00085</v>
      </c>
      <c r="I220" s="19">
        <v>299.98998999999998</v>
      </c>
      <c r="J220" s="19">
        <v>0</v>
      </c>
      <c r="K220" s="19">
        <v>86</v>
      </c>
      <c r="L220" s="19">
        <v>91</v>
      </c>
      <c r="M220" s="19">
        <v>416.39999</v>
      </c>
      <c r="N220" s="19">
        <v>116.41</v>
      </c>
      <c r="O220" s="19">
        <v>429.90197999999998</v>
      </c>
      <c r="P220" s="7">
        <v>46.128990000000002</v>
      </c>
      <c r="Q220" s="10">
        <f>SUM(Table15[[#This Row],[Acceleration B1-3 Total Efforts (Gen 2)]:[Deceleration B1-3 Total Efforts (Gen 2)]])</f>
        <v>177</v>
      </c>
      <c r="R220" s="22">
        <f>AVERAGEIF(Table15[Name],Table15[[#This Row],[Name]],Table15[Total Distance (m)])</f>
        <v>6169.8410637500001</v>
      </c>
      <c r="S220" s="11">
        <f>AVERAGEIF(Table15[Name],Table15[[#This Row],[Name]],Table15[HSD Above 20 km/h])</f>
        <v>274.84625124999997</v>
      </c>
      <c r="T220" s="11">
        <f>AVERAGEIF(Table15[Name],Table15[[#This Row],[Name]],Table15[Maximum Velocity (km/h)])</f>
        <v>26.985341250000001</v>
      </c>
      <c r="U220" s="11">
        <f>AVERAGEIF(Table15[Name],Table15[[#This Row],[Name]],Table15[Velocity Zone 4 (15-20 Km/h) (m)])</f>
        <v>792.86249250000014</v>
      </c>
      <c r="V220" s="11">
        <f>AVERAGEIF(Table15[Name],Table15[[#This Row],[Name]],Table15[Velocity Zone 6 (25 + Km/h) (m)])</f>
        <v>61.385000000000005</v>
      </c>
      <c r="W220" s="11">
        <f>AVERAGEIF(Table15[Name],Table15[[#This Row],[Name]],Table15[Acceleration B1-3 Total Efforts (Gen 2)])</f>
        <v>101.875</v>
      </c>
      <c r="X220" s="11">
        <f>AVERAGEIF(Table15[Name],Table15[[#This Row],[Name]],Table15[Deceleration B1-3 Total Efforts (Gen 2)])</f>
        <v>102.5</v>
      </c>
      <c r="Y220" s="11">
        <f>AVERAGEIF(Table15[Name],Table15[[#This Row],[Name]],Table15[High Intensity Distance (m)_&gt;15])</f>
        <v>1067.7087437499999</v>
      </c>
      <c r="Z220" s="11">
        <f>AVERAGEIF(Table15[Name],Table15[[#This Row],[Name]],Table15[Velocity Zone 5 (20-25 Km/h) (m)])</f>
        <v>213.46125124999998</v>
      </c>
      <c r="AA220" s="11">
        <f>AVERAGEIF(Table15[Name],Table15[[#This Row],[Name]],Table15[Total Player Load])</f>
        <v>712.77147687500019</v>
      </c>
      <c r="AB220" s="11">
        <f>AVERAGEIF(Table15[Name],Table15[[#This Row],[Name]],Table15[ACC+DEC])</f>
        <v>204.375</v>
      </c>
      <c r="AC220" s="11">
        <f>AVERAGE(Table15[Total Distance (m)])</f>
        <v>5546.0900840188679</v>
      </c>
      <c r="AD220" s="11">
        <f>AVERAGE(Table15[HSD Above 20 km/h])</f>
        <v>248.67511279245289</v>
      </c>
      <c r="AE220" s="11">
        <f>AVERAGE(Table15[Maximum Velocity (km/h)])</f>
        <v>25.938714150943401</v>
      </c>
      <c r="AF220" s="11">
        <f>AVERAGE(Table15[Velocity Zone 4 (15-20 Km/h) (m)])</f>
        <v>585.63754809433908</v>
      </c>
      <c r="AG220" s="11">
        <f>AVERAGE(Table15[Velocity Zone 6 (25 + Km/h) (m)])</f>
        <v>55.103452830188672</v>
      </c>
      <c r="AH220" s="11">
        <f>AVERAGE(Table15[Acceleration B1-3 Total Efforts (Gen 2)])</f>
        <v>70.932075471698113</v>
      </c>
      <c r="AI220" s="11">
        <f>AVERAGE(Table15[Deceleration B1-3 Total Efforts (Gen 2)])</f>
        <v>58.513207547169813</v>
      </c>
      <c r="AJ220" s="11">
        <f>AVERAGE(Table15[High Intensity Distance (m)_&gt;15])</f>
        <v>834.31266088679206</v>
      </c>
      <c r="AK220" s="11">
        <f>AVERAGE(Table15[Velocity Zone 5 (20-25 Km/h) (m)])</f>
        <v>193.57165996226419</v>
      </c>
      <c r="AL220" s="11">
        <f>AVERAGE(Table15[Total Player Load])</f>
        <v>612.17092028301886</v>
      </c>
      <c r="AM220" s="11">
        <f>AVERAGE(Table15[ACC+DEC])</f>
        <v>129.44528301886791</v>
      </c>
      <c r="AN220" s="11" t="str">
        <f>TEXT(Table15[[#This Row],[Date]],"mmmm")</f>
        <v>juillet</v>
      </c>
      <c r="AO220" s="11" t="e">
        <f ca="1">_xlfn.MAXIFS(Table15[Total Distance (m)],Table15[Name],Table15[[#This Row],[Name]])</f>
        <v>#NAME?</v>
      </c>
      <c r="AP220" s="11" t="e">
        <f ca="1">_xlfn.MAXIFS(Table15[HSD Above 20 km/h],Table15[Name],Table15[[#This Row],[Name]])</f>
        <v>#NAME?</v>
      </c>
      <c r="AQ220" s="11" t="e">
        <f ca="1">_xlfn.MAXIFS(Table15[Maximum Velocity (km/h)],Table15[Name],Table15[[#This Row],[Name]])</f>
        <v>#NAME?</v>
      </c>
      <c r="AR220" s="9" t="e">
        <f ca="1">Table15[[#This Row],[Maximum Velocity (km/h)]]/Table15[[#This Row],[Max_Maximum Velocity (km/h)]]</f>
        <v>#NAME?</v>
      </c>
      <c r="AS220" s="11" t="e">
        <f ca="1">_xlfn.MAXIFS(Table15[Velocity Zone 4 (15-20 Km/h) (m)],Table15[Name],Table15[[#This Row],[Name]])</f>
        <v>#NAME?</v>
      </c>
      <c r="AT220" s="11" t="e">
        <f ca="1">_xlfn.MAXIFS(Table15[Velocity Zone 6 (25 + Km/h) (m)],Table15[Name],Table15[[#This Row],[Name]])</f>
        <v>#NAME?</v>
      </c>
      <c r="AU220" s="11" t="e">
        <f ca="1">_xlfn.MAXIFS(Table15[Acceleration B1-3 Total Efforts (Gen 2)],Table15[Name],Table15[[#This Row],[Name]])</f>
        <v>#NAME?</v>
      </c>
      <c r="AV220" s="11" t="e">
        <f ca="1">_xlfn.MAXIFS(Table15[Deceleration B1-3 Total Efforts (Gen 2)],Table15[Name],Table15[[#This Row],[Name]])</f>
        <v>#NAME?</v>
      </c>
      <c r="AW220" s="11" t="e">
        <f ca="1">_xlfn.MAXIFS(Table15[High Intensity Distance (m)_&gt;15],Table15[Name],Table15[[#This Row],[Name]])</f>
        <v>#NAME?</v>
      </c>
      <c r="AX220" s="11" t="e">
        <f ca="1">_xlfn.MAXIFS(Table15[Velocity Zone 5 (20-25 Km/h) (m)],Table15[Name],Table15[[#This Row],[Name]])</f>
        <v>#NAME?</v>
      </c>
      <c r="AY220" s="11" t="e">
        <f ca="1">_xlfn.MAXIFS(Table15[Total Player Load],Table15[Name],Table15[[#This Row],[Name]])</f>
        <v>#NAME?</v>
      </c>
      <c r="AZ220" s="11" t="e">
        <f ca="1">_xlfn.MAXIFS(Table15[ACC+DEC],Table15[Name],Table15[[#This Row],[Name]])</f>
        <v>#NAME?</v>
      </c>
      <c r="BA220" s="11">
        <f>CONVERT(Table15[[#This Row],[Total Duration]],"day","mn")</f>
        <v>68.166666666666671</v>
      </c>
      <c r="BB220" s="12">
        <f>Table15[[#This Row],[HSD Above 20 km/h]]/Table15[[#This Row],[Duration(min)]]</f>
        <v>1.707726161369193</v>
      </c>
      <c r="BC220" s="12">
        <f>Table15[[#This Row],[Velocity Zone 4 (15-20 Km/h) (m)]]/Table15[[#This Row],[Duration(min)]]</f>
        <v>4.4008311491442536</v>
      </c>
      <c r="BD220" s="12">
        <f>Table15[[#This Row],[Velocity Zone 6 (25 + Km/h) (m)]]/Table15[[#This Row],[Duration(min)]]</f>
        <v>0</v>
      </c>
      <c r="BE220" s="12">
        <f>Table15[[#This Row],[Acceleration B1-3 Total Efforts (Gen 2)]]/Table15[[#This Row],[Duration(min)]]</f>
        <v>1.2616136919315402</v>
      </c>
      <c r="BF220" s="12">
        <f>Table15[[#This Row],[Deceleration B1-3 Total Efforts (Gen 2)]]/Table15[[#This Row],[Duration(min)]]</f>
        <v>1.3349633251833739</v>
      </c>
      <c r="BG220" s="12">
        <f>Table15[[#This Row],[High Intensity Distance (m)_&gt;15]]/Table15[[#This Row],[Duration(min)]]</f>
        <v>6.1085573105134472</v>
      </c>
      <c r="BH220" s="12">
        <f>Table15[[#This Row],[Velocity Zone 5 (20-25 Km/h) (m)]]/Table15[[#This Row],[Duration(min)]]</f>
        <v>1.707726161369193</v>
      </c>
      <c r="BI220" s="12">
        <f>Table15[[#This Row],[Total Player Load]]/Table15[[#This Row],[Duration(min)]]</f>
        <v>6.3066305134474323</v>
      </c>
      <c r="BJ220" s="12">
        <f>Table15[[#This Row],[ACC+DEC]]/Table15[[#This Row],[Duration(min)]]</f>
        <v>2.5965770171149143</v>
      </c>
      <c r="BK220" s="11"/>
      <c r="BL220" s="11"/>
    </row>
    <row r="221" spans="1:64" x14ac:dyDescent="0.3">
      <c r="A221" s="6" t="s">
        <v>132</v>
      </c>
      <c r="B221" s="6" t="s">
        <v>153</v>
      </c>
      <c r="C221" s="18" t="s">
        <v>154</v>
      </c>
      <c r="D221" s="6" t="s">
        <v>133</v>
      </c>
      <c r="E221" s="17" t="s">
        <v>155</v>
      </c>
      <c r="F221" s="19">
        <v>3744.2839399999998</v>
      </c>
      <c r="G221" s="19">
        <v>138.88</v>
      </c>
      <c r="H221" s="19">
        <v>26.694479999999999</v>
      </c>
      <c r="I221" s="19">
        <v>309.89999</v>
      </c>
      <c r="J221" s="19">
        <v>14.81</v>
      </c>
      <c r="K221" s="19">
        <v>75</v>
      </c>
      <c r="L221" s="19">
        <v>65</v>
      </c>
      <c r="M221" s="19">
        <v>448.77999</v>
      </c>
      <c r="N221" s="19">
        <v>124.07</v>
      </c>
      <c r="O221" s="19">
        <v>504.78814999999997</v>
      </c>
      <c r="P221" s="7">
        <v>54.475909999999999</v>
      </c>
      <c r="Q221" s="10">
        <f>SUM(Table15[[#This Row],[Acceleration B1-3 Total Efforts (Gen 2)]:[Deceleration B1-3 Total Efforts (Gen 2)]])</f>
        <v>140</v>
      </c>
      <c r="R221" s="22">
        <f>AVERAGEIF(Table15[Name],Table15[[#This Row],[Name]],Table15[Total Distance (m)])</f>
        <v>5479.0795495652173</v>
      </c>
      <c r="S221" s="11">
        <f>AVERAGEIF(Table15[Name],Table15[[#This Row],[Name]],Table15[HSD Above 20 km/h])</f>
        <v>386.95826173913048</v>
      </c>
      <c r="T221" s="11">
        <f>AVERAGEIF(Table15[Name],Table15[[#This Row],[Name]],Table15[Maximum Velocity (km/h)])</f>
        <v>29.089952173913051</v>
      </c>
      <c r="U221" s="11">
        <f>AVERAGEIF(Table15[Name],Table15[[#This Row],[Name]],Table15[Velocity Zone 4 (15-20 Km/h) (m)])</f>
        <v>636.45826130434773</v>
      </c>
      <c r="V221" s="11">
        <f>AVERAGEIF(Table15[Name],Table15[[#This Row],[Name]],Table15[Velocity Zone 6 (25 + Km/h) (m)])</f>
        <v>92.425217391304358</v>
      </c>
      <c r="W221" s="11">
        <f>AVERAGEIF(Table15[Name],Table15[[#This Row],[Name]],Table15[Acceleration B1-3 Total Efforts (Gen 2)])</f>
        <v>88.347826086956516</v>
      </c>
      <c r="X221" s="11">
        <f>AVERAGEIF(Table15[Name],Table15[[#This Row],[Name]],Table15[Deceleration B1-3 Total Efforts (Gen 2)])</f>
        <v>63.434782608695649</v>
      </c>
      <c r="Y221" s="11">
        <f>AVERAGEIF(Table15[Name],Table15[[#This Row],[Name]],Table15[High Intensity Distance (m)_&gt;15])</f>
        <v>1023.4165230434783</v>
      </c>
      <c r="Z221" s="11">
        <f>AVERAGEIF(Table15[Name],Table15[[#This Row],[Name]],Table15[Velocity Zone 5 (20-25 Km/h) (m)])</f>
        <v>294.53304434782609</v>
      </c>
      <c r="AA221" s="11">
        <f>AVERAGEIF(Table15[Name],Table15[[#This Row],[Name]],Table15[Total Player Load])</f>
        <v>648.57789217391303</v>
      </c>
      <c r="AB221" s="11">
        <f>AVERAGEIF(Table15[Name],Table15[[#This Row],[Name]],Table15[ACC+DEC])</f>
        <v>151.78260869565219</v>
      </c>
      <c r="AC221" s="11">
        <f>AVERAGE(Table15[Total Distance (m)])</f>
        <v>5546.0900840188679</v>
      </c>
      <c r="AD221" s="11">
        <f>AVERAGE(Table15[HSD Above 20 km/h])</f>
        <v>248.67511279245289</v>
      </c>
      <c r="AE221" s="11">
        <f>AVERAGE(Table15[Maximum Velocity (km/h)])</f>
        <v>25.938714150943401</v>
      </c>
      <c r="AF221" s="11">
        <f>AVERAGE(Table15[Velocity Zone 4 (15-20 Km/h) (m)])</f>
        <v>585.63754809433908</v>
      </c>
      <c r="AG221" s="11">
        <f>AVERAGE(Table15[Velocity Zone 6 (25 + Km/h) (m)])</f>
        <v>55.103452830188672</v>
      </c>
      <c r="AH221" s="11">
        <f>AVERAGE(Table15[Acceleration B1-3 Total Efforts (Gen 2)])</f>
        <v>70.932075471698113</v>
      </c>
      <c r="AI221" s="11">
        <f>AVERAGE(Table15[Deceleration B1-3 Total Efforts (Gen 2)])</f>
        <v>58.513207547169813</v>
      </c>
      <c r="AJ221" s="11">
        <f>AVERAGE(Table15[High Intensity Distance (m)_&gt;15])</f>
        <v>834.31266088679206</v>
      </c>
      <c r="AK221" s="11">
        <f>AVERAGE(Table15[Velocity Zone 5 (20-25 Km/h) (m)])</f>
        <v>193.57165996226419</v>
      </c>
      <c r="AL221" s="11">
        <f>AVERAGE(Table15[Total Player Load])</f>
        <v>612.17092028301886</v>
      </c>
      <c r="AM221" s="11">
        <f>AVERAGE(Table15[ACC+DEC])</f>
        <v>129.44528301886791</v>
      </c>
      <c r="AN221" s="11" t="str">
        <f>TEXT(Table15[[#This Row],[Date]],"mmmm")</f>
        <v>juillet</v>
      </c>
      <c r="AO221" s="11" t="e">
        <f ca="1">_xlfn.MAXIFS(Table15[Total Distance (m)],Table15[Name],Table15[[#This Row],[Name]])</f>
        <v>#NAME?</v>
      </c>
      <c r="AP221" s="11" t="e">
        <f ca="1">_xlfn.MAXIFS(Table15[HSD Above 20 km/h],Table15[Name],Table15[[#This Row],[Name]])</f>
        <v>#NAME?</v>
      </c>
      <c r="AQ221" s="11" t="e">
        <f ca="1">_xlfn.MAXIFS(Table15[Maximum Velocity (km/h)],Table15[Name],Table15[[#This Row],[Name]])</f>
        <v>#NAME?</v>
      </c>
      <c r="AR221" s="9" t="e">
        <f ca="1">Table15[[#This Row],[Maximum Velocity (km/h)]]/Table15[[#This Row],[Max_Maximum Velocity (km/h)]]</f>
        <v>#NAME?</v>
      </c>
      <c r="AS221" s="11" t="e">
        <f ca="1">_xlfn.MAXIFS(Table15[Velocity Zone 4 (15-20 Km/h) (m)],Table15[Name],Table15[[#This Row],[Name]])</f>
        <v>#NAME?</v>
      </c>
      <c r="AT221" s="11" t="e">
        <f ca="1">_xlfn.MAXIFS(Table15[Velocity Zone 6 (25 + Km/h) (m)],Table15[Name],Table15[[#This Row],[Name]])</f>
        <v>#NAME?</v>
      </c>
      <c r="AU221" s="11" t="e">
        <f ca="1">_xlfn.MAXIFS(Table15[Acceleration B1-3 Total Efforts (Gen 2)],Table15[Name],Table15[[#This Row],[Name]])</f>
        <v>#NAME?</v>
      </c>
      <c r="AV221" s="11" t="e">
        <f ca="1">_xlfn.MAXIFS(Table15[Deceleration B1-3 Total Efforts (Gen 2)],Table15[Name],Table15[[#This Row],[Name]])</f>
        <v>#NAME?</v>
      </c>
      <c r="AW221" s="11" t="e">
        <f ca="1">_xlfn.MAXIFS(Table15[High Intensity Distance (m)_&gt;15],Table15[Name],Table15[[#This Row],[Name]])</f>
        <v>#NAME?</v>
      </c>
      <c r="AX221" s="11" t="e">
        <f ca="1">_xlfn.MAXIFS(Table15[Velocity Zone 5 (20-25 Km/h) (m)],Table15[Name],Table15[[#This Row],[Name]])</f>
        <v>#NAME?</v>
      </c>
      <c r="AY221" s="11" t="e">
        <f ca="1">_xlfn.MAXIFS(Table15[Total Player Load],Table15[Name],Table15[[#This Row],[Name]])</f>
        <v>#NAME?</v>
      </c>
      <c r="AZ221" s="11" t="e">
        <f ca="1">_xlfn.MAXIFS(Table15[ACC+DEC],Table15[Name],Table15[[#This Row],[Name]])</f>
        <v>#NAME?</v>
      </c>
      <c r="BA221" s="11">
        <f>CONVERT(Table15[[#This Row],[Total Duration]],"day","mn")</f>
        <v>68.716666666666669</v>
      </c>
      <c r="BB221" s="12">
        <f>Table15[[#This Row],[HSD Above 20 km/h]]/Table15[[#This Row],[Duration(min)]]</f>
        <v>2.0210526315789474</v>
      </c>
      <c r="BC221" s="12">
        <f>Table15[[#This Row],[Velocity Zone 4 (15-20 Km/h) (m)]]/Table15[[#This Row],[Duration(min)]]</f>
        <v>4.5098227989328157</v>
      </c>
      <c r="BD221" s="12">
        <f>Table15[[#This Row],[Velocity Zone 6 (25 + Km/h) (m)]]/Table15[[#This Row],[Duration(min)]]</f>
        <v>0.21552267766189667</v>
      </c>
      <c r="BE221" s="12">
        <f>Table15[[#This Row],[Acceleration B1-3 Total Efforts (Gen 2)]]/Table15[[#This Row],[Duration(min)]]</f>
        <v>1.0914382731021102</v>
      </c>
      <c r="BF221" s="12">
        <f>Table15[[#This Row],[Deceleration B1-3 Total Efforts (Gen 2)]]/Table15[[#This Row],[Duration(min)]]</f>
        <v>0.94591317002182873</v>
      </c>
      <c r="BG221" s="12">
        <f>Table15[[#This Row],[High Intensity Distance (m)_&gt;15]]/Table15[[#This Row],[Duration(min)]]</f>
        <v>6.5308754305117631</v>
      </c>
      <c r="BH221" s="12">
        <f>Table15[[#This Row],[Velocity Zone 5 (20-25 Km/h) (m)]]/Table15[[#This Row],[Duration(min)]]</f>
        <v>1.8055299539170506</v>
      </c>
      <c r="BI221" s="12">
        <f>Table15[[#This Row],[Total Player Load]]/Table15[[#This Row],[Duration(min)]]</f>
        <v>7.3459347562454518</v>
      </c>
      <c r="BJ221" s="12">
        <f>Table15[[#This Row],[ACC+DEC]]/Table15[[#This Row],[Duration(min)]]</f>
        <v>2.037351443123939</v>
      </c>
      <c r="BK221" s="11"/>
      <c r="BL221" s="11"/>
    </row>
    <row r="222" spans="1:64" x14ac:dyDescent="0.3">
      <c r="A222" s="6" t="s">
        <v>38</v>
      </c>
      <c r="B222" s="6" t="s">
        <v>153</v>
      </c>
      <c r="C222" s="18" t="s">
        <v>154</v>
      </c>
      <c r="D222" s="6" t="s">
        <v>36</v>
      </c>
      <c r="E222" s="17" t="s">
        <v>161</v>
      </c>
      <c r="F222" s="19">
        <v>3498.6581999999999</v>
      </c>
      <c r="G222" s="19">
        <v>74.239999999999995</v>
      </c>
      <c r="H222" s="19">
        <v>24.356069999999999</v>
      </c>
      <c r="I222" s="19">
        <v>349.67000999999999</v>
      </c>
      <c r="J222" s="19">
        <v>0</v>
      </c>
      <c r="K222" s="19">
        <v>73</v>
      </c>
      <c r="L222" s="19">
        <v>66</v>
      </c>
      <c r="M222" s="19">
        <v>423.91001</v>
      </c>
      <c r="N222" s="19">
        <v>74.239999999999995</v>
      </c>
      <c r="O222" s="19">
        <v>400.53500000000003</v>
      </c>
      <c r="P222" s="7">
        <v>51.941879999999998</v>
      </c>
      <c r="Q222" s="10">
        <f>SUM(Table15[[#This Row],[Acceleration B1-3 Total Efforts (Gen 2)]:[Deceleration B1-3 Total Efforts (Gen 2)]])</f>
        <v>139</v>
      </c>
      <c r="R222" s="22">
        <f>AVERAGEIF(Table15[Name],Table15[[#This Row],[Name]],Table15[Total Distance (m)])</f>
        <v>5862.2701721428584</v>
      </c>
      <c r="S222" s="11">
        <f>AVERAGEIF(Table15[Name],Table15[[#This Row],[Name]],Table15[HSD Above 20 km/h])</f>
        <v>234.10142785714288</v>
      </c>
      <c r="T222" s="11">
        <f>AVERAGEIF(Table15[Name],Table15[[#This Row],[Name]],Table15[Maximum Velocity (km/h)])</f>
        <v>25.695756428571428</v>
      </c>
      <c r="U222" s="11">
        <f>AVERAGEIF(Table15[Name],Table15[[#This Row],[Name]],Table15[Velocity Zone 4 (15-20 Km/h) (m)])</f>
        <v>673.12214035714283</v>
      </c>
      <c r="V222" s="11">
        <f>AVERAGEIF(Table15[Name],Table15[[#This Row],[Name]],Table15[Velocity Zone 6 (25 + Km/h) (m)])</f>
        <v>30.467142857142857</v>
      </c>
      <c r="W222" s="11">
        <f>AVERAGEIF(Table15[Name],Table15[[#This Row],[Name]],Table15[Acceleration B1-3 Total Efforts (Gen 2)])</f>
        <v>78.285714285714292</v>
      </c>
      <c r="X222" s="11">
        <f>AVERAGEIF(Table15[Name],Table15[[#This Row],[Name]],Table15[Deceleration B1-3 Total Efforts (Gen 2)])</f>
        <v>71.178571428571431</v>
      </c>
      <c r="Y222" s="11">
        <f>AVERAGEIF(Table15[Name],Table15[[#This Row],[Name]],Table15[High Intensity Distance (m)_&gt;15])</f>
        <v>907.22356821428571</v>
      </c>
      <c r="Z222" s="11">
        <f>AVERAGEIF(Table15[Name],Table15[[#This Row],[Name]],Table15[Velocity Zone 5 (20-25 Km/h) (m)])</f>
        <v>203.63428500000001</v>
      </c>
      <c r="AA222" s="11">
        <f>AVERAGEIF(Table15[Name],Table15[[#This Row],[Name]],Table15[Total Player Load])</f>
        <v>656.75099392857157</v>
      </c>
      <c r="AB222" s="11">
        <f>AVERAGEIF(Table15[Name],Table15[[#This Row],[Name]],Table15[ACC+DEC])</f>
        <v>149.46428571428572</v>
      </c>
      <c r="AC222" s="11">
        <f>AVERAGE(Table15[Total Distance (m)])</f>
        <v>5546.0900840188679</v>
      </c>
      <c r="AD222" s="11">
        <f>AVERAGE(Table15[HSD Above 20 km/h])</f>
        <v>248.67511279245289</v>
      </c>
      <c r="AE222" s="11">
        <f>AVERAGE(Table15[Maximum Velocity (km/h)])</f>
        <v>25.938714150943401</v>
      </c>
      <c r="AF222" s="11">
        <f>AVERAGE(Table15[Velocity Zone 4 (15-20 Km/h) (m)])</f>
        <v>585.63754809433908</v>
      </c>
      <c r="AG222" s="11">
        <f>AVERAGE(Table15[Velocity Zone 6 (25 + Km/h) (m)])</f>
        <v>55.103452830188672</v>
      </c>
      <c r="AH222" s="11">
        <f>AVERAGE(Table15[Acceleration B1-3 Total Efforts (Gen 2)])</f>
        <v>70.932075471698113</v>
      </c>
      <c r="AI222" s="11">
        <f>AVERAGE(Table15[Deceleration B1-3 Total Efforts (Gen 2)])</f>
        <v>58.513207547169813</v>
      </c>
      <c r="AJ222" s="11">
        <f>AVERAGE(Table15[High Intensity Distance (m)_&gt;15])</f>
        <v>834.31266088679206</v>
      </c>
      <c r="AK222" s="11">
        <f>AVERAGE(Table15[Velocity Zone 5 (20-25 Km/h) (m)])</f>
        <v>193.57165996226419</v>
      </c>
      <c r="AL222" s="11">
        <f>AVERAGE(Table15[Total Player Load])</f>
        <v>612.17092028301886</v>
      </c>
      <c r="AM222" s="11">
        <f>AVERAGE(Table15[ACC+DEC])</f>
        <v>129.44528301886791</v>
      </c>
      <c r="AN222" s="11" t="str">
        <f>TEXT(Table15[[#This Row],[Date]],"mmmm")</f>
        <v>juillet</v>
      </c>
      <c r="AO222" s="11" t="e">
        <f ca="1">_xlfn.MAXIFS(Table15[Total Distance (m)],Table15[Name],Table15[[#This Row],[Name]])</f>
        <v>#NAME?</v>
      </c>
      <c r="AP222" s="11" t="e">
        <f ca="1">_xlfn.MAXIFS(Table15[HSD Above 20 km/h],Table15[Name],Table15[[#This Row],[Name]])</f>
        <v>#NAME?</v>
      </c>
      <c r="AQ222" s="11" t="e">
        <f ca="1">_xlfn.MAXIFS(Table15[Maximum Velocity (km/h)],Table15[Name],Table15[[#This Row],[Name]])</f>
        <v>#NAME?</v>
      </c>
      <c r="AR222" s="9" t="e">
        <f ca="1">Table15[[#This Row],[Maximum Velocity (km/h)]]/Table15[[#This Row],[Max_Maximum Velocity (km/h)]]</f>
        <v>#NAME?</v>
      </c>
      <c r="AS222" s="11" t="e">
        <f ca="1">_xlfn.MAXIFS(Table15[Velocity Zone 4 (15-20 Km/h) (m)],Table15[Name],Table15[[#This Row],[Name]])</f>
        <v>#NAME?</v>
      </c>
      <c r="AT222" s="11" t="e">
        <f ca="1">_xlfn.MAXIFS(Table15[Velocity Zone 6 (25 + Km/h) (m)],Table15[Name],Table15[[#This Row],[Name]])</f>
        <v>#NAME?</v>
      </c>
      <c r="AU222" s="11" t="e">
        <f ca="1">_xlfn.MAXIFS(Table15[Acceleration B1-3 Total Efforts (Gen 2)],Table15[Name],Table15[[#This Row],[Name]])</f>
        <v>#NAME?</v>
      </c>
      <c r="AV222" s="11" t="e">
        <f ca="1">_xlfn.MAXIFS(Table15[Deceleration B1-3 Total Efforts (Gen 2)],Table15[Name],Table15[[#This Row],[Name]])</f>
        <v>#NAME?</v>
      </c>
      <c r="AW222" s="11" t="e">
        <f ca="1">_xlfn.MAXIFS(Table15[High Intensity Distance (m)_&gt;15],Table15[Name],Table15[[#This Row],[Name]])</f>
        <v>#NAME?</v>
      </c>
      <c r="AX222" s="11" t="e">
        <f ca="1">_xlfn.MAXIFS(Table15[Velocity Zone 5 (20-25 Km/h) (m)],Table15[Name],Table15[[#This Row],[Name]])</f>
        <v>#NAME?</v>
      </c>
      <c r="AY222" s="11" t="e">
        <f ca="1">_xlfn.MAXIFS(Table15[Total Player Load],Table15[Name],Table15[[#This Row],[Name]])</f>
        <v>#NAME?</v>
      </c>
      <c r="AZ222" s="11" t="e">
        <f ca="1">_xlfn.MAXIFS(Table15[ACC+DEC],Table15[Name],Table15[[#This Row],[Name]])</f>
        <v>#NAME?</v>
      </c>
      <c r="BA222" s="11">
        <f>CONVERT(Table15[[#This Row],[Total Duration]],"day","mn")</f>
        <v>67.350000000000009</v>
      </c>
      <c r="BB222" s="12">
        <f>Table15[[#This Row],[HSD Above 20 km/h]]/Table15[[#This Row],[Duration(min)]]</f>
        <v>1.1023014105419449</v>
      </c>
      <c r="BC222" s="12">
        <f>Table15[[#This Row],[Velocity Zone 4 (15-20 Km/h) (m)]]/Table15[[#This Row],[Duration(min)]]</f>
        <v>5.1918338530066803</v>
      </c>
      <c r="BD222" s="12">
        <f>Table15[[#This Row],[Velocity Zone 6 (25 + Km/h) (m)]]/Table15[[#This Row],[Duration(min)]]</f>
        <v>0</v>
      </c>
      <c r="BE222" s="12">
        <f>Table15[[#This Row],[Acceleration B1-3 Total Efforts (Gen 2)]]/Table15[[#This Row],[Duration(min)]]</f>
        <v>1.0838901262063845</v>
      </c>
      <c r="BF222" s="12">
        <f>Table15[[#This Row],[Deceleration B1-3 Total Efforts (Gen 2)]]/Table15[[#This Row],[Duration(min)]]</f>
        <v>0.97995545657015581</v>
      </c>
      <c r="BG222" s="12">
        <f>Table15[[#This Row],[High Intensity Distance (m)_&gt;15]]/Table15[[#This Row],[Duration(min)]]</f>
        <v>6.2941352635486254</v>
      </c>
      <c r="BH222" s="12">
        <f>Table15[[#This Row],[Velocity Zone 5 (20-25 Km/h) (m)]]/Table15[[#This Row],[Duration(min)]]</f>
        <v>1.1023014105419449</v>
      </c>
      <c r="BI222" s="12">
        <f>Table15[[#This Row],[Total Player Load]]/Table15[[#This Row],[Duration(min)]]</f>
        <v>5.9470675575352629</v>
      </c>
      <c r="BJ222" s="12">
        <f>Table15[[#This Row],[ACC+DEC]]/Table15[[#This Row],[Duration(min)]]</f>
        <v>2.0638455827765401</v>
      </c>
      <c r="BK222" s="11"/>
      <c r="BL222" s="11"/>
    </row>
    <row r="223" spans="1:64" x14ac:dyDescent="0.3">
      <c r="A223" s="6" t="s">
        <v>12</v>
      </c>
      <c r="B223" s="6" t="s">
        <v>162</v>
      </c>
      <c r="C223" s="18" t="s">
        <v>163</v>
      </c>
      <c r="D223" s="6" t="s">
        <v>13</v>
      </c>
      <c r="E223" s="17" t="s">
        <v>164</v>
      </c>
      <c r="F223" s="19">
        <v>5197.2922399999998</v>
      </c>
      <c r="G223" s="19">
        <v>111.82</v>
      </c>
      <c r="H223" s="19">
        <v>26.184080000000002</v>
      </c>
      <c r="I223" s="19">
        <v>484.52001000000001</v>
      </c>
      <c r="J223" s="19">
        <v>14.1</v>
      </c>
      <c r="K223" s="19">
        <v>54</v>
      </c>
      <c r="L223" s="19">
        <v>51</v>
      </c>
      <c r="M223" s="19">
        <v>596.34001000000001</v>
      </c>
      <c r="N223" s="19">
        <v>97.72</v>
      </c>
      <c r="O223" s="19">
        <v>586.94024999999999</v>
      </c>
      <c r="P223" s="7">
        <v>55.359439999999999</v>
      </c>
      <c r="Q223" s="10">
        <f>SUM(Table15[[#This Row],[Acceleration B1-3 Total Efforts (Gen 2)]:[Deceleration B1-3 Total Efforts (Gen 2)]])</f>
        <v>105</v>
      </c>
      <c r="R223" s="22">
        <f>AVERAGEIF(Table15[Name],Table15[[#This Row],[Name]],Table15[Total Distance (m)])</f>
        <v>5856.8354133333323</v>
      </c>
      <c r="S223" s="11">
        <f>AVERAGEIF(Table15[Name],Table15[[#This Row],[Name]],Table15[HSD Above 20 km/h])</f>
        <v>236.25925888888889</v>
      </c>
      <c r="T223" s="11">
        <f>AVERAGEIF(Table15[Name],Table15[[#This Row],[Name]],Table15[Maximum Velocity (km/h)])</f>
        <v>26.173386666666666</v>
      </c>
      <c r="U223" s="11">
        <f>AVERAGEIF(Table15[Name],Table15[[#This Row],[Name]],Table15[Velocity Zone 4 (15-20 Km/h) (m)])</f>
        <v>555.67370444444441</v>
      </c>
      <c r="V223" s="11">
        <f>AVERAGEIF(Table15[Name],Table15[[#This Row],[Name]],Table15[Velocity Zone 6 (25 + Km/h) (m)])</f>
        <v>40.940370740740747</v>
      </c>
      <c r="W223" s="11">
        <f>AVERAGEIF(Table15[Name],Table15[[#This Row],[Name]],Table15[Acceleration B1-3 Total Efforts (Gen 2)])</f>
        <v>70.925925925925924</v>
      </c>
      <c r="X223" s="11">
        <f>AVERAGEIF(Table15[Name],Table15[[#This Row],[Name]],Table15[Deceleration B1-3 Total Efforts (Gen 2)])</f>
        <v>56.851851851851855</v>
      </c>
      <c r="Y223" s="11">
        <f>AVERAGEIF(Table15[Name],Table15[[#This Row],[Name]],Table15[High Intensity Distance (m)_&gt;15])</f>
        <v>791.93296333333319</v>
      </c>
      <c r="Z223" s="11">
        <f>AVERAGEIF(Table15[Name],Table15[[#This Row],[Name]],Table15[Velocity Zone 5 (20-25 Km/h) (m)])</f>
        <v>195.31888814814815</v>
      </c>
      <c r="AA223" s="11">
        <f>AVERAGEIF(Table15[Name],Table15[[#This Row],[Name]],Table15[Total Player Load])</f>
        <v>644.53564962962969</v>
      </c>
      <c r="AB223" s="11">
        <f>AVERAGEIF(Table15[Name],Table15[[#This Row],[Name]],Table15[ACC+DEC])</f>
        <v>127.77777777777777</v>
      </c>
      <c r="AC223" s="11">
        <f>AVERAGE(Table15[Total Distance (m)])</f>
        <v>5546.0900840188679</v>
      </c>
      <c r="AD223" s="11">
        <f>AVERAGE(Table15[HSD Above 20 km/h])</f>
        <v>248.67511279245289</v>
      </c>
      <c r="AE223" s="11">
        <f>AVERAGE(Table15[Maximum Velocity (km/h)])</f>
        <v>25.938714150943401</v>
      </c>
      <c r="AF223" s="11">
        <f>AVERAGE(Table15[Velocity Zone 4 (15-20 Km/h) (m)])</f>
        <v>585.63754809433908</v>
      </c>
      <c r="AG223" s="11">
        <f>AVERAGE(Table15[Velocity Zone 6 (25 + Km/h) (m)])</f>
        <v>55.103452830188672</v>
      </c>
      <c r="AH223" s="11">
        <f>AVERAGE(Table15[Acceleration B1-3 Total Efforts (Gen 2)])</f>
        <v>70.932075471698113</v>
      </c>
      <c r="AI223" s="11">
        <f>AVERAGE(Table15[Deceleration B1-3 Total Efforts (Gen 2)])</f>
        <v>58.513207547169813</v>
      </c>
      <c r="AJ223" s="11">
        <f>AVERAGE(Table15[High Intensity Distance (m)_&gt;15])</f>
        <v>834.31266088679206</v>
      </c>
      <c r="AK223" s="11">
        <f>AVERAGE(Table15[Velocity Zone 5 (20-25 Km/h) (m)])</f>
        <v>193.57165996226419</v>
      </c>
      <c r="AL223" s="11">
        <f>AVERAGE(Table15[Total Player Load])</f>
        <v>612.17092028301886</v>
      </c>
      <c r="AM223" s="11">
        <f>AVERAGE(Table15[ACC+DEC])</f>
        <v>129.44528301886791</v>
      </c>
      <c r="AN223" s="11" t="str">
        <f>TEXT(Table15[[#This Row],[Date]],"mmmm")</f>
        <v>juillet</v>
      </c>
      <c r="AO223" s="11" t="e">
        <f ca="1">_xlfn.MAXIFS(Table15[Total Distance (m)],Table15[Name],Table15[[#This Row],[Name]])</f>
        <v>#NAME?</v>
      </c>
      <c r="AP223" s="11" t="e">
        <f ca="1">_xlfn.MAXIFS(Table15[HSD Above 20 km/h],Table15[Name],Table15[[#This Row],[Name]])</f>
        <v>#NAME?</v>
      </c>
      <c r="AQ223" s="11" t="e">
        <f ca="1">_xlfn.MAXIFS(Table15[Maximum Velocity (km/h)],Table15[Name],Table15[[#This Row],[Name]])</f>
        <v>#NAME?</v>
      </c>
      <c r="AR223" s="9" t="e">
        <f ca="1">Table15[[#This Row],[Maximum Velocity (km/h)]]/Table15[[#This Row],[Max_Maximum Velocity (km/h)]]</f>
        <v>#NAME?</v>
      </c>
      <c r="AS223" s="11" t="e">
        <f ca="1">_xlfn.MAXIFS(Table15[Velocity Zone 4 (15-20 Km/h) (m)],Table15[Name],Table15[[#This Row],[Name]])</f>
        <v>#NAME?</v>
      </c>
      <c r="AT223" s="11" t="e">
        <f ca="1">_xlfn.MAXIFS(Table15[Velocity Zone 6 (25 + Km/h) (m)],Table15[Name],Table15[[#This Row],[Name]])</f>
        <v>#NAME?</v>
      </c>
      <c r="AU223" s="11" t="e">
        <f ca="1">_xlfn.MAXIFS(Table15[Acceleration B1-3 Total Efforts (Gen 2)],Table15[Name],Table15[[#This Row],[Name]])</f>
        <v>#NAME?</v>
      </c>
      <c r="AV223" s="11" t="e">
        <f ca="1">_xlfn.MAXIFS(Table15[Deceleration B1-3 Total Efforts (Gen 2)],Table15[Name],Table15[[#This Row],[Name]])</f>
        <v>#NAME?</v>
      </c>
      <c r="AW223" s="11" t="e">
        <f ca="1">_xlfn.MAXIFS(Table15[High Intensity Distance (m)_&gt;15],Table15[Name],Table15[[#This Row],[Name]])</f>
        <v>#NAME?</v>
      </c>
      <c r="AX223" s="11" t="e">
        <f ca="1">_xlfn.MAXIFS(Table15[Velocity Zone 5 (20-25 Km/h) (m)],Table15[Name],Table15[[#This Row],[Name]])</f>
        <v>#NAME?</v>
      </c>
      <c r="AY223" s="11" t="e">
        <f ca="1">_xlfn.MAXIFS(Table15[Total Player Load],Table15[Name],Table15[[#This Row],[Name]])</f>
        <v>#NAME?</v>
      </c>
      <c r="AZ223" s="11" t="e">
        <f ca="1">_xlfn.MAXIFS(Table15[ACC+DEC],Table15[Name],Table15[[#This Row],[Name]])</f>
        <v>#NAME?</v>
      </c>
      <c r="BA223" s="11">
        <f>CONVERT(Table15[[#This Row],[Total Duration]],"day","mn")</f>
        <v>93.866666666666646</v>
      </c>
      <c r="BB223" s="12">
        <f>Table15[[#This Row],[HSD Above 20 km/h]]/Table15[[#This Row],[Duration(min)]]</f>
        <v>1.1912642045454547</v>
      </c>
      <c r="BC223" s="12">
        <f>Table15[[#This Row],[Velocity Zone 4 (15-20 Km/h) (m)]]/Table15[[#This Row],[Duration(min)]]</f>
        <v>5.1617898792613648</v>
      </c>
      <c r="BD223" s="12">
        <f>Table15[[#This Row],[Velocity Zone 6 (25 + Km/h) (m)]]/Table15[[#This Row],[Duration(min)]]</f>
        <v>0.1502130681818182</v>
      </c>
      <c r="BE223" s="12">
        <f>Table15[[#This Row],[Acceleration B1-3 Total Efforts (Gen 2)]]/Table15[[#This Row],[Duration(min)]]</f>
        <v>0.57528409090909105</v>
      </c>
      <c r="BF223" s="12">
        <f>Table15[[#This Row],[Deceleration B1-3 Total Efforts (Gen 2)]]/Table15[[#This Row],[Duration(min)]]</f>
        <v>0.54332386363636376</v>
      </c>
      <c r="BG223" s="12">
        <f>Table15[[#This Row],[High Intensity Distance (m)_&gt;15]]/Table15[[#This Row],[Duration(min)]]</f>
        <v>6.3530540838068195</v>
      </c>
      <c r="BH223" s="12">
        <f>Table15[[#This Row],[Velocity Zone 5 (20-25 Km/h) (m)]]/Table15[[#This Row],[Duration(min)]]</f>
        <v>1.0410511363636366</v>
      </c>
      <c r="BI223" s="12">
        <f>Table15[[#This Row],[Total Player Load]]/Table15[[#This Row],[Duration(min)]]</f>
        <v>6.2529145951704557</v>
      </c>
      <c r="BJ223" s="12">
        <f>Table15[[#This Row],[ACC+DEC]]/Table15[[#This Row],[Duration(min)]]</f>
        <v>1.1186079545454548</v>
      </c>
      <c r="BK223" s="11"/>
      <c r="BL223" s="11"/>
    </row>
    <row r="224" spans="1:64" x14ac:dyDescent="0.3">
      <c r="A224" s="6" t="s">
        <v>14</v>
      </c>
      <c r="B224" s="6" t="s">
        <v>162</v>
      </c>
      <c r="C224" s="18" t="s">
        <v>163</v>
      </c>
      <c r="D224" s="6" t="s">
        <v>15</v>
      </c>
      <c r="E224" s="17" t="s">
        <v>165</v>
      </c>
      <c r="F224" s="19">
        <v>6249.8242200000004</v>
      </c>
      <c r="G224" s="19">
        <v>434.69999000000001</v>
      </c>
      <c r="H224" s="19">
        <v>31.67521</v>
      </c>
      <c r="I224" s="19">
        <v>665.42998</v>
      </c>
      <c r="J224" s="19">
        <v>224.33999</v>
      </c>
      <c r="K224" s="19">
        <v>72</v>
      </c>
      <c r="L224" s="19">
        <v>75</v>
      </c>
      <c r="M224" s="19">
        <v>1100.12997</v>
      </c>
      <c r="N224" s="19">
        <v>210.36</v>
      </c>
      <c r="O224" s="19">
        <v>706.55990999999995</v>
      </c>
      <c r="P224" s="7">
        <v>72.633949999999999</v>
      </c>
      <c r="Q224" s="10">
        <f>SUM(Table15[[#This Row],[Acceleration B1-3 Total Efforts (Gen 2)]:[Deceleration B1-3 Total Efforts (Gen 2)]])</f>
        <v>147</v>
      </c>
      <c r="R224" s="22">
        <f>AVERAGEIF(Table15[Name],Table15[[#This Row],[Name]],Table15[Total Distance (m)])</f>
        <v>4869.3203724000005</v>
      </c>
      <c r="S224" s="11">
        <f>AVERAGEIF(Table15[Name],Table15[[#This Row],[Name]],Table15[HSD Above 20 km/h])</f>
        <v>247.6363996</v>
      </c>
      <c r="T224" s="11">
        <f>AVERAGEIF(Table15[Name],Table15[[#This Row],[Name]],Table15[Maximum Velocity (km/h)])</f>
        <v>26.278271199999999</v>
      </c>
      <c r="U224" s="11">
        <f>AVERAGEIF(Table15[Name],Table15[[#This Row],[Name]],Table15[Velocity Zone 4 (15-20 Km/h) (m)])</f>
        <v>530.37160040000015</v>
      </c>
      <c r="V224" s="11">
        <f>AVERAGEIF(Table15[Name],Table15[[#This Row],[Name]],Table15[Velocity Zone 6 (25 + Km/h) (m)])</f>
        <v>78.678400000000011</v>
      </c>
      <c r="W224" s="11">
        <f>AVERAGEIF(Table15[Name],Table15[[#This Row],[Name]],Table15[Acceleration B1-3 Total Efforts (Gen 2)])</f>
        <v>62.76</v>
      </c>
      <c r="X224" s="11">
        <f>AVERAGEIF(Table15[Name],Table15[[#This Row],[Name]],Table15[Deceleration B1-3 Total Efforts (Gen 2)])</f>
        <v>54.96</v>
      </c>
      <c r="Y224" s="11">
        <f>AVERAGEIF(Table15[Name],Table15[[#This Row],[Name]],Table15[High Intensity Distance (m)_&gt;15])</f>
        <v>778.00800000000015</v>
      </c>
      <c r="Z224" s="11">
        <f>AVERAGEIF(Table15[Name],Table15[[#This Row],[Name]],Table15[Velocity Zone 5 (20-25 Km/h) (m)])</f>
        <v>168.95799960000005</v>
      </c>
      <c r="AA224" s="11">
        <f>AVERAGEIF(Table15[Name],Table15[[#This Row],[Name]],Table15[Total Player Load])</f>
        <v>537.5049484000001</v>
      </c>
      <c r="AB224" s="11">
        <f>AVERAGEIF(Table15[Name],Table15[[#This Row],[Name]],Table15[ACC+DEC])</f>
        <v>117.72</v>
      </c>
      <c r="AC224" s="11">
        <f>AVERAGE(Table15[Total Distance (m)])</f>
        <v>5546.0900840188679</v>
      </c>
      <c r="AD224" s="11">
        <f>AVERAGE(Table15[HSD Above 20 km/h])</f>
        <v>248.67511279245289</v>
      </c>
      <c r="AE224" s="11">
        <f>AVERAGE(Table15[Maximum Velocity (km/h)])</f>
        <v>25.938714150943401</v>
      </c>
      <c r="AF224" s="11">
        <f>AVERAGE(Table15[Velocity Zone 4 (15-20 Km/h) (m)])</f>
        <v>585.63754809433908</v>
      </c>
      <c r="AG224" s="11">
        <f>AVERAGE(Table15[Velocity Zone 6 (25 + Km/h) (m)])</f>
        <v>55.103452830188672</v>
      </c>
      <c r="AH224" s="11">
        <f>AVERAGE(Table15[Acceleration B1-3 Total Efforts (Gen 2)])</f>
        <v>70.932075471698113</v>
      </c>
      <c r="AI224" s="11">
        <f>AVERAGE(Table15[Deceleration B1-3 Total Efforts (Gen 2)])</f>
        <v>58.513207547169813</v>
      </c>
      <c r="AJ224" s="11">
        <f>AVERAGE(Table15[High Intensity Distance (m)_&gt;15])</f>
        <v>834.31266088679206</v>
      </c>
      <c r="AK224" s="11">
        <f>AVERAGE(Table15[Velocity Zone 5 (20-25 Km/h) (m)])</f>
        <v>193.57165996226419</v>
      </c>
      <c r="AL224" s="11">
        <f>AVERAGE(Table15[Total Player Load])</f>
        <v>612.17092028301886</v>
      </c>
      <c r="AM224" s="11">
        <f>AVERAGE(Table15[ACC+DEC])</f>
        <v>129.44528301886791</v>
      </c>
      <c r="AN224" s="11" t="str">
        <f>TEXT(Table15[[#This Row],[Date]],"mmmm")</f>
        <v>juillet</v>
      </c>
      <c r="AO224" s="11" t="e">
        <f ca="1">_xlfn.MAXIFS(Table15[Total Distance (m)],Table15[Name],Table15[[#This Row],[Name]])</f>
        <v>#NAME?</v>
      </c>
      <c r="AP224" s="11" t="e">
        <f ca="1">_xlfn.MAXIFS(Table15[HSD Above 20 km/h],Table15[Name],Table15[[#This Row],[Name]])</f>
        <v>#NAME?</v>
      </c>
      <c r="AQ224" s="11" t="e">
        <f ca="1">_xlfn.MAXIFS(Table15[Maximum Velocity (km/h)],Table15[Name],Table15[[#This Row],[Name]])</f>
        <v>#NAME?</v>
      </c>
      <c r="AR224" s="9" t="e">
        <f ca="1">Table15[[#This Row],[Maximum Velocity (km/h)]]/Table15[[#This Row],[Max_Maximum Velocity (km/h)]]</f>
        <v>#NAME?</v>
      </c>
      <c r="AS224" s="11" t="e">
        <f ca="1">_xlfn.MAXIFS(Table15[Velocity Zone 4 (15-20 Km/h) (m)],Table15[Name],Table15[[#This Row],[Name]])</f>
        <v>#NAME?</v>
      </c>
      <c r="AT224" s="11" t="e">
        <f ca="1">_xlfn.MAXIFS(Table15[Velocity Zone 6 (25 + Km/h) (m)],Table15[Name],Table15[[#This Row],[Name]])</f>
        <v>#NAME?</v>
      </c>
      <c r="AU224" s="11" t="e">
        <f ca="1">_xlfn.MAXIFS(Table15[Acceleration B1-3 Total Efforts (Gen 2)],Table15[Name],Table15[[#This Row],[Name]])</f>
        <v>#NAME?</v>
      </c>
      <c r="AV224" s="11" t="e">
        <f ca="1">_xlfn.MAXIFS(Table15[Deceleration B1-3 Total Efforts (Gen 2)],Table15[Name],Table15[[#This Row],[Name]])</f>
        <v>#NAME?</v>
      </c>
      <c r="AW224" s="11" t="e">
        <f ca="1">_xlfn.MAXIFS(Table15[High Intensity Distance (m)_&gt;15],Table15[Name],Table15[[#This Row],[Name]])</f>
        <v>#NAME?</v>
      </c>
      <c r="AX224" s="11" t="e">
        <f ca="1">_xlfn.MAXIFS(Table15[Velocity Zone 5 (20-25 Km/h) (m)],Table15[Name],Table15[[#This Row],[Name]])</f>
        <v>#NAME?</v>
      </c>
      <c r="AY224" s="11" t="e">
        <f ca="1">_xlfn.MAXIFS(Table15[Total Player Load],Table15[Name],Table15[[#This Row],[Name]])</f>
        <v>#NAME?</v>
      </c>
      <c r="AZ224" s="11" t="e">
        <f ca="1">_xlfn.MAXIFS(Table15[ACC+DEC],Table15[Name],Table15[[#This Row],[Name]])</f>
        <v>#NAME?</v>
      </c>
      <c r="BA224" s="11">
        <f>CONVERT(Table15[[#This Row],[Total Duration]],"day","mn")</f>
        <v>86.066666666666663</v>
      </c>
      <c r="BB224" s="12">
        <f>Table15[[#This Row],[HSD Above 20 km/h]]/Table15[[#This Row],[Duration(min)]]</f>
        <v>5.0507357474825723</v>
      </c>
      <c r="BC224" s="12">
        <f>Table15[[#This Row],[Velocity Zone 4 (15-20 Km/h) (m)]]/Table15[[#This Row],[Duration(min)]]</f>
        <v>7.7315644461657635</v>
      </c>
      <c r="BD224" s="12">
        <f>Table15[[#This Row],[Velocity Zone 6 (25 + Km/h) (m)]]/Table15[[#This Row],[Duration(min)]]</f>
        <v>2.6065839271882263</v>
      </c>
      <c r="BE224" s="12">
        <f>Table15[[#This Row],[Acceleration B1-3 Total Efforts (Gen 2)]]/Table15[[#This Row],[Duration(min)]]</f>
        <v>0.83656080557707202</v>
      </c>
      <c r="BF224" s="12">
        <f>Table15[[#This Row],[Deceleration B1-3 Total Efforts (Gen 2)]]/Table15[[#This Row],[Duration(min)]]</f>
        <v>0.8714175058094501</v>
      </c>
      <c r="BG224" s="12">
        <f>Table15[[#This Row],[High Intensity Distance (m)_&gt;15]]/Table15[[#This Row],[Duration(min)]]</f>
        <v>12.782300193648334</v>
      </c>
      <c r="BH224" s="12">
        <f>Table15[[#This Row],[Velocity Zone 5 (20-25 Km/h) (m)]]/Table15[[#This Row],[Duration(min)]]</f>
        <v>2.4441518202943455</v>
      </c>
      <c r="BI224" s="12">
        <f>Table15[[#This Row],[Total Player Load]]/Table15[[#This Row],[Duration(min)]]</f>
        <v>8.2094489930286603</v>
      </c>
      <c r="BJ224" s="12">
        <f>Table15[[#This Row],[ACC+DEC]]/Table15[[#This Row],[Duration(min)]]</f>
        <v>1.7079783113865221</v>
      </c>
      <c r="BK224" s="11"/>
      <c r="BL224" s="11"/>
    </row>
    <row r="225" spans="1:64" x14ac:dyDescent="0.3">
      <c r="A225" s="6" t="s">
        <v>16</v>
      </c>
      <c r="B225" s="6" t="s">
        <v>162</v>
      </c>
      <c r="C225" s="18" t="s">
        <v>163</v>
      </c>
      <c r="D225" s="6" t="s">
        <v>17</v>
      </c>
      <c r="E225" s="17" t="s">
        <v>166</v>
      </c>
      <c r="F225" s="19">
        <v>4571.5760499999997</v>
      </c>
      <c r="G225" s="19">
        <v>71.819999999999993</v>
      </c>
      <c r="H225" s="19">
        <v>27.038889999999999</v>
      </c>
      <c r="I225" s="19">
        <v>232.42</v>
      </c>
      <c r="J225" s="19">
        <v>9.7100000000000009</v>
      </c>
      <c r="K225" s="19">
        <v>36</v>
      </c>
      <c r="L225" s="19">
        <v>36</v>
      </c>
      <c r="M225" s="19">
        <v>304.24</v>
      </c>
      <c r="N225" s="19">
        <v>62.11</v>
      </c>
      <c r="O225" s="19">
        <v>477.41063000000003</v>
      </c>
      <c r="P225" s="7">
        <v>56.311639999999997</v>
      </c>
      <c r="Q225" s="10">
        <f>SUM(Table15[[#This Row],[Acceleration B1-3 Total Efforts (Gen 2)]:[Deceleration B1-3 Total Efforts (Gen 2)]])</f>
        <v>72</v>
      </c>
      <c r="R225" s="22">
        <f>AVERAGEIF(Table15[Name],Table15[[#This Row],[Name]],Table15[Total Distance (m)])</f>
        <v>5619.8345883333332</v>
      </c>
      <c r="S225" s="11">
        <f>AVERAGEIF(Table15[Name],Table15[[#This Row],[Name]],Table15[HSD Above 20 km/h])</f>
        <v>194.1326656666667</v>
      </c>
      <c r="T225" s="11">
        <f>AVERAGEIF(Table15[Name],Table15[[#This Row],[Name]],Table15[Maximum Velocity (km/h)])</f>
        <v>25.38796266666666</v>
      </c>
      <c r="U225" s="11">
        <f>AVERAGEIF(Table15[Name],Table15[[#This Row],[Name]],Table15[Velocity Zone 4 (15-20 Km/h) (m)])</f>
        <v>452.42266433333327</v>
      </c>
      <c r="V225" s="11">
        <f>AVERAGEIF(Table15[Name],Table15[[#This Row],[Name]],Table15[Velocity Zone 6 (25 + Km/h) (m)])</f>
        <v>48.318666999999991</v>
      </c>
      <c r="W225" s="11">
        <f>AVERAGEIF(Table15[Name],Table15[[#This Row],[Name]],Table15[Acceleration B1-3 Total Efforts (Gen 2)])</f>
        <v>61.2</v>
      </c>
      <c r="X225" s="11">
        <f>AVERAGEIF(Table15[Name],Table15[[#This Row],[Name]],Table15[Deceleration B1-3 Total Efforts (Gen 2)])</f>
        <v>48.06666666666667</v>
      </c>
      <c r="Y225" s="11">
        <f>AVERAGEIF(Table15[Name],Table15[[#This Row],[Name]],Table15[High Intensity Distance (m)_&gt;15])</f>
        <v>646.55532999999991</v>
      </c>
      <c r="Z225" s="11">
        <f>AVERAGEIF(Table15[Name],Table15[[#This Row],[Name]],Table15[Velocity Zone 5 (20-25 Km/h) (m)])</f>
        <v>145.81399866666669</v>
      </c>
      <c r="AA225" s="11">
        <f>AVERAGEIF(Table15[Name],Table15[[#This Row],[Name]],Table15[Total Player Load])</f>
        <v>593.12283433333312</v>
      </c>
      <c r="AB225" s="11">
        <f>AVERAGEIF(Table15[Name],Table15[[#This Row],[Name]],Table15[ACC+DEC])</f>
        <v>109.26666666666667</v>
      </c>
      <c r="AC225" s="11">
        <f>AVERAGE(Table15[Total Distance (m)])</f>
        <v>5546.0900840188679</v>
      </c>
      <c r="AD225" s="11">
        <f>AVERAGE(Table15[HSD Above 20 km/h])</f>
        <v>248.67511279245289</v>
      </c>
      <c r="AE225" s="11">
        <f>AVERAGE(Table15[Maximum Velocity (km/h)])</f>
        <v>25.938714150943401</v>
      </c>
      <c r="AF225" s="11">
        <f>AVERAGE(Table15[Velocity Zone 4 (15-20 Km/h) (m)])</f>
        <v>585.63754809433908</v>
      </c>
      <c r="AG225" s="11">
        <f>AVERAGE(Table15[Velocity Zone 6 (25 + Km/h) (m)])</f>
        <v>55.103452830188672</v>
      </c>
      <c r="AH225" s="11">
        <f>AVERAGE(Table15[Acceleration B1-3 Total Efforts (Gen 2)])</f>
        <v>70.932075471698113</v>
      </c>
      <c r="AI225" s="11">
        <f>AVERAGE(Table15[Deceleration B1-3 Total Efforts (Gen 2)])</f>
        <v>58.513207547169813</v>
      </c>
      <c r="AJ225" s="11">
        <f>AVERAGE(Table15[High Intensity Distance (m)_&gt;15])</f>
        <v>834.31266088679206</v>
      </c>
      <c r="AK225" s="11">
        <f>AVERAGE(Table15[Velocity Zone 5 (20-25 Km/h) (m)])</f>
        <v>193.57165996226419</v>
      </c>
      <c r="AL225" s="11">
        <f>AVERAGE(Table15[Total Player Load])</f>
        <v>612.17092028301886</v>
      </c>
      <c r="AM225" s="11">
        <f>AVERAGE(Table15[ACC+DEC])</f>
        <v>129.44528301886791</v>
      </c>
      <c r="AN225" s="11" t="str">
        <f>TEXT(Table15[[#This Row],[Date]],"mmmm")</f>
        <v>juillet</v>
      </c>
      <c r="AO225" s="11" t="e">
        <f ca="1">_xlfn.MAXIFS(Table15[Total Distance (m)],Table15[Name],Table15[[#This Row],[Name]])</f>
        <v>#NAME?</v>
      </c>
      <c r="AP225" s="11" t="e">
        <f ca="1">_xlfn.MAXIFS(Table15[HSD Above 20 km/h],Table15[Name],Table15[[#This Row],[Name]])</f>
        <v>#NAME?</v>
      </c>
      <c r="AQ225" s="11" t="e">
        <f ca="1">_xlfn.MAXIFS(Table15[Maximum Velocity (km/h)],Table15[Name],Table15[[#This Row],[Name]])</f>
        <v>#NAME?</v>
      </c>
      <c r="AR225" s="9" t="e">
        <f ca="1">Table15[[#This Row],[Maximum Velocity (km/h)]]/Table15[[#This Row],[Max_Maximum Velocity (km/h)]]</f>
        <v>#NAME?</v>
      </c>
      <c r="AS225" s="11" t="e">
        <f ca="1">_xlfn.MAXIFS(Table15[Velocity Zone 4 (15-20 Km/h) (m)],Table15[Name],Table15[[#This Row],[Name]])</f>
        <v>#NAME?</v>
      </c>
      <c r="AT225" s="11" t="e">
        <f ca="1">_xlfn.MAXIFS(Table15[Velocity Zone 6 (25 + Km/h) (m)],Table15[Name],Table15[[#This Row],[Name]])</f>
        <v>#NAME?</v>
      </c>
      <c r="AU225" s="11" t="e">
        <f ca="1">_xlfn.MAXIFS(Table15[Acceleration B1-3 Total Efforts (Gen 2)],Table15[Name],Table15[[#This Row],[Name]])</f>
        <v>#NAME?</v>
      </c>
      <c r="AV225" s="11" t="e">
        <f ca="1">_xlfn.MAXIFS(Table15[Deceleration B1-3 Total Efforts (Gen 2)],Table15[Name],Table15[[#This Row],[Name]])</f>
        <v>#NAME?</v>
      </c>
      <c r="AW225" s="11" t="e">
        <f ca="1">_xlfn.MAXIFS(Table15[High Intensity Distance (m)_&gt;15],Table15[Name],Table15[[#This Row],[Name]])</f>
        <v>#NAME?</v>
      </c>
      <c r="AX225" s="11" t="e">
        <f ca="1">_xlfn.MAXIFS(Table15[Velocity Zone 5 (20-25 Km/h) (m)],Table15[Name],Table15[[#This Row],[Name]])</f>
        <v>#NAME?</v>
      </c>
      <c r="AY225" s="11" t="e">
        <f ca="1">_xlfn.MAXIFS(Table15[Total Player Load],Table15[Name],Table15[[#This Row],[Name]])</f>
        <v>#NAME?</v>
      </c>
      <c r="AZ225" s="11" t="e">
        <f ca="1">_xlfn.MAXIFS(Table15[ACC+DEC],Table15[Name],Table15[[#This Row],[Name]])</f>
        <v>#NAME?</v>
      </c>
      <c r="BA225" s="11">
        <f>CONVERT(Table15[[#This Row],[Total Duration]],"day","mn")</f>
        <v>81.183333333333337</v>
      </c>
      <c r="BB225" s="12">
        <f>Table15[[#This Row],[HSD Above 20 km/h]]/Table15[[#This Row],[Duration(min)]]</f>
        <v>0.88466433997125837</v>
      </c>
      <c r="BC225" s="12">
        <f>Table15[[#This Row],[Velocity Zone 4 (15-20 Km/h) (m)]]/Table15[[#This Row],[Duration(min)]]</f>
        <v>2.8629028946828163</v>
      </c>
      <c r="BD225" s="12">
        <f>Table15[[#This Row],[Velocity Zone 6 (25 + Km/h) (m)]]/Table15[[#This Row],[Duration(min)]]</f>
        <v>0.11960583042496407</v>
      </c>
      <c r="BE225" s="12">
        <f>Table15[[#This Row],[Acceleration B1-3 Total Efforts (Gen 2)]]/Table15[[#This Row],[Duration(min)]]</f>
        <v>0.44344077191541775</v>
      </c>
      <c r="BF225" s="12">
        <f>Table15[[#This Row],[Deceleration B1-3 Total Efforts (Gen 2)]]/Table15[[#This Row],[Duration(min)]]</f>
        <v>0.44344077191541775</v>
      </c>
      <c r="BG225" s="12">
        <f>Table15[[#This Row],[High Intensity Distance (m)_&gt;15]]/Table15[[#This Row],[Duration(min)]]</f>
        <v>3.7475672346540749</v>
      </c>
      <c r="BH225" s="12">
        <f>Table15[[#This Row],[Velocity Zone 5 (20-25 Km/h) (m)]]/Table15[[#This Row],[Duration(min)]]</f>
        <v>0.7650585095462944</v>
      </c>
      <c r="BI225" s="12">
        <f>Table15[[#This Row],[Total Player Load]]/Table15[[#This Row],[Duration(min)]]</f>
        <v>5.8806482857729421</v>
      </c>
      <c r="BJ225" s="12">
        <f>Table15[[#This Row],[ACC+DEC]]/Table15[[#This Row],[Duration(min)]]</f>
        <v>0.88688154383083551</v>
      </c>
      <c r="BK225" s="11"/>
      <c r="BL225" s="11"/>
    </row>
    <row r="226" spans="1:64" x14ac:dyDescent="0.3">
      <c r="A226" s="6" t="s">
        <v>20</v>
      </c>
      <c r="B226" s="6" t="s">
        <v>162</v>
      </c>
      <c r="C226" s="18" t="s">
        <v>163</v>
      </c>
      <c r="D226" s="6" t="s">
        <v>21</v>
      </c>
      <c r="E226" s="17" t="s">
        <v>167</v>
      </c>
      <c r="F226" s="19">
        <v>5113.6333000000004</v>
      </c>
      <c r="G226" s="19">
        <v>134.38</v>
      </c>
      <c r="H226" s="19">
        <v>25.398769999999999</v>
      </c>
      <c r="I226" s="19">
        <v>263.34998999999999</v>
      </c>
      <c r="J226" s="19">
        <v>6.11</v>
      </c>
      <c r="K226" s="19">
        <v>49</v>
      </c>
      <c r="L226" s="19">
        <v>57</v>
      </c>
      <c r="M226" s="19">
        <v>397.72998999999999</v>
      </c>
      <c r="N226" s="19">
        <v>128.27000000000001</v>
      </c>
      <c r="O226" s="19">
        <v>620.38103999999998</v>
      </c>
      <c r="P226" s="7">
        <v>46.64631</v>
      </c>
      <c r="Q226" s="10">
        <f>SUM(Table15[[#This Row],[Acceleration B1-3 Total Efforts (Gen 2)]:[Deceleration B1-3 Total Efforts (Gen 2)]])</f>
        <v>106</v>
      </c>
      <c r="R226" s="22">
        <f>AVERAGEIF(Table15[Name],Table15[[#This Row],[Name]],Table15[Total Distance (m)])</f>
        <v>5363.5460153333315</v>
      </c>
      <c r="S226" s="11">
        <f>AVERAGEIF(Table15[Name],Table15[[#This Row],[Name]],Table15[HSD Above 20 km/h])</f>
        <v>256.65866566666665</v>
      </c>
      <c r="T226" s="11">
        <f>AVERAGEIF(Table15[Name],Table15[[#This Row],[Name]],Table15[Maximum Velocity (km/h)])</f>
        <v>25.384765000000002</v>
      </c>
      <c r="U226" s="11">
        <f>AVERAGEIF(Table15[Name],Table15[[#This Row],[Name]],Table15[Velocity Zone 4 (15-20 Km/h) (m)])</f>
        <v>556.02699966666682</v>
      </c>
      <c r="V226" s="11">
        <f>AVERAGEIF(Table15[Name],Table15[[#This Row],[Name]],Table15[Velocity Zone 6 (25 + Km/h) (m)])</f>
        <v>51.111667666666676</v>
      </c>
      <c r="W226" s="11">
        <f>AVERAGEIF(Table15[Name],Table15[[#This Row],[Name]],Table15[Acceleration B1-3 Total Efforts (Gen 2)])</f>
        <v>73.8</v>
      </c>
      <c r="X226" s="11">
        <f>AVERAGEIF(Table15[Name],Table15[[#This Row],[Name]],Table15[Deceleration B1-3 Total Efforts (Gen 2)])</f>
        <v>70.533333333333331</v>
      </c>
      <c r="Y226" s="11">
        <f>AVERAGEIF(Table15[Name],Table15[[#This Row],[Name]],Table15[High Intensity Distance (m)_&gt;15])</f>
        <v>812.68566533333353</v>
      </c>
      <c r="Z226" s="11">
        <f>AVERAGEIF(Table15[Name],Table15[[#This Row],[Name]],Table15[Velocity Zone 5 (20-25 Km/h) (m)])</f>
        <v>205.546998</v>
      </c>
      <c r="AA226" s="11">
        <f>AVERAGEIF(Table15[Name],Table15[[#This Row],[Name]],Table15[Total Player Load])</f>
        <v>642.88242899999989</v>
      </c>
      <c r="AB226" s="11">
        <f>AVERAGEIF(Table15[Name],Table15[[#This Row],[Name]],Table15[ACC+DEC])</f>
        <v>144.33333333333334</v>
      </c>
      <c r="AC226" s="11">
        <f>AVERAGE(Table15[Total Distance (m)])</f>
        <v>5546.0900840188679</v>
      </c>
      <c r="AD226" s="11">
        <f>AVERAGE(Table15[HSD Above 20 km/h])</f>
        <v>248.67511279245289</v>
      </c>
      <c r="AE226" s="11">
        <f>AVERAGE(Table15[Maximum Velocity (km/h)])</f>
        <v>25.938714150943401</v>
      </c>
      <c r="AF226" s="11">
        <f>AVERAGE(Table15[Velocity Zone 4 (15-20 Km/h) (m)])</f>
        <v>585.63754809433908</v>
      </c>
      <c r="AG226" s="11">
        <f>AVERAGE(Table15[Velocity Zone 6 (25 + Km/h) (m)])</f>
        <v>55.103452830188672</v>
      </c>
      <c r="AH226" s="11">
        <f>AVERAGE(Table15[Acceleration B1-3 Total Efforts (Gen 2)])</f>
        <v>70.932075471698113</v>
      </c>
      <c r="AI226" s="11">
        <f>AVERAGE(Table15[Deceleration B1-3 Total Efforts (Gen 2)])</f>
        <v>58.513207547169813</v>
      </c>
      <c r="AJ226" s="11">
        <f>AVERAGE(Table15[High Intensity Distance (m)_&gt;15])</f>
        <v>834.31266088679206</v>
      </c>
      <c r="AK226" s="11">
        <f>AVERAGE(Table15[Velocity Zone 5 (20-25 Km/h) (m)])</f>
        <v>193.57165996226419</v>
      </c>
      <c r="AL226" s="11">
        <f>AVERAGE(Table15[Total Player Load])</f>
        <v>612.17092028301886</v>
      </c>
      <c r="AM226" s="11">
        <f>AVERAGE(Table15[ACC+DEC])</f>
        <v>129.44528301886791</v>
      </c>
      <c r="AN226" s="11" t="str">
        <f>TEXT(Table15[[#This Row],[Date]],"mmmm")</f>
        <v>juillet</v>
      </c>
      <c r="AO226" s="11" t="e">
        <f ca="1">_xlfn.MAXIFS(Table15[Total Distance (m)],Table15[Name],Table15[[#This Row],[Name]])</f>
        <v>#NAME?</v>
      </c>
      <c r="AP226" s="11" t="e">
        <f ca="1">_xlfn.MAXIFS(Table15[HSD Above 20 km/h],Table15[Name],Table15[[#This Row],[Name]])</f>
        <v>#NAME?</v>
      </c>
      <c r="AQ226" s="11" t="e">
        <f ca="1">_xlfn.MAXIFS(Table15[Maximum Velocity (km/h)],Table15[Name],Table15[[#This Row],[Name]])</f>
        <v>#NAME?</v>
      </c>
      <c r="AR226" s="9" t="e">
        <f ca="1">Table15[[#This Row],[Maximum Velocity (km/h)]]/Table15[[#This Row],[Max_Maximum Velocity (km/h)]]</f>
        <v>#NAME?</v>
      </c>
      <c r="AS226" s="11" t="e">
        <f ca="1">_xlfn.MAXIFS(Table15[Velocity Zone 4 (15-20 Km/h) (m)],Table15[Name],Table15[[#This Row],[Name]])</f>
        <v>#NAME?</v>
      </c>
      <c r="AT226" s="11" t="e">
        <f ca="1">_xlfn.MAXIFS(Table15[Velocity Zone 6 (25 + Km/h) (m)],Table15[Name],Table15[[#This Row],[Name]])</f>
        <v>#NAME?</v>
      </c>
      <c r="AU226" s="11" t="e">
        <f ca="1">_xlfn.MAXIFS(Table15[Acceleration B1-3 Total Efforts (Gen 2)],Table15[Name],Table15[[#This Row],[Name]])</f>
        <v>#NAME?</v>
      </c>
      <c r="AV226" s="11" t="e">
        <f ca="1">_xlfn.MAXIFS(Table15[Deceleration B1-3 Total Efforts (Gen 2)],Table15[Name],Table15[[#This Row],[Name]])</f>
        <v>#NAME?</v>
      </c>
      <c r="AW226" s="11" t="e">
        <f ca="1">_xlfn.MAXIFS(Table15[High Intensity Distance (m)_&gt;15],Table15[Name],Table15[[#This Row],[Name]])</f>
        <v>#NAME?</v>
      </c>
      <c r="AX226" s="11" t="e">
        <f ca="1">_xlfn.MAXIFS(Table15[Velocity Zone 5 (20-25 Km/h) (m)],Table15[Name],Table15[[#This Row],[Name]])</f>
        <v>#NAME?</v>
      </c>
      <c r="AY226" s="11" t="e">
        <f ca="1">_xlfn.MAXIFS(Table15[Total Player Load],Table15[Name],Table15[[#This Row],[Name]])</f>
        <v>#NAME?</v>
      </c>
      <c r="AZ226" s="11" t="e">
        <f ca="1">_xlfn.MAXIFS(Table15[ACC+DEC],Table15[Name],Table15[[#This Row],[Name]])</f>
        <v>#NAME?</v>
      </c>
      <c r="BA226" s="11">
        <f>CONVERT(Table15[[#This Row],[Total Duration]],"day","mn")</f>
        <v>109.61666666666666</v>
      </c>
      <c r="BB226" s="12">
        <f>Table15[[#This Row],[HSD Above 20 km/h]]/Table15[[#This Row],[Duration(min)]]</f>
        <v>1.2259084689067965</v>
      </c>
      <c r="BC226" s="12">
        <f>Table15[[#This Row],[Velocity Zone 4 (15-20 Km/h) (m)]]/Table15[[#This Row],[Duration(min)]]</f>
        <v>2.4024630378592065</v>
      </c>
      <c r="BD226" s="12">
        <f>Table15[[#This Row],[Velocity Zone 6 (25 + Km/h) (m)]]/Table15[[#This Row],[Duration(min)]]</f>
        <v>5.5739698950889469E-2</v>
      </c>
      <c r="BE226" s="12">
        <f>Table15[[#This Row],[Acceleration B1-3 Total Efforts (Gen 2)]]/Table15[[#This Row],[Duration(min)]]</f>
        <v>0.44701231564543109</v>
      </c>
      <c r="BF226" s="12">
        <f>Table15[[#This Row],[Deceleration B1-3 Total Efforts (Gen 2)]]/Table15[[#This Row],[Duration(min)]]</f>
        <v>0.51999391819978713</v>
      </c>
      <c r="BG226" s="12">
        <f>Table15[[#This Row],[High Intensity Distance (m)_&gt;15]]/Table15[[#This Row],[Duration(min)]]</f>
        <v>3.628371506766003</v>
      </c>
      <c r="BH226" s="12">
        <f>Table15[[#This Row],[Velocity Zone 5 (20-25 Km/h) (m)]]/Table15[[#This Row],[Duration(min)]]</f>
        <v>1.1701687699559071</v>
      </c>
      <c r="BI226" s="12">
        <f>Table15[[#This Row],[Total Player Load]]/Table15[[#This Row],[Duration(min)]]</f>
        <v>5.6595503116922607</v>
      </c>
      <c r="BJ226" s="12">
        <f>Table15[[#This Row],[ACC+DEC]]/Table15[[#This Row],[Duration(min)]]</f>
        <v>0.96700623384521822</v>
      </c>
      <c r="BK226" s="11"/>
      <c r="BL226" s="11"/>
    </row>
    <row r="227" spans="1:64" x14ac:dyDescent="0.3">
      <c r="A227" s="6" t="s">
        <v>159</v>
      </c>
      <c r="B227" s="6" t="s">
        <v>162</v>
      </c>
      <c r="C227" s="18" t="s">
        <v>163</v>
      </c>
      <c r="D227" s="6" t="s">
        <v>133</v>
      </c>
      <c r="E227" s="17" t="s">
        <v>168</v>
      </c>
      <c r="F227" s="19">
        <v>6167.9495800000004</v>
      </c>
      <c r="G227" s="19">
        <v>239.96999</v>
      </c>
      <c r="H227" s="19">
        <v>27.876300000000001</v>
      </c>
      <c r="I227" s="19">
        <v>546.28</v>
      </c>
      <c r="J227" s="19">
        <v>31.43</v>
      </c>
      <c r="K227" s="19">
        <v>66</v>
      </c>
      <c r="L227" s="19">
        <v>64</v>
      </c>
      <c r="M227" s="19">
        <v>786.24999000000003</v>
      </c>
      <c r="N227" s="19">
        <v>208.53998999999999</v>
      </c>
      <c r="O227" s="19">
        <v>667.43042000000003</v>
      </c>
      <c r="P227" s="7">
        <v>63.571159999999999</v>
      </c>
      <c r="Q227" s="10">
        <f>SUM(Table15[[#This Row],[Acceleration B1-3 Total Efforts (Gen 2)]:[Deceleration B1-3 Total Efforts (Gen 2)]])</f>
        <v>130</v>
      </c>
      <c r="R227" s="22">
        <f>AVERAGEIF(Table15[Name],Table15[[#This Row],[Name]],Table15[Total Distance (m)])</f>
        <v>4770.1773194736861</v>
      </c>
      <c r="S227" s="11">
        <f>AVERAGEIF(Table15[Name],Table15[[#This Row],[Name]],Table15[HSD Above 20 km/h])</f>
        <v>287.34263210526314</v>
      </c>
      <c r="T227" s="11">
        <f>AVERAGEIF(Table15[Name],Table15[[#This Row],[Name]],Table15[Maximum Velocity (km/h)])</f>
        <v>26.175440000000002</v>
      </c>
      <c r="U227" s="11">
        <f>AVERAGEIF(Table15[Name],Table15[[#This Row],[Name]],Table15[Velocity Zone 4 (15-20 Km/h) (m)])</f>
        <v>619.53948315789467</v>
      </c>
      <c r="V227" s="11">
        <f>AVERAGEIF(Table15[Name],Table15[[#This Row],[Name]],Table15[Velocity Zone 6 (25 + Km/h) (m)])</f>
        <v>51.665788947368419</v>
      </c>
      <c r="W227" s="11">
        <f>AVERAGEIF(Table15[Name],Table15[[#This Row],[Name]],Table15[Acceleration B1-3 Total Efforts (Gen 2)])</f>
        <v>67</v>
      </c>
      <c r="X227" s="11">
        <f>AVERAGEIF(Table15[Name],Table15[[#This Row],[Name]],Table15[Deceleration B1-3 Total Efforts (Gen 2)])</f>
        <v>53.263157894736842</v>
      </c>
      <c r="Y227" s="11">
        <f>AVERAGEIF(Table15[Name],Table15[[#This Row],[Name]],Table15[High Intensity Distance (m)_&gt;15])</f>
        <v>906.88211526315797</v>
      </c>
      <c r="Z227" s="11">
        <f>AVERAGEIF(Table15[Name],Table15[[#This Row],[Name]],Table15[Velocity Zone 5 (20-25 Km/h) (m)])</f>
        <v>235.67684315789475</v>
      </c>
      <c r="AA227" s="11">
        <f>AVERAGEIF(Table15[Name],Table15[[#This Row],[Name]],Table15[Total Player Load])</f>
        <v>507.92690578947372</v>
      </c>
      <c r="AB227" s="11">
        <f>AVERAGEIF(Table15[Name],Table15[[#This Row],[Name]],Table15[ACC+DEC])</f>
        <v>120.26315789473684</v>
      </c>
      <c r="AC227" s="11">
        <f>AVERAGE(Table15[Total Distance (m)])</f>
        <v>5546.0900840188679</v>
      </c>
      <c r="AD227" s="11">
        <f>AVERAGE(Table15[HSD Above 20 km/h])</f>
        <v>248.67511279245289</v>
      </c>
      <c r="AE227" s="11">
        <f>AVERAGE(Table15[Maximum Velocity (km/h)])</f>
        <v>25.938714150943401</v>
      </c>
      <c r="AF227" s="11">
        <f>AVERAGE(Table15[Velocity Zone 4 (15-20 Km/h) (m)])</f>
        <v>585.63754809433908</v>
      </c>
      <c r="AG227" s="11">
        <f>AVERAGE(Table15[Velocity Zone 6 (25 + Km/h) (m)])</f>
        <v>55.103452830188672</v>
      </c>
      <c r="AH227" s="11">
        <f>AVERAGE(Table15[Acceleration B1-3 Total Efforts (Gen 2)])</f>
        <v>70.932075471698113</v>
      </c>
      <c r="AI227" s="11">
        <f>AVERAGE(Table15[Deceleration B1-3 Total Efforts (Gen 2)])</f>
        <v>58.513207547169813</v>
      </c>
      <c r="AJ227" s="11">
        <f>AVERAGE(Table15[High Intensity Distance (m)_&gt;15])</f>
        <v>834.31266088679206</v>
      </c>
      <c r="AK227" s="11">
        <f>AVERAGE(Table15[Velocity Zone 5 (20-25 Km/h) (m)])</f>
        <v>193.57165996226419</v>
      </c>
      <c r="AL227" s="11">
        <f>AVERAGE(Table15[Total Player Load])</f>
        <v>612.17092028301886</v>
      </c>
      <c r="AM227" s="11">
        <f>AVERAGE(Table15[ACC+DEC])</f>
        <v>129.44528301886791</v>
      </c>
      <c r="AN227" s="11" t="str">
        <f>TEXT(Table15[[#This Row],[Date]],"mmmm")</f>
        <v>juillet</v>
      </c>
      <c r="AO227" s="11" t="e">
        <f ca="1">_xlfn.MAXIFS(Table15[Total Distance (m)],Table15[Name],Table15[[#This Row],[Name]])</f>
        <v>#NAME?</v>
      </c>
      <c r="AP227" s="11" t="e">
        <f ca="1">_xlfn.MAXIFS(Table15[HSD Above 20 km/h],Table15[Name],Table15[[#This Row],[Name]])</f>
        <v>#NAME?</v>
      </c>
      <c r="AQ227" s="11" t="e">
        <f ca="1">_xlfn.MAXIFS(Table15[Maximum Velocity (km/h)],Table15[Name],Table15[[#This Row],[Name]])</f>
        <v>#NAME?</v>
      </c>
      <c r="AR227" s="9" t="e">
        <f ca="1">Table15[[#This Row],[Maximum Velocity (km/h)]]/Table15[[#This Row],[Max_Maximum Velocity (km/h)]]</f>
        <v>#NAME?</v>
      </c>
      <c r="AS227" s="11" t="e">
        <f ca="1">_xlfn.MAXIFS(Table15[Velocity Zone 4 (15-20 Km/h) (m)],Table15[Name],Table15[[#This Row],[Name]])</f>
        <v>#NAME?</v>
      </c>
      <c r="AT227" s="11" t="e">
        <f ca="1">_xlfn.MAXIFS(Table15[Velocity Zone 6 (25 + Km/h) (m)],Table15[Name],Table15[[#This Row],[Name]])</f>
        <v>#NAME?</v>
      </c>
      <c r="AU227" s="11" t="e">
        <f ca="1">_xlfn.MAXIFS(Table15[Acceleration B1-3 Total Efforts (Gen 2)],Table15[Name],Table15[[#This Row],[Name]])</f>
        <v>#NAME?</v>
      </c>
      <c r="AV227" s="11" t="e">
        <f ca="1">_xlfn.MAXIFS(Table15[Deceleration B1-3 Total Efforts (Gen 2)],Table15[Name],Table15[[#This Row],[Name]])</f>
        <v>#NAME?</v>
      </c>
      <c r="AW227" s="11" t="e">
        <f ca="1">_xlfn.MAXIFS(Table15[High Intensity Distance (m)_&gt;15],Table15[Name],Table15[[#This Row],[Name]])</f>
        <v>#NAME?</v>
      </c>
      <c r="AX227" s="11" t="e">
        <f ca="1">_xlfn.MAXIFS(Table15[Velocity Zone 5 (20-25 Km/h) (m)],Table15[Name],Table15[[#This Row],[Name]])</f>
        <v>#NAME?</v>
      </c>
      <c r="AY227" s="11" t="e">
        <f ca="1">_xlfn.MAXIFS(Table15[Total Player Load],Table15[Name],Table15[[#This Row],[Name]])</f>
        <v>#NAME?</v>
      </c>
      <c r="AZ227" s="11" t="e">
        <f ca="1">_xlfn.MAXIFS(Table15[ACC+DEC],Table15[Name],Table15[[#This Row],[Name]])</f>
        <v>#NAME?</v>
      </c>
      <c r="BA227" s="11">
        <f>CONVERT(Table15[[#This Row],[Total Duration]],"day","mn")</f>
        <v>97.016666666666666</v>
      </c>
      <c r="BB227" s="12">
        <f>Table15[[#This Row],[HSD Above 20 km/h]]/Table15[[#This Row],[Duration(min)]]</f>
        <v>2.4734924239821336</v>
      </c>
      <c r="BC227" s="12">
        <f>Table15[[#This Row],[Velocity Zone 4 (15-20 Km/h) (m)]]/Table15[[#This Row],[Duration(min)]]</f>
        <v>5.6307850884727708</v>
      </c>
      <c r="BD227" s="12">
        <f>Table15[[#This Row],[Velocity Zone 6 (25 + Km/h) (m)]]/Table15[[#This Row],[Duration(min)]]</f>
        <v>0.32396495447517609</v>
      </c>
      <c r="BE227" s="12">
        <f>Table15[[#This Row],[Acceleration B1-3 Total Efforts (Gen 2)]]/Table15[[#This Row],[Duration(min)]]</f>
        <v>0.68029548187596633</v>
      </c>
      <c r="BF227" s="12">
        <f>Table15[[#This Row],[Deceleration B1-3 Total Efforts (Gen 2)]]/Table15[[#This Row],[Duration(min)]]</f>
        <v>0.65968046727366436</v>
      </c>
      <c r="BG227" s="12">
        <f>Table15[[#This Row],[High Intensity Distance (m)_&gt;15]]/Table15[[#This Row],[Duration(min)]]</f>
        <v>8.1042775124549049</v>
      </c>
      <c r="BH227" s="12">
        <f>Table15[[#This Row],[Velocity Zone 5 (20-25 Km/h) (m)]]/Table15[[#This Row],[Duration(min)]]</f>
        <v>2.1495274695069573</v>
      </c>
      <c r="BI227" s="12">
        <f>Table15[[#This Row],[Total Player Load]]/Table15[[#This Row],[Duration(min)]]</f>
        <v>6.8795439271602818</v>
      </c>
      <c r="BJ227" s="12">
        <f>Table15[[#This Row],[ACC+DEC]]/Table15[[#This Row],[Duration(min)]]</f>
        <v>1.3399759491496306</v>
      </c>
      <c r="BK227" s="11"/>
      <c r="BL227" s="11"/>
    </row>
    <row r="228" spans="1:64" x14ac:dyDescent="0.3">
      <c r="A228" s="6" t="s">
        <v>22</v>
      </c>
      <c r="B228" s="6" t="s">
        <v>162</v>
      </c>
      <c r="C228" s="18" t="s">
        <v>163</v>
      </c>
      <c r="D228" s="6" t="s">
        <v>19</v>
      </c>
      <c r="E228" s="17" t="s">
        <v>169</v>
      </c>
      <c r="F228" s="19">
        <v>4259.5918000000001</v>
      </c>
      <c r="G228" s="19">
        <v>151.54</v>
      </c>
      <c r="H228" s="19">
        <v>25.472760000000001</v>
      </c>
      <c r="I228" s="19">
        <v>326.85998999999998</v>
      </c>
      <c r="J228" s="19">
        <v>15.13</v>
      </c>
      <c r="K228" s="19">
        <v>54</v>
      </c>
      <c r="L228" s="19">
        <v>42</v>
      </c>
      <c r="M228" s="19">
        <v>478.39999</v>
      </c>
      <c r="N228" s="19">
        <v>136.41</v>
      </c>
      <c r="O228" s="19">
        <v>485.16611</v>
      </c>
      <c r="P228" s="7">
        <v>67.986130000000003</v>
      </c>
      <c r="Q228" s="10">
        <f>SUM(Table15[[#This Row],[Acceleration B1-3 Total Efforts (Gen 2)]:[Deceleration B1-3 Total Efforts (Gen 2)]])</f>
        <v>96</v>
      </c>
      <c r="R228" s="22">
        <f>AVERAGEIF(Table15[Name],Table15[[#This Row],[Name]],Table15[Total Distance (m)])</f>
        <v>5462.7683058620696</v>
      </c>
      <c r="S228" s="11">
        <f>AVERAGEIF(Table15[Name],Table15[[#This Row],[Name]],Table15[HSD Above 20 km/h])</f>
        <v>326.42379344827589</v>
      </c>
      <c r="T228" s="11">
        <f>AVERAGEIF(Table15[Name],Table15[[#This Row],[Name]],Table15[Maximum Velocity (km/h)])</f>
        <v>27.231627931034481</v>
      </c>
      <c r="U228" s="11">
        <f>AVERAGEIF(Table15[Name],Table15[[#This Row],[Name]],Table15[Velocity Zone 4 (15-20 Km/h) (m)])</f>
        <v>608.04103965517231</v>
      </c>
      <c r="V228" s="11">
        <f>AVERAGEIF(Table15[Name],Table15[[#This Row],[Name]],Table15[Velocity Zone 6 (25 + Km/h) (m)])</f>
        <v>84.49862137931035</v>
      </c>
      <c r="W228" s="11">
        <f>AVERAGEIF(Table15[Name],Table15[[#This Row],[Name]],Table15[Acceleration B1-3 Total Efforts (Gen 2)])</f>
        <v>82.482758620689651</v>
      </c>
      <c r="X228" s="11">
        <f>AVERAGEIF(Table15[Name],Table15[[#This Row],[Name]],Table15[Deceleration B1-3 Total Efforts (Gen 2)])</f>
        <v>68.65517241379311</v>
      </c>
      <c r="Y228" s="11">
        <f>AVERAGEIF(Table15[Name],Table15[[#This Row],[Name]],Table15[High Intensity Distance (m)_&gt;15])</f>
        <v>934.4648331034482</v>
      </c>
      <c r="Z228" s="11">
        <f>AVERAGEIF(Table15[Name],Table15[[#This Row],[Name]],Table15[Velocity Zone 5 (20-25 Km/h) (m)])</f>
        <v>241.92517206896545</v>
      </c>
      <c r="AA228" s="11">
        <f>AVERAGEIF(Table15[Name],Table15[[#This Row],[Name]],Table15[Total Player Load])</f>
        <v>648.54259724137933</v>
      </c>
      <c r="AB228" s="11">
        <f>AVERAGEIF(Table15[Name],Table15[[#This Row],[Name]],Table15[ACC+DEC])</f>
        <v>151.13793103448276</v>
      </c>
      <c r="AC228" s="11">
        <f>AVERAGE(Table15[Total Distance (m)])</f>
        <v>5546.0900840188679</v>
      </c>
      <c r="AD228" s="11">
        <f>AVERAGE(Table15[HSD Above 20 km/h])</f>
        <v>248.67511279245289</v>
      </c>
      <c r="AE228" s="11">
        <f>AVERAGE(Table15[Maximum Velocity (km/h)])</f>
        <v>25.938714150943401</v>
      </c>
      <c r="AF228" s="11">
        <f>AVERAGE(Table15[Velocity Zone 4 (15-20 Km/h) (m)])</f>
        <v>585.63754809433908</v>
      </c>
      <c r="AG228" s="11">
        <f>AVERAGE(Table15[Velocity Zone 6 (25 + Km/h) (m)])</f>
        <v>55.103452830188672</v>
      </c>
      <c r="AH228" s="11">
        <f>AVERAGE(Table15[Acceleration B1-3 Total Efforts (Gen 2)])</f>
        <v>70.932075471698113</v>
      </c>
      <c r="AI228" s="11">
        <f>AVERAGE(Table15[Deceleration B1-3 Total Efforts (Gen 2)])</f>
        <v>58.513207547169813</v>
      </c>
      <c r="AJ228" s="11">
        <f>AVERAGE(Table15[High Intensity Distance (m)_&gt;15])</f>
        <v>834.31266088679206</v>
      </c>
      <c r="AK228" s="11">
        <f>AVERAGE(Table15[Velocity Zone 5 (20-25 Km/h) (m)])</f>
        <v>193.57165996226419</v>
      </c>
      <c r="AL228" s="11">
        <f>AVERAGE(Table15[Total Player Load])</f>
        <v>612.17092028301886</v>
      </c>
      <c r="AM228" s="11">
        <f>AVERAGE(Table15[ACC+DEC])</f>
        <v>129.44528301886791</v>
      </c>
      <c r="AN228" s="11" t="str">
        <f>TEXT(Table15[[#This Row],[Date]],"mmmm")</f>
        <v>juillet</v>
      </c>
      <c r="AO228" s="11" t="e">
        <f ca="1">_xlfn.MAXIFS(Table15[Total Distance (m)],Table15[Name],Table15[[#This Row],[Name]])</f>
        <v>#NAME?</v>
      </c>
      <c r="AP228" s="11" t="e">
        <f ca="1">_xlfn.MAXIFS(Table15[HSD Above 20 km/h],Table15[Name],Table15[[#This Row],[Name]])</f>
        <v>#NAME?</v>
      </c>
      <c r="AQ228" s="11" t="e">
        <f ca="1">_xlfn.MAXIFS(Table15[Maximum Velocity (km/h)],Table15[Name],Table15[[#This Row],[Name]])</f>
        <v>#NAME?</v>
      </c>
      <c r="AR228" s="9" t="e">
        <f ca="1">Table15[[#This Row],[Maximum Velocity (km/h)]]/Table15[[#This Row],[Max_Maximum Velocity (km/h)]]</f>
        <v>#NAME?</v>
      </c>
      <c r="AS228" s="11" t="e">
        <f ca="1">_xlfn.MAXIFS(Table15[Velocity Zone 4 (15-20 Km/h) (m)],Table15[Name],Table15[[#This Row],[Name]])</f>
        <v>#NAME?</v>
      </c>
      <c r="AT228" s="11" t="e">
        <f ca="1">_xlfn.MAXIFS(Table15[Velocity Zone 6 (25 + Km/h) (m)],Table15[Name],Table15[[#This Row],[Name]])</f>
        <v>#NAME?</v>
      </c>
      <c r="AU228" s="11" t="e">
        <f ca="1">_xlfn.MAXIFS(Table15[Acceleration B1-3 Total Efforts (Gen 2)],Table15[Name],Table15[[#This Row],[Name]])</f>
        <v>#NAME?</v>
      </c>
      <c r="AV228" s="11" t="e">
        <f ca="1">_xlfn.MAXIFS(Table15[Deceleration B1-3 Total Efforts (Gen 2)],Table15[Name],Table15[[#This Row],[Name]])</f>
        <v>#NAME?</v>
      </c>
      <c r="AW228" s="11" t="e">
        <f ca="1">_xlfn.MAXIFS(Table15[High Intensity Distance (m)_&gt;15],Table15[Name],Table15[[#This Row],[Name]])</f>
        <v>#NAME?</v>
      </c>
      <c r="AX228" s="11" t="e">
        <f ca="1">_xlfn.MAXIFS(Table15[Velocity Zone 5 (20-25 Km/h) (m)],Table15[Name],Table15[[#This Row],[Name]])</f>
        <v>#NAME?</v>
      </c>
      <c r="AY228" s="11" t="e">
        <f ca="1">_xlfn.MAXIFS(Table15[Total Player Load],Table15[Name],Table15[[#This Row],[Name]])</f>
        <v>#NAME?</v>
      </c>
      <c r="AZ228" s="11" t="e">
        <f ca="1">_xlfn.MAXIFS(Table15[ACC+DEC],Table15[Name],Table15[[#This Row],[Name]])</f>
        <v>#NAME?</v>
      </c>
      <c r="BA228" s="11">
        <f>CONVERT(Table15[[#This Row],[Total Duration]],"day","mn")</f>
        <v>62.65</v>
      </c>
      <c r="BB228" s="12">
        <f>Table15[[#This Row],[HSD Above 20 km/h]]/Table15[[#This Row],[Duration(min)]]</f>
        <v>2.4188347964884276</v>
      </c>
      <c r="BC228" s="12">
        <f>Table15[[#This Row],[Velocity Zone 4 (15-20 Km/h) (m)]]/Table15[[#This Row],[Duration(min)]]</f>
        <v>5.217238467677574</v>
      </c>
      <c r="BD228" s="12">
        <f>Table15[[#This Row],[Velocity Zone 6 (25 + Km/h) (m)]]/Table15[[#This Row],[Duration(min)]]</f>
        <v>0.2415003990422985</v>
      </c>
      <c r="BE228" s="12">
        <f>Table15[[#This Row],[Acceleration B1-3 Total Efforts (Gen 2)]]/Table15[[#This Row],[Duration(min)]]</f>
        <v>0.86193136472466081</v>
      </c>
      <c r="BF228" s="12">
        <f>Table15[[#This Row],[Deceleration B1-3 Total Efforts (Gen 2)]]/Table15[[#This Row],[Duration(min)]]</f>
        <v>0.67039106145251404</v>
      </c>
      <c r="BG228" s="12">
        <f>Table15[[#This Row],[High Intensity Distance (m)_&gt;15]]/Table15[[#This Row],[Duration(min)]]</f>
        <v>7.6360732641660016</v>
      </c>
      <c r="BH228" s="12">
        <f>Table15[[#This Row],[Velocity Zone 5 (20-25 Km/h) (m)]]/Table15[[#This Row],[Duration(min)]]</f>
        <v>2.1773343974461294</v>
      </c>
      <c r="BI228" s="12">
        <f>Table15[[#This Row],[Total Player Load]]/Table15[[#This Row],[Duration(min)]]</f>
        <v>7.7440719872306465</v>
      </c>
      <c r="BJ228" s="12">
        <f>Table15[[#This Row],[ACC+DEC]]/Table15[[#This Row],[Duration(min)]]</f>
        <v>1.5323224261771748</v>
      </c>
      <c r="BK228" s="11"/>
      <c r="BL228" s="11"/>
    </row>
    <row r="229" spans="1:64" x14ac:dyDescent="0.3">
      <c r="A229" s="6" t="s">
        <v>37</v>
      </c>
      <c r="B229" s="6" t="s">
        <v>162</v>
      </c>
      <c r="C229" s="18" t="s">
        <v>163</v>
      </c>
      <c r="D229" s="6" t="s">
        <v>19</v>
      </c>
      <c r="E229" s="17" t="s">
        <v>170</v>
      </c>
      <c r="F229" s="19">
        <v>5909.9138199999998</v>
      </c>
      <c r="G229" s="19">
        <v>188.21</v>
      </c>
      <c r="H229" s="19">
        <v>27.21041</v>
      </c>
      <c r="I229" s="19">
        <v>474.21</v>
      </c>
      <c r="J229" s="19">
        <v>23.49</v>
      </c>
      <c r="K229" s="19">
        <v>50</v>
      </c>
      <c r="L229" s="19">
        <v>40</v>
      </c>
      <c r="M229" s="19">
        <v>662.42</v>
      </c>
      <c r="N229" s="19">
        <v>164.72</v>
      </c>
      <c r="O229" s="19">
        <v>658.61159999999995</v>
      </c>
      <c r="P229" s="7">
        <v>63.001899999999999</v>
      </c>
      <c r="Q229" s="10">
        <f>SUM(Table15[[#This Row],[Acceleration B1-3 Total Efforts (Gen 2)]:[Deceleration B1-3 Total Efforts (Gen 2)]])</f>
        <v>90</v>
      </c>
      <c r="R229" s="22">
        <f>AVERAGEIF(Table15[Name],Table15[[#This Row],[Name]],Table15[Total Distance (m)])</f>
        <v>6139.7996708333349</v>
      </c>
      <c r="S229" s="11">
        <f>AVERAGEIF(Table15[Name],Table15[[#This Row],[Name]],Table15[HSD Above 20 km/h])</f>
        <v>201.54916583333338</v>
      </c>
      <c r="T229" s="11">
        <f>AVERAGEIF(Table15[Name],Table15[[#This Row],[Name]],Table15[Maximum Velocity (km/h)])</f>
        <v>23.793131666666667</v>
      </c>
      <c r="U229" s="11">
        <f>AVERAGEIF(Table15[Name],Table15[[#This Row],[Name]],Table15[Velocity Zone 4 (15-20 Km/h) (m)])</f>
        <v>577.89167124999983</v>
      </c>
      <c r="V229" s="11">
        <f>AVERAGEIF(Table15[Name],Table15[[#This Row],[Name]],Table15[Velocity Zone 6 (25 + Km/h) (m)])</f>
        <v>45.649166250000007</v>
      </c>
      <c r="W229" s="11">
        <f>AVERAGEIF(Table15[Name],Table15[[#This Row],[Name]],Table15[Acceleration B1-3 Total Efforts (Gen 2)])</f>
        <v>68.25</v>
      </c>
      <c r="X229" s="11">
        <f>AVERAGEIF(Table15[Name],Table15[[#This Row],[Name]],Table15[Deceleration B1-3 Total Efforts (Gen 2)])</f>
        <v>52.208333333333336</v>
      </c>
      <c r="Y229" s="11">
        <f>AVERAGEIF(Table15[Name],Table15[[#This Row],[Name]],Table15[High Intensity Distance (m)_&gt;15])</f>
        <v>779.44083708333335</v>
      </c>
      <c r="Z229" s="11">
        <f>AVERAGEIF(Table15[Name],Table15[[#This Row],[Name]],Table15[Velocity Zone 5 (20-25 Km/h) (m)])</f>
        <v>155.89999958333337</v>
      </c>
      <c r="AA229" s="11">
        <f>AVERAGEIF(Table15[Name],Table15[[#This Row],[Name]],Table15[Total Player Load])</f>
        <v>674.74275333333321</v>
      </c>
      <c r="AB229" s="11">
        <f>AVERAGEIF(Table15[Name],Table15[[#This Row],[Name]],Table15[ACC+DEC])</f>
        <v>120.45833333333333</v>
      </c>
      <c r="AC229" s="11">
        <f>AVERAGE(Table15[Total Distance (m)])</f>
        <v>5546.0900840188679</v>
      </c>
      <c r="AD229" s="11">
        <f>AVERAGE(Table15[HSD Above 20 km/h])</f>
        <v>248.67511279245289</v>
      </c>
      <c r="AE229" s="11">
        <f>AVERAGE(Table15[Maximum Velocity (km/h)])</f>
        <v>25.938714150943401</v>
      </c>
      <c r="AF229" s="11">
        <f>AVERAGE(Table15[Velocity Zone 4 (15-20 Km/h) (m)])</f>
        <v>585.63754809433908</v>
      </c>
      <c r="AG229" s="11">
        <f>AVERAGE(Table15[Velocity Zone 6 (25 + Km/h) (m)])</f>
        <v>55.103452830188672</v>
      </c>
      <c r="AH229" s="11">
        <f>AVERAGE(Table15[Acceleration B1-3 Total Efforts (Gen 2)])</f>
        <v>70.932075471698113</v>
      </c>
      <c r="AI229" s="11">
        <f>AVERAGE(Table15[Deceleration B1-3 Total Efforts (Gen 2)])</f>
        <v>58.513207547169813</v>
      </c>
      <c r="AJ229" s="11">
        <f>AVERAGE(Table15[High Intensity Distance (m)_&gt;15])</f>
        <v>834.31266088679206</v>
      </c>
      <c r="AK229" s="11">
        <f>AVERAGE(Table15[Velocity Zone 5 (20-25 Km/h) (m)])</f>
        <v>193.57165996226419</v>
      </c>
      <c r="AL229" s="11">
        <f>AVERAGE(Table15[Total Player Load])</f>
        <v>612.17092028301886</v>
      </c>
      <c r="AM229" s="11">
        <f>AVERAGE(Table15[ACC+DEC])</f>
        <v>129.44528301886791</v>
      </c>
      <c r="AN229" s="11" t="str">
        <f>TEXT(Table15[[#This Row],[Date]],"mmmm")</f>
        <v>juillet</v>
      </c>
      <c r="AO229" s="11" t="e">
        <f ca="1">_xlfn.MAXIFS(Table15[Total Distance (m)],Table15[Name],Table15[[#This Row],[Name]])</f>
        <v>#NAME?</v>
      </c>
      <c r="AP229" s="11" t="e">
        <f ca="1">_xlfn.MAXIFS(Table15[HSD Above 20 km/h],Table15[Name],Table15[[#This Row],[Name]])</f>
        <v>#NAME?</v>
      </c>
      <c r="AQ229" s="11" t="e">
        <f ca="1">_xlfn.MAXIFS(Table15[Maximum Velocity (km/h)],Table15[Name],Table15[[#This Row],[Name]])</f>
        <v>#NAME?</v>
      </c>
      <c r="AR229" s="9" t="e">
        <f ca="1">Table15[[#This Row],[Maximum Velocity (km/h)]]/Table15[[#This Row],[Max_Maximum Velocity (km/h)]]</f>
        <v>#NAME?</v>
      </c>
      <c r="AS229" s="11" t="e">
        <f ca="1">_xlfn.MAXIFS(Table15[Velocity Zone 4 (15-20 Km/h) (m)],Table15[Name],Table15[[#This Row],[Name]])</f>
        <v>#NAME?</v>
      </c>
      <c r="AT229" s="11" t="e">
        <f ca="1">_xlfn.MAXIFS(Table15[Velocity Zone 6 (25 + Km/h) (m)],Table15[Name],Table15[[#This Row],[Name]])</f>
        <v>#NAME?</v>
      </c>
      <c r="AU229" s="11" t="e">
        <f ca="1">_xlfn.MAXIFS(Table15[Acceleration B1-3 Total Efforts (Gen 2)],Table15[Name],Table15[[#This Row],[Name]])</f>
        <v>#NAME?</v>
      </c>
      <c r="AV229" s="11" t="e">
        <f ca="1">_xlfn.MAXIFS(Table15[Deceleration B1-3 Total Efforts (Gen 2)],Table15[Name],Table15[[#This Row],[Name]])</f>
        <v>#NAME?</v>
      </c>
      <c r="AW229" s="11" t="e">
        <f ca="1">_xlfn.MAXIFS(Table15[High Intensity Distance (m)_&gt;15],Table15[Name],Table15[[#This Row],[Name]])</f>
        <v>#NAME?</v>
      </c>
      <c r="AX229" s="11" t="e">
        <f ca="1">_xlfn.MAXIFS(Table15[Velocity Zone 5 (20-25 Km/h) (m)],Table15[Name],Table15[[#This Row],[Name]])</f>
        <v>#NAME?</v>
      </c>
      <c r="AY229" s="11" t="e">
        <f ca="1">_xlfn.MAXIFS(Table15[Total Player Load],Table15[Name],Table15[[#This Row],[Name]])</f>
        <v>#NAME?</v>
      </c>
      <c r="AZ229" s="11" t="e">
        <f ca="1">_xlfn.MAXIFS(Table15[ACC+DEC],Table15[Name],Table15[[#This Row],[Name]])</f>
        <v>#NAME?</v>
      </c>
      <c r="BA229" s="11">
        <f>CONVERT(Table15[[#This Row],[Total Duration]],"day","mn")</f>
        <v>93.8</v>
      </c>
      <c r="BB229" s="12">
        <f>Table15[[#This Row],[HSD Above 20 km/h]]/Table15[[#This Row],[Duration(min)]]</f>
        <v>2.0065031982942432</v>
      </c>
      <c r="BC229" s="12">
        <f>Table15[[#This Row],[Velocity Zone 4 (15-20 Km/h) (m)]]/Table15[[#This Row],[Duration(min)]]</f>
        <v>5.0555437100213219</v>
      </c>
      <c r="BD229" s="12">
        <f>Table15[[#This Row],[Velocity Zone 6 (25 + Km/h) (m)]]/Table15[[#This Row],[Duration(min)]]</f>
        <v>0.25042643923240937</v>
      </c>
      <c r="BE229" s="12">
        <f>Table15[[#This Row],[Acceleration B1-3 Total Efforts (Gen 2)]]/Table15[[#This Row],[Duration(min)]]</f>
        <v>0.53304904051172708</v>
      </c>
      <c r="BF229" s="12">
        <f>Table15[[#This Row],[Deceleration B1-3 Total Efforts (Gen 2)]]/Table15[[#This Row],[Duration(min)]]</f>
        <v>0.4264392324093817</v>
      </c>
      <c r="BG229" s="12">
        <f>Table15[[#This Row],[High Intensity Distance (m)_&gt;15]]/Table15[[#This Row],[Duration(min)]]</f>
        <v>7.0620469083155646</v>
      </c>
      <c r="BH229" s="12">
        <f>Table15[[#This Row],[Velocity Zone 5 (20-25 Km/h) (m)]]/Table15[[#This Row],[Duration(min)]]</f>
        <v>1.7560767590618338</v>
      </c>
      <c r="BI229" s="12">
        <f>Table15[[#This Row],[Total Player Load]]/Table15[[#This Row],[Duration(min)]]</f>
        <v>7.0214456289978679</v>
      </c>
      <c r="BJ229" s="12">
        <f>Table15[[#This Row],[ACC+DEC]]/Table15[[#This Row],[Duration(min)]]</f>
        <v>0.95948827292110872</v>
      </c>
      <c r="BK229" s="11"/>
      <c r="BL229" s="11"/>
    </row>
    <row r="230" spans="1:64" x14ac:dyDescent="0.3">
      <c r="A230" s="6" t="s">
        <v>23</v>
      </c>
      <c r="B230" s="6" t="s">
        <v>162</v>
      </c>
      <c r="C230" s="18" t="s">
        <v>163</v>
      </c>
      <c r="D230" s="6" t="s">
        <v>24</v>
      </c>
      <c r="E230" s="17" t="s">
        <v>171</v>
      </c>
      <c r="F230" s="19">
        <v>5694.9008800000001</v>
      </c>
      <c r="G230" s="19">
        <v>91.19</v>
      </c>
      <c r="H230" s="19">
        <v>25.556339999999999</v>
      </c>
      <c r="I230" s="19">
        <v>519.80999999999995</v>
      </c>
      <c r="J230" s="19">
        <v>3.2</v>
      </c>
      <c r="K230" s="19">
        <v>44</v>
      </c>
      <c r="L230" s="19">
        <v>40</v>
      </c>
      <c r="M230" s="19">
        <v>611</v>
      </c>
      <c r="N230" s="19">
        <v>87.99</v>
      </c>
      <c r="O230" s="19">
        <v>599.10703999999998</v>
      </c>
      <c r="P230" s="7">
        <v>59.437869999999997</v>
      </c>
      <c r="Q230" s="10">
        <f>SUM(Table15[[#This Row],[Acceleration B1-3 Total Efforts (Gen 2)]:[Deceleration B1-3 Total Efforts (Gen 2)]])</f>
        <v>84</v>
      </c>
      <c r="R230" s="22">
        <f>AVERAGEIF(Table15[Name],Table15[[#This Row],[Name]],Table15[Total Distance (m)])</f>
        <v>6241.2704329032267</v>
      </c>
      <c r="S230" s="11">
        <f>AVERAGEIF(Table15[Name],Table15[[#This Row],[Name]],Table15[HSD Above 20 km/h])</f>
        <v>217.21870838709677</v>
      </c>
      <c r="T230" s="11">
        <f>AVERAGEIF(Table15[Name],Table15[[#This Row],[Name]],Table15[Maximum Velocity (km/h)])</f>
        <v>26.033857419354835</v>
      </c>
      <c r="U230" s="11">
        <f>AVERAGEIF(Table15[Name],Table15[[#This Row],[Name]],Table15[Velocity Zone 4 (15-20 Km/h) (m)])</f>
        <v>570.99710096774197</v>
      </c>
      <c r="V230" s="11">
        <f>AVERAGEIF(Table15[Name],Table15[[#This Row],[Name]],Table15[Velocity Zone 6 (25 + Km/h) (m)])</f>
        <v>39.649355161290323</v>
      </c>
      <c r="W230" s="11">
        <f>AVERAGEIF(Table15[Name],Table15[[#This Row],[Name]],Table15[Acceleration B1-3 Total Efforts (Gen 2)])</f>
        <v>62.967741935483872</v>
      </c>
      <c r="X230" s="11">
        <f>AVERAGEIF(Table15[Name],Table15[[#This Row],[Name]],Table15[Deceleration B1-3 Total Efforts (Gen 2)])</f>
        <v>49.29032258064516</v>
      </c>
      <c r="Y230" s="11">
        <f>AVERAGEIF(Table15[Name],Table15[[#This Row],[Name]],Table15[High Intensity Distance (m)_&gt;15])</f>
        <v>788.2158093548386</v>
      </c>
      <c r="Z230" s="11">
        <f>AVERAGEIF(Table15[Name],Table15[[#This Row],[Name]],Table15[Velocity Zone 5 (20-25 Km/h) (m)])</f>
        <v>177.56935322580642</v>
      </c>
      <c r="AA230" s="11">
        <f>AVERAGEIF(Table15[Name],Table15[[#This Row],[Name]],Table15[Total Player Load])</f>
        <v>665.93952838709663</v>
      </c>
      <c r="AB230" s="11">
        <f>AVERAGEIF(Table15[Name],Table15[[#This Row],[Name]],Table15[ACC+DEC])</f>
        <v>112.25806451612904</v>
      </c>
      <c r="AC230" s="11">
        <f>AVERAGE(Table15[Total Distance (m)])</f>
        <v>5546.0900840188679</v>
      </c>
      <c r="AD230" s="11">
        <f>AVERAGE(Table15[HSD Above 20 km/h])</f>
        <v>248.67511279245289</v>
      </c>
      <c r="AE230" s="11">
        <f>AVERAGE(Table15[Maximum Velocity (km/h)])</f>
        <v>25.938714150943401</v>
      </c>
      <c r="AF230" s="11">
        <f>AVERAGE(Table15[Velocity Zone 4 (15-20 Km/h) (m)])</f>
        <v>585.63754809433908</v>
      </c>
      <c r="AG230" s="11">
        <f>AVERAGE(Table15[Velocity Zone 6 (25 + Km/h) (m)])</f>
        <v>55.103452830188672</v>
      </c>
      <c r="AH230" s="11">
        <f>AVERAGE(Table15[Acceleration B1-3 Total Efforts (Gen 2)])</f>
        <v>70.932075471698113</v>
      </c>
      <c r="AI230" s="11">
        <f>AVERAGE(Table15[Deceleration B1-3 Total Efforts (Gen 2)])</f>
        <v>58.513207547169813</v>
      </c>
      <c r="AJ230" s="11">
        <f>AVERAGE(Table15[High Intensity Distance (m)_&gt;15])</f>
        <v>834.31266088679206</v>
      </c>
      <c r="AK230" s="11">
        <f>AVERAGE(Table15[Velocity Zone 5 (20-25 Km/h) (m)])</f>
        <v>193.57165996226419</v>
      </c>
      <c r="AL230" s="11">
        <f>AVERAGE(Table15[Total Player Load])</f>
        <v>612.17092028301886</v>
      </c>
      <c r="AM230" s="11">
        <f>AVERAGE(Table15[ACC+DEC])</f>
        <v>129.44528301886791</v>
      </c>
      <c r="AN230" s="11" t="str">
        <f>TEXT(Table15[[#This Row],[Date]],"mmmm")</f>
        <v>juillet</v>
      </c>
      <c r="AO230" s="11" t="e">
        <f ca="1">_xlfn.MAXIFS(Table15[Total Distance (m)],Table15[Name],Table15[[#This Row],[Name]])</f>
        <v>#NAME?</v>
      </c>
      <c r="AP230" s="11" t="e">
        <f ca="1">_xlfn.MAXIFS(Table15[HSD Above 20 km/h],Table15[Name],Table15[[#This Row],[Name]])</f>
        <v>#NAME?</v>
      </c>
      <c r="AQ230" s="11" t="e">
        <f ca="1">_xlfn.MAXIFS(Table15[Maximum Velocity (km/h)],Table15[Name],Table15[[#This Row],[Name]])</f>
        <v>#NAME?</v>
      </c>
      <c r="AR230" s="9" t="e">
        <f ca="1">Table15[[#This Row],[Maximum Velocity (km/h)]]/Table15[[#This Row],[Max_Maximum Velocity (km/h)]]</f>
        <v>#NAME?</v>
      </c>
      <c r="AS230" s="11" t="e">
        <f ca="1">_xlfn.MAXIFS(Table15[Velocity Zone 4 (15-20 Km/h) (m)],Table15[Name],Table15[[#This Row],[Name]])</f>
        <v>#NAME?</v>
      </c>
      <c r="AT230" s="11" t="e">
        <f ca="1">_xlfn.MAXIFS(Table15[Velocity Zone 6 (25 + Km/h) (m)],Table15[Name],Table15[[#This Row],[Name]])</f>
        <v>#NAME?</v>
      </c>
      <c r="AU230" s="11" t="e">
        <f ca="1">_xlfn.MAXIFS(Table15[Acceleration B1-3 Total Efforts (Gen 2)],Table15[Name],Table15[[#This Row],[Name]])</f>
        <v>#NAME?</v>
      </c>
      <c r="AV230" s="11" t="e">
        <f ca="1">_xlfn.MAXIFS(Table15[Deceleration B1-3 Total Efforts (Gen 2)],Table15[Name],Table15[[#This Row],[Name]])</f>
        <v>#NAME?</v>
      </c>
      <c r="AW230" s="11" t="e">
        <f ca="1">_xlfn.MAXIFS(Table15[High Intensity Distance (m)_&gt;15],Table15[Name],Table15[[#This Row],[Name]])</f>
        <v>#NAME?</v>
      </c>
      <c r="AX230" s="11" t="e">
        <f ca="1">_xlfn.MAXIFS(Table15[Velocity Zone 5 (20-25 Km/h) (m)],Table15[Name],Table15[[#This Row],[Name]])</f>
        <v>#NAME?</v>
      </c>
      <c r="AY230" s="11" t="e">
        <f ca="1">_xlfn.MAXIFS(Table15[Total Player Load],Table15[Name],Table15[[#This Row],[Name]])</f>
        <v>#NAME?</v>
      </c>
      <c r="AZ230" s="11" t="e">
        <f ca="1">_xlfn.MAXIFS(Table15[ACC+DEC],Table15[Name],Table15[[#This Row],[Name]])</f>
        <v>#NAME?</v>
      </c>
      <c r="BA230" s="11">
        <f>CONVERT(Table15[[#This Row],[Total Duration]],"day","mn")</f>
        <v>95.8</v>
      </c>
      <c r="BB230" s="12">
        <f>Table15[[#This Row],[HSD Above 20 km/h]]/Table15[[#This Row],[Duration(min)]]</f>
        <v>0.95187891440501049</v>
      </c>
      <c r="BC230" s="12">
        <f>Table15[[#This Row],[Velocity Zone 4 (15-20 Km/h) (m)]]/Table15[[#This Row],[Duration(min)]]</f>
        <v>5.425991649269311</v>
      </c>
      <c r="BD230" s="12">
        <f>Table15[[#This Row],[Velocity Zone 6 (25 + Km/h) (m)]]/Table15[[#This Row],[Duration(min)]]</f>
        <v>3.3402922755741131E-2</v>
      </c>
      <c r="BE230" s="12">
        <f>Table15[[#This Row],[Acceleration B1-3 Total Efforts (Gen 2)]]/Table15[[#This Row],[Duration(min)]]</f>
        <v>0.45929018789144049</v>
      </c>
      <c r="BF230" s="12">
        <f>Table15[[#This Row],[Deceleration B1-3 Total Efforts (Gen 2)]]/Table15[[#This Row],[Duration(min)]]</f>
        <v>0.41753653444676408</v>
      </c>
      <c r="BG230" s="12">
        <f>Table15[[#This Row],[High Intensity Distance (m)_&gt;15]]/Table15[[#This Row],[Duration(min)]]</f>
        <v>6.377870563674322</v>
      </c>
      <c r="BH230" s="12">
        <f>Table15[[#This Row],[Velocity Zone 5 (20-25 Km/h) (m)]]/Table15[[#This Row],[Duration(min)]]</f>
        <v>0.9184759916492693</v>
      </c>
      <c r="BI230" s="12">
        <f>Table15[[#This Row],[Total Player Load]]/Table15[[#This Row],[Duration(min)]]</f>
        <v>6.2537269311064723</v>
      </c>
      <c r="BJ230" s="12">
        <f>Table15[[#This Row],[ACC+DEC]]/Table15[[#This Row],[Duration(min)]]</f>
        <v>0.87682672233820458</v>
      </c>
      <c r="BK230" s="11"/>
      <c r="BL230" s="11"/>
    </row>
    <row r="231" spans="1:64" x14ac:dyDescent="0.3">
      <c r="A231" s="6" t="s">
        <v>27</v>
      </c>
      <c r="B231" s="6" t="s">
        <v>162</v>
      </c>
      <c r="C231" s="18" t="s">
        <v>163</v>
      </c>
      <c r="D231" s="6" t="s">
        <v>15</v>
      </c>
      <c r="E231" s="17" t="s">
        <v>172</v>
      </c>
      <c r="F231" s="19">
        <v>4946.6432500000001</v>
      </c>
      <c r="G231" s="19">
        <v>147.69999999999999</v>
      </c>
      <c r="H231" s="19">
        <v>28.035550000000001</v>
      </c>
      <c r="I231" s="19">
        <v>468.28</v>
      </c>
      <c r="J231" s="19">
        <v>30.3</v>
      </c>
      <c r="K231" s="19">
        <v>59</v>
      </c>
      <c r="L231" s="19">
        <v>56</v>
      </c>
      <c r="M231" s="19">
        <v>615.98</v>
      </c>
      <c r="N231" s="19">
        <v>117.4</v>
      </c>
      <c r="O231" s="19">
        <v>492.57470999999998</v>
      </c>
      <c r="P231" s="7">
        <v>57.08511</v>
      </c>
      <c r="Q231" s="10">
        <f>SUM(Table15[[#This Row],[Acceleration B1-3 Total Efforts (Gen 2)]:[Deceleration B1-3 Total Efforts (Gen 2)]])</f>
        <v>115</v>
      </c>
      <c r="R231" s="22">
        <f>AVERAGEIF(Table15[Name],Table15[[#This Row],[Name]],Table15[Total Distance (m)])</f>
        <v>5179.7768868965513</v>
      </c>
      <c r="S231" s="11">
        <f>AVERAGEIF(Table15[Name],Table15[[#This Row],[Name]],Table15[HSD Above 20 km/h])</f>
        <v>252.10896655172411</v>
      </c>
      <c r="T231" s="11">
        <f>AVERAGEIF(Table15[Name],Table15[[#This Row],[Name]],Table15[Maximum Velocity (km/h)])</f>
        <v>25.649757931034483</v>
      </c>
      <c r="U231" s="11">
        <f>AVERAGEIF(Table15[Name],Table15[[#This Row],[Name]],Table15[Velocity Zone 4 (15-20 Km/h) (m)])</f>
        <v>569.24724724137934</v>
      </c>
      <c r="V231" s="11">
        <f>AVERAGEIF(Table15[Name],Table15[[#This Row],[Name]],Table15[Velocity Zone 6 (25 + Km/h) (m)])</f>
        <v>51.631034137931039</v>
      </c>
      <c r="W231" s="11">
        <f>AVERAGEIF(Table15[Name],Table15[[#This Row],[Name]],Table15[Acceleration B1-3 Total Efforts (Gen 2)])</f>
        <v>76</v>
      </c>
      <c r="X231" s="11">
        <f>AVERAGEIF(Table15[Name],Table15[[#This Row],[Name]],Table15[Deceleration B1-3 Total Efforts (Gen 2)])</f>
        <v>64.58620689655173</v>
      </c>
      <c r="Y231" s="11">
        <f>AVERAGEIF(Table15[Name],Table15[[#This Row],[Name]],Table15[High Intensity Distance (m)_&gt;15])</f>
        <v>821.35621379310328</v>
      </c>
      <c r="Z231" s="11">
        <f>AVERAGEIF(Table15[Name],Table15[[#This Row],[Name]],Table15[Velocity Zone 5 (20-25 Km/h) (m)])</f>
        <v>200.47793241379313</v>
      </c>
      <c r="AA231" s="11">
        <f>AVERAGEIF(Table15[Name],Table15[[#This Row],[Name]],Table15[Total Player Load])</f>
        <v>529.0852103448276</v>
      </c>
      <c r="AB231" s="11">
        <f>AVERAGEIF(Table15[Name],Table15[[#This Row],[Name]],Table15[ACC+DEC])</f>
        <v>140.58620689655172</v>
      </c>
      <c r="AC231" s="11">
        <f>AVERAGE(Table15[Total Distance (m)])</f>
        <v>5546.0900840188679</v>
      </c>
      <c r="AD231" s="11">
        <f>AVERAGE(Table15[HSD Above 20 km/h])</f>
        <v>248.67511279245289</v>
      </c>
      <c r="AE231" s="11">
        <f>AVERAGE(Table15[Maximum Velocity (km/h)])</f>
        <v>25.938714150943401</v>
      </c>
      <c r="AF231" s="11">
        <f>AVERAGE(Table15[Velocity Zone 4 (15-20 Km/h) (m)])</f>
        <v>585.63754809433908</v>
      </c>
      <c r="AG231" s="11">
        <f>AVERAGE(Table15[Velocity Zone 6 (25 + Km/h) (m)])</f>
        <v>55.103452830188672</v>
      </c>
      <c r="AH231" s="11">
        <f>AVERAGE(Table15[Acceleration B1-3 Total Efforts (Gen 2)])</f>
        <v>70.932075471698113</v>
      </c>
      <c r="AI231" s="11">
        <f>AVERAGE(Table15[Deceleration B1-3 Total Efforts (Gen 2)])</f>
        <v>58.513207547169813</v>
      </c>
      <c r="AJ231" s="11">
        <f>AVERAGE(Table15[High Intensity Distance (m)_&gt;15])</f>
        <v>834.31266088679206</v>
      </c>
      <c r="AK231" s="11">
        <f>AVERAGE(Table15[Velocity Zone 5 (20-25 Km/h) (m)])</f>
        <v>193.57165996226419</v>
      </c>
      <c r="AL231" s="11">
        <f>AVERAGE(Table15[Total Player Load])</f>
        <v>612.17092028301886</v>
      </c>
      <c r="AM231" s="11">
        <f>AVERAGE(Table15[ACC+DEC])</f>
        <v>129.44528301886791</v>
      </c>
      <c r="AN231" s="11" t="str">
        <f>TEXT(Table15[[#This Row],[Date]],"mmmm")</f>
        <v>juillet</v>
      </c>
      <c r="AO231" s="11" t="e">
        <f ca="1">_xlfn.MAXIFS(Table15[Total Distance (m)],Table15[Name],Table15[[#This Row],[Name]])</f>
        <v>#NAME?</v>
      </c>
      <c r="AP231" s="11" t="e">
        <f ca="1">_xlfn.MAXIFS(Table15[HSD Above 20 km/h],Table15[Name],Table15[[#This Row],[Name]])</f>
        <v>#NAME?</v>
      </c>
      <c r="AQ231" s="11" t="e">
        <f ca="1">_xlfn.MAXIFS(Table15[Maximum Velocity (km/h)],Table15[Name],Table15[[#This Row],[Name]])</f>
        <v>#NAME?</v>
      </c>
      <c r="AR231" s="9" t="e">
        <f ca="1">Table15[[#This Row],[Maximum Velocity (km/h)]]/Table15[[#This Row],[Max_Maximum Velocity (km/h)]]</f>
        <v>#NAME?</v>
      </c>
      <c r="AS231" s="11" t="e">
        <f ca="1">_xlfn.MAXIFS(Table15[Velocity Zone 4 (15-20 Km/h) (m)],Table15[Name],Table15[[#This Row],[Name]])</f>
        <v>#NAME?</v>
      </c>
      <c r="AT231" s="11" t="e">
        <f ca="1">_xlfn.MAXIFS(Table15[Velocity Zone 6 (25 + Km/h) (m)],Table15[Name],Table15[[#This Row],[Name]])</f>
        <v>#NAME?</v>
      </c>
      <c r="AU231" s="11" t="e">
        <f ca="1">_xlfn.MAXIFS(Table15[Acceleration B1-3 Total Efforts (Gen 2)],Table15[Name],Table15[[#This Row],[Name]])</f>
        <v>#NAME?</v>
      </c>
      <c r="AV231" s="11" t="e">
        <f ca="1">_xlfn.MAXIFS(Table15[Deceleration B1-3 Total Efforts (Gen 2)],Table15[Name],Table15[[#This Row],[Name]])</f>
        <v>#NAME?</v>
      </c>
      <c r="AW231" s="11" t="e">
        <f ca="1">_xlfn.MAXIFS(Table15[High Intensity Distance (m)_&gt;15],Table15[Name],Table15[[#This Row],[Name]])</f>
        <v>#NAME?</v>
      </c>
      <c r="AX231" s="11" t="e">
        <f ca="1">_xlfn.MAXIFS(Table15[Velocity Zone 5 (20-25 Km/h) (m)],Table15[Name],Table15[[#This Row],[Name]])</f>
        <v>#NAME?</v>
      </c>
      <c r="AY231" s="11" t="e">
        <f ca="1">_xlfn.MAXIFS(Table15[Total Player Load],Table15[Name],Table15[[#This Row],[Name]])</f>
        <v>#NAME?</v>
      </c>
      <c r="AZ231" s="11" t="e">
        <f ca="1">_xlfn.MAXIFS(Table15[ACC+DEC],Table15[Name],Table15[[#This Row],[Name]])</f>
        <v>#NAME?</v>
      </c>
      <c r="BA231" s="11">
        <f>CONVERT(Table15[[#This Row],[Total Duration]],"day","mn")</f>
        <v>86.65</v>
      </c>
      <c r="BB231" s="12">
        <f>Table15[[#This Row],[HSD Above 20 km/h]]/Table15[[#This Row],[Duration(min)]]</f>
        <v>1.7045585689555682</v>
      </c>
      <c r="BC231" s="12">
        <f>Table15[[#This Row],[Velocity Zone 4 (15-20 Km/h) (m)]]/Table15[[#This Row],[Duration(min)]]</f>
        <v>5.4042700519330635</v>
      </c>
      <c r="BD231" s="12">
        <f>Table15[[#This Row],[Velocity Zone 6 (25 + Km/h) (m)]]/Table15[[#This Row],[Duration(min)]]</f>
        <v>0.34968263127524524</v>
      </c>
      <c r="BE231" s="12">
        <f>Table15[[#This Row],[Acceleration B1-3 Total Efforts (Gen 2)]]/Table15[[#This Row],[Duration(min)]]</f>
        <v>0.68090017311021345</v>
      </c>
      <c r="BF231" s="12">
        <f>Table15[[#This Row],[Deceleration B1-3 Total Efforts (Gen 2)]]/Table15[[#This Row],[Duration(min)]]</f>
        <v>0.64627813040969417</v>
      </c>
      <c r="BG231" s="12">
        <f>Table15[[#This Row],[High Intensity Distance (m)_&gt;15]]/Table15[[#This Row],[Duration(min)]]</f>
        <v>7.108828620888632</v>
      </c>
      <c r="BH231" s="12">
        <f>Table15[[#This Row],[Velocity Zone 5 (20-25 Km/h) (m)]]/Table15[[#This Row],[Duration(min)]]</f>
        <v>1.3548759376803232</v>
      </c>
      <c r="BI231" s="12">
        <f>Table15[[#This Row],[Total Player Load]]/Table15[[#This Row],[Duration(min)]]</f>
        <v>5.6846475476053078</v>
      </c>
      <c r="BJ231" s="12">
        <f>Table15[[#This Row],[ACC+DEC]]/Table15[[#This Row],[Duration(min)]]</f>
        <v>1.3271783035199076</v>
      </c>
      <c r="BK231" s="11"/>
      <c r="BL231" s="11"/>
    </row>
    <row r="232" spans="1:64" x14ac:dyDescent="0.3">
      <c r="A232" s="6" t="s">
        <v>28</v>
      </c>
      <c r="B232" s="6" t="s">
        <v>162</v>
      </c>
      <c r="C232" s="18" t="s">
        <v>163</v>
      </c>
      <c r="D232" s="6" t="s">
        <v>17</v>
      </c>
      <c r="E232" s="17" t="s">
        <v>173</v>
      </c>
      <c r="F232" s="19">
        <v>5154.3773199999996</v>
      </c>
      <c r="G232" s="19">
        <v>113.89</v>
      </c>
      <c r="H232" s="19">
        <v>25.704820000000002</v>
      </c>
      <c r="I232" s="19">
        <v>442.07999000000001</v>
      </c>
      <c r="J232" s="19">
        <v>6.7</v>
      </c>
      <c r="K232" s="19">
        <v>50</v>
      </c>
      <c r="L232" s="19">
        <v>30</v>
      </c>
      <c r="M232" s="19">
        <v>555.96999000000005</v>
      </c>
      <c r="N232" s="19">
        <v>107.19</v>
      </c>
      <c r="O232" s="19">
        <v>494.86095999999998</v>
      </c>
      <c r="P232" s="7">
        <v>65.035629999999998</v>
      </c>
      <c r="Q232" s="10">
        <f>SUM(Table15[[#This Row],[Acceleration B1-3 Total Efforts (Gen 2)]:[Deceleration B1-3 Total Efforts (Gen 2)]])</f>
        <v>80</v>
      </c>
      <c r="R232" s="22">
        <f>AVERAGEIF(Table15[Name],Table15[[#This Row],[Name]],Table15[Total Distance (m)])</f>
        <v>5226.0524104761907</v>
      </c>
      <c r="S232" s="11">
        <f>AVERAGEIF(Table15[Name],Table15[[#This Row],[Name]],Table15[HSD Above 20 km/h])</f>
        <v>191.89047666666667</v>
      </c>
      <c r="T232" s="11">
        <f>AVERAGEIF(Table15[Name],Table15[[#This Row],[Name]],Table15[Maximum Velocity (km/h)])</f>
        <v>24.023690000000002</v>
      </c>
      <c r="U232" s="11">
        <f>AVERAGEIF(Table15[Name],Table15[[#This Row],[Name]],Table15[Velocity Zone 4 (15-20 Km/h) (m)])</f>
        <v>513.75143095238082</v>
      </c>
      <c r="V232" s="11">
        <f>AVERAGEIF(Table15[Name],Table15[[#This Row],[Name]],Table15[Velocity Zone 6 (25 + Km/h) (m)])</f>
        <v>55.037619047619046</v>
      </c>
      <c r="W232" s="11">
        <f>AVERAGEIF(Table15[Name],Table15[[#This Row],[Name]],Table15[Acceleration B1-3 Total Efforts (Gen 2)])</f>
        <v>62.238095238095241</v>
      </c>
      <c r="X232" s="11">
        <f>AVERAGEIF(Table15[Name],Table15[[#This Row],[Name]],Table15[Deceleration B1-3 Total Efforts (Gen 2)])</f>
        <v>39.761904761904759</v>
      </c>
      <c r="Y232" s="11">
        <f>AVERAGEIF(Table15[Name],Table15[[#This Row],[Name]],Table15[High Intensity Distance (m)_&gt;15])</f>
        <v>705.64190761904752</v>
      </c>
      <c r="Z232" s="11">
        <f>AVERAGEIF(Table15[Name],Table15[[#This Row],[Name]],Table15[Velocity Zone 5 (20-25 Km/h) (m)])</f>
        <v>136.85285761904763</v>
      </c>
      <c r="AA232" s="11">
        <f>AVERAGEIF(Table15[Name],Table15[[#This Row],[Name]],Table15[Total Player Load])</f>
        <v>519.94061999999997</v>
      </c>
      <c r="AB232" s="11">
        <f>AVERAGEIF(Table15[Name],Table15[[#This Row],[Name]],Table15[ACC+DEC])</f>
        <v>102</v>
      </c>
      <c r="AC232" s="11">
        <f>AVERAGE(Table15[Total Distance (m)])</f>
        <v>5546.0900840188679</v>
      </c>
      <c r="AD232" s="11">
        <f>AVERAGE(Table15[HSD Above 20 km/h])</f>
        <v>248.67511279245289</v>
      </c>
      <c r="AE232" s="11">
        <f>AVERAGE(Table15[Maximum Velocity (km/h)])</f>
        <v>25.938714150943401</v>
      </c>
      <c r="AF232" s="11">
        <f>AVERAGE(Table15[Velocity Zone 4 (15-20 Km/h) (m)])</f>
        <v>585.63754809433908</v>
      </c>
      <c r="AG232" s="11">
        <f>AVERAGE(Table15[Velocity Zone 6 (25 + Km/h) (m)])</f>
        <v>55.103452830188672</v>
      </c>
      <c r="AH232" s="11">
        <f>AVERAGE(Table15[Acceleration B1-3 Total Efforts (Gen 2)])</f>
        <v>70.932075471698113</v>
      </c>
      <c r="AI232" s="11">
        <f>AVERAGE(Table15[Deceleration B1-3 Total Efforts (Gen 2)])</f>
        <v>58.513207547169813</v>
      </c>
      <c r="AJ232" s="11">
        <f>AVERAGE(Table15[High Intensity Distance (m)_&gt;15])</f>
        <v>834.31266088679206</v>
      </c>
      <c r="AK232" s="11">
        <f>AVERAGE(Table15[Velocity Zone 5 (20-25 Km/h) (m)])</f>
        <v>193.57165996226419</v>
      </c>
      <c r="AL232" s="11">
        <f>AVERAGE(Table15[Total Player Load])</f>
        <v>612.17092028301886</v>
      </c>
      <c r="AM232" s="11">
        <f>AVERAGE(Table15[ACC+DEC])</f>
        <v>129.44528301886791</v>
      </c>
      <c r="AN232" s="11" t="str">
        <f>TEXT(Table15[[#This Row],[Date]],"mmmm")</f>
        <v>juillet</v>
      </c>
      <c r="AO232" s="11" t="e">
        <f ca="1">_xlfn.MAXIFS(Table15[Total Distance (m)],Table15[Name],Table15[[#This Row],[Name]])</f>
        <v>#NAME?</v>
      </c>
      <c r="AP232" s="11" t="e">
        <f ca="1">_xlfn.MAXIFS(Table15[HSD Above 20 km/h],Table15[Name],Table15[[#This Row],[Name]])</f>
        <v>#NAME?</v>
      </c>
      <c r="AQ232" s="11" t="e">
        <f ca="1">_xlfn.MAXIFS(Table15[Maximum Velocity (km/h)],Table15[Name],Table15[[#This Row],[Name]])</f>
        <v>#NAME?</v>
      </c>
      <c r="AR232" s="9" t="e">
        <f ca="1">Table15[[#This Row],[Maximum Velocity (km/h)]]/Table15[[#This Row],[Max_Maximum Velocity (km/h)]]</f>
        <v>#NAME?</v>
      </c>
      <c r="AS232" s="11" t="e">
        <f ca="1">_xlfn.MAXIFS(Table15[Velocity Zone 4 (15-20 Km/h) (m)],Table15[Name],Table15[[#This Row],[Name]])</f>
        <v>#NAME?</v>
      </c>
      <c r="AT232" s="11" t="e">
        <f ca="1">_xlfn.MAXIFS(Table15[Velocity Zone 6 (25 + Km/h) (m)],Table15[Name],Table15[[#This Row],[Name]])</f>
        <v>#NAME?</v>
      </c>
      <c r="AU232" s="11" t="e">
        <f ca="1">_xlfn.MAXIFS(Table15[Acceleration B1-3 Total Efforts (Gen 2)],Table15[Name],Table15[[#This Row],[Name]])</f>
        <v>#NAME?</v>
      </c>
      <c r="AV232" s="11" t="e">
        <f ca="1">_xlfn.MAXIFS(Table15[Deceleration B1-3 Total Efforts (Gen 2)],Table15[Name],Table15[[#This Row],[Name]])</f>
        <v>#NAME?</v>
      </c>
      <c r="AW232" s="11" t="e">
        <f ca="1">_xlfn.MAXIFS(Table15[High Intensity Distance (m)_&gt;15],Table15[Name],Table15[[#This Row],[Name]])</f>
        <v>#NAME?</v>
      </c>
      <c r="AX232" s="11" t="e">
        <f ca="1">_xlfn.MAXIFS(Table15[Velocity Zone 5 (20-25 Km/h) (m)],Table15[Name],Table15[[#This Row],[Name]])</f>
        <v>#NAME?</v>
      </c>
      <c r="AY232" s="11" t="e">
        <f ca="1">_xlfn.MAXIFS(Table15[Total Player Load],Table15[Name],Table15[[#This Row],[Name]])</f>
        <v>#NAME?</v>
      </c>
      <c r="AZ232" s="11" t="e">
        <f ca="1">_xlfn.MAXIFS(Table15[ACC+DEC],Table15[Name],Table15[[#This Row],[Name]])</f>
        <v>#NAME?</v>
      </c>
      <c r="BA232" s="11">
        <f>CONVERT(Table15[[#This Row],[Total Duration]],"day","mn")</f>
        <v>79.25</v>
      </c>
      <c r="BB232" s="12">
        <f>Table15[[#This Row],[HSD Above 20 km/h]]/Table15[[#This Row],[Duration(min)]]</f>
        <v>1.4370977917981074</v>
      </c>
      <c r="BC232" s="12">
        <f>Table15[[#This Row],[Velocity Zone 4 (15-20 Km/h) (m)]]/Table15[[#This Row],[Duration(min)]]</f>
        <v>5.5782964037854894</v>
      </c>
      <c r="BD232" s="12">
        <f>Table15[[#This Row],[Velocity Zone 6 (25 + Km/h) (m)]]/Table15[[#This Row],[Duration(min)]]</f>
        <v>8.4542586750788642E-2</v>
      </c>
      <c r="BE232" s="12">
        <f>Table15[[#This Row],[Acceleration B1-3 Total Efforts (Gen 2)]]/Table15[[#This Row],[Duration(min)]]</f>
        <v>0.63091482649842268</v>
      </c>
      <c r="BF232" s="12">
        <f>Table15[[#This Row],[Deceleration B1-3 Total Efforts (Gen 2)]]/Table15[[#This Row],[Duration(min)]]</f>
        <v>0.37854889589905361</v>
      </c>
      <c r="BG232" s="12">
        <f>Table15[[#This Row],[High Intensity Distance (m)_&gt;15]]/Table15[[#This Row],[Duration(min)]]</f>
        <v>7.015394195583597</v>
      </c>
      <c r="BH232" s="12">
        <f>Table15[[#This Row],[Velocity Zone 5 (20-25 Km/h) (m)]]/Table15[[#This Row],[Duration(min)]]</f>
        <v>1.3525552050473186</v>
      </c>
      <c r="BI232" s="12">
        <f>Table15[[#This Row],[Total Player Load]]/Table15[[#This Row],[Duration(min)]]</f>
        <v>6.2443023343848578</v>
      </c>
      <c r="BJ232" s="12">
        <f>Table15[[#This Row],[ACC+DEC]]/Table15[[#This Row],[Duration(min)]]</f>
        <v>1.0094637223974763</v>
      </c>
      <c r="BK232" s="11"/>
      <c r="BL232" s="11"/>
    </row>
    <row r="233" spans="1:64" x14ac:dyDescent="0.3">
      <c r="A233" s="6" t="s">
        <v>29</v>
      </c>
      <c r="B233" s="6" t="s">
        <v>162</v>
      </c>
      <c r="C233" s="18" t="s">
        <v>163</v>
      </c>
      <c r="D233" s="6" t="s">
        <v>19</v>
      </c>
      <c r="E233" s="17" t="s">
        <v>174</v>
      </c>
      <c r="F233" s="19">
        <v>5458.1906099999997</v>
      </c>
      <c r="G233" s="19">
        <v>218.29001</v>
      </c>
      <c r="H233" s="19">
        <v>27.153600000000001</v>
      </c>
      <c r="I233" s="19">
        <v>638.34997999999996</v>
      </c>
      <c r="J233" s="19">
        <v>51.22</v>
      </c>
      <c r="K233" s="19">
        <v>62</v>
      </c>
      <c r="L233" s="19">
        <v>59</v>
      </c>
      <c r="M233" s="19">
        <v>856.63999000000001</v>
      </c>
      <c r="N233" s="19">
        <v>167.07001</v>
      </c>
      <c r="O233" s="19">
        <v>595.39058</v>
      </c>
      <c r="P233" s="7">
        <v>62.198770000000003</v>
      </c>
      <c r="Q233" s="10">
        <f>SUM(Table15[[#This Row],[Acceleration B1-3 Total Efforts (Gen 2)]:[Deceleration B1-3 Total Efforts (Gen 2)]])</f>
        <v>121</v>
      </c>
      <c r="R233" s="22">
        <f>AVERAGEIF(Table15[Name],Table15[[#This Row],[Name]],Table15[Total Distance (m)])</f>
        <v>5728.9490364516105</v>
      </c>
      <c r="S233" s="11">
        <f>AVERAGEIF(Table15[Name],Table15[[#This Row],[Name]],Table15[HSD Above 20 km/h])</f>
        <v>239.85128903225805</v>
      </c>
      <c r="T233" s="11">
        <f>AVERAGEIF(Table15[Name],Table15[[#This Row],[Name]],Table15[Maximum Velocity (km/h)])</f>
        <v>25.935883548387089</v>
      </c>
      <c r="U233" s="11">
        <f>AVERAGEIF(Table15[Name],Table15[[#This Row],[Name]],Table15[Velocity Zone 4 (15-20 Km/h) (m)])</f>
        <v>718.38871516129029</v>
      </c>
      <c r="V233" s="11">
        <f>AVERAGEIF(Table15[Name],Table15[[#This Row],[Name]],Table15[Velocity Zone 6 (25 + Km/h) (m)])</f>
        <v>46.860967419354829</v>
      </c>
      <c r="W233" s="11">
        <f>AVERAGEIF(Table15[Name],Table15[[#This Row],[Name]],Table15[Acceleration B1-3 Total Efforts (Gen 2)])</f>
        <v>75.193548387096769</v>
      </c>
      <c r="X233" s="11">
        <f>AVERAGEIF(Table15[Name],Table15[[#This Row],[Name]],Table15[Deceleration B1-3 Total Efforts (Gen 2)])</f>
        <v>57.548387096774192</v>
      </c>
      <c r="Y233" s="11">
        <f>AVERAGEIF(Table15[Name],Table15[[#This Row],[Name]],Table15[High Intensity Distance (m)_&gt;15])</f>
        <v>958.24000419354843</v>
      </c>
      <c r="Z233" s="11">
        <f>AVERAGEIF(Table15[Name],Table15[[#This Row],[Name]],Table15[Velocity Zone 5 (20-25 Km/h) (m)])</f>
        <v>192.99032161290322</v>
      </c>
      <c r="AA233" s="11">
        <f>AVERAGEIF(Table15[Name],Table15[[#This Row],[Name]],Table15[Total Player Load])</f>
        <v>618.45316032258052</v>
      </c>
      <c r="AB233" s="11">
        <f>AVERAGEIF(Table15[Name],Table15[[#This Row],[Name]],Table15[ACC+DEC])</f>
        <v>132.74193548387098</v>
      </c>
      <c r="AC233" s="11">
        <f>AVERAGE(Table15[Total Distance (m)])</f>
        <v>5546.0900840188679</v>
      </c>
      <c r="AD233" s="11">
        <f>AVERAGE(Table15[HSD Above 20 km/h])</f>
        <v>248.67511279245289</v>
      </c>
      <c r="AE233" s="11">
        <f>AVERAGE(Table15[Maximum Velocity (km/h)])</f>
        <v>25.938714150943401</v>
      </c>
      <c r="AF233" s="11">
        <f>AVERAGE(Table15[Velocity Zone 4 (15-20 Km/h) (m)])</f>
        <v>585.63754809433908</v>
      </c>
      <c r="AG233" s="11">
        <f>AVERAGE(Table15[Velocity Zone 6 (25 + Km/h) (m)])</f>
        <v>55.103452830188672</v>
      </c>
      <c r="AH233" s="11">
        <f>AVERAGE(Table15[Acceleration B1-3 Total Efforts (Gen 2)])</f>
        <v>70.932075471698113</v>
      </c>
      <c r="AI233" s="11">
        <f>AVERAGE(Table15[Deceleration B1-3 Total Efforts (Gen 2)])</f>
        <v>58.513207547169813</v>
      </c>
      <c r="AJ233" s="11">
        <f>AVERAGE(Table15[High Intensity Distance (m)_&gt;15])</f>
        <v>834.31266088679206</v>
      </c>
      <c r="AK233" s="11">
        <f>AVERAGE(Table15[Velocity Zone 5 (20-25 Km/h) (m)])</f>
        <v>193.57165996226419</v>
      </c>
      <c r="AL233" s="11">
        <f>AVERAGE(Table15[Total Player Load])</f>
        <v>612.17092028301886</v>
      </c>
      <c r="AM233" s="11">
        <f>AVERAGE(Table15[ACC+DEC])</f>
        <v>129.44528301886791</v>
      </c>
      <c r="AN233" s="11" t="str">
        <f>TEXT(Table15[[#This Row],[Date]],"mmmm")</f>
        <v>juillet</v>
      </c>
      <c r="AO233" s="11" t="e">
        <f ca="1">_xlfn.MAXIFS(Table15[Total Distance (m)],Table15[Name],Table15[[#This Row],[Name]])</f>
        <v>#NAME?</v>
      </c>
      <c r="AP233" s="11" t="e">
        <f ca="1">_xlfn.MAXIFS(Table15[HSD Above 20 km/h],Table15[Name],Table15[[#This Row],[Name]])</f>
        <v>#NAME?</v>
      </c>
      <c r="AQ233" s="11" t="e">
        <f ca="1">_xlfn.MAXIFS(Table15[Maximum Velocity (km/h)],Table15[Name],Table15[[#This Row],[Name]])</f>
        <v>#NAME?</v>
      </c>
      <c r="AR233" s="9" t="e">
        <f ca="1">Table15[[#This Row],[Maximum Velocity (km/h)]]/Table15[[#This Row],[Max_Maximum Velocity (km/h)]]</f>
        <v>#NAME?</v>
      </c>
      <c r="AS233" s="11" t="e">
        <f ca="1">_xlfn.MAXIFS(Table15[Velocity Zone 4 (15-20 Km/h) (m)],Table15[Name],Table15[[#This Row],[Name]])</f>
        <v>#NAME?</v>
      </c>
      <c r="AT233" s="11" t="e">
        <f ca="1">_xlfn.MAXIFS(Table15[Velocity Zone 6 (25 + Km/h) (m)],Table15[Name],Table15[[#This Row],[Name]])</f>
        <v>#NAME?</v>
      </c>
      <c r="AU233" s="11" t="e">
        <f ca="1">_xlfn.MAXIFS(Table15[Acceleration B1-3 Total Efforts (Gen 2)],Table15[Name],Table15[[#This Row],[Name]])</f>
        <v>#NAME?</v>
      </c>
      <c r="AV233" s="11" t="e">
        <f ca="1">_xlfn.MAXIFS(Table15[Deceleration B1-3 Total Efforts (Gen 2)],Table15[Name],Table15[[#This Row],[Name]])</f>
        <v>#NAME?</v>
      </c>
      <c r="AW233" s="11" t="e">
        <f ca="1">_xlfn.MAXIFS(Table15[High Intensity Distance (m)_&gt;15],Table15[Name],Table15[[#This Row],[Name]])</f>
        <v>#NAME?</v>
      </c>
      <c r="AX233" s="11" t="e">
        <f ca="1">_xlfn.MAXIFS(Table15[Velocity Zone 5 (20-25 Km/h) (m)],Table15[Name],Table15[[#This Row],[Name]])</f>
        <v>#NAME?</v>
      </c>
      <c r="AY233" s="11" t="e">
        <f ca="1">_xlfn.MAXIFS(Table15[Total Player Load],Table15[Name],Table15[[#This Row],[Name]])</f>
        <v>#NAME?</v>
      </c>
      <c r="AZ233" s="11" t="e">
        <f ca="1">_xlfn.MAXIFS(Table15[ACC+DEC],Table15[Name],Table15[[#This Row],[Name]])</f>
        <v>#NAME?</v>
      </c>
      <c r="BA233" s="11">
        <f>CONVERT(Table15[[#This Row],[Total Duration]],"day","mn")</f>
        <v>87.75</v>
      </c>
      <c r="BB233" s="12">
        <f>Table15[[#This Row],[HSD Above 20 km/h]]/Table15[[#This Row],[Duration(min)]]</f>
        <v>2.4876354415954416</v>
      </c>
      <c r="BC233" s="12">
        <f>Table15[[#This Row],[Velocity Zone 4 (15-20 Km/h) (m)]]/Table15[[#This Row],[Duration(min)]]</f>
        <v>7.2746436467236464</v>
      </c>
      <c r="BD233" s="12">
        <f>Table15[[#This Row],[Velocity Zone 6 (25 + Km/h) (m)]]/Table15[[#This Row],[Duration(min)]]</f>
        <v>0.58370370370370372</v>
      </c>
      <c r="BE233" s="12">
        <f>Table15[[#This Row],[Acceleration B1-3 Total Efforts (Gen 2)]]/Table15[[#This Row],[Duration(min)]]</f>
        <v>0.70655270655270652</v>
      </c>
      <c r="BF233" s="12">
        <f>Table15[[#This Row],[Deceleration B1-3 Total Efforts (Gen 2)]]/Table15[[#This Row],[Duration(min)]]</f>
        <v>0.67236467236467234</v>
      </c>
      <c r="BG233" s="12">
        <f>Table15[[#This Row],[High Intensity Distance (m)_&gt;15]]/Table15[[#This Row],[Duration(min)]]</f>
        <v>9.7622790883190884</v>
      </c>
      <c r="BH233" s="12">
        <f>Table15[[#This Row],[Velocity Zone 5 (20-25 Km/h) (m)]]/Table15[[#This Row],[Duration(min)]]</f>
        <v>1.9039317378917378</v>
      </c>
      <c r="BI233" s="12">
        <f>Table15[[#This Row],[Total Player Load]]/Table15[[#This Row],[Duration(min)]]</f>
        <v>6.7850778347578347</v>
      </c>
      <c r="BJ233" s="12">
        <f>Table15[[#This Row],[ACC+DEC]]/Table15[[#This Row],[Duration(min)]]</f>
        <v>1.378917378917379</v>
      </c>
      <c r="BK233" s="11"/>
      <c r="BL233" s="11"/>
    </row>
    <row r="234" spans="1:64" x14ac:dyDescent="0.3">
      <c r="A234" s="6" t="s">
        <v>30</v>
      </c>
      <c r="B234" s="6" t="s">
        <v>162</v>
      </c>
      <c r="C234" s="18" t="s">
        <v>163</v>
      </c>
      <c r="D234" s="6" t="s">
        <v>21</v>
      </c>
      <c r="E234" s="17" t="s">
        <v>175</v>
      </c>
      <c r="F234" s="19">
        <v>6601.0223400000004</v>
      </c>
      <c r="G234" s="19">
        <v>128.75</v>
      </c>
      <c r="H234" s="19">
        <v>23.90474</v>
      </c>
      <c r="I234" s="19">
        <v>506.21001000000001</v>
      </c>
      <c r="J234" s="19">
        <v>0</v>
      </c>
      <c r="K234" s="19">
        <v>49</v>
      </c>
      <c r="L234" s="19">
        <v>63</v>
      </c>
      <c r="M234" s="19">
        <v>634.96001000000001</v>
      </c>
      <c r="N234" s="19">
        <v>128.75</v>
      </c>
      <c r="O234" s="19">
        <v>804.66953000000001</v>
      </c>
      <c r="P234" s="7">
        <v>76.816069999999996</v>
      </c>
      <c r="Q234" s="10">
        <f>SUM(Table15[[#This Row],[Acceleration B1-3 Total Efforts (Gen 2)]:[Deceleration B1-3 Total Efforts (Gen 2)]])</f>
        <v>112</v>
      </c>
      <c r="R234" s="22">
        <f>AVERAGEIF(Table15[Name],Table15[[#This Row],[Name]],Table15[Total Distance (m)])</f>
        <v>6327.7802760000004</v>
      </c>
      <c r="S234" s="11">
        <f>AVERAGEIF(Table15[Name],Table15[[#This Row],[Name]],Table15[HSD Above 20 km/h])</f>
        <v>269.76999760000001</v>
      </c>
      <c r="T234" s="11">
        <f>AVERAGEIF(Table15[Name],Table15[[#This Row],[Name]],Table15[Maximum Velocity (km/h)])</f>
        <v>26.616227999999992</v>
      </c>
      <c r="U234" s="11">
        <f>AVERAGEIF(Table15[Name],Table15[[#This Row],[Name]],Table15[Velocity Zone 4 (15-20 Km/h) (m)])</f>
        <v>618.62719760000004</v>
      </c>
      <c r="V234" s="11">
        <f>AVERAGEIF(Table15[Name],Table15[[#This Row],[Name]],Table15[Velocity Zone 6 (25 + Km/h) (m)])</f>
        <v>55.423999599999988</v>
      </c>
      <c r="W234" s="11">
        <f>AVERAGEIF(Table15[Name],Table15[[#This Row],[Name]],Table15[Acceleration B1-3 Total Efforts (Gen 2)])</f>
        <v>72.12</v>
      </c>
      <c r="X234" s="11">
        <f>AVERAGEIF(Table15[Name],Table15[[#This Row],[Name]],Table15[Deceleration B1-3 Total Efforts (Gen 2)])</f>
        <v>69.84</v>
      </c>
      <c r="Y234" s="11">
        <f>AVERAGEIF(Table15[Name],Table15[[#This Row],[Name]],Table15[High Intensity Distance (m)_&gt;15])</f>
        <v>888.39719520000017</v>
      </c>
      <c r="Z234" s="11">
        <f>AVERAGEIF(Table15[Name],Table15[[#This Row],[Name]],Table15[Velocity Zone 5 (20-25 Km/h) (m)])</f>
        <v>214.34599800000004</v>
      </c>
      <c r="AA234" s="11">
        <f>AVERAGEIF(Table15[Name],Table15[[#This Row],[Name]],Table15[Total Player Load])</f>
        <v>767.42658760000006</v>
      </c>
      <c r="AB234" s="11">
        <f>AVERAGEIF(Table15[Name],Table15[[#This Row],[Name]],Table15[ACC+DEC])</f>
        <v>141.96</v>
      </c>
      <c r="AC234" s="11">
        <f>AVERAGE(Table15[Total Distance (m)])</f>
        <v>5546.0900840188679</v>
      </c>
      <c r="AD234" s="11">
        <f>AVERAGE(Table15[HSD Above 20 km/h])</f>
        <v>248.67511279245289</v>
      </c>
      <c r="AE234" s="11">
        <f>AVERAGE(Table15[Maximum Velocity (km/h)])</f>
        <v>25.938714150943401</v>
      </c>
      <c r="AF234" s="11">
        <f>AVERAGE(Table15[Velocity Zone 4 (15-20 Km/h) (m)])</f>
        <v>585.63754809433908</v>
      </c>
      <c r="AG234" s="11">
        <f>AVERAGE(Table15[Velocity Zone 6 (25 + Km/h) (m)])</f>
        <v>55.103452830188672</v>
      </c>
      <c r="AH234" s="11">
        <f>AVERAGE(Table15[Acceleration B1-3 Total Efforts (Gen 2)])</f>
        <v>70.932075471698113</v>
      </c>
      <c r="AI234" s="11">
        <f>AVERAGE(Table15[Deceleration B1-3 Total Efforts (Gen 2)])</f>
        <v>58.513207547169813</v>
      </c>
      <c r="AJ234" s="11">
        <f>AVERAGE(Table15[High Intensity Distance (m)_&gt;15])</f>
        <v>834.31266088679206</v>
      </c>
      <c r="AK234" s="11">
        <f>AVERAGE(Table15[Velocity Zone 5 (20-25 Km/h) (m)])</f>
        <v>193.57165996226419</v>
      </c>
      <c r="AL234" s="11">
        <f>AVERAGE(Table15[Total Player Load])</f>
        <v>612.17092028301886</v>
      </c>
      <c r="AM234" s="11">
        <f>AVERAGE(Table15[ACC+DEC])</f>
        <v>129.44528301886791</v>
      </c>
      <c r="AN234" s="11" t="str">
        <f>TEXT(Table15[[#This Row],[Date]],"mmmm")</f>
        <v>juillet</v>
      </c>
      <c r="AO234" s="11" t="e">
        <f ca="1">_xlfn.MAXIFS(Table15[Total Distance (m)],Table15[Name],Table15[[#This Row],[Name]])</f>
        <v>#NAME?</v>
      </c>
      <c r="AP234" s="11" t="e">
        <f ca="1">_xlfn.MAXIFS(Table15[HSD Above 20 km/h],Table15[Name],Table15[[#This Row],[Name]])</f>
        <v>#NAME?</v>
      </c>
      <c r="AQ234" s="11" t="e">
        <f ca="1">_xlfn.MAXIFS(Table15[Maximum Velocity (km/h)],Table15[Name],Table15[[#This Row],[Name]])</f>
        <v>#NAME?</v>
      </c>
      <c r="AR234" s="9" t="e">
        <f ca="1">Table15[[#This Row],[Maximum Velocity (km/h)]]/Table15[[#This Row],[Max_Maximum Velocity (km/h)]]</f>
        <v>#NAME?</v>
      </c>
      <c r="AS234" s="11" t="e">
        <f ca="1">_xlfn.MAXIFS(Table15[Velocity Zone 4 (15-20 Km/h) (m)],Table15[Name],Table15[[#This Row],[Name]])</f>
        <v>#NAME?</v>
      </c>
      <c r="AT234" s="11" t="e">
        <f ca="1">_xlfn.MAXIFS(Table15[Velocity Zone 6 (25 + Km/h) (m)],Table15[Name],Table15[[#This Row],[Name]])</f>
        <v>#NAME?</v>
      </c>
      <c r="AU234" s="11" t="e">
        <f ca="1">_xlfn.MAXIFS(Table15[Acceleration B1-3 Total Efforts (Gen 2)],Table15[Name],Table15[[#This Row],[Name]])</f>
        <v>#NAME?</v>
      </c>
      <c r="AV234" s="11" t="e">
        <f ca="1">_xlfn.MAXIFS(Table15[Deceleration B1-3 Total Efforts (Gen 2)],Table15[Name],Table15[[#This Row],[Name]])</f>
        <v>#NAME?</v>
      </c>
      <c r="AW234" s="11" t="e">
        <f ca="1">_xlfn.MAXIFS(Table15[High Intensity Distance (m)_&gt;15],Table15[Name],Table15[[#This Row],[Name]])</f>
        <v>#NAME?</v>
      </c>
      <c r="AX234" s="11" t="e">
        <f ca="1">_xlfn.MAXIFS(Table15[Velocity Zone 5 (20-25 Km/h) (m)],Table15[Name],Table15[[#This Row],[Name]])</f>
        <v>#NAME?</v>
      </c>
      <c r="AY234" s="11" t="e">
        <f ca="1">_xlfn.MAXIFS(Table15[Total Player Load],Table15[Name],Table15[[#This Row],[Name]])</f>
        <v>#NAME?</v>
      </c>
      <c r="AZ234" s="11" t="e">
        <f ca="1">_xlfn.MAXIFS(Table15[ACC+DEC],Table15[Name],Table15[[#This Row],[Name]])</f>
        <v>#NAME?</v>
      </c>
      <c r="BA234" s="11">
        <f>CONVERT(Table15[[#This Row],[Total Duration]],"day","mn")</f>
        <v>85.916666666666671</v>
      </c>
      <c r="BB234" s="12">
        <f>Table15[[#This Row],[HSD Above 20 km/h]]/Table15[[#This Row],[Duration(min)]]</f>
        <v>1.4985451018428708</v>
      </c>
      <c r="BC234" s="12">
        <f>Table15[[#This Row],[Velocity Zone 4 (15-20 Km/h) (m)]]/Table15[[#This Row],[Duration(min)]]</f>
        <v>5.8918720853540254</v>
      </c>
      <c r="BD234" s="12">
        <f>Table15[[#This Row],[Velocity Zone 6 (25 + Km/h) (m)]]/Table15[[#This Row],[Duration(min)]]</f>
        <v>0</v>
      </c>
      <c r="BE234" s="12">
        <f>Table15[[#This Row],[Acceleration B1-3 Total Efforts (Gen 2)]]/Table15[[#This Row],[Duration(min)]]</f>
        <v>0.57032007759456838</v>
      </c>
      <c r="BF234" s="12">
        <f>Table15[[#This Row],[Deceleration B1-3 Total Efforts (Gen 2)]]/Table15[[#This Row],[Duration(min)]]</f>
        <v>0.73326867119301642</v>
      </c>
      <c r="BG234" s="12">
        <f>Table15[[#This Row],[High Intensity Distance (m)_&gt;15]]/Table15[[#This Row],[Duration(min)]]</f>
        <v>7.3904171871968956</v>
      </c>
      <c r="BH234" s="12">
        <f>Table15[[#This Row],[Velocity Zone 5 (20-25 Km/h) (m)]]/Table15[[#This Row],[Duration(min)]]</f>
        <v>1.4985451018428708</v>
      </c>
      <c r="BI234" s="12">
        <f>Table15[[#This Row],[Total Player Load]]/Table15[[#This Row],[Duration(min)]]</f>
        <v>9.3656977303588747</v>
      </c>
      <c r="BJ234" s="12">
        <f>Table15[[#This Row],[ACC+DEC]]/Table15[[#This Row],[Duration(min)]]</f>
        <v>1.3035887487875848</v>
      </c>
      <c r="BK234" s="11"/>
      <c r="BL234" s="11"/>
    </row>
    <row r="235" spans="1:64" x14ac:dyDescent="0.3">
      <c r="A235" s="6" t="s">
        <v>31</v>
      </c>
      <c r="B235" s="6" t="s">
        <v>162</v>
      </c>
      <c r="C235" s="18" t="s">
        <v>163</v>
      </c>
      <c r="D235" s="6" t="s">
        <v>13</v>
      </c>
      <c r="E235" s="17" t="s">
        <v>176</v>
      </c>
      <c r="F235" s="19">
        <v>5012.0256300000001</v>
      </c>
      <c r="G235" s="19">
        <v>146.11000000000001</v>
      </c>
      <c r="H235" s="19">
        <v>29.739159999999998</v>
      </c>
      <c r="I235" s="19">
        <v>367.06000999999998</v>
      </c>
      <c r="J235" s="19">
        <v>29.87</v>
      </c>
      <c r="K235" s="19">
        <v>50</v>
      </c>
      <c r="L235" s="19">
        <v>50</v>
      </c>
      <c r="M235" s="19">
        <v>513.17001000000005</v>
      </c>
      <c r="N235" s="19">
        <v>116.24</v>
      </c>
      <c r="O235" s="19">
        <v>561.90812000000005</v>
      </c>
      <c r="P235" s="7">
        <v>59.230150000000002</v>
      </c>
      <c r="Q235" s="10">
        <f>SUM(Table15[[#This Row],[Acceleration B1-3 Total Efforts (Gen 2)]:[Deceleration B1-3 Total Efforts (Gen 2)]])</f>
        <v>100</v>
      </c>
      <c r="R235" s="22">
        <f>AVERAGEIF(Table15[Name],Table15[[#This Row],[Name]],Table15[Total Distance (m)])</f>
        <v>5736.3535444827576</v>
      </c>
      <c r="S235" s="11">
        <f>AVERAGEIF(Table15[Name],Table15[[#This Row],[Name]],Table15[HSD Above 20 km/h])</f>
        <v>310.48689620689652</v>
      </c>
      <c r="T235" s="11">
        <f>AVERAGEIF(Table15[Name],Table15[[#This Row],[Name]],Table15[Maximum Velocity (km/h)])</f>
        <v>28.726263448275855</v>
      </c>
      <c r="U235" s="11">
        <f>AVERAGEIF(Table15[Name],Table15[[#This Row],[Name]],Table15[Velocity Zone 4 (15-20 Km/h) (m)])</f>
        <v>532.37862275862074</v>
      </c>
      <c r="V235" s="11">
        <f>AVERAGEIF(Table15[Name],Table15[[#This Row],[Name]],Table15[Velocity Zone 6 (25 + Km/h) (m)])</f>
        <v>94.211723793103417</v>
      </c>
      <c r="W235" s="11">
        <f>AVERAGEIF(Table15[Name],Table15[[#This Row],[Name]],Table15[Acceleration B1-3 Total Efforts (Gen 2)])</f>
        <v>72.41379310344827</v>
      </c>
      <c r="X235" s="11">
        <f>AVERAGEIF(Table15[Name],Table15[[#This Row],[Name]],Table15[Deceleration B1-3 Total Efforts (Gen 2)])</f>
        <v>61.517241379310342</v>
      </c>
      <c r="Y235" s="11">
        <f>AVERAGEIF(Table15[Name],Table15[[#This Row],[Name]],Table15[High Intensity Distance (m)_&gt;15])</f>
        <v>842.86551896551737</v>
      </c>
      <c r="Z235" s="11">
        <f>AVERAGEIF(Table15[Name],Table15[[#This Row],[Name]],Table15[Velocity Zone 5 (20-25 Km/h) (m)])</f>
        <v>216.27517241379309</v>
      </c>
      <c r="AA235" s="11">
        <f>AVERAGEIF(Table15[Name],Table15[[#This Row],[Name]],Table15[Total Player Load])</f>
        <v>644.87674827586204</v>
      </c>
      <c r="AB235" s="11">
        <f>AVERAGEIF(Table15[Name],Table15[[#This Row],[Name]],Table15[ACC+DEC])</f>
        <v>133.93103448275863</v>
      </c>
      <c r="AC235" s="11">
        <f>AVERAGE(Table15[Total Distance (m)])</f>
        <v>5546.0900840188679</v>
      </c>
      <c r="AD235" s="11">
        <f>AVERAGE(Table15[HSD Above 20 km/h])</f>
        <v>248.67511279245289</v>
      </c>
      <c r="AE235" s="11">
        <f>AVERAGE(Table15[Maximum Velocity (km/h)])</f>
        <v>25.938714150943401</v>
      </c>
      <c r="AF235" s="11">
        <f>AVERAGE(Table15[Velocity Zone 4 (15-20 Km/h) (m)])</f>
        <v>585.63754809433908</v>
      </c>
      <c r="AG235" s="11">
        <f>AVERAGE(Table15[Velocity Zone 6 (25 + Km/h) (m)])</f>
        <v>55.103452830188672</v>
      </c>
      <c r="AH235" s="11">
        <f>AVERAGE(Table15[Acceleration B1-3 Total Efforts (Gen 2)])</f>
        <v>70.932075471698113</v>
      </c>
      <c r="AI235" s="11">
        <f>AVERAGE(Table15[Deceleration B1-3 Total Efforts (Gen 2)])</f>
        <v>58.513207547169813</v>
      </c>
      <c r="AJ235" s="11">
        <f>AVERAGE(Table15[High Intensity Distance (m)_&gt;15])</f>
        <v>834.31266088679206</v>
      </c>
      <c r="AK235" s="11">
        <f>AVERAGE(Table15[Velocity Zone 5 (20-25 Km/h) (m)])</f>
        <v>193.57165996226419</v>
      </c>
      <c r="AL235" s="11">
        <f>AVERAGE(Table15[Total Player Load])</f>
        <v>612.17092028301886</v>
      </c>
      <c r="AM235" s="11">
        <f>AVERAGE(Table15[ACC+DEC])</f>
        <v>129.44528301886791</v>
      </c>
      <c r="AN235" s="11" t="str">
        <f>TEXT(Table15[[#This Row],[Date]],"mmmm")</f>
        <v>juillet</v>
      </c>
      <c r="AO235" s="11" t="e">
        <f ca="1">_xlfn.MAXIFS(Table15[Total Distance (m)],Table15[Name],Table15[[#This Row],[Name]])</f>
        <v>#NAME?</v>
      </c>
      <c r="AP235" s="11" t="e">
        <f ca="1">_xlfn.MAXIFS(Table15[HSD Above 20 km/h],Table15[Name],Table15[[#This Row],[Name]])</f>
        <v>#NAME?</v>
      </c>
      <c r="AQ235" s="11" t="e">
        <f ca="1">_xlfn.MAXIFS(Table15[Maximum Velocity (km/h)],Table15[Name],Table15[[#This Row],[Name]])</f>
        <v>#NAME?</v>
      </c>
      <c r="AR235" s="9" t="e">
        <f ca="1">Table15[[#This Row],[Maximum Velocity (km/h)]]/Table15[[#This Row],[Max_Maximum Velocity (km/h)]]</f>
        <v>#NAME?</v>
      </c>
      <c r="AS235" s="11" t="e">
        <f ca="1">_xlfn.MAXIFS(Table15[Velocity Zone 4 (15-20 Km/h) (m)],Table15[Name],Table15[[#This Row],[Name]])</f>
        <v>#NAME?</v>
      </c>
      <c r="AT235" s="11" t="e">
        <f ca="1">_xlfn.MAXIFS(Table15[Velocity Zone 6 (25 + Km/h) (m)],Table15[Name],Table15[[#This Row],[Name]])</f>
        <v>#NAME?</v>
      </c>
      <c r="AU235" s="11" t="e">
        <f ca="1">_xlfn.MAXIFS(Table15[Acceleration B1-3 Total Efforts (Gen 2)],Table15[Name],Table15[[#This Row],[Name]])</f>
        <v>#NAME?</v>
      </c>
      <c r="AV235" s="11" t="e">
        <f ca="1">_xlfn.MAXIFS(Table15[Deceleration B1-3 Total Efforts (Gen 2)],Table15[Name],Table15[[#This Row],[Name]])</f>
        <v>#NAME?</v>
      </c>
      <c r="AW235" s="11" t="e">
        <f ca="1">_xlfn.MAXIFS(Table15[High Intensity Distance (m)_&gt;15],Table15[Name],Table15[[#This Row],[Name]])</f>
        <v>#NAME?</v>
      </c>
      <c r="AX235" s="11" t="e">
        <f ca="1">_xlfn.MAXIFS(Table15[Velocity Zone 5 (20-25 Km/h) (m)],Table15[Name],Table15[[#This Row],[Name]])</f>
        <v>#NAME?</v>
      </c>
      <c r="AY235" s="11" t="e">
        <f ca="1">_xlfn.MAXIFS(Table15[Total Player Load],Table15[Name],Table15[[#This Row],[Name]])</f>
        <v>#NAME?</v>
      </c>
      <c r="AZ235" s="11" t="e">
        <f ca="1">_xlfn.MAXIFS(Table15[ACC+DEC],Table15[Name],Table15[[#This Row],[Name]])</f>
        <v>#NAME?</v>
      </c>
      <c r="BA235" s="11">
        <f>CONVERT(Table15[[#This Row],[Total Duration]],"day","mn")</f>
        <v>84.61666666666666</v>
      </c>
      <c r="BB235" s="12">
        <f>Table15[[#This Row],[HSD Above 20 km/h]]/Table15[[#This Row],[Duration(min)]]</f>
        <v>1.7267283829032896</v>
      </c>
      <c r="BC235" s="12">
        <f>Table15[[#This Row],[Velocity Zone 4 (15-20 Km/h) (m)]]/Table15[[#This Row],[Duration(min)]]</f>
        <v>4.3379162103604489</v>
      </c>
      <c r="BD235" s="12">
        <f>Table15[[#This Row],[Velocity Zone 6 (25 + Km/h) (m)]]/Table15[[#This Row],[Duration(min)]]</f>
        <v>0.35300374236753995</v>
      </c>
      <c r="BE235" s="12">
        <f>Table15[[#This Row],[Acceleration B1-3 Total Efforts (Gen 2)]]/Table15[[#This Row],[Duration(min)]]</f>
        <v>0.59090013787669893</v>
      </c>
      <c r="BF235" s="12">
        <f>Table15[[#This Row],[Deceleration B1-3 Total Efforts (Gen 2)]]/Table15[[#This Row],[Duration(min)]]</f>
        <v>0.59090013787669893</v>
      </c>
      <c r="BG235" s="12">
        <f>Table15[[#This Row],[High Intensity Distance (m)_&gt;15]]/Table15[[#This Row],[Duration(min)]]</f>
        <v>6.0646445932637398</v>
      </c>
      <c r="BH235" s="12">
        <f>Table15[[#This Row],[Velocity Zone 5 (20-25 Km/h) (m)]]/Table15[[#This Row],[Duration(min)]]</f>
        <v>1.3737246405357495</v>
      </c>
      <c r="BI235" s="12">
        <f>Table15[[#This Row],[Total Player Load]]/Table15[[#This Row],[Duration(min)]]</f>
        <v>6.6406317116407338</v>
      </c>
      <c r="BJ235" s="12">
        <f>Table15[[#This Row],[ACC+DEC]]/Table15[[#This Row],[Duration(min)]]</f>
        <v>1.1818002757533979</v>
      </c>
      <c r="BK235" s="11"/>
      <c r="BL235" s="11"/>
    </row>
    <row r="236" spans="1:64" x14ac:dyDescent="0.3">
      <c r="A236" s="6" t="s">
        <v>32</v>
      </c>
      <c r="B236" s="6" t="s">
        <v>162</v>
      </c>
      <c r="C236" s="18" t="s">
        <v>163</v>
      </c>
      <c r="D236" s="6" t="s">
        <v>33</v>
      </c>
      <c r="E236" s="17" t="s">
        <v>177</v>
      </c>
      <c r="F236" s="19">
        <v>6368.5079299999998</v>
      </c>
      <c r="G236" s="19">
        <v>156.84</v>
      </c>
      <c r="H236" s="19">
        <v>26.543089999999999</v>
      </c>
      <c r="I236" s="19">
        <v>645.18997000000002</v>
      </c>
      <c r="J236" s="19">
        <v>10.93</v>
      </c>
      <c r="K236" s="19">
        <v>59</v>
      </c>
      <c r="L236" s="19">
        <v>59</v>
      </c>
      <c r="M236" s="19">
        <v>802.02997000000005</v>
      </c>
      <c r="N236" s="19">
        <v>145.91</v>
      </c>
      <c r="O236" s="19">
        <v>732.08687999999995</v>
      </c>
      <c r="P236" s="7">
        <v>65.217920000000007</v>
      </c>
      <c r="Q236" s="10">
        <f>SUM(Table15[[#This Row],[Acceleration B1-3 Total Efforts (Gen 2)]:[Deceleration B1-3 Total Efforts (Gen 2)]])</f>
        <v>118</v>
      </c>
      <c r="R236" s="22">
        <f>AVERAGEIF(Table15[Name],Table15[[#This Row],[Name]],Table15[Total Distance (m)])</f>
        <v>6055.5326909677415</v>
      </c>
      <c r="S236" s="11">
        <f>AVERAGEIF(Table15[Name],Table15[[#This Row],[Name]],Table15[HSD Above 20 km/h])</f>
        <v>274.67451548387095</v>
      </c>
      <c r="T236" s="11">
        <f>AVERAGEIF(Table15[Name],Table15[[#This Row],[Name]],Table15[Maximum Velocity (km/h)])</f>
        <v>26.296229354838712</v>
      </c>
      <c r="U236" s="11">
        <f>AVERAGEIF(Table15[Name],Table15[[#This Row],[Name]],Table15[Velocity Zone 4 (15-20 Km/h) (m)])</f>
        <v>708.64805967741938</v>
      </c>
      <c r="V236" s="11">
        <f>AVERAGEIF(Table15[Name],Table15[[#This Row],[Name]],Table15[Velocity Zone 6 (25 + Km/h) (m)])</f>
        <v>66.10161225806452</v>
      </c>
      <c r="W236" s="11">
        <f>AVERAGEIF(Table15[Name],Table15[[#This Row],[Name]],Table15[Acceleration B1-3 Total Efforts (Gen 2)])</f>
        <v>82.935483870967744</v>
      </c>
      <c r="X236" s="11">
        <f>AVERAGEIF(Table15[Name],Table15[[#This Row],[Name]],Table15[Deceleration B1-3 Total Efforts (Gen 2)])</f>
        <v>67.774193548387103</v>
      </c>
      <c r="Y236" s="11">
        <f>AVERAGEIF(Table15[Name],Table15[[#This Row],[Name]],Table15[High Intensity Distance (m)_&gt;15])</f>
        <v>983.32257516129016</v>
      </c>
      <c r="Z236" s="11">
        <f>AVERAGEIF(Table15[Name],Table15[[#This Row],[Name]],Table15[Velocity Zone 5 (20-25 Km/h) (m)])</f>
        <v>208.5729032258065</v>
      </c>
      <c r="AA236" s="11">
        <f>AVERAGEIF(Table15[Name],Table15[[#This Row],[Name]],Table15[Total Player Load])</f>
        <v>684.52521000000002</v>
      </c>
      <c r="AB236" s="11">
        <f>AVERAGEIF(Table15[Name],Table15[[#This Row],[Name]],Table15[ACC+DEC])</f>
        <v>150.70967741935485</v>
      </c>
      <c r="AC236" s="11">
        <f>AVERAGE(Table15[Total Distance (m)])</f>
        <v>5546.0900840188679</v>
      </c>
      <c r="AD236" s="11">
        <f>AVERAGE(Table15[HSD Above 20 km/h])</f>
        <v>248.67511279245289</v>
      </c>
      <c r="AE236" s="11">
        <f>AVERAGE(Table15[Maximum Velocity (km/h)])</f>
        <v>25.938714150943401</v>
      </c>
      <c r="AF236" s="11">
        <f>AVERAGE(Table15[Velocity Zone 4 (15-20 Km/h) (m)])</f>
        <v>585.63754809433908</v>
      </c>
      <c r="AG236" s="11">
        <f>AVERAGE(Table15[Velocity Zone 6 (25 + Km/h) (m)])</f>
        <v>55.103452830188672</v>
      </c>
      <c r="AH236" s="11">
        <f>AVERAGE(Table15[Acceleration B1-3 Total Efforts (Gen 2)])</f>
        <v>70.932075471698113</v>
      </c>
      <c r="AI236" s="11">
        <f>AVERAGE(Table15[Deceleration B1-3 Total Efforts (Gen 2)])</f>
        <v>58.513207547169813</v>
      </c>
      <c r="AJ236" s="11">
        <f>AVERAGE(Table15[High Intensity Distance (m)_&gt;15])</f>
        <v>834.31266088679206</v>
      </c>
      <c r="AK236" s="11">
        <f>AVERAGE(Table15[Velocity Zone 5 (20-25 Km/h) (m)])</f>
        <v>193.57165996226419</v>
      </c>
      <c r="AL236" s="11">
        <f>AVERAGE(Table15[Total Player Load])</f>
        <v>612.17092028301886</v>
      </c>
      <c r="AM236" s="11">
        <f>AVERAGE(Table15[ACC+DEC])</f>
        <v>129.44528301886791</v>
      </c>
      <c r="AN236" s="11" t="str">
        <f>TEXT(Table15[[#This Row],[Date]],"mmmm")</f>
        <v>juillet</v>
      </c>
      <c r="AO236" s="11" t="e">
        <f ca="1">_xlfn.MAXIFS(Table15[Total Distance (m)],Table15[Name],Table15[[#This Row],[Name]])</f>
        <v>#NAME?</v>
      </c>
      <c r="AP236" s="11" t="e">
        <f ca="1">_xlfn.MAXIFS(Table15[HSD Above 20 km/h],Table15[Name],Table15[[#This Row],[Name]])</f>
        <v>#NAME?</v>
      </c>
      <c r="AQ236" s="11" t="e">
        <f ca="1">_xlfn.MAXIFS(Table15[Maximum Velocity (km/h)],Table15[Name],Table15[[#This Row],[Name]])</f>
        <v>#NAME?</v>
      </c>
      <c r="AR236" s="9" t="e">
        <f ca="1">Table15[[#This Row],[Maximum Velocity (km/h)]]/Table15[[#This Row],[Max_Maximum Velocity (km/h)]]</f>
        <v>#NAME?</v>
      </c>
      <c r="AS236" s="11" t="e">
        <f ca="1">_xlfn.MAXIFS(Table15[Velocity Zone 4 (15-20 Km/h) (m)],Table15[Name],Table15[[#This Row],[Name]])</f>
        <v>#NAME?</v>
      </c>
      <c r="AT236" s="11" t="e">
        <f ca="1">_xlfn.MAXIFS(Table15[Velocity Zone 6 (25 + Km/h) (m)],Table15[Name],Table15[[#This Row],[Name]])</f>
        <v>#NAME?</v>
      </c>
      <c r="AU236" s="11" t="e">
        <f ca="1">_xlfn.MAXIFS(Table15[Acceleration B1-3 Total Efforts (Gen 2)],Table15[Name],Table15[[#This Row],[Name]])</f>
        <v>#NAME?</v>
      </c>
      <c r="AV236" s="11" t="e">
        <f ca="1">_xlfn.MAXIFS(Table15[Deceleration B1-3 Total Efforts (Gen 2)],Table15[Name],Table15[[#This Row],[Name]])</f>
        <v>#NAME?</v>
      </c>
      <c r="AW236" s="11" t="e">
        <f ca="1">_xlfn.MAXIFS(Table15[High Intensity Distance (m)_&gt;15],Table15[Name],Table15[[#This Row],[Name]])</f>
        <v>#NAME?</v>
      </c>
      <c r="AX236" s="11" t="e">
        <f ca="1">_xlfn.MAXIFS(Table15[Velocity Zone 5 (20-25 Km/h) (m)],Table15[Name],Table15[[#This Row],[Name]])</f>
        <v>#NAME?</v>
      </c>
      <c r="AY236" s="11" t="e">
        <f ca="1">_xlfn.MAXIFS(Table15[Total Player Load],Table15[Name],Table15[[#This Row],[Name]])</f>
        <v>#NAME?</v>
      </c>
      <c r="AZ236" s="11" t="e">
        <f ca="1">_xlfn.MAXIFS(Table15[ACC+DEC],Table15[Name],Table15[[#This Row],[Name]])</f>
        <v>#NAME?</v>
      </c>
      <c r="BA236" s="11">
        <f>CONVERT(Table15[[#This Row],[Total Duration]],"day","mn")</f>
        <v>97.633333333333312</v>
      </c>
      <c r="BB236" s="12">
        <f>Table15[[#This Row],[HSD Above 20 km/h]]/Table15[[#This Row],[Duration(min)]]</f>
        <v>1.6064185728917724</v>
      </c>
      <c r="BC236" s="12">
        <f>Table15[[#This Row],[Velocity Zone 4 (15-20 Km/h) (m)]]/Table15[[#This Row],[Duration(min)]]</f>
        <v>6.6082960396039621</v>
      </c>
      <c r="BD236" s="12">
        <f>Table15[[#This Row],[Velocity Zone 6 (25 + Km/h) (m)]]/Table15[[#This Row],[Duration(min)]]</f>
        <v>0.11194947080914991</v>
      </c>
      <c r="BE236" s="12">
        <f>Table15[[#This Row],[Acceleration B1-3 Total Efforts (Gen 2)]]/Table15[[#This Row],[Duration(min)]]</f>
        <v>0.60430180949129408</v>
      </c>
      <c r="BF236" s="12">
        <f>Table15[[#This Row],[Deceleration B1-3 Total Efforts (Gen 2)]]/Table15[[#This Row],[Duration(min)]]</f>
        <v>0.60430180949129408</v>
      </c>
      <c r="BG236" s="12">
        <f>Table15[[#This Row],[High Intensity Distance (m)_&gt;15]]/Table15[[#This Row],[Duration(min)]]</f>
        <v>8.2147146124957349</v>
      </c>
      <c r="BH236" s="12">
        <f>Table15[[#This Row],[Velocity Zone 5 (20-25 Km/h) (m)]]/Table15[[#This Row],[Duration(min)]]</f>
        <v>1.4944691020826224</v>
      </c>
      <c r="BI236" s="12">
        <f>Table15[[#This Row],[Total Player Load]]/Table15[[#This Row],[Duration(min)]]</f>
        <v>7.4983292591328112</v>
      </c>
      <c r="BJ236" s="12">
        <f>Table15[[#This Row],[ACC+DEC]]/Table15[[#This Row],[Duration(min)]]</f>
        <v>1.2086036189825882</v>
      </c>
      <c r="BK236" s="11"/>
      <c r="BL236" s="11"/>
    </row>
    <row r="237" spans="1:64" x14ac:dyDescent="0.3">
      <c r="A237" s="6" t="s">
        <v>34</v>
      </c>
      <c r="B237" s="6" t="s">
        <v>162</v>
      </c>
      <c r="C237" s="18" t="s">
        <v>163</v>
      </c>
      <c r="D237" s="6" t="s">
        <v>19</v>
      </c>
      <c r="E237" s="17" t="s">
        <v>178</v>
      </c>
      <c r="F237" s="19">
        <v>6009.5832499999997</v>
      </c>
      <c r="G237" s="19">
        <v>217.01000999999999</v>
      </c>
      <c r="H237" s="19">
        <v>27.00037</v>
      </c>
      <c r="I237" s="19">
        <v>377.95999</v>
      </c>
      <c r="J237" s="19">
        <v>46.41</v>
      </c>
      <c r="K237" s="19">
        <v>42</v>
      </c>
      <c r="L237" s="19">
        <v>37</v>
      </c>
      <c r="M237" s="19">
        <v>594.97</v>
      </c>
      <c r="N237" s="19">
        <v>170.60001</v>
      </c>
      <c r="O237" s="19">
        <v>523.68973000000005</v>
      </c>
      <c r="P237" s="7">
        <v>58.494639999999997</v>
      </c>
      <c r="Q237" s="10">
        <f>SUM(Table15[[#This Row],[Acceleration B1-3 Total Efforts (Gen 2)]:[Deceleration B1-3 Total Efforts (Gen 2)]])</f>
        <v>79</v>
      </c>
      <c r="R237" s="22">
        <f>AVERAGEIF(Table15[Name],Table15[[#This Row],[Name]],Table15[Total Distance (m)])</f>
        <v>5581.052372000001</v>
      </c>
      <c r="S237" s="11">
        <f>AVERAGEIF(Table15[Name],Table15[[#This Row],[Name]],Table15[HSD Above 20 km/h])</f>
        <v>222.46299999999994</v>
      </c>
      <c r="T237" s="11">
        <f>AVERAGEIF(Table15[Name],Table15[[#This Row],[Name]],Table15[Maximum Velocity (km/h)])</f>
        <v>25.694832333333334</v>
      </c>
      <c r="U237" s="11">
        <f>AVERAGEIF(Table15[Name],Table15[[#This Row],[Name]],Table15[Velocity Zone 4 (15-20 Km/h) (m)])</f>
        <v>541.62199466666652</v>
      </c>
      <c r="V237" s="11">
        <f>AVERAGEIF(Table15[Name],Table15[[#This Row],[Name]],Table15[Velocity Zone 6 (25 + Km/h) (m)])</f>
        <v>43.164333333333325</v>
      </c>
      <c r="W237" s="11">
        <f>AVERAGEIF(Table15[Name],Table15[[#This Row],[Name]],Table15[Acceleration B1-3 Total Efforts (Gen 2)])</f>
        <v>53.666666666666664</v>
      </c>
      <c r="X237" s="11">
        <f>AVERAGEIF(Table15[Name],Table15[[#This Row],[Name]],Table15[Deceleration B1-3 Total Efforts (Gen 2)])</f>
        <v>40</v>
      </c>
      <c r="Y237" s="11">
        <f>AVERAGEIF(Table15[Name],Table15[[#This Row],[Name]],Table15[High Intensity Distance (m)_&gt;15])</f>
        <v>764.0849946666666</v>
      </c>
      <c r="Z237" s="11">
        <f>AVERAGEIF(Table15[Name],Table15[[#This Row],[Name]],Table15[Velocity Zone 5 (20-25 Km/h) (m)])</f>
        <v>179.29866666666666</v>
      </c>
      <c r="AA237" s="11">
        <f>AVERAGEIF(Table15[Name],Table15[[#This Row],[Name]],Table15[Total Player Load])</f>
        <v>509.93909600000012</v>
      </c>
      <c r="AB237" s="11">
        <f>AVERAGEIF(Table15[Name],Table15[[#This Row],[Name]],Table15[ACC+DEC])</f>
        <v>93.666666666666671</v>
      </c>
      <c r="AC237" s="11">
        <f>AVERAGE(Table15[Total Distance (m)])</f>
        <v>5546.0900840188679</v>
      </c>
      <c r="AD237" s="11">
        <f>AVERAGE(Table15[HSD Above 20 km/h])</f>
        <v>248.67511279245289</v>
      </c>
      <c r="AE237" s="11">
        <f>AVERAGE(Table15[Maximum Velocity (km/h)])</f>
        <v>25.938714150943401</v>
      </c>
      <c r="AF237" s="11">
        <f>AVERAGE(Table15[Velocity Zone 4 (15-20 Km/h) (m)])</f>
        <v>585.63754809433908</v>
      </c>
      <c r="AG237" s="11">
        <f>AVERAGE(Table15[Velocity Zone 6 (25 + Km/h) (m)])</f>
        <v>55.103452830188672</v>
      </c>
      <c r="AH237" s="11">
        <f>AVERAGE(Table15[Acceleration B1-3 Total Efforts (Gen 2)])</f>
        <v>70.932075471698113</v>
      </c>
      <c r="AI237" s="11">
        <f>AVERAGE(Table15[Deceleration B1-3 Total Efforts (Gen 2)])</f>
        <v>58.513207547169813</v>
      </c>
      <c r="AJ237" s="11">
        <f>AVERAGE(Table15[High Intensity Distance (m)_&gt;15])</f>
        <v>834.31266088679206</v>
      </c>
      <c r="AK237" s="11">
        <f>AVERAGE(Table15[Velocity Zone 5 (20-25 Km/h) (m)])</f>
        <v>193.57165996226419</v>
      </c>
      <c r="AL237" s="11">
        <f>AVERAGE(Table15[Total Player Load])</f>
        <v>612.17092028301886</v>
      </c>
      <c r="AM237" s="11">
        <f>AVERAGE(Table15[ACC+DEC])</f>
        <v>129.44528301886791</v>
      </c>
      <c r="AN237" s="11" t="str">
        <f>TEXT(Table15[[#This Row],[Date]],"mmmm")</f>
        <v>juillet</v>
      </c>
      <c r="AO237" s="11" t="e">
        <f ca="1">_xlfn.MAXIFS(Table15[Total Distance (m)],Table15[Name],Table15[[#This Row],[Name]])</f>
        <v>#NAME?</v>
      </c>
      <c r="AP237" s="11" t="e">
        <f ca="1">_xlfn.MAXIFS(Table15[HSD Above 20 km/h],Table15[Name],Table15[[#This Row],[Name]])</f>
        <v>#NAME?</v>
      </c>
      <c r="AQ237" s="11" t="e">
        <f ca="1">_xlfn.MAXIFS(Table15[Maximum Velocity (km/h)],Table15[Name],Table15[[#This Row],[Name]])</f>
        <v>#NAME?</v>
      </c>
      <c r="AR237" s="9" t="e">
        <f ca="1">Table15[[#This Row],[Maximum Velocity (km/h)]]/Table15[[#This Row],[Max_Maximum Velocity (km/h)]]</f>
        <v>#NAME?</v>
      </c>
      <c r="AS237" s="11" t="e">
        <f ca="1">_xlfn.MAXIFS(Table15[Velocity Zone 4 (15-20 Km/h) (m)],Table15[Name],Table15[[#This Row],[Name]])</f>
        <v>#NAME?</v>
      </c>
      <c r="AT237" s="11" t="e">
        <f ca="1">_xlfn.MAXIFS(Table15[Velocity Zone 6 (25 + Km/h) (m)],Table15[Name],Table15[[#This Row],[Name]])</f>
        <v>#NAME?</v>
      </c>
      <c r="AU237" s="11" t="e">
        <f ca="1">_xlfn.MAXIFS(Table15[Acceleration B1-3 Total Efforts (Gen 2)],Table15[Name],Table15[[#This Row],[Name]])</f>
        <v>#NAME?</v>
      </c>
      <c r="AV237" s="11" t="e">
        <f ca="1">_xlfn.MAXIFS(Table15[Deceleration B1-3 Total Efforts (Gen 2)],Table15[Name],Table15[[#This Row],[Name]])</f>
        <v>#NAME?</v>
      </c>
      <c r="AW237" s="11" t="e">
        <f ca="1">_xlfn.MAXIFS(Table15[High Intensity Distance (m)_&gt;15],Table15[Name],Table15[[#This Row],[Name]])</f>
        <v>#NAME?</v>
      </c>
      <c r="AX237" s="11" t="e">
        <f ca="1">_xlfn.MAXIFS(Table15[Velocity Zone 5 (20-25 Km/h) (m)],Table15[Name],Table15[[#This Row],[Name]])</f>
        <v>#NAME?</v>
      </c>
      <c r="AY237" s="11" t="e">
        <f ca="1">_xlfn.MAXIFS(Table15[Total Player Load],Table15[Name],Table15[[#This Row],[Name]])</f>
        <v>#NAME?</v>
      </c>
      <c r="AZ237" s="11" t="e">
        <f ca="1">_xlfn.MAXIFS(Table15[ACC+DEC],Table15[Name],Table15[[#This Row],[Name]])</f>
        <v>#NAME?</v>
      </c>
      <c r="BA237" s="11">
        <f>CONVERT(Table15[[#This Row],[Total Duration]],"day","mn")</f>
        <v>102.73333333333332</v>
      </c>
      <c r="BB237" s="12">
        <f>Table15[[#This Row],[HSD Above 20 km/h]]/Table15[[#This Row],[Duration(min)]]</f>
        <v>2.1123621998702142</v>
      </c>
      <c r="BC237" s="12">
        <f>Table15[[#This Row],[Velocity Zone 4 (15-20 Km/h) (m)]]/Table15[[#This Row],[Duration(min)]]</f>
        <v>3.6790394873458796</v>
      </c>
      <c r="BD237" s="12">
        <f>Table15[[#This Row],[Velocity Zone 6 (25 + Km/h) (m)]]/Table15[[#This Row],[Duration(min)]]</f>
        <v>0.45175210902011681</v>
      </c>
      <c r="BE237" s="12">
        <f>Table15[[#This Row],[Acceleration B1-3 Total Efforts (Gen 2)]]/Table15[[#This Row],[Duration(min)]]</f>
        <v>0.40882543802725507</v>
      </c>
      <c r="BF237" s="12">
        <f>Table15[[#This Row],[Deceleration B1-3 Total Efforts (Gen 2)]]/Table15[[#This Row],[Duration(min)]]</f>
        <v>0.36015574302401043</v>
      </c>
      <c r="BG237" s="12">
        <f>Table15[[#This Row],[High Intensity Distance (m)_&gt;15]]/Table15[[#This Row],[Duration(min)]]</f>
        <v>5.7914016872160943</v>
      </c>
      <c r="BH237" s="12">
        <f>Table15[[#This Row],[Velocity Zone 5 (20-25 Km/h) (m)]]/Table15[[#This Row],[Duration(min)]]</f>
        <v>1.6606100908500976</v>
      </c>
      <c r="BI237" s="12">
        <f>Table15[[#This Row],[Total Player Load]]/Table15[[#This Row],[Duration(min)]]</f>
        <v>5.0975638870863085</v>
      </c>
      <c r="BJ237" s="12">
        <f>Table15[[#This Row],[ACC+DEC]]/Table15[[#This Row],[Duration(min)]]</f>
        <v>0.76898118105126556</v>
      </c>
      <c r="BK237" s="11"/>
      <c r="BL237" s="11"/>
    </row>
    <row r="238" spans="1:64" x14ac:dyDescent="0.3">
      <c r="A238" s="6" t="s">
        <v>35</v>
      </c>
      <c r="B238" s="6" t="s">
        <v>162</v>
      </c>
      <c r="C238" s="18" t="s">
        <v>163</v>
      </c>
      <c r="D238" s="6" t="s">
        <v>36</v>
      </c>
      <c r="E238" s="17" t="s">
        <v>179</v>
      </c>
      <c r="F238" s="19">
        <v>6395.2042199999996</v>
      </c>
      <c r="G238" s="19">
        <v>164.03</v>
      </c>
      <c r="H238" s="19">
        <v>28.976590000000002</v>
      </c>
      <c r="I238" s="19">
        <v>624.69001000000003</v>
      </c>
      <c r="J238" s="19">
        <v>37.270000000000003</v>
      </c>
      <c r="K238" s="19">
        <v>69</v>
      </c>
      <c r="L238" s="19">
        <v>80</v>
      </c>
      <c r="M238" s="19">
        <v>788.72001</v>
      </c>
      <c r="N238" s="19">
        <v>126.76</v>
      </c>
      <c r="O238" s="19">
        <v>727.75891000000001</v>
      </c>
      <c r="P238" s="7">
        <v>63.832039999999999</v>
      </c>
      <c r="Q238" s="10">
        <f>SUM(Table15[[#This Row],[Acceleration B1-3 Total Efforts (Gen 2)]:[Deceleration B1-3 Total Efforts (Gen 2)]])</f>
        <v>149</v>
      </c>
      <c r="R238" s="22">
        <f>AVERAGEIF(Table15[Name],Table15[[#This Row],[Name]],Table15[Total Distance (m)])</f>
        <v>6169.8410637500001</v>
      </c>
      <c r="S238" s="11">
        <f>AVERAGEIF(Table15[Name],Table15[[#This Row],[Name]],Table15[HSD Above 20 km/h])</f>
        <v>274.84625124999997</v>
      </c>
      <c r="T238" s="11">
        <f>AVERAGEIF(Table15[Name],Table15[[#This Row],[Name]],Table15[Maximum Velocity (km/h)])</f>
        <v>26.985341250000001</v>
      </c>
      <c r="U238" s="11">
        <f>AVERAGEIF(Table15[Name],Table15[[#This Row],[Name]],Table15[Velocity Zone 4 (15-20 Km/h) (m)])</f>
        <v>792.86249250000014</v>
      </c>
      <c r="V238" s="11">
        <f>AVERAGEIF(Table15[Name],Table15[[#This Row],[Name]],Table15[Velocity Zone 6 (25 + Km/h) (m)])</f>
        <v>61.385000000000005</v>
      </c>
      <c r="W238" s="11">
        <f>AVERAGEIF(Table15[Name],Table15[[#This Row],[Name]],Table15[Acceleration B1-3 Total Efforts (Gen 2)])</f>
        <v>101.875</v>
      </c>
      <c r="X238" s="11">
        <f>AVERAGEIF(Table15[Name],Table15[[#This Row],[Name]],Table15[Deceleration B1-3 Total Efforts (Gen 2)])</f>
        <v>102.5</v>
      </c>
      <c r="Y238" s="11">
        <f>AVERAGEIF(Table15[Name],Table15[[#This Row],[Name]],Table15[High Intensity Distance (m)_&gt;15])</f>
        <v>1067.7087437499999</v>
      </c>
      <c r="Z238" s="11">
        <f>AVERAGEIF(Table15[Name],Table15[[#This Row],[Name]],Table15[Velocity Zone 5 (20-25 Km/h) (m)])</f>
        <v>213.46125124999998</v>
      </c>
      <c r="AA238" s="11">
        <f>AVERAGEIF(Table15[Name],Table15[[#This Row],[Name]],Table15[Total Player Load])</f>
        <v>712.77147687500019</v>
      </c>
      <c r="AB238" s="11">
        <f>AVERAGEIF(Table15[Name],Table15[[#This Row],[Name]],Table15[ACC+DEC])</f>
        <v>204.375</v>
      </c>
      <c r="AC238" s="11">
        <f>AVERAGE(Table15[Total Distance (m)])</f>
        <v>5546.0900840188679</v>
      </c>
      <c r="AD238" s="11">
        <f>AVERAGE(Table15[HSD Above 20 km/h])</f>
        <v>248.67511279245289</v>
      </c>
      <c r="AE238" s="11">
        <f>AVERAGE(Table15[Maximum Velocity (km/h)])</f>
        <v>25.938714150943401</v>
      </c>
      <c r="AF238" s="11">
        <f>AVERAGE(Table15[Velocity Zone 4 (15-20 Km/h) (m)])</f>
        <v>585.63754809433908</v>
      </c>
      <c r="AG238" s="11">
        <f>AVERAGE(Table15[Velocity Zone 6 (25 + Km/h) (m)])</f>
        <v>55.103452830188672</v>
      </c>
      <c r="AH238" s="11">
        <f>AVERAGE(Table15[Acceleration B1-3 Total Efforts (Gen 2)])</f>
        <v>70.932075471698113</v>
      </c>
      <c r="AI238" s="11">
        <f>AVERAGE(Table15[Deceleration B1-3 Total Efforts (Gen 2)])</f>
        <v>58.513207547169813</v>
      </c>
      <c r="AJ238" s="11">
        <f>AVERAGE(Table15[High Intensity Distance (m)_&gt;15])</f>
        <v>834.31266088679206</v>
      </c>
      <c r="AK238" s="11">
        <f>AVERAGE(Table15[Velocity Zone 5 (20-25 Km/h) (m)])</f>
        <v>193.57165996226419</v>
      </c>
      <c r="AL238" s="11">
        <f>AVERAGE(Table15[Total Player Load])</f>
        <v>612.17092028301886</v>
      </c>
      <c r="AM238" s="11">
        <f>AVERAGE(Table15[ACC+DEC])</f>
        <v>129.44528301886791</v>
      </c>
      <c r="AN238" s="11" t="str">
        <f>TEXT(Table15[[#This Row],[Date]],"mmmm")</f>
        <v>juillet</v>
      </c>
      <c r="AO238" s="11" t="e">
        <f ca="1">_xlfn.MAXIFS(Table15[Total Distance (m)],Table15[Name],Table15[[#This Row],[Name]])</f>
        <v>#NAME?</v>
      </c>
      <c r="AP238" s="11" t="e">
        <f ca="1">_xlfn.MAXIFS(Table15[HSD Above 20 km/h],Table15[Name],Table15[[#This Row],[Name]])</f>
        <v>#NAME?</v>
      </c>
      <c r="AQ238" s="11" t="e">
        <f ca="1">_xlfn.MAXIFS(Table15[Maximum Velocity (km/h)],Table15[Name],Table15[[#This Row],[Name]])</f>
        <v>#NAME?</v>
      </c>
      <c r="AR238" s="9" t="e">
        <f ca="1">Table15[[#This Row],[Maximum Velocity (km/h)]]/Table15[[#This Row],[Max_Maximum Velocity (km/h)]]</f>
        <v>#NAME?</v>
      </c>
      <c r="AS238" s="11" t="e">
        <f ca="1">_xlfn.MAXIFS(Table15[Velocity Zone 4 (15-20 Km/h) (m)],Table15[Name],Table15[[#This Row],[Name]])</f>
        <v>#NAME?</v>
      </c>
      <c r="AT238" s="11" t="e">
        <f ca="1">_xlfn.MAXIFS(Table15[Velocity Zone 6 (25 + Km/h) (m)],Table15[Name],Table15[[#This Row],[Name]])</f>
        <v>#NAME?</v>
      </c>
      <c r="AU238" s="11" t="e">
        <f ca="1">_xlfn.MAXIFS(Table15[Acceleration B1-3 Total Efforts (Gen 2)],Table15[Name],Table15[[#This Row],[Name]])</f>
        <v>#NAME?</v>
      </c>
      <c r="AV238" s="11" t="e">
        <f ca="1">_xlfn.MAXIFS(Table15[Deceleration B1-3 Total Efforts (Gen 2)],Table15[Name],Table15[[#This Row],[Name]])</f>
        <v>#NAME?</v>
      </c>
      <c r="AW238" s="11" t="e">
        <f ca="1">_xlfn.MAXIFS(Table15[High Intensity Distance (m)_&gt;15],Table15[Name],Table15[[#This Row],[Name]])</f>
        <v>#NAME?</v>
      </c>
      <c r="AX238" s="11" t="e">
        <f ca="1">_xlfn.MAXIFS(Table15[Velocity Zone 5 (20-25 Km/h) (m)],Table15[Name],Table15[[#This Row],[Name]])</f>
        <v>#NAME?</v>
      </c>
      <c r="AY238" s="11" t="e">
        <f ca="1">_xlfn.MAXIFS(Table15[Total Player Load],Table15[Name],Table15[[#This Row],[Name]])</f>
        <v>#NAME?</v>
      </c>
      <c r="AZ238" s="11" t="e">
        <f ca="1">_xlfn.MAXIFS(Table15[ACC+DEC],Table15[Name],Table15[[#This Row],[Name]])</f>
        <v>#NAME?</v>
      </c>
      <c r="BA238" s="11">
        <f>CONVERT(Table15[[#This Row],[Total Duration]],"day","mn")</f>
        <v>100.18333333333332</v>
      </c>
      <c r="BB238" s="12">
        <f>Table15[[#This Row],[HSD Above 20 km/h]]/Table15[[#This Row],[Duration(min)]]</f>
        <v>1.6372982864747965</v>
      </c>
      <c r="BC238" s="12">
        <f>Table15[[#This Row],[Velocity Zone 4 (15-20 Km/h) (m)]]/Table15[[#This Row],[Duration(min)]]</f>
        <v>6.2354684079188161</v>
      </c>
      <c r="BD238" s="12">
        <f>Table15[[#This Row],[Velocity Zone 6 (25 + Km/h) (m)]]/Table15[[#This Row],[Duration(min)]]</f>
        <v>0.37201796706038937</v>
      </c>
      <c r="BE238" s="12">
        <f>Table15[[#This Row],[Acceleration B1-3 Total Efforts (Gen 2)]]/Table15[[#This Row],[Duration(min)]]</f>
        <v>0.6887373149226419</v>
      </c>
      <c r="BF238" s="12">
        <f>Table15[[#This Row],[Deceleration B1-3 Total Efforts (Gen 2)]]/Table15[[#This Row],[Duration(min)]]</f>
        <v>0.79853601730161383</v>
      </c>
      <c r="BG238" s="12">
        <f>Table15[[#This Row],[High Intensity Distance (m)_&gt;15]]/Table15[[#This Row],[Duration(min)]]</f>
        <v>7.8727666943936123</v>
      </c>
      <c r="BH238" s="12">
        <f>Table15[[#This Row],[Velocity Zone 5 (20-25 Km/h) (m)]]/Table15[[#This Row],[Duration(min)]]</f>
        <v>1.2652803194144071</v>
      </c>
      <c r="BI238" s="12">
        <f>Table15[[#This Row],[Total Player Load]]/Table15[[#This Row],[Duration(min)]]</f>
        <v>7.2642712693395453</v>
      </c>
      <c r="BJ238" s="12">
        <f>Table15[[#This Row],[ACC+DEC]]/Table15[[#This Row],[Duration(min)]]</f>
        <v>1.4872733322242557</v>
      </c>
      <c r="BK238" s="11"/>
      <c r="BL238" s="11"/>
    </row>
    <row r="239" spans="1:64" x14ac:dyDescent="0.3">
      <c r="A239" s="6" t="s">
        <v>132</v>
      </c>
      <c r="B239" s="6" t="s">
        <v>162</v>
      </c>
      <c r="C239" s="18" t="s">
        <v>163</v>
      </c>
      <c r="D239" s="6" t="s">
        <v>133</v>
      </c>
      <c r="E239" s="17" t="s">
        <v>169</v>
      </c>
      <c r="F239" s="19">
        <v>4644.9516599999997</v>
      </c>
      <c r="G239" s="19">
        <v>299.57</v>
      </c>
      <c r="H239" s="19">
        <v>30.237860000000001</v>
      </c>
      <c r="I239" s="19">
        <v>459.04998999999998</v>
      </c>
      <c r="J239" s="19">
        <v>46.73</v>
      </c>
      <c r="K239" s="19">
        <v>76</v>
      </c>
      <c r="L239" s="19">
        <v>52</v>
      </c>
      <c r="M239" s="19">
        <v>758.61999000000003</v>
      </c>
      <c r="N239" s="19">
        <v>252.84</v>
      </c>
      <c r="O239" s="19">
        <v>516.79967999999997</v>
      </c>
      <c r="P239" s="7">
        <v>74.136750000000006</v>
      </c>
      <c r="Q239" s="10">
        <f>SUM(Table15[[#This Row],[Acceleration B1-3 Total Efforts (Gen 2)]:[Deceleration B1-3 Total Efforts (Gen 2)]])</f>
        <v>128</v>
      </c>
      <c r="R239" s="22">
        <f>AVERAGEIF(Table15[Name],Table15[[#This Row],[Name]],Table15[Total Distance (m)])</f>
        <v>5479.0795495652173</v>
      </c>
      <c r="S239" s="11">
        <f>AVERAGEIF(Table15[Name],Table15[[#This Row],[Name]],Table15[HSD Above 20 km/h])</f>
        <v>386.95826173913048</v>
      </c>
      <c r="T239" s="11">
        <f>AVERAGEIF(Table15[Name],Table15[[#This Row],[Name]],Table15[Maximum Velocity (km/h)])</f>
        <v>29.089952173913051</v>
      </c>
      <c r="U239" s="11">
        <f>AVERAGEIF(Table15[Name],Table15[[#This Row],[Name]],Table15[Velocity Zone 4 (15-20 Km/h) (m)])</f>
        <v>636.45826130434773</v>
      </c>
      <c r="V239" s="11">
        <f>AVERAGEIF(Table15[Name],Table15[[#This Row],[Name]],Table15[Velocity Zone 6 (25 + Km/h) (m)])</f>
        <v>92.425217391304358</v>
      </c>
      <c r="W239" s="11">
        <f>AVERAGEIF(Table15[Name],Table15[[#This Row],[Name]],Table15[Acceleration B1-3 Total Efforts (Gen 2)])</f>
        <v>88.347826086956516</v>
      </c>
      <c r="X239" s="11">
        <f>AVERAGEIF(Table15[Name],Table15[[#This Row],[Name]],Table15[Deceleration B1-3 Total Efforts (Gen 2)])</f>
        <v>63.434782608695649</v>
      </c>
      <c r="Y239" s="11">
        <f>AVERAGEIF(Table15[Name],Table15[[#This Row],[Name]],Table15[High Intensity Distance (m)_&gt;15])</f>
        <v>1023.4165230434783</v>
      </c>
      <c r="Z239" s="11">
        <f>AVERAGEIF(Table15[Name],Table15[[#This Row],[Name]],Table15[Velocity Zone 5 (20-25 Km/h) (m)])</f>
        <v>294.53304434782609</v>
      </c>
      <c r="AA239" s="11">
        <f>AVERAGEIF(Table15[Name],Table15[[#This Row],[Name]],Table15[Total Player Load])</f>
        <v>648.57789217391303</v>
      </c>
      <c r="AB239" s="11">
        <f>AVERAGEIF(Table15[Name],Table15[[#This Row],[Name]],Table15[ACC+DEC])</f>
        <v>151.78260869565219</v>
      </c>
      <c r="AC239" s="11">
        <f>AVERAGE(Table15[Total Distance (m)])</f>
        <v>5546.0900840188679</v>
      </c>
      <c r="AD239" s="11">
        <f>AVERAGE(Table15[HSD Above 20 km/h])</f>
        <v>248.67511279245289</v>
      </c>
      <c r="AE239" s="11">
        <f>AVERAGE(Table15[Maximum Velocity (km/h)])</f>
        <v>25.938714150943401</v>
      </c>
      <c r="AF239" s="11">
        <f>AVERAGE(Table15[Velocity Zone 4 (15-20 Km/h) (m)])</f>
        <v>585.63754809433908</v>
      </c>
      <c r="AG239" s="11">
        <f>AVERAGE(Table15[Velocity Zone 6 (25 + Km/h) (m)])</f>
        <v>55.103452830188672</v>
      </c>
      <c r="AH239" s="11">
        <f>AVERAGE(Table15[Acceleration B1-3 Total Efforts (Gen 2)])</f>
        <v>70.932075471698113</v>
      </c>
      <c r="AI239" s="11">
        <f>AVERAGE(Table15[Deceleration B1-3 Total Efforts (Gen 2)])</f>
        <v>58.513207547169813</v>
      </c>
      <c r="AJ239" s="11">
        <f>AVERAGE(Table15[High Intensity Distance (m)_&gt;15])</f>
        <v>834.31266088679206</v>
      </c>
      <c r="AK239" s="11">
        <f>AVERAGE(Table15[Velocity Zone 5 (20-25 Km/h) (m)])</f>
        <v>193.57165996226419</v>
      </c>
      <c r="AL239" s="11">
        <f>AVERAGE(Table15[Total Player Load])</f>
        <v>612.17092028301886</v>
      </c>
      <c r="AM239" s="11">
        <f>AVERAGE(Table15[ACC+DEC])</f>
        <v>129.44528301886791</v>
      </c>
      <c r="AN239" s="11" t="str">
        <f>TEXT(Table15[[#This Row],[Date]],"mmmm")</f>
        <v>juillet</v>
      </c>
      <c r="AO239" s="11" t="e">
        <f ca="1">_xlfn.MAXIFS(Table15[Total Distance (m)],Table15[Name],Table15[[#This Row],[Name]])</f>
        <v>#NAME?</v>
      </c>
      <c r="AP239" s="11" t="e">
        <f ca="1">_xlfn.MAXIFS(Table15[HSD Above 20 km/h],Table15[Name],Table15[[#This Row],[Name]])</f>
        <v>#NAME?</v>
      </c>
      <c r="AQ239" s="11" t="e">
        <f ca="1">_xlfn.MAXIFS(Table15[Maximum Velocity (km/h)],Table15[Name],Table15[[#This Row],[Name]])</f>
        <v>#NAME?</v>
      </c>
      <c r="AR239" s="9" t="e">
        <f ca="1">Table15[[#This Row],[Maximum Velocity (km/h)]]/Table15[[#This Row],[Max_Maximum Velocity (km/h)]]</f>
        <v>#NAME?</v>
      </c>
      <c r="AS239" s="11" t="e">
        <f ca="1">_xlfn.MAXIFS(Table15[Velocity Zone 4 (15-20 Km/h) (m)],Table15[Name],Table15[[#This Row],[Name]])</f>
        <v>#NAME?</v>
      </c>
      <c r="AT239" s="11" t="e">
        <f ca="1">_xlfn.MAXIFS(Table15[Velocity Zone 6 (25 + Km/h) (m)],Table15[Name],Table15[[#This Row],[Name]])</f>
        <v>#NAME?</v>
      </c>
      <c r="AU239" s="11" t="e">
        <f ca="1">_xlfn.MAXIFS(Table15[Acceleration B1-3 Total Efforts (Gen 2)],Table15[Name],Table15[[#This Row],[Name]])</f>
        <v>#NAME?</v>
      </c>
      <c r="AV239" s="11" t="e">
        <f ca="1">_xlfn.MAXIFS(Table15[Deceleration B1-3 Total Efforts (Gen 2)],Table15[Name],Table15[[#This Row],[Name]])</f>
        <v>#NAME?</v>
      </c>
      <c r="AW239" s="11" t="e">
        <f ca="1">_xlfn.MAXIFS(Table15[High Intensity Distance (m)_&gt;15],Table15[Name],Table15[[#This Row],[Name]])</f>
        <v>#NAME?</v>
      </c>
      <c r="AX239" s="11" t="e">
        <f ca="1">_xlfn.MAXIFS(Table15[Velocity Zone 5 (20-25 Km/h) (m)],Table15[Name],Table15[[#This Row],[Name]])</f>
        <v>#NAME?</v>
      </c>
      <c r="AY239" s="11" t="e">
        <f ca="1">_xlfn.MAXIFS(Table15[Total Player Load],Table15[Name],Table15[[#This Row],[Name]])</f>
        <v>#NAME?</v>
      </c>
      <c r="AZ239" s="11" t="e">
        <f ca="1">_xlfn.MAXIFS(Table15[ACC+DEC],Table15[Name],Table15[[#This Row],[Name]])</f>
        <v>#NAME?</v>
      </c>
      <c r="BA239" s="11">
        <f>CONVERT(Table15[[#This Row],[Total Duration]],"day","mn")</f>
        <v>62.65</v>
      </c>
      <c r="BB239" s="12">
        <f>Table15[[#This Row],[HSD Above 20 km/h]]/Table15[[#This Row],[Duration(min)]]</f>
        <v>4.7816440542697523</v>
      </c>
      <c r="BC239" s="12">
        <f>Table15[[#This Row],[Velocity Zone 4 (15-20 Km/h) (m)]]/Table15[[#This Row],[Duration(min)]]</f>
        <v>7.3272145251396648</v>
      </c>
      <c r="BD239" s="12">
        <f>Table15[[#This Row],[Velocity Zone 6 (25 + Km/h) (m)]]/Table15[[#This Row],[Duration(min)]]</f>
        <v>0.74588986432561843</v>
      </c>
      <c r="BE239" s="12">
        <f>Table15[[#This Row],[Acceleration B1-3 Total Efforts (Gen 2)]]/Table15[[#This Row],[Duration(min)]]</f>
        <v>1.2130885873902635</v>
      </c>
      <c r="BF239" s="12">
        <f>Table15[[#This Row],[Deceleration B1-3 Total Efforts (Gen 2)]]/Table15[[#This Row],[Duration(min)]]</f>
        <v>0.83000798084596972</v>
      </c>
      <c r="BG239" s="12">
        <f>Table15[[#This Row],[High Intensity Distance (m)_&gt;15]]/Table15[[#This Row],[Duration(min)]]</f>
        <v>12.108858579409418</v>
      </c>
      <c r="BH239" s="12">
        <f>Table15[[#This Row],[Velocity Zone 5 (20-25 Km/h) (m)]]/Table15[[#This Row],[Duration(min)]]</f>
        <v>4.035754189944134</v>
      </c>
      <c r="BI239" s="12">
        <f>Table15[[#This Row],[Total Player Load]]/Table15[[#This Row],[Duration(min)]]</f>
        <v>8.2489972865123704</v>
      </c>
      <c r="BJ239" s="12">
        <f>Table15[[#This Row],[ACC+DEC]]/Table15[[#This Row],[Duration(min)]]</f>
        <v>2.043096568236233</v>
      </c>
      <c r="BK239" s="11"/>
      <c r="BL239" s="11"/>
    </row>
    <row r="240" spans="1:64" x14ac:dyDescent="0.3">
      <c r="A240" s="6" t="s">
        <v>38</v>
      </c>
      <c r="B240" s="6" t="s">
        <v>162</v>
      </c>
      <c r="C240" s="18" t="s">
        <v>163</v>
      </c>
      <c r="D240" s="6" t="s">
        <v>36</v>
      </c>
      <c r="E240" s="17" t="s">
        <v>180</v>
      </c>
      <c r="F240" s="19">
        <v>6190.9681399999999</v>
      </c>
      <c r="G240" s="19">
        <v>158.28</v>
      </c>
      <c r="H240" s="19">
        <v>28.600069999999999</v>
      </c>
      <c r="I240" s="19">
        <v>540.31997999999999</v>
      </c>
      <c r="J240" s="19">
        <v>21.45</v>
      </c>
      <c r="K240" s="19">
        <v>50</v>
      </c>
      <c r="L240" s="19">
        <v>63</v>
      </c>
      <c r="M240" s="19">
        <v>698.59997999999996</v>
      </c>
      <c r="N240" s="19">
        <v>136.83000000000001</v>
      </c>
      <c r="O240" s="19">
        <v>678.52431000000001</v>
      </c>
      <c r="P240" s="7">
        <v>64.195359999999994</v>
      </c>
      <c r="Q240" s="10">
        <f>SUM(Table15[[#This Row],[Acceleration B1-3 Total Efforts (Gen 2)]:[Deceleration B1-3 Total Efforts (Gen 2)]])</f>
        <v>113</v>
      </c>
      <c r="R240" s="22">
        <f>AVERAGEIF(Table15[Name],Table15[[#This Row],[Name]],Table15[Total Distance (m)])</f>
        <v>5862.2701721428584</v>
      </c>
      <c r="S240" s="11">
        <f>AVERAGEIF(Table15[Name],Table15[[#This Row],[Name]],Table15[HSD Above 20 km/h])</f>
        <v>234.10142785714288</v>
      </c>
      <c r="T240" s="11">
        <f>AVERAGEIF(Table15[Name],Table15[[#This Row],[Name]],Table15[Maximum Velocity (km/h)])</f>
        <v>25.695756428571428</v>
      </c>
      <c r="U240" s="11">
        <f>AVERAGEIF(Table15[Name],Table15[[#This Row],[Name]],Table15[Velocity Zone 4 (15-20 Km/h) (m)])</f>
        <v>673.12214035714283</v>
      </c>
      <c r="V240" s="11">
        <f>AVERAGEIF(Table15[Name],Table15[[#This Row],[Name]],Table15[Velocity Zone 6 (25 + Km/h) (m)])</f>
        <v>30.467142857142857</v>
      </c>
      <c r="W240" s="11">
        <f>AVERAGEIF(Table15[Name],Table15[[#This Row],[Name]],Table15[Acceleration B1-3 Total Efforts (Gen 2)])</f>
        <v>78.285714285714292</v>
      </c>
      <c r="X240" s="11">
        <f>AVERAGEIF(Table15[Name],Table15[[#This Row],[Name]],Table15[Deceleration B1-3 Total Efforts (Gen 2)])</f>
        <v>71.178571428571431</v>
      </c>
      <c r="Y240" s="11">
        <f>AVERAGEIF(Table15[Name],Table15[[#This Row],[Name]],Table15[High Intensity Distance (m)_&gt;15])</f>
        <v>907.22356821428571</v>
      </c>
      <c r="Z240" s="11">
        <f>AVERAGEIF(Table15[Name],Table15[[#This Row],[Name]],Table15[Velocity Zone 5 (20-25 Km/h) (m)])</f>
        <v>203.63428500000001</v>
      </c>
      <c r="AA240" s="11">
        <f>AVERAGEIF(Table15[Name],Table15[[#This Row],[Name]],Table15[Total Player Load])</f>
        <v>656.75099392857157</v>
      </c>
      <c r="AB240" s="11">
        <f>AVERAGEIF(Table15[Name],Table15[[#This Row],[Name]],Table15[ACC+DEC])</f>
        <v>149.46428571428572</v>
      </c>
      <c r="AC240" s="11">
        <f>AVERAGE(Table15[Total Distance (m)])</f>
        <v>5546.0900840188679</v>
      </c>
      <c r="AD240" s="11">
        <f>AVERAGE(Table15[HSD Above 20 km/h])</f>
        <v>248.67511279245289</v>
      </c>
      <c r="AE240" s="11">
        <f>AVERAGE(Table15[Maximum Velocity (km/h)])</f>
        <v>25.938714150943401</v>
      </c>
      <c r="AF240" s="11">
        <f>AVERAGE(Table15[Velocity Zone 4 (15-20 Km/h) (m)])</f>
        <v>585.63754809433908</v>
      </c>
      <c r="AG240" s="11">
        <f>AVERAGE(Table15[Velocity Zone 6 (25 + Km/h) (m)])</f>
        <v>55.103452830188672</v>
      </c>
      <c r="AH240" s="11">
        <f>AVERAGE(Table15[Acceleration B1-3 Total Efforts (Gen 2)])</f>
        <v>70.932075471698113</v>
      </c>
      <c r="AI240" s="11">
        <f>AVERAGE(Table15[Deceleration B1-3 Total Efforts (Gen 2)])</f>
        <v>58.513207547169813</v>
      </c>
      <c r="AJ240" s="11">
        <f>AVERAGE(Table15[High Intensity Distance (m)_&gt;15])</f>
        <v>834.31266088679206</v>
      </c>
      <c r="AK240" s="11">
        <f>AVERAGE(Table15[Velocity Zone 5 (20-25 Km/h) (m)])</f>
        <v>193.57165996226419</v>
      </c>
      <c r="AL240" s="11">
        <f>AVERAGE(Table15[Total Player Load])</f>
        <v>612.17092028301886</v>
      </c>
      <c r="AM240" s="11">
        <f>AVERAGE(Table15[ACC+DEC])</f>
        <v>129.44528301886791</v>
      </c>
      <c r="AN240" s="11" t="str">
        <f>TEXT(Table15[[#This Row],[Date]],"mmmm")</f>
        <v>juillet</v>
      </c>
      <c r="AO240" s="11" t="e">
        <f ca="1">_xlfn.MAXIFS(Table15[Total Distance (m)],Table15[Name],Table15[[#This Row],[Name]])</f>
        <v>#NAME?</v>
      </c>
      <c r="AP240" s="11" t="e">
        <f ca="1">_xlfn.MAXIFS(Table15[HSD Above 20 km/h],Table15[Name],Table15[[#This Row],[Name]])</f>
        <v>#NAME?</v>
      </c>
      <c r="AQ240" s="11" t="e">
        <f ca="1">_xlfn.MAXIFS(Table15[Maximum Velocity (km/h)],Table15[Name],Table15[[#This Row],[Name]])</f>
        <v>#NAME?</v>
      </c>
      <c r="AR240" s="9" t="e">
        <f ca="1">Table15[[#This Row],[Maximum Velocity (km/h)]]/Table15[[#This Row],[Max_Maximum Velocity (km/h)]]</f>
        <v>#NAME?</v>
      </c>
      <c r="AS240" s="11" t="e">
        <f ca="1">_xlfn.MAXIFS(Table15[Velocity Zone 4 (15-20 Km/h) (m)],Table15[Name],Table15[[#This Row],[Name]])</f>
        <v>#NAME?</v>
      </c>
      <c r="AT240" s="11" t="e">
        <f ca="1">_xlfn.MAXIFS(Table15[Velocity Zone 6 (25 + Km/h) (m)],Table15[Name],Table15[[#This Row],[Name]])</f>
        <v>#NAME?</v>
      </c>
      <c r="AU240" s="11" t="e">
        <f ca="1">_xlfn.MAXIFS(Table15[Acceleration B1-3 Total Efforts (Gen 2)],Table15[Name],Table15[[#This Row],[Name]])</f>
        <v>#NAME?</v>
      </c>
      <c r="AV240" s="11" t="e">
        <f ca="1">_xlfn.MAXIFS(Table15[Deceleration B1-3 Total Efforts (Gen 2)],Table15[Name],Table15[[#This Row],[Name]])</f>
        <v>#NAME?</v>
      </c>
      <c r="AW240" s="11" t="e">
        <f ca="1">_xlfn.MAXIFS(Table15[High Intensity Distance (m)_&gt;15],Table15[Name],Table15[[#This Row],[Name]])</f>
        <v>#NAME?</v>
      </c>
      <c r="AX240" s="11" t="e">
        <f ca="1">_xlfn.MAXIFS(Table15[Velocity Zone 5 (20-25 Km/h) (m)],Table15[Name],Table15[[#This Row],[Name]])</f>
        <v>#NAME?</v>
      </c>
      <c r="AY240" s="11" t="e">
        <f ca="1">_xlfn.MAXIFS(Table15[Total Player Load],Table15[Name],Table15[[#This Row],[Name]])</f>
        <v>#NAME?</v>
      </c>
      <c r="AZ240" s="11" t="e">
        <f ca="1">_xlfn.MAXIFS(Table15[ACC+DEC],Table15[Name],Table15[[#This Row],[Name]])</f>
        <v>#NAME?</v>
      </c>
      <c r="BA240" s="11">
        <f>CONVERT(Table15[[#This Row],[Total Duration]],"day","mn")</f>
        <v>96.433333333333337</v>
      </c>
      <c r="BB240" s="12">
        <f>Table15[[#This Row],[HSD Above 20 km/h]]/Table15[[#This Row],[Duration(min)]]</f>
        <v>1.641341168337366</v>
      </c>
      <c r="BC240" s="12">
        <f>Table15[[#This Row],[Velocity Zone 4 (15-20 Km/h) (m)]]/Table15[[#This Row],[Duration(min)]]</f>
        <v>5.6030416176978912</v>
      </c>
      <c r="BD240" s="12">
        <f>Table15[[#This Row],[Velocity Zone 6 (25 + Km/h) (m)]]/Table15[[#This Row],[Duration(min)]]</f>
        <v>0.22243346007604561</v>
      </c>
      <c r="BE240" s="12">
        <f>Table15[[#This Row],[Acceleration B1-3 Total Efforts (Gen 2)]]/Table15[[#This Row],[Duration(min)]]</f>
        <v>0.51849291393017627</v>
      </c>
      <c r="BF240" s="12">
        <f>Table15[[#This Row],[Deceleration B1-3 Total Efforts (Gen 2)]]/Table15[[#This Row],[Duration(min)]]</f>
        <v>0.65330107155202211</v>
      </c>
      <c r="BG240" s="12">
        <f>Table15[[#This Row],[High Intensity Distance (m)_&gt;15]]/Table15[[#This Row],[Duration(min)]]</f>
        <v>7.2443827860352572</v>
      </c>
      <c r="BH240" s="12">
        <f>Table15[[#This Row],[Velocity Zone 5 (20-25 Km/h) (m)]]/Table15[[#This Row],[Duration(min)]]</f>
        <v>1.4189077082613204</v>
      </c>
      <c r="BI240" s="12">
        <f>Table15[[#This Row],[Total Player Load]]/Table15[[#This Row],[Duration(min)]]</f>
        <v>7.0362009332872448</v>
      </c>
      <c r="BJ240" s="12">
        <f>Table15[[#This Row],[ACC+DEC]]/Table15[[#This Row],[Duration(min)]]</f>
        <v>1.1717939854821984</v>
      </c>
      <c r="BK240" s="11"/>
      <c r="BL240" s="11"/>
    </row>
    <row r="241" spans="1:64" x14ac:dyDescent="0.3">
      <c r="A241" s="6" t="s">
        <v>12</v>
      </c>
      <c r="B241" s="6" t="s">
        <v>181</v>
      </c>
      <c r="C241" s="18" t="s">
        <v>182</v>
      </c>
      <c r="D241" s="6" t="s">
        <v>13</v>
      </c>
      <c r="E241" s="17" t="s">
        <v>183</v>
      </c>
      <c r="F241" s="19">
        <v>4070.9819299999999</v>
      </c>
      <c r="G241" s="19">
        <v>110.42</v>
      </c>
      <c r="H241" s="19">
        <v>27.04467</v>
      </c>
      <c r="I241" s="19">
        <v>357.42998999999998</v>
      </c>
      <c r="J241" s="19">
        <v>23.47</v>
      </c>
      <c r="K241" s="19">
        <v>64</v>
      </c>
      <c r="L241" s="19">
        <v>55</v>
      </c>
      <c r="M241" s="19">
        <v>467.84998999999999</v>
      </c>
      <c r="N241" s="19">
        <v>86.95</v>
      </c>
      <c r="O241" s="19">
        <v>476.21985000000001</v>
      </c>
      <c r="P241" s="7">
        <v>48.168370000000003</v>
      </c>
      <c r="Q241" s="10">
        <f>SUM(Table15[[#This Row],[Acceleration B1-3 Total Efforts (Gen 2)]:[Deceleration B1-3 Total Efforts (Gen 2)]])</f>
        <v>119</v>
      </c>
      <c r="R241" s="22">
        <f>AVERAGEIF(Table15[Name],Table15[[#This Row],[Name]],Table15[Total Distance (m)])</f>
        <v>5856.8354133333323</v>
      </c>
      <c r="S241" s="11">
        <f>AVERAGEIF(Table15[Name],Table15[[#This Row],[Name]],Table15[HSD Above 20 km/h])</f>
        <v>236.25925888888889</v>
      </c>
      <c r="T241" s="11">
        <f>AVERAGEIF(Table15[Name],Table15[[#This Row],[Name]],Table15[Maximum Velocity (km/h)])</f>
        <v>26.173386666666666</v>
      </c>
      <c r="U241" s="11">
        <f>AVERAGEIF(Table15[Name],Table15[[#This Row],[Name]],Table15[Velocity Zone 4 (15-20 Km/h) (m)])</f>
        <v>555.67370444444441</v>
      </c>
      <c r="V241" s="11">
        <f>AVERAGEIF(Table15[Name],Table15[[#This Row],[Name]],Table15[Velocity Zone 6 (25 + Km/h) (m)])</f>
        <v>40.940370740740747</v>
      </c>
      <c r="W241" s="11">
        <f>AVERAGEIF(Table15[Name],Table15[[#This Row],[Name]],Table15[Acceleration B1-3 Total Efforts (Gen 2)])</f>
        <v>70.925925925925924</v>
      </c>
      <c r="X241" s="11">
        <f>AVERAGEIF(Table15[Name],Table15[[#This Row],[Name]],Table15[Deceleration B1-3 Total Efforts (Gen 2)])</f>
        <v>56.851851851851855</v>
      </c>
      <c r="Y241" s="11">
        <f>AVERAGEIF(Table15[Name],Table15[[#This Row],[Name]],Table15[High Intensity Distance (m)_&gt;15])</f>
        <v>791.93296333333319</v>
      </c>
      <c r="Z241" s="11">
        <f>AVERAGEIF(Table15[Name],Table15[[#This Row],[Name]],Table15[Velocity Zone 5 (20-25 Km/h) (m)])</f>
        <v>195.31888814814815</v>
      </c>
      <c r="AA241" s="11">
        <f>AVERAGEIF(Table15[Name],Table15[[#This Row],[Name]],Table15[Total Player Load])</f>
        <v>644.53564962962969</v>
      </c>
      <c r="AB241" s="11">
        <f>AVERAGEIF(Table15[Name],Table15[[#This Row],[Name]],Table15[ACC+DEC])</f>
        <v>127.77777777777777</v>
      </c>
      <c r="AC241" s="11">
        <f>AVERAGE(Table15[Total Distance (m)])</f>
        <v>5546.0900840188679</v>
      </c>
      <c r="AD241" s="11">
        <f>AVERAGE(Table15[HSD Above 20 km/h])</f>
        <v>248.67511279245289</v>
      </c>
      <c r="AE241" s="11">
        <f>AVERAGE(Table15[Maximum Velocity (km/h)])</f>
        <v>25.938714150943401</v>
      </c>
      <c r="AF241" s="11">
        <f>AVERAGE(Table15[Velocity Zone 4 (15-20 Km/h) (m)])</f>
        <v>585.63754809433908</v>
      </c>
      <c r="AG241" s="11">
        <f>AVERAGE(Table15[Velocity Zone 6 (25 + Km/h) (m)])</f>
        <v>55.103452830188672</v>
      </c>
      <c r="AH241" s="11">
        <f>AVERAGE(Table15[Acceleration B1-3 Total Efforts (Gen 2)])</f>
        <v>70.932075471698113</v>
      </c>
      <c r="AI241" s="11">
        <f>AVERAGE(Table15[Deceleration B1-3 Total Efforts (Gen 2)])</f>
        <v>58.513207547169813</v>
      </c>
      <c r="AJ241" s="11">
        <f>AVERAGE(Table15[High Intensity Distance (m)_&gt;15])</f>
        <v>834.31266088679206</v>
      </c>
      <c r="AK241" s="11">
        <f>AVERAGE(Table15[Velocity Zone 5 (20-25 Km/h) (m)])</f>
        <v>193.57165996226419</v>
      </c>
      <c r="AL241" s="11">
        <f>AVERAGE(Table15[Total Player Load])</f>
        <v>612.17092028301886</v>
      </c>
      <c r="AM241" s="11">
        <f>AVERAGE(Table15[ACC+DEC])</f>
        <v>129.44528301886791</v>
      </c>
      <c r="AN241" s="11" t="str">
        <f>TEXT(Table15[[#This Row],[Date]],"mmmm")</f>
        <v>juillet</v>
      </c>
      <c r="AO241" s="11" t="e">
        <f ca="1">_xlfn.MAXIFS(Table15[Total Distance (m)],Table15[Name],Table15[[#This Row],[Name]])</f>
        <v>#NAME?</v>
      </c>
      <c r="AP241" s="11" t="e">
        <f ca="1">_xlfn.MAXIFS(Table15[HSD Above 20 km/h],Table15[Name],Table15[[#This Row],[Name]])</f>
        <v>#NAME?</v>
      </c>
      <c r="AQ241" s="11" t="e">
        <f ca="1">_xlfn.MAXIFS(Table15[Maximum Velocity (km/h)],Table15[Name],Table15[[#This Row],[Name]])</f>
        <v>#NAME?</v>
      </c>
      <c r="AR241" s="9" t="e">
        <f ca="1">Table15[[#This Row],[Maximum Velocity (km/h)]]/Table15[[#This Row],[Max_Maximum Velocity (km/h)]]</f>
        <v>#NAME?</v>
      </c>
      <c r="AS241" s="11" t="e">
        <f ca="1">_xlfn.MAXIFS(Table15[Velocity Zone 4 (15-20 Km/h) (m)],Table15[Name],Table15[[#This Row],[Name]])</f>
        <v>#NAME?</v>
      </c>
      <c r="AT241" s="11" t="e">
        <f ca="1">_xlfn.MAXIFS(Table15[Velocity Zone 6 (25 + Km/h) (m)],Table15[Name],Table15[[#This Row],[Name]])</f>
        <v>#NAME?</v>
      </c>
      <c r="AU241" s="11" t="e">
        <f ca="1">_xlfn.MAXIFS(Table15[Acceleration B1-3 Total Efforts (Gen 2)],Table15[Name],Table15[[#This Row],[Name]])</f>
        <v>#NAME?</v>
      </c>
      <c r="AV241" s="11" t="e">
        <f ca="1">_xlfn.MAXIFS(Table15[Deceleration B1-3 Total Efforts (Gen 2)],Table15[Name],Table15[[#This Row],[Name]])</f>
        <v>#NAME?</v>
      </c>
      <c r="AW241" s="11" t="e">
        <f ca="1">_xlfn.MAXIFS(Table15[High Intensity Distance (m)_&gt;15],Table15[Name],Table15[[#This Row],[Name]])</f>
        <v>#NAME?</v>
      </c>
      <c r="AX241" s="11" t="e">
        <f ca="1">_xlfn.MAXIFS(Table15[Velocity Zone 5 (20-25 Km/h) (m)],Table15[Name],Table15[[#This Row],[Name]])</f>
        <v>#NAME?</v>
      </c>
      <c r="AY241" s="11" t="e">
        <f ca="1">_xlfn.MAXIFS(Table15[Total Player Load],Table15[Name],Table15[[#This Row],[Name]])</f>
        <v>#NAME?</v>
      </c>
      <c r="AZ241" s="11" t="e">
        <f ca="1">_xlfn.MAXIFS(Table15[ACC+DEC],Table15[Name],Table15[[#This Row],[Name]])</f>
        <v>#NAME?</v>
      </c>
      <c r="BA241" s="11">
        <f>CONVERT(Table15[[#This Row],[Total Duration]],"day","mn")</f>
        <v>84.499999999999986</v>
      </c>
      <c r="BB241" s="12">
        <f>Table15[[#This Row],[HSD Above 20 km/h]]/Table15[[#This Row],[Duration(min)]]</f>
        <v>1.3067455621301778</v>
      </c>
      <c r="BC241" s="12">
        <f>Table15[[#This Row],[Velocity Zone 4 (15-20 Km/h) (m)]]/Table15[[#This Row],[Duration(min)]]</f>
        <v>4.2299407100591724</v>
      </c>
      <c r="BD241" s="12">
        <f>Table15[[#This Row],[Velocity Zone 6 (25 + Km/h) (m)]]/Table15[[#This Row],[Duration(min)]]</f>
        <v>0.27775147928994087</v>
      </c>
      <c r="BE241" s="12">
        <f>Table15[[#This Row],[Acceleration B1-3 Total Efforts (Gen 2)]]/Table15[[#This Row],[Duration(min)]]</f>
        <v>0.75739644970414211</v>
      </c>
      <c r="BF241" s="12">
        <f>Table15[[#This Row],[Deceleration B1-3 Total Efforts (Gen 2)]]/Table15[[#This Row],[Duration(min)]]</f>
        <v>0.65088757396449715</v>
      </c>
      <c r="BG241" s="12">
        <f>Table15[[#This Row],[High Intensity Distance (m)_&gt;15]]/Table15[[#This Row],[Duration(min)]]</f>
        <v>5.5366862721893497</v>
      </c>
      <c r="BH241" s="12">
        <f>Table15[[#This Row],[Velocity Zone 5 (20-25 Km/h) (m)]]/Table15[[#This Row],[Duration(min)]]</f>
        <v>1.0289940828402369</v>
      </c>
      <c r="BI241" s="12">
        <f>Table15[[#This Row],[Total Player Load]]/Table15[[#This Row],[Duration(min)]]</f>
        <v>5.6357378698224858</v>
      </c>
      <c r="BJ241" s="12">
        <f>Table15[[#This Row],[ACC+DEC]]/Table15[[#This Row],[Duration(min)]]</f>
        <v>1.4082840236686394</v>
      </c>
      <c r="BK241" s="11"/>
      <c r="BL241" s="11"/>
    </row>
    <row r="242" spans="1:64" x14ac:dyDescent="0.3">
      <c r="A242" s="6" t="s">
        <v>14</v>
      </c>
      <c r="B242" s="6" t="s">
        <v>181</v>
      </c>
      <c r="C242" s="18" t="s">
        <v>182</v>
      </c>
      <c r="D242" s="6" t="s">
        <v>15</v>
      </c>
      <c r="E242" s="17" t="s">
        <v>184</v>
      </c>
      <c r="F242" s="19">
        <v>4159.2451199999996</v>
      </c>
      <c r="G242" s="19">
        <v>78.05</v>
      </c>
      <c r="H242" s="19">
        <v>25.682539999999999</v>
      </c>
      <c r="I242" s="19">
        <v>201.89</v>
      </c>
      <c r="J242" s="19">
        <v>12.02</v>
      </c>
      <c r="K242" s="19">
        <v>50</v>
      </c>
      <c r="L242" s="19">
        <v>52</v>
      </c>
      <c r="M242" s="19">
        <v>279.94</v>
      </c>
      <c r="N242" s="19">
        <v>66.03</v>
      </c>
      <c r="O242" s="19">
        <v>486.93042000000003</v>
      </c>
      <c r="P242" s="7">
        <v>46.46743</v>
      </c>
      <c r="Q242" s="10">
        <f>SUM(Table15[[#This Row],[Acceleration B1-3 Total Efforts (Gen 2)]:[Deceleration B1-3 Total Efforts (Gen 2)]])</f>
        <v>102</v>
      </c>
      <c r="R242" s="22">
        <f>AVERAGEIF(Table15[Name],Table15[[#This Row],[Name]],Table15[Total Distance (m)])</f>
        <v>4869.3203724000005</v>
      </c>
      <c r="S242" s="11">
        <f>AVERAGEIF(Table15[Name],Table15[[#This Row],[Name]],Table15[HSD Above 20 km/h])</f>
        <v>247.6363996</v>
      </c>
      <c r="T242" s="11">
        <f>AVERAGEIF(Table15[Name],Table15[[#This Row],[Name]],Table15[Maximum Velocity (km/h)])</f>
        <v>26.278271199999999</v>
      </c>
      <c r="U242" s="11">
        <f>AVERAGEIF(Table15[Name],Table15[[#This Row],[Name]],Table15[Velocity Zone 4 (15-20 Km/h) (m)])</f>
        <v>530.37160040000015</v>
      </c>
      <c r="V242" s="11">
        <f>AVERAGEIF(Table15[Name],Table15[[#This Row],[Name]],Table15[Velocity Zone 6 (25 + Km/h) (m)])</f>
        <v>78.678400000000011</v>
      </c>
      <c r="W242" s="11">
        <f>AVERAGEIF(Table15[Name],Table15[[#This Row],[Name]],Table15[Acceleration B1-3 Total Efforts (Gen 2)])</f>
        <v>62.76</v>
      </c>
      <c r="X242" s="11">
        <f>AVERAGEIF(Table15[Name],Table15[[#This Row],[Name]],Table15[Deceleration B1-3 Total Efforts (Gen 2)])</f>
        <v>54.96</v>
      </c>
      <c r="Y242" s="11">
        <f>AVERAGEIF(Table15[Name],Table15[[#This Row],[Name]],Table15[High Intensity Distance (m)_&gt;15])</f>
        <v>778.00800000000015</v>
      </c>
      <c r="Z242" s="11">
        <f>AVERAGEIF(Table15[Name],Table15[[#This Row],[Name]],Table15[Velocity Zone 5 (20-25 Km/h) (m)])</f>
        <v>168.95799960000005</v>
      </c>
      <c r="AA242" s="11">
        <f>AVERAGEIF(Table15[Name],Table15[[#This Row],[Name]],Table15[Total Player Load])</f>
        <v>537.5049484000001</v>
      </c>
      <c r="AB242" s="11">
        <f>AVERAGEIF(Table15[Name],Table15[[#This Row],[Name]],Table15[ACC+DEC])</f>
        <v>117.72</v>
      </c>
      <c r="AC242" s="11">
        <f>AVERAGE(Table15[Total Distance (m)])</f>
        <v>5546.0900840188679</v>
      </c>
      <c r="AD242" s="11">
        <f>AVERAGE(Table15[HSD Above 20 km/h])</f>
        <v>248.67511279245289</v>
      </c>
      <c r="AE242" s="11">
        <f>AVERAGE(Table15[Maximum Velocity (km/h)])</f>
        <v>25.938714150943401</v>
      </c>
      <c r="AF242" s="11">
        <f>AVERAGE(Table15[Velocity Zone 4 (15-20 Km/h) (m)])</f>
        <v>585.63754809433908</v>
      </c>
      <c r="AG242" s="11">
        <f>AVERAGE(Table15[Velocity Zone 6 (25 + Km/h) (m)])</f>
        <v>55.103452830188672</v>
      </c>
      <c r="AH242" s="11">
        <f>AVERAGE(Table15[Acceleration B1-3 Total Efforts (Gen 2)])</f>
        <v>70.932075471698113</v>
      </c>
      <c r="AI242" s="11">
        <f>AVERAGE(Table15[Deceleration B1-3 Total Efforts (Gen 2)])</f>
        <v>58.513207547169813</v>
      </c>
      <c r="AJ242" s="11">
        <f>AVERAGE(Table15[High Intensity Distance (m)_&gt;15])</f>
        <v>834.31266088679206</v>
      </c>
      <c r="AK242" s="11">
        <f>AVERAGE(Table15[Velocity Zone 5 (20-25 Km/h) (m)])</f>
        <v>193.57165996226419</v>
      </c>
      <c r="AL242" s="11">
        <f>AVERAGE(Table15[Total Player Load])</f>
        <v>612.17092028301886</v>
      </c>
      <c r="AM242" s="11">
        <f>AVERAGE(Table15[ACC+DEC])</f>
        <v>129.44528301886791</v>
      </c>
      <c r="AN242" s="11" t="str">
        <f>TEXT(Table15[[#This Row],[Date]],"mmmm")</f>
        <v>juillet</v>
      </c>
      <c r="AO242" s="11" t="e">
        <f ca="1">_xlfn.MAXIFS(Table15[Total Distance (m)],Table15[Name],Table15[[#This Row],[Name]])</f>
        <v>#NAME?</v>
      </c>
      <c r="AP242" s="11" t="e">
        <f ca="1">_xlfn.MAXIFS(Table15[HSD Above 20 km/h],Table15[Name],Table15[[#This Row],[Name]])</f>
        <v>#NAME?</v>
      </c>
      <c r="AQ242" s="11" t="e">
        <f ca="1">_xlfn.MAXIFS(Table15[Maximum Velocity (km/h)],Table15[Name],Table15[[#This Row],[Name]])</f>
        <v>#NAME?</v>
      </c>
      <c r="AR242" s="9" t="e">
        <f ca="1">Table15[[#This Row],[Maximum Velocity (km/h)]]/Table15[[#This Row],[Max_Maximum Velocity (km/h)]]</f>
        <v>#NAME?</v>
      </c>
      <c r="AS242" s="11" t="e">
        <f ca="1">_xlfn.MAXIFS(Table15[Velocity Zone 4 (15-20 Km/h) (m)],Table15[Name],Table15[[#This Row],[Name]])</f>
        <v>#NAME?</v>
      </c>
      <c r="AT242" s="11" t="e">
        <f ca="1">_xlfn.MAXIFS(Table15[Velocity Zone 6 (25 + Km/h) (m)],Table15[Name],Table15[[#This Row],[Name]])</f>
        <v>#NAME?</v>
      </c>
      <c r="AU242" s="11" t="e">
        <f ca="1">_xlfn.MAXIFS(Table15[Acceleration B1-3 Total Efforts (Gen 2)],Table15[Name],Table15[[#This Row],[Name]])</f>
        <v>#NAME?</v>
      </c>
      <c r="AV242" s="11" t="e">
        <f ca="1">_xlfn.MAXIFS(Table15[Deceleration B1-3 Total Efforts (Gen 2)],Table15[Name],Table15[[#This Row],[Name]])</f>
        <v>#NAME?</v>
      </c>
      <c r="AW242" s="11" t="e">
        <f ca="1">_xlfn.MAXIFS(Table15[High Intensity Distance (m)_&gt;15],Table15[Name],Table15[[#This Row],[Name]])</f>
        <v>#NAME?</v>
      </c>
      <c r="AX242" s="11" t="e">
        <f ca="1">_xlfn.MAXIFS(Table15[Velocity Zone 5 (20-25 Km/h) (m)],Table15[Name],Table15[[#This Row],[Name]])</f>
        <v>#NAME?</v>
      </c>
      <c r="AY242" s="11" t="e">
        <f ca="1">_xlfn.MAXIFS(Table15[Total Player Load],Table15[Name],Table15[[#This Row],[Name]])</f>
        <v>#NAME?</v>
      </c>
      <c r="AZ242" s="11" t="e">
        <f ca="1">_xlfn.MAXIFS(Table15[ACC+DEC],Table15[Name],Table15[[#This Row],[Name]])</f>
        <v>#NAME?</v>
      </c>
      <c r="BA242" s="11">
        <f>CONVERT(Table15[[#This Row],[Total Duration]],"day","mn")</f>
        <v>91.083333333333329</v>
      </c>
      <c r="BB242" s="12">
        <f>Table15[[#This Row],[HSD Above 20 km/h]]/Table15[[#This Row],[Duration(min)]]</f>
        <v>0.85690759377859105</v>
      </c>
      <c r="BC242" s="12">
        <f>Table15[[#This Row],[Velocity Zone 4 (15-20 Km/h) (m)]]/Table15[[#This Row],[Duration(min)]]</f>
        <v>2.2165416285452881</v>
      </c>
      <c r="BD242" s="12">
        <f>Table15[[#This Row],[Velocity Zone 6 (25 + Km/h) (m)]]/Table15[[#This Row],[Duration(min)]]</f>
        <v>0.13196706312900275</v>
      </c>
      <c r="BE242" s="12">
        <f>Table15[[#This Row],[Acceleration B1-3 Total Efforts (Gen 2)]]/Table15[[#This Row],[Duration(min)]]</f>
        <v>0.54894784995425439</v>
      </c>
      <c r="BF242" s="12">
        <f>Table15[[#This Row],[Deceleration B1-3 Total Efforts (Gen 2)]]/Table15[[#This Row],[Duration(min)]]</f>
        <v>0.57090576395242454</v>
      </c>
      <c r="BG242" s="12">
        <f>Table15[[#This Row],[High Intensity Distance (m)_&gt;15]]/Table15[[#This Row],[Duration(min)]]</f>
        <v>3.0734492223238794</v>
      </c>
      <c r="BH242" s="12">
        <f>Table15[[#This Row],[Velocity Zone 5 (20-25 Km/h) (m)]]/Table15[[#This Row],[Duration(min)]]</f>
        <v>0.7249405306495883</v>
      </c>
      <c r="BI242" s="12">
        <f>Table15[[#This Row],[Total Player Load]]/Table15[[#This Row],[Duration(min)]]</f>
        <v>5.3459881427264415</v>
      </c>
      <c r="BJ242" s="12">
        <f>Table15[[#This Row],[ACC+DEC]]/Table15[[#This Row],[Duration(min)]]</f>
        <v>1.1198536139066788</v>
      </c>
      <c r="BK242" s="11"/>
      <c r="BL242" s="11"/>
    </row>
    <row r="243" spans="1:64" x14ac:dyDescent="0.3">
      <c r="A243" s="6" t="s">
        <v>16</v>
      </c>
      <c r="B243" s="6" t="s">
        <v>181</v>
      </c>
      <c r="C243" s="18" t="s">
        <v>182</v>
      </c>
      <c r="D243" s="6" t="s">
        <v>17</v>
      </c>
      <c r="E243" s="17" t="s">
        <v>185</v>
      </c>
      <c r="F243" s="19">
        <v>3839.27612</v>
      </c>
      <c r="G243" s="19">
        <v>81.56</v>
      </c>
      <c r="H243" s="19">
        <v>27.150310000000001</v>
      </c>
      <c r="I243" s="19">
        <v>118.11</v>
      </c>
      <c r="J243" s="19">
        <v>24.33</v>
      </c>
      <c r="K243" s="19">
        <v>31</v>
      </c>
      <c r="L243" s="19">
        <v>26</v>
      </c>
      <c r="M243" s="19">
        <v>199.67</v>
      </c>
      <c r="N243" s="19">
        <v>57.23</v>
      </c>
      <c r="O243" s="19">
        <v>399.25954999999999</v>
      </c>
      <c r="P243" s="7">
        <v>45.652500000000003</v>
      </c>
      <c r="Q243" s="10">
        <f>SUM(Table15[[#This Row],[Acceleration B1-3 Total Efforts (Gen 2)]:[Deceleration B1-3 Total Efforts (Gen 2)]])</f>
        <v>57</v>
      </c>
      <c r="R243" s="22">
        <f>AVERAGEIF(Table15[Name],Table15[[#This Row],[Name]],Table15[Total Distance (m)])</f>
        <v>5619.8345883333332</v>
      </c>
      <c r="S243" s="11">
        <f>AVERAGEIF(Table15[Name],Table15[[#This Row],[Name]],Table15[HSD Above 20 km/h])</f>
        <v>194.1326656666667</v>
      </c>
      <c r="T243" s="11">
        <f>AVERAGEIF(Table15[Name],Table15[[#This Row],[Name]],Table15[Maximum Velocity (km/h)])</f>
        <v>25.38796266666666</v>
      </c>
      <c r="U243" s="11">
        <f>AVERAGEIF(Table15[Name],Table15[[#This Row],[Name]],Table15[Velocity Zone 4 (15-20 Km/h) (m)])</f>
        <v>452.42266433333327</v>
      </c>
      <c r="V243" s="11">
        <f>AVERAGEIF(Table15[Name],Table15[[#This Row],[Name]],Table15[Velocity Zone 6 (25 + Km/h) (m)])</f>
        <v>48.318666999999991</v>
      </c>
      <c r="W243" s="11">
        <f>AVERAGEIF(Table15[Name],Table15[[#This Row],[Name]],Table15[Acceleration B1-3 Total Efforts (Gen 2)])</f>
        <v>61.2</v>
      </c>
      <c r="X243" s="11">
        <f>AVERAGEIF(Table15[Name],Table15[[#This Row],[Name]],Table15[Deceleration B1-3 Total Efforts (Gen 2)])</f>
        <v>48.06666666666667</v>
      </c>
      <c r="Y243" s="11">
        <f>AVERAGEIF(Table15[Name],Table15[[#This Row],[Name]],Table15[High Intensity Distance (m)_&gt;15])</f>
        <v>646.55532999999991</v>
      </c>
      <c r="Z243" s="11">
        <f>AVERAGEIF(Table15[Name],Table15[[#This Row],[Name]],Table15[Velocity Zone 5 (20-25 Km/h) (m)])</f>
        <v>145.81399866666669</v>
      </c>
      <c r="AA243" s="11">
        <f>AVERAGEIF(Table15[Name],Table15[[#This Row],[Name]],Table15[Total Player Load])</f>
        <v>593.12283433333312</v>
      </c>
      <c r="AB243" s="11">
        <f>AVERAGEIF(Table15[Name],Table15[[#This Row],[Name]],Table15[ACC+DEC])</f>
        <v>109.26666666666667</v>
      </c>
      <c r="AC243" s="11">
        <f>AVERAGE(Table15[Total Distance (m)])</f>
        <v>5546.0900840188679</v>
      </c>
      <c r="AD243" s="11">
        <f>AVERAGE(Table15[HSD Above 20 km/h])</f>
        <v>248.67511279245289</v>
      </c>
      <c r="AE243" s="11">
        <f>AVERAGE(Table15[Maximum Velocity (km/h)])</f>
        <v>25.938714150943401</v>
      </c>
      <c r="AF243" s="11">
        <f>AVERAGE(Table15[Velocity Zone 4 (15-20 Km/h) (m)])</f>
        <v>585.63754809433908</v>
      </c>
      <c r="AG243" s="11">
        <f>AVERAGE(Table15[Velocity Zone 6 (25 + Km/h) (m)])</f>
        <v>55.103452830188672</v>
      </c>
      <c r="AH243" s="11">
        <f>AVERAGE(Table15[Acceleration B1-3 Total Efforts (Gen 2)])</f>
        <v>70.932075471698113</v>
      </c>
      <c r="AI243" s="11">
        <f>AVERAGE(Table15[Deceleration B1-3 Total Efforts (Gen 2)])</f>
        <v>58.513207547169813</v>
      </c>
      <c r="AJ243" s="11">
        <f>AVERAGE(Table15[High Intensity Distance (m)_&gt;15])</f>
        <v>834.31266088679206</v>
      </c>
      <c r="AK243" s="11">
        <f>AVERAGE(Table15[Velocity Zone 5 (20-25 Km/h) (m)])</f>
        <v>193.57165996226419</v>
      </c>
      <c r="AL243" s="11">
        <f>AVERAGE(Table15[Total Player Load])</f>
        <v>612.17092028301886</v>
      </c>
      <c r="AM243" s="11">
        <f>AVERAGE(Table15[ACC+DEC])</f>
        <v>129.44528301886791</v>
      </c>
      <c r="AN243" s="11" t="str">
        <f>TEXT(Table15[[#This Row],[Date]],"mmmm")</f>
        <v>juillet</v>
      </c>
      <c r="AO243" s="11" t="e">
        <f ca="1">_xlfn.MAXIFS(Table15[Total Distance (m)],Table15[Name],Table15[[#This Row],[Name]])</f>
        <v>#NAME?</v>
      </c>
      <c r="AP243" s="11" t="e">
        <f ca="1">_xlfn.MAXIFS(Table15[HSD Above 20 km/h],Table15[Name],Table15[[#This Row],[Name]])</f>
        <v>#NAME?</v>
      </c>
      <c r="AQ243" s="11" t="e">
        <f ca="1">_xlfn.MAXIFS(Table15[Maximum Velocity (km/h)],Table15[Name],Table15[[#This Row],[Name]])</f>
        <v>#NAME?</v>
      </c>
      <c r="AR243" s="9" t="e">
        <f ca="1">Table15[[#This Row],[Maximum Velocity (km/h)]]/Table15[[#This Row],[Max_Maximum Velocity (km/h)]]</f>
        <v>#NAME?</v>
      </c>
      <c r="AS243" s="11" t="e">
        <f ca="1">_xlfn.MAXIFS(Table15[Velocity Zone 4 (15-20 Km/h) (m)],Table15[Name],Table15[[#This Row],[Name]])</f>
        <v>#NAME?</v>
      </c>
      <c r="AT243" s="11" t="e">
        <f ca="1">_xlfn.MAXIFS(Table15[Velocity Zone 6 (25 + Km/h) (m)],Table15[Name],Table15[[#This Row],[Name]])</f>
        <v>#NAME?</v>
      </c>
      <c r="AU243" s="11" t="e">
        <f ca="1">_xlfn.MAXIFS(Table15[Acceleration B1-3 Total Efforts (Gen 2)],Table15[Name],Table15[[#This Row],[Name]])</f>
        <v>#NAME?</v>
      </c>
      <c r="AV243" s="11" t="e">
        <f ca="1">_xlfn.MAXIFS(Table15[Deceleration B1-3 Total Efforts (Gen 2)],Table15[Name],Table15[[#This Row],[Name]])</f>
        <v>#NAME?</v>
      </c>
      <c r="AW243" s="11" t="e">
        <f ca="1">_xlfn.MAXIFS(Table15[High Intensity Distance (m)_&gt;15],Table15[Name],Table15[[#This Row],[Name]])</f>
        <v>#NAME?</v>
      </c>
      <c r="AX243" s="11" t="e">
        <f ca="1">_xlfn.MAXIFS(Table15[Velocity Zone 5 (20-25 Km/h) (m)],Table15[Name],Table15[[#This Row],[Name]])</f>
        <v>#NAME?</v>
      </c>
      <c r="AY243" s="11" t="e">
        <f ca="1">_xlfn.MAXIFS(Table15[Total Player Load],Table15[Name],Table15[[#This Row],[Name]])</f>
        <v>#NAME?</v>
      </c>
      <c r="AZ243" s="11" t="e">
        <f ca="1">_xlfn.MAXIFS(Table15[ACC+DEC],Table15[Name],Table15[[#This Row],[Name]])</f>
        <v>#NAME?</v>
      </c>
      <c r="BA243" s="11">
        <f>CONVERT(Table15[[#This Row],[Total Duration]],"day","mn")</f>
        <v>84.083333333333329</v>
      </c>
      <c r="BB243" s="12">
        <f>Table15[[#This Row],[HSD Above 20 km/h]]/Table15[[#This Row],[Duration(min)]]</f>
        <v>0.96999008919722507</v>
      </c>
      <c r="BC243" s="12">
        <f>Table15[[#This Row],[Velocity Zone 4 (15-20 Km/h) (m)]]/Table15[[#This Row],[Duration(min)]]</f>
        <v>1.4046778989098119</v>
      </c>
      <c r="BD243" s="12">
        <f>Table15[[#This Row],[Velocity Zone 6 (25 + Km/h) (m)]]/Table15[[#This Row],[Duration(min)]]</f>
        <v>0.28935579781962339</v>
      </c>
      <c r="BE243" s="12">
        <f>Table15[[#This Row],[Acceleration B1-3 Total Efforts (Gen 2)]]/Table15[[#This Row],[Duration(min)]]</f>
        <v>0.36868186323092172</v>
      </c>
      <c r="BF243" s="12">
        <f>Table15[[#This Row],[Deceleration B1-3 Total Efforts (Gen 2)]]/Table15[[#This Row],[Duration(min)]]</f>
        <v>0.30921704658077304</v>
      </c>
      <c r="BG243" s="12">
        <f>Table15[[#This Row],[High Intensity Distance (m)_&gt;15]]/Table15[[#This Row],[Duration(min)]]</f>
        <v>2.3746679881070367</v>
      </c>
      <c r="BH243" s="12">
        <f>Table15[[#This Row],[Velocity Zone 5 (20-25 Km/h) (m)]]/Table15[[#This Row],[Duration(min)]]</f>
        <v>0.68063429137760156</v>
      </c>
      <c r="BI243" s="12">
        <f>Table15[[#This Row],[Total Player Load]]/Table15[[#This Row],[Duration(min)]]</f>
        <v>4.748379187314173</v>
      </c>
      <c r="BJ243" s="12">
        <f>Table15[[#This Row],[ACC+DEC]]/Table15[[#This Row],[Duration(min)]]</f>
        <v>0.67789890981169476</v>
      </c>
      <c r="BK243" s="11"/>
      <c r="BL243" s="11"/>
    </row>
    <row r="244" spans="1:64" x14ac:dyDescent="0.3">
      <c r="A244" s="6" t="s">
        <v>20</v>
      </c>
      <c r="B244" s="6" t="s">
        <v>181</v>
      </c>
      <c r="C244" s="18" t="s">
        <v>182</v>
      </c>
      <c r="D244" s="6" t="s">
        <v>21</v>
      </c>
      <c r="E244" s="17" t="s">
        <v>186</v>
      </c>
      <c r="F244" s="19">
        <v>4812.9179700000004</v>
      </c>
      <c r="G244" s="19">
        <v>121.96</v>
      </c>
      <c r="H244" s="19">
        <v>28.869509999999998</v>
      </c>
      <c r="I244" s="19">
        <v>374.17000999999999</v>
      </c>
      <c r="J244" s="19">
        <v>42.2</v>
      </c>
      <c r="K244" s="19">
        <v>66</v>
      </c>
      <c r="L244" s="19">
        <v>74</v>
      </c>
      <c r="M244" s="19">
        <v>496.13001000000003</v>
      </c>
      <c r="N244" s="19">
        <v>79.760000000000005</v>
      </c>
      <c r="O244" s="19">
        <v>589.07538</v>
      </c>
      <c r="P244" s="7">
        <v>57.301189999999998</v>
      </c>
      <c r="Q244" s="10">
        <f>SUM(Table15[[#This Row],[Acceleration B1-3 Total Efforts (Gen 2)]:[Deceleration B1-3 Total Efforts (Gen 2)]])</f>
        <v>140</v>
      </c>
      <c r="R244" s="22">
        <f>AVERAGEIF(Table15[Name],Table15[[#This Row],[Name]],Table15[Total Distance (m)])</f>
        <v>5363.5460153333315</v>
      </c>
      <c r="S244" s="11">
        <f>AVERAGEIF(Table15[Name],Table15[[#This Row],[Name]],Table15[HSD Above 20 km/h])</f>
        <v>256.65866566666665</v>
      </c>
      <c r="T244" s="11">
        <f>AVERAGEIF(Table15[Name],Table15[[#This Row],[Name]],Table15[Maximum Velocity (km/h)])</f>
        <v>25.384765000000002</v>
      </c>
      <c r="U244" s="11">
        <f>AVERAGEIF(Table15[Name],Table15[[#This Row],[Name]],Table15[Velocity Zone 4 (15-20 Km/h) (m)])</f>
        <v>556.02699966666682</v>
      </c>
      <c r="V244" s="11">
        <f>AVERAGEIF(Table15[Name],Table15[[#This Row],[Name]],Table15[Velocity Zone 6 (25 + Km/h) (m)])</f>
        <v>51.111667666666676</v>
      </c>
      <c r="W244" s="11">
        <f>AVERAGEIF(Table15[Name],Table15[[#This Row],[Name]],Table15[Acceleration B1-3 Total Efforts (Gen 2)])</f>
        <v>73.8</v>
      </c>
      <c r="X244" s="11">
        <f>AVERAGEIF(Table15[Name],Table15[[#This Row],[Name]],Table15[Deceleration B1-3 Total Efforts (Gen 2)])</f>
        <v>70.533333333333331</v>
      </c>
      <c r="Y244" s="11">
        <f>AVERAGEIF(Table15[Name],Table15[[#This Row],[Name]],Table15[High Intensity Distance (m)_&gt;15])</f>
        <v>812.68566533333353</v>
      </c>
      <c r="Z244" s="11">
        <f>AVERAGEIF(Table15[Name],Table15[[#This Row],[Name]],Table15[Velocity Zone 5 (20-25 Km/h) (m)])</f>
        <v>205.546998</v>
      </c>
      <c r="AA244" s="11">
        <f>AVERAGEIF(Table15[Name],Table15[[#This Row],[Name]],Table15[Total Player Load])</f>
        <v>642.88242899999989</v>
      </c>
      <c r="AB244" s="11">
        <f>AVERAGEIF(Table15[Name],Table15[[#This Row],[Name]],Table15[ACC+DEC])</f>
        <v>144.33333333333334</v>
      </c>
      <c r="AC244" s="11">
        <f>AVERAGE(Table15[Total Distance (m)])</f>
        <v>5546.0900840188679</v>
      </c>
      <c r="AD244" s="11">
        <f>AVERAGE(Table15[HSD Above 20 km/h])</f>
        <v>248.67511279245289</v>
      </c>
      <c r="AE244" s="11">
        <f>AVERAGE(Table15[Maximum Velocity (km/h)])</f>
        <v>25.938714150943401</v>
      </c>
      <c r="AF244" s="11">
        <f>AVERAGE(Table15[Velocity Zone 4 (15-20 Km/h) (m)])</f>
        <v>585.63754809433908</v>
      </c>
      <c r="AG244" s="11">
        <f>AVERAGE(Table15[Velocity Zone 6 (25 + Km/h) (m)])</f>
        <v>55.103452830188672</v>
      </c>
      <c r="AH244" s="11">
        <f>AVERAGE(Table15[Acceleration B1-3 Total Efforts (Gen 2)])</f>
        <v>70.932075471698113</v>
      </c>
      <c r="AI244" s="11">
        <f>AVERAGE(Table15[Deceleration B1-3 Total Efforts (Gen 2)])</f>
        <v>58.513207547169813</v>
      </c>
      <c r="AJ244" s="11">
        <f>AVERAGE(Table15[High Intensity Distance (m)_&gt;15])</f>
        <v>834.31266088679206</v>
      </c>
      <c r="AK244" s="11">
        <f>AVERAGE(Table15[Velocity Zone 5 (20-25 Km/h) (m)])</f>
        <v>193.57165996226419</v>
      </c>
      <c r="AL244" s="11">
        <f>AVERAGE(Table15[Total Player Load])</f>
        <v>612.17092028301886</v>
      </c>
      <c r="AM244" s="11">
        <f>AVERAGE(Table15[ACC+DEC])</f>
        <v>129.44528301886791</v>
      </c>
      <c r="AN244" s="11" t="str">
        <f>TEXT(Table15[[#This Row],[Date]],"mmmm")</f>
        <v>juillet</v>
      </c>
      <c r="AO244" s="11" t="e">
        <f ca="1">_xlfn.MAXIFS(Table15[Total Distance (m)],Table15[Name],Table15[[#This Row],[Name]])</f>
        <v>#NAME?</v>
      </c>
      <c r="AP244" s="11" t="e">
        <f ca="1">_xlfn.MAXIFS(Table15[HSD Above 20 km/h],Table15[Name],Table15[[#This Row],[Name]])</f>
        <v>#NAME?</v>
      </c>
      <c r="AQ244" s="11" t="e">
        <f ca="1">_xlfn.MAXIFS(Table15[Maximum Velocity (km/h)],Table15[Name],Table15[[#This Row],[Name]])</f>
        <v>#NAME?</v>
      </c>
      <c r="AR244" s="9" t="e">
        <f ca="1">Table15[[#This Row],[Maximum Velocity (km/h)]]/Table15[[#This Row],[Max_Maximum Velocity (km/h)]]</f>
        <v>#NAME?</v>
      </c>
      <c r="AS244" s="11" t="e">
        <f ca="1">_xlfn.MAXIFS(Table15[Velocity Zone 4 (15-20 Km/h) (m)],Table15[Name],Table15[[#This Row],[Name]])</f>
        <v>#NAME?</v>
      </c>
      <c r="AT244" s="11" t="e">
        <f ca="1">_xlfn.MAXIFS(Table15[Velocity Zone 6 (25 + Km/h) (m)],Table15[Name],Table15[[#This Row],[Name]])</f>
        <v>#NAME?</v>
      </c>
      <c r="AU244" s="11" t="e">
        <f ca="1">_xlfn.MAXIFS(Table15[Acceleration B1-3 Total Efforts (Gen 2)],Table15[Name],Table15[[#This Row],[Name]])</f>
        <v>#NAME?</v>
      </c>
      <c r="AV244" s="11" t="e">
        <f ca="1">_xlfn.MAXIFS(Table15[Deceleration B1-3 Total Efforts (Gen 2)],Table15[Name],Table15[[#This Row],[Name]])</f>
        <v>#NAME?</v>
      </c>
      <c r="AW244" s="11" t="e">
        <f ca="1">_xlfn.MAXIFS(Table15[High Intensity Distance (m)_&gt;15],Table15[Name],Table15[[#This Row],[Name]])</f>
        <v>#NAME?</v>
      </c>
      <c r="AX244" s="11" t="e">
        <f ca="1">_xlfn.MAXIFS(Table15[Velocity Zone 5 (20-25 Km/h) (m)],Table15[Name],Table15[[#This Row],[Name]])</f>
        <v>#NAME?</v>
      </c>
      <c r="AY244" s="11" t="e">
        <f ca="1">_xlfn.MAXIFS(Table15[Total Player Load],Table15[Name],Table15[[#This Row],[Name]])</f>
        <v>#NAME?</v>
      </c>
      <c r="AZ244" s="11" t="e">
        <f ca="1">_xlfn.MAXIFS(Table15[ACC+DEC],Table15[Name],Table15[[#This Row],[Name]])</f>
        <v>#NAME?</v>
      </c>
      <c r="BA244" s="11">
        <f>CONVERT(Table15[[#This Row],[Total Duration]],"day","mn")</f>
        <v>83.983333333333334</v>
      </c>
      <c r="BB244" s="12">
        <f>Table15[[#This Row],[HSD Above 20 km/h]]/Table15[[#This Row],[Duration(min)]]</f>
        <v>1.452192895415757</v>
      </c>
      <c r="BC244" s="12">
        <f>Table15[[#This Row],[Velocity Zone 4 (15-20 Km/h) (m)]]/Table15[[#This Row],[Duration(min)]]</f>
        <v>4.4552888668386581</v>
      </c>
      <c r="BD244" s="12">
        <f>Table15[[#This Row],[Velocity Zone 6 (25 + Km/h) (m)]]/Table15[[#This Row],[Duration(min)]]</f>
        <v>0.50248065092280214</v>
      </c>
      <c r="BE244" s="12">
        <f>Table15[[#This Row],[Acceleration B1-3 Total Efforts (Gen 2)]]/Table15[[#This Row],[Duration(min)]]</f>
        <v>0.78587021234371901</v>
      </c>
      <c r="BF244" s="12">
        <f>Table15[[#This Row],[Deceleration B1-3 Total Efforts (Gen 2)]]/Table15[[#This Row],[Duration(min)]]</f>
        <v>0.8811272077793213</v>
      </c>
      <c r="BG244" s="12">
        <f>Table15[[#This Row],[High Intensity Distance (m)_&gt;15]]/Table15[[#This Row],[Duration(min)]]</f>
        <v>5.9074817622544158</v>
      </c>
      <c r="BH244" s="12">
        <f>Table15[[#This Row],[Velocity Zone 5 (20-25 Km/h) (m)]]/Table15[[#This Row],[Duration(min)]]</f>
        <v>0.94971224449295499</v>
      </c>
      <c r="BI244" s="12">
        <f>Table15[[#This Row],[Total Player Load]]/Table15[[#This Row],[Duration(min)]]</f>
        <v>7.0141938479857115</v>
      </c>
      <c r="BJ244" s="12">
        <f>Table15[[#This Row],[ACC+DEC]]/Table15[[#This Row],[Duration(min)]]</f>
        <v>1.6669974201230402</v>
      </c>
      <c r="BK244" s="11"/>
      <c r="BL244" s="11"/>
    </row>
    <row r="245" spans="1:64" x14ac:dyDescent="0.3">
      <c r="A245" s="6" t="s">
        <v>159</v>
      </c>
      <c r="B245" s="6" t="s">
        <v>181</v>
      </c>
      <c r="C245" s="18" t="s">
        <v>182</v>
      </c>
      <c r="D245" s="6" t="s">
        <v>133</v>
      </c>
      <c r="E245" s="17" t="s">
        <v>183</v>
      </c>
      <c r="F245" s="19">
        <v>4609.1342800000002</v>
      </c>
      <c r="G245" s="19">
        <v>151.16999999999999</v>
      </c>
      <c r="H245" s="19">
        <v>27.33934</v>
      </c>
      <c r="I245" s="19">
        <v>467.60001</v>
      </c>
      <c r="J245" s="19">
        <v>25.58</v>
      </c>
      <c r="K245" s="19">
        <v>79</v>
      </c>
      <c r="L245" s="19">
        <v>67</v>
      </c>
      <c r="M245" s="19">
        <v>618.77000999999996</v>
      </c>
      <c r="N245" s="19">
        <v>125.59</v>
      </c>
      <c r="O245" s="19">
        <v>521.74163999999996</v>
      </c>
      <c r="P245" s="7">
        <v>54.53586</v>
      </c>
      <c r="Q245" s="10">
        <f>SUM(Table15[[#This Row],[Acceleration B1-3 Total Efforts (Gen 2)]:[Deceleration B1-3 Total Efforts (Gen 2)]])</f>
        <v>146</v>
      </c>
      <c r="R245" s="22">
        <f>AVERAGEIF(Table15[Name],Table15[[#This Row],[Name]],Table15[Total Distance (m)])</f>
        <v>4770.1773194736861</v>
      </c>
      <c r="S245" s="11">
        <f>AVERAGEIF(Table15[Name],Table15[[#This Row],[Name]],Table15[HSD Above 20 km/h])</f>
        <v>287.34263210526314</v>
      </c>
      <c r="T245" s="11">
        <f>AVERAGEIF(Table15[Name],Table15[[#This Row],[Name]],Table15[Maximum Velocity (km/h)])</f>
        <v>26.175440000000002</v>
      </c>
      <c r="U245" s="11">
        <f>AVERAGEIF(Table15[Name],Table15[[#This Row],[Name]],Table15[Velocity Zone 4 (15-20 Km/h) (m)])</f>
        <v>619.53948315789467</v>
      </c>
      <c r="V245" s="11">
        <f>AVERAGEIF(Table15[Name],Table15[[#This Row],[Name]],Table15[Velocity Zone 6 (25 + Km/h) (m)])</f>
        <v>51.665788947368419</v>
      </c>
      <c r="W245" s="11">
        <f>AVERAGEIF(Table15[Name],Table15[[#This Row],[Name]],Table15[Acceleration B1-3 Total Efforts (Gen 2)])</f>
        <v>67</v>
      </c>
      <c r="X245" s="11">
        <f>AVERAGEIF(Table15[Name],Table15[[#This Row],[Name]],Table15[Deceleration B1-3 Total Efforts (Gen 2)])</f>
        <v>53.263157894736842</v>
      </c>
      <c r="Y245" s="11">
        <f>AVERAGEIF(Table15[Name],Table15[[#This Row],[Name]],Table15[High Intensity Distance (m)_&gt;15])</f>
        <v>906.88211526315797</v>
      </c>
      <c r="Z245" s="11">
        <f>AVERAGEIF(Table15[Name],Table15[[#This Row],[Name]],Table15[Velocity Zone 5 (20-25 Km/h) (m)])</f>
        <v>235.67684315789475</v>
      </c>
      <c r="AA245" s="11">
        <f>AVERAGEIF(Table15[Name],Table15[[#This Row],[Name]],Table15[Total Player Load])</f>
        <v>507.92690578947372</v>
      </c>
      <c r="AB245" s="11">
        <f>AVERAGEIF(Table15[Name],Table15[[#This Row],[Name]],Table15[ACC+DEC])</f>
        <v>120.26315789473684</v>
      </c>
      <c r="AC245" s="11">
        <f>AVERAGE(Table15[Total Distance (m)])</f>
        <v>5546.0900840188679</v>
      </c>
      <c r="AD245" s="11">
        <f>AVERAGE(Table15[HSD Above 20 km/h])</f>
        <v>248.67511279245289</v>
      </c>
      <c r="AE245" s="11">
        <f>AVERAGE(Table15[Maximum Velocity (km/h)])</f>
        <v>25.938714150943401</v>
      </c>
      <c r="AF245" s="11">
        <f>AVERAGE(Table15[Velocity Zone 4 (15-20 Km/h) (m)])</f>
        <v>585.63754809433908</v>
      </c>
      <c r="AG245" s="11">
        <f>AVERAGE(Table15[Velocity Zone 6 (25 + Km/h) (m)])</f>
        <v>55.103452830188672</v>
      </c>
      <c r="AH245" s="11">
        <f>AVERAGE(Table15[Acceleration B1-3 Total Efforts (Gen 2)])</f>
        <v>70.932075471698113</v>
      </c>
      <c r="AI245" s="11">
        <f>AVERAGE(Table15[Deceleration B1-3 Total Efforts (Gen 2)])</f>
        <v>58.513207547169813</v>
      </c>
      <c r="AJ245" s="11">
        <f>AVERAGE(Table15[High Intensity Distance (m)_&gt;15])</f>
        <v>834.31266088679206</v>
      </c>
      <c r="AK245" s="11">
        <f>AVERAGE(Table15[Velocity Zone 5 (20-25 Km/h) (m)])</f>
        <v>193.57165996226419</v>
      </c>
      <c r="AL245" s="11">
        <f>AVERAGE(Table15[Total Player Load])</f>
        <v>612.17092028301886</v>
      </c>
      <c r="AM245" s="11">
        <f>AVERAGE(Table15[ACC+DEC])</f>
        <v>129.44528301886791</v>
      </c>
      <c r="AN245" s="11" t="str">
        <f>TEXT(Table15[[#This Row],[Date]],"mmmm")</f>
        <v>juillet</v>
      </c>
      <c r="AO245" s="11" t="e">
        <f ca="1">_xlfn.MAXIFS(Table15[Total Distance (m)],Table15[Name],Table15[[#This Row],[Name]])</f>
        <v>#NAME?</v>
      </c>
      <c r="AP245" s="11" t="e">
        <f ca="1">_xlfn.MAXIFS(Table15[HSD Above 20 km/h],Table15[Name],Table15[[#This Row],[Name]])</f>
        <v>#NAME?</v>
      </c>
      <c r="AQ245" s="11" t="e">
        <f ca="1">_xlfn.MAXIFS(Table15[Maximum Velocity (km/h)],Table15[Name],Table15[[#This Row],[Name]])</f>
        <v>#NAME?</v>
      </c>
      <c r="AR245" s="9" t="e">
        <f ca="1">Table15[[#This Row],[Maximum Velocity (km/h)]]/Table15[[#This Row],[Max_Maximum Velocity (km/h)]]</f>
        <v>#NAME?</v>
      </c>
      <c r="AS245" s="11" t="e">
        <f ca="1">_xlfn.MAXIFS(Table15[Velocity Zone 4 (15-20 Km/h) (m)],Table15[Name],Table15[[#This Row],[Name]])</f>
        <v>#NAME?</v>
      </c>
      <c r="AT245" s="11" t="e">
        <f ca="1">_xlfn.MAXIFS(Table15[Velocity Zone 6 (25 + Km/h) (m)],Table15[Name],Table15[[#This Row],[Name]])</f>
        <v>#NAME?</v>
      </c>
      <c r="AU245" s="11" t="e">
        <f ca="1">_xlfn.MAXIFS(Table15[Acceleration B1-3 Total Efforts (Gen 2)],Table15[Name],Table15[[#This Row],[Name]])</f>
        <v>#NAME?</v>
      </c>
      <c r="AV245" s="11" t="e">
        <f ca="1">_xlfn.MAXIFS(Table15[Deceleration B1-3 Total Efforts (Gen 2)],Table15[Name],Table15[[#This Row],[Name]])</f>
        <v>#NAME?</v>
      </c>
      <c r="AW245" s="11" t="e">
        <f ca="1">_xlfn.MAXIFS(Table15[High Intensity Distance (m)_&gt;15],Table15[Name],Table15[[#This Row],[Name]])</f>
        <v>#NAME?</v>
      </c>
      <c r="AX245" s="11" t="e">
        <f ca="1">_xlfn.MAXIFS(Table15[Velocity Zone 5 (20-25 Km/h) (m)],Table15[Name],Table15[[#This Row],[Name]])</f>
        <v>#NAME?</v>
      </c>
      <c r="AY245" s="11" t="e">
        <f ca="1">_xlfn.MAXIFS(Table15[Total Player Load],Table15[Name],Table15[[#This Row],[Name]])</f>
        <v>#NAME?</v>
      </c>
      <c r="AZ245" s="11" t="e">
        <f ca="1">_xlfn.MAXIFS(Table15[ACC+DEC],Table15[Name],Table15[[#This Row],[Name]])</f>
        <v>#NAME?</v>
      </c>
      <c r="BA245" s="11">
        <f>CONVERT(Table15[[#This Row],[Total Duration]],"day","mn")</f>
        <v>84.499999999999986</v>
      </c>
      <c r="BB245" s="12">
        <f>Table15[[#This Row],[HSD Above 20 km/h]]/Table15[[#This Row],[Duration(min)]]</f>
        <v>1.7889940828402369</v>
      </c>
      <c r="BC245" s="12">
        <f>Table15[[#This Row],[Velocity Zone 4 (15-20 Km/h) (m)]]/Table15[[#This Row],[Duration(min)]]</f>
        <v>5.5337279289940842</v>
      </c>
      <c r="BD245" s="12">
        <f>Table15[[#This Row],[Velocity Zone 6 (25 + Km/h) (m)]]/Table15[[#This Row],[Duration(min)]]</f>
        <v>0.30272189349112427</v>
      </c>
      <c r="BE245" s="12">
        <f>Table15[[#This Row],[Acceleration B1-3 Total Efforts (Gen 2)]]/Table15[[#This Row],[Duration(min)]]</f>
        <v>0.93491124260355041</v>
      </c>
      <c r="BF245" s="12">
        <f>Table15[[#This Row],[Deceleration B1-3 Total Efforts (Gen 2)]]/Table15[[#This Row],[Duration(min)]]</f>
        <v>0.79289940828402383</v>
      </c>
      <c r="BG245" s="12">
        <f>Table15[[#This Row],[High Intensity Distance (m)_&gt;15]]/Table15[[#This Row],[Duration(min)]]</f>
        <v>7.3227220118343199</v>
      </c>
      <c r="BH245" s="12">
        <f>Table15[[#This Row],[Velocity Zone 5 (20-25 Km/h) (m)]]/Table15[[#This Row],[Duration(min)]]</f>
        <v>1.4862721893491126</v>
      </c>
      <c r="BI245" s="12">
        <f>Table15[[#This Row],[Total Player Load]]/Table15[[#This Row],[Duration(min)]]</f>
        <v>6.1744572781065097</v>
      </c>
      <c r="BJ245" s="12">
        <f>Table15[[#This Row],[ACC+DEC]]/Table15[[#This Row],[Duration(min)]]</f>
        <v>1.7278106508875744</v>
      </c>
      <c r="BK245" s="11"/>
      <c r="BL245" s="11"/>
    </row>
    <row r="246" spans="1:64" x14ac:dyDescent="0.3">
      <c r="A246" s="6" t="s">
        <v>22</v>
      </c>
      <c r="B246" s="6" t="s">
        <v>181</v>
      </c>
      <c r="C246" s="18" t="s">
        <v>182</v>
      </c>
      <c r="D246" s="6" t="s">
        <v>19</v>
      </c>
      <c r="E246" s="17" t="s">
        <v>187</v>
      </c>
      <c r="F246" s="19">
        <v>4564.1791999999996</v>
      </c>
      <c r="G246" s="19">
        <v>127.53</v>
      </c>
      <c r="H246" s="19">
        <v>27.896370000000001</v>
      </c>
      <c r="I246" s="19">
        <v>400.81</v>
      </c>
      <c r="J246" s="19">
        <v>40.51</v>
      </c>
      <c r="K246" s="19">
        <v>67</v>
      </c>
      <c r="L246" s="19">
        <v>54</v>
      </c>
      <c r="M246" s="19">
        <v>528.34</v>
      </c>
      <c r="N246" s="19">
        <v>87.02</v>
      </c>
      <c r="O246" s="19">
        <v>548.92218000000003</v>
      </c>
      <c r="P246" s="7">
        <v>54.037300000000002</v>
      </c>
      <c r="Q246" s="10">
        <f>SUM(Table15[[#This Row],[Acceleration B1-3 Total Efforts (Gen 2)]:[Deceleration B1-3 Total Efforts (Gen 2)]])</f>
        <v>121</v>
      </c>
      <c r="R246" s="22">
        <f>AVERAGEIF(Table15[Name],Table15[[#This Row],[Name]],Table15[Total Distance (m)])</f>
        <v>5462.7683058620696</v>
      </c>
      <c r="S246" s="11">
        <f>AVERAGEIF(Table15[Name],Table15[[#This Row],[Name]],Table15[HSD Above 20 km/h])</f>
        <v>326.42379344827589</v>
      </c>
      <c r="T246" s="11">
        <f>AVERAGEIF(Table15[Name],Table15[[#This Row],[Name]],Table15[Maximum Velocity (km/h)])</f>
        <v>27.231627931034481</v>
      </c>
      <c r="U246" s="11">
        <f>AVERAGEIF(Table15[Name],Table15[[#This Row],[Name]],Table15[Velocity Zone 4 (15-20 Km/h) (m)])</f>
        <v>608.04103965517231</v>
      </c>
      <c r="V246" s="11">
        <f>AVERAGEIF(Table15[Name],Table15[[#This Row],[Name]],Table15[Velocity Zone 6 (25 + Km/h) (m)])</f>
        <v>84.49862137931035</v>
      </c>
      <c r="W246" s="11">
        <f>AVERAGEIF(Table15[Name],Table15[[#This Row],[Name]],Table15[Acceleration B1-3 Total Efforts (Gen 2)])</f>
        <v>82.482758620689651</v>
      </c>
      <c r="X246" s="11">
        <f>AVERAGEIF(Table15[Name],Table15[[#This Row],[Name]],Table15[Deceleration B1-3 Total Efforts (Gen 2)])</f>
        <v>68.65517241379311</v>
      </c>
      <c r="Y246" s="11">
        <f>AVERAGEIF(Table15[Name],Table15[[#This Row],[Name]],Table15[High Intensity Distance (m)_&gt;15])</f>
        <v>934.4648331034482</v>
      </c>
      <c r="Z246" s="11">
        <f>AVERAGEIF(Table15[Name],Table15[[#This Row],[Name]],Table15[Velocity Zone 5 (20-25 Km/h) (m)])</f>
        <v>241.92517206896545</v>
      </c>
      <c r="AA246" s="11">
        <f>AVERAGEIF(Table15[Name],Table15[[#This Row],[Name]],Table15[Total Player Load])</f>
        <v>648.54259724137933</v>
      </c>
      <c r="AB246" s="11">
        <f>AVERAGEIF(Table15[Name],Table15[[#This Row],[Name]],Table15[ACC+DEC])</f>
        <v>151.13793103448276</v>
      </c>
      <c r="AC246" s="11">
        <f>AVERAGE(Table15[Total Distance (m)])</f>
        <v>5546.0900840188679</v>
      </c>
      <c r="AD246" s="11">
        <f>AVERAGE(Table15[HSD Above 20 km/h])</f>
        <v>248.67511279245289</v>
      </c>
      <c r="AE246" s="11">
        <f>AVERAGE(Table15[Maximum Velocity (km/h)])</f>
        <v>25.938714150943401</v>
      </c>
      <c r="AF246" s="11">
        <f>AVERAGE(Table15[Velocity Zone 4 (15-20 Km/h) (m)])</f>
        <v>585.63754809433908</v>
      </c>
      <c r="AG246" s="11">
        <f>AVERAGE(Table15[Velocity Zone 6 (25 + Km/h) (m)])</f>
        <v>55.103452830188672</v>
      </c>
      <c r="AH246" s="11">
        <f>AVERAGE(Table15[Acceleration B1-3 Total Efforts (Gen 2)])</f>
        <v>70.932075471698113</v>
      </c>
      <c r="AI246" s="11">
        <f>AVERAGE(Table15[Deceleration B1-3 Total Efforts (Gen 2)])</f>
        <v>58.513207547169813</v>
      </c>
      <c r="AJ246" s="11">
        <f>AVERAGE(Table15[High Intensity Distance (m)_&gt;15])</f>
        <v>834.31266088679206</v>
      </c>
      <c r="AK246" s="11">
        <f>AVERAGE(Table15[Velocity Zone 5 (20-25 Km/h) (m)])</f>
        <v>193.57165996226419</v>
      </c>
      <c r="AL246" s="11">
        <f>AVERAGE(Table15[Total Player Load])</f>
        <v>612.17092028301886</v>
      </c>
      <c r="AM246" s="11">
        <f>AVERAGE(Table15[ACC+DEC])</f>
        <v>129.44528301886791</v>
      </c>
      <c r="AN246" s="11" t="str">
        <f>TEXT(Table15[[#This Row],[Date]],"mmmm")</f>
        <v>juillet</v>
      </c>
      <c r="AO246" s="11" t="e">
        <f ca="1">_xlfn.MAXIFS(Table15[Total Distance (m)],Table15[Name],Table15[[#This Row],[Name]])</f>
        <v>#NAME?</v>
      </c>
      <c r="AP246" s="11" t="e">
        <f ca="1">_xlfn.MAXIFS(Table15[HSD Above 20 km/h],Table15[Name],Table15[[#This Row],[Name]])</f>
        <v>#NAME?</v>
      </c>
      <c r="AQ246" s="11" t="e">
        <f ca="1">_xlfn.MAXIFS(Table15[Maximum Velocity (km/h)],Table15[Name],Table15[[#This Row],[Name]])</f>
        <v>#NAME?</v>
      </c>
      <c r="AR246" s="9" t="e">
        <f ca="1">Table15[[#This Row],[Maximum Velocity (km/h)]]/Table15[[#This Row],[Max_Maximum Velocity (km/h)]]</f>
        <v>#NAME?</v>
      </c>
      <c r="AS246" s="11" t="e">
        <f ca="1">_xlfn.MAXIFS(Table15[Velocity Zone 4 (15-20 Km/h) (m)],Table15[Name],Table15[[#This Row],[Name]])</f>
        <v>#NAME?</v>
      </c>
      <c r="AT246" s="11" t="e">
        <f ca="1">_xlfn.MAXIFS(Table15[Velocity Zone 6 (25 + Km/h) (m)],Table15[Name],Table15[[#This Row],[Name]])</f>
        <v>#NAME?</v>
      </c>
      <c r="AU246" s="11" t="e">
        <f ca="1">_xlfn.MAXIFS(Table15[Acceleration B1-3 Total Efforts (Gen 2)],Table15[Name],Table15[[#This Row],[Name]])</f>
        <v>#NAME?</v>
      </c>
      <c r="AV246" s="11" t="e">
        <f ca="1">_xlfn.MAXIFS(Table15[Deceleration B1-3 Total Efforts (Gen 2)],Table15[Name],Table15[[#This Row],[Name]])</f>
        <v>#NAME?</v>
      </c>
      <c r="AW246" s="11" t="e">
        <f ca="1">_xlfn.MAXIFS(Table15[High Intensity Distance (m)_&gt;15],Table15[Name],Table15[[#This Row],[Name]])</f>
        <v>#NAME?</v>
      </c>
      <c r="AX246" s="11" t="e">
        <f ca="1">_xlfn.MAXIFS(Table15[Velocity Zone 5 (20-25 Km/h) (m)],Table15[Name],Table15[[#This Row],[Name]])</f>
        <v>#NAME?</v>
      </c>
      <c r="AY246" s="11" t="e">
        <f ca="1">_xlfn.MAXIFS(Table15[Total Player Load],Table15[Name],Table15[[#This Row],[Name]])</f>
        <v>#NAME?</v>
      </c>
      <c r="AZ246" s="11" t="e">
        <f ca="1">_xlfn.MAXIFS(Table15[ACC+DEC],Table15[Name],Table15[[#This Row],[Name]])</f>
        <v>#NAME?</v>
      </c>
      <c r="BA246" s="11">
        <f>CONVERT(Table15[[#This Row],[Total Duration]],"day","mn")</f>
        <v>84.45</v>
      </c>
      <c r="BB246" s="12">
        <f>Table15[[#This Row],[HSD Above 20 km/h]]/Table15[[#This Row],[Duration(min)]]</f>
        <v>1.5101243339253996</v>
      </c>
      <c r="BC246" s="12">
        <f>Table15[[#This Row],[Velocity Zone 4 (15-20 Km/h) (m)]]/Table15[[#This Row],[Duration(min)]]</f>
        <v>4.7461219656601541</v>
      </c>
      <c r="BD246" s="12">
        <f>Table15[[#This Row],[Velocity Zone 6 (25 + Km/h) (m)]]/Table15[[#This Row],[Duration(min)]]</f>
        <v>0.47969212551805801</v>
      </c>
      <c r="BE246" s="12">
        <f>Table15[[#This Row],[Acceleration B1-3 Total Efforts (Gen 2)]]/Table15[[#This Row],[Duration(min)]]</f>
        <v>0.79336885731201889</v>
      </c>
      <c r="BF246" s="12">
        <f>Table15[[#This Row],[Deceleration B1-3 Total Efforts (Gen 2)]]/Table15[[#This Row],[Duration(min)]]</f>
        <v>0.63943161634103018</v>
      </c>
      <c r="BG246" s="12">
        <f>Table15[[#This Row],[High Intensity Distance (m)_&gt;15]]/Table15[[#This Row],[Duration(min)]]</f>
        <v>6.2562462995855537</v>
      </c>
      <c r="BH246" s="12">
        <f>Table15[[#This Row],[Velocity Zone 5 (20-25 Km/h) (m)]]/Table15[[#This Row],[Duration(min)]]</f>
        <v>1.0304322084073416</v>
      </c>
      <c r="BI246" s="12">
        <f>Table15[[#This Row],[Total Player Load]]/Table15[[#This Row],[Duration(min)]]</f>
        <v>6.4999666074600357</v>
      </c>
      <c r="BJ246" s="12">
        <f>Table15[[#This Row],[ACC+DEC]]/Table15[[#This Row],[Duration(min)]]</f>
        <v>1.4328004736530491</v>
      </c>
      <c r="BK246" s="11"/>
      <c r="BL246" s="11"/>
    </row>
    <row r="247" spans="1:64" x14ac:dyDescent="0.3">
      <c r="A247" s="6" t="s">
        <v>37</v>
      </c>
      <c r="B247" s="6" t="s">
        <v>181</v>
      </c>
      <c r="C247" s="18" t="s">
        <v>182</v>
      </c>
      <c r="D247" s="6" t="s">
        <v>19</v>
      </c>
      <c r="E247" s="17" t="s">
        <v>183</v>
      </c>
      <c r="F247" s="19">
        <v>4745.3632799999996</v>
      </c>
      <c r="G247" s="19">
        <v>97.59</v>
      </c>
      <c r="H247" s="19">
        <v>25.638960000000001</v>
      </c>
      <c r="I247" s="19">
        <v>344.32001000000002</v>
      </c>
      <c r="J247" s="19">
        <v>13.4</v>
      </c>
      <c r="K247" s="19">
        <v>53</v>
      </c>
      <c r="L247" s="19">
        <v>47</v>
      </c>
      <c r="M247" s="19">
        <v>441.91001</v>
      </c>
      <c r="N247" s="19">
        <v>84.19</v>
      </c>
      <c r="O247" s="19">
        <v>508.44103999999999</v>
      </c>
      <c r="P247" s="7">
        <v>56.147739999999999</v>
      </c>
      <c r="Q247" s="10">
        <f>SUM(Table15[[#This Row],[Acceleration B1-3 Total Efforts (Gen 2)]:[Deceleration B1-3 Total Efforts (Gen 2)]])</f>
        <v>100</v>
      </c>
      <c r="R247" s="22">
        <f>AVERAGEIF(Table15[Name],Table15[[#This Row],[Name]],Table15[Total Distance (m)])</f>
        <v>6139.7996708333349</v>
      </c>
      <c r="S247" s="11">
        <f>AVERAGEIF(Table15[Name],Table15[[#This Row],[Name]],Table15[HSD Above 20 km/h])</f>
        <v>201.54916583333338</v>
      </c>
      <c r="T247" s="11">
        <f>AVERAGEIF(Table15[Name],Table15[[#This Row],[Name]],Table15[Maximum Velocity (km/h)])</f>
        <v>23.793131666666667</v>
      </c>
      <c r="U247" s="11">
        <f>AVERAGEIF(Table15[Name],Table15[[#This Row],[Name]],Table15[Velocity Zone 4 (15-20 Km/h) (m)])</f>
        <v>577.89167124999983</v>
      </c>
      <c r="V247" s="11">
        <f>AVERAGEIF(Table15[Name],Table15[[#This Row],[Name]],Table15[Velocity Zone 6 (25 + Km/h) (m)])</f>
        <v>45.649166250000007</v>
      </c>
      <c r="W247" s="11">
        <f>AVERAGEIF(Table15[Name],Table15[[#This Row],[Name]],Table15[Acceleration B1-3 Total Efforts (Gen 2)])</f>
        <v>68.25</v>
      </c>
      <c r="X247" s="11">
        <f>AVERAGEIF(Table15[Name],Table15[[#This Row],[Name]],Table15[Deceleration B1-3 Total Efforts (Gen 2)])</f>
        <v>52.208333333333336</v>
      </c>
      <c r="Y247" s="11">
        <f>AVERAGEIF(Table15[Name],Table15[[#This Row],[Name]],Table15[High Intensity Distance (m)_&gt;15])</f>
        <v>779.44083708333335</v>
      </c>
      <c r="Z247" s="11">
        <f>AVERAGEIF(Table15[Name],Table15[[#This Row],[Name]],Table15[Velocity Zone 5 (20-25 Km/h) (m)])</f>
        <v>155.89999958333337</v>
      </c>
      <c r="AA247" s="11">
        <f>AVERAGEIF(Table15[Name],Table15[[#This Row],[Name]],Table15[Total Player Load])</f>
        <v>674.74275333333321</v>
      </c>
      <c r="AB247" s="11">
        <f>AVERAGEIF(Table15[Name],Table15[[#This Row],[Name]],Table15[ACC+DEC])</f>
        <v>120.45833333333333</v>
      </c>
      <c r="AC247" s="11">
        <f>AVERAGE(Table15[Total Distance (m)])</f>
        <v>5546.0900840188679</v>
      </c>
      <c r="AD247" s="11">
        <f>AVERAGE(Table15[HSD Above 20 km/h])</f>
        <v>248.67511279245289</v>
      </c>
      <c r="AE247" s="11">
        <f>AVERAGE(Table15[Maximum Velocity (km/h)])</f>
        <v>25.938714150943401</v>
      </c>
      <c r="AF247" s="11">
        <f>AVERAGE(Table15[Velocity Zone 4 (15-20 Km/h) (m)])</f>
        <v>585.63754809433908</v>
      </c>
      <c r="AG247" s="11">
        <f>AVERAGE(Table15[Velocity Zone 6 (25 + Km/h) (m)])</f>
        <v>55.103452830188672</v>
      </c>
      <c r="AH247" s="11">
        <f>AVERAGE(Table15[Acceleration B1-3 Total Efforts (Gen 2)])</f>
        <v>70.932075471698113</v>
      </c>
      <c r="AI247" s="11">
        <f>AVERAGE(Table15[Deceleration B1-3 Total Efforts (Gen 2)])</f>
        <v>58.513207547169813</v>
      </c>
      <c r="AJ247" s="11">
        <f>AVERAGE(Table15[High Intensity Distance (m)_&gt;15])</f>
        <v>834.31266088679206</v>
      </c>
      <c r="AK247" s="11">
        <f>AVERAGE(Table15[Velocity Zone 5 (20-25 Km/h) (m)])</f>
        <v>193.57165996226419</v>
      </c>
      <c r="AL247" s="11">
        <f>AVERAGE(Table15[Total Player Load])</f>
        <v>612.17092028301886</v>
      </c>
      <c r="AM247" s="11">
        <f>AVERAGE(Table15[ACC+DEC])</f>
        <v>129.44528301886791</v>
      </c>
      <c r="AN247" s="11" t="str">
        <f>TEXT(Table15[[#This Row],[Date]],"mmmm")</f>
        <v>juillet</v>
      </c>
      <c r="AO247" s="11" t="e">
        <f ca="1">_xlfn.MAXIFS(Table15[Total Distance (m)],Table15[Name],Table15[[#This Row],[Name]])</f>
        <v>#NAME?</v>
      </c>
      <c r="AP247" s="11" t="e">
        <f ca="1">_xlfn.MAXIFS(Table15[HSD Above 20 km/h],Table15[Name],Table15[[#This Row],[Name]])</f>
        <v>#NAME?</v>
      </c>
      <c r="AQ247" s="11" t="e">
        <f ca="1">_xlfn.MAXIFS(Table15[Maximum Velocity (km/h)],Table15[Name],Table15[[#This Row],[Name]])</f>
        <v>#NAME?</v>
      </c>
      <c r="AR247" s="9" t="e">
        <f ca="1">Table15[[#This Row],[Maximum Velocity (km/h)]]/Table15[[#This Row],[Max_Maximum Velocity (km/h)]]</f>
        <v>#NAME?</v>
      </c>
      <c r="AS247" s="11" t="e">
        <f ca="1">_xlfn.MAXIFS(Table15[Velocity Zone 4 (15-20 Km/h) (m)],Table15[Name],Table15[[#This Row],[Name]])</f>
        <v>#NAME?</v>
      </c>
      <c r="AT247" s="11" t="e">
        <f ca="1">_xlfn.MAXIFS(Table15[Velocity Zone 6 (25 + Km/h) (m)],Table15[Name],Table15[[#This Row],[Name]])</f>
        <v>#NAME?</v>
      </c>
      <c r="AU247" s="11" t="e">
        <f ca="1">_xlfn.MAXIFS(Table15[Acceleration B1-3 Total Efforts (Gen 2)],Table15[Name],Table15[[#This Row],[Name]])</f>
        <v>#NAME?</v>
      </c>
      <c r="AV247" s="11" t="e">
        <f ca="1">_xlfn.MAXIFS(Table15[Deceleration B1-3 Total Efforts (Gen 2)],Table15[Name],Table15[[#This Row],[Name]])</f>
        <v>#NAME?</v>
      </c>
      <c r="AW247" s="11" t="e">
        <f ca="1">_xlfn.MAXIFS(Table15[High Intensity Distance (m)_&gt;15],Table15[Name],Table15[[#This Row],[Name]])</f>
        <v>#NAME?</v>
      </c>
      <c r="AX247" s="11" t="e">
        <f ca="1">_xlfn.MAXIFS(Table15[Velocity Zone 5 (20-25 Km/h) (m)],Table15[Name],Table15[[#This Row],[Name]])</f>
        <v>#NAME?</v>
      </c>
      <c r="AY247" s="11" t="e">
        <f ca="1">_xlfn.MAXIFS(Table15[Total Player Load],Table15[Name],Table15[[#This Row],[Name]])</f>
        <v>#NAME?</v>
      </c>
      <c r="AZ247" s="11" t="e">
        <f ca="1">_xlfn.MAXIFS(Table15[ACC+DEC],Table15[Name],Table15[[#This Row],[Name]])</f>
        <v>#NAME?</v>
      </c>
      <c r="BA247" s="11">
        <f>CONVERT(Table15[[#This Row],[Total Duration]],"day","mn")</f>
        <v>84.499999999999986</v>
      </c>
      <c r="BB247" s="12">
        <f>Table15[[#This Row],[HSD Above 20 km/h]]/Table15[[#This Row],[Duration(min)]]</f>
        <v>1.1549112426035506</v>
      </c>
      <c r="BC247" s="12">
        <f>Table15[[#This Row],[Velocity Zone 4 (15-20 Km/h) (m)]]/Table15[[#This Row],[Duration(min)]]</f>
        <v>4.07479301775148</v>
      </c>
      <c r="BD247" s="12">
        <f>Table15[[#This Row],[Velocity Zone 6 (25 + Km/h) (m)]]/Table15[[#This Row],[Duration(min)]]</f>
        <v>0.15857988165680476</v>
      </c>
      <c r="BE247" s="12">
        <f>Table15[[#This Row],[Acceleration B1-3 Total Efforts (Gen 2)]]/Table15[[#This Row],[Duration(min)]]</f>
        <v>0.6272189349112427</v>
      </c>
      <c r="BF247" s="12">
        <f>Table15[[#This Row],[Deceleration B1-3 Total Efforts (Gen 2)]]/Table15[[#This Row],[Duration(min)]]</f>
        <v>0.55621301775147935</v>
      </c>
      <c r="BG247" s="12">
        <f>Table15[[#This Row],[High Intensity Distance (m)_&gt;15]]/Table15[[#This Row],[Duration(min)]]</f>
        <v>5.2297042603550308</v>
      </c>
      <c r="BH247" s="12">
        <f>Table15[[#This Row],[Velocity Zone 5 (20-25 Km/h) (m)]]/Table15[[#This Row],[Duration(min)]]</f>
        <v>0.99633136094674568</v>
      </c>
      <c r="BI247" s="12">
        <f>Table15[[#This Row],[Total Player Load]]/Table15[[#This Row],[Duration(min)]]</f>
        <v>6.0170537278106515</v>
      </c>
      <c r="BJ247" s="12">
        <f>Table15[[#This Row],[ACC+DEC]]/Table15[[#This Row],[Duration(min)]]</f>
        <v>1.1834319526627222</v>
      </c>
      <c r="BK247" s="11"/>
      <c r="BL247" s="11"/>
    </row>
    <row r="248" spans="1:64" x14ac:dyDescent="0.3">
      <c r="A248" s="6" t="s">
        <v>23</v>
      </c>
      <c r="B248" s="6" t="s">
        <v>181</v>
      </c>
      <c r="C248" s="18" t="s">
        <v>182</v>
      </c>
      <c r="D248" s="6" t="s">
        <v>24</v>
      </c>
      <c r="E248" s="17" t="s">
        <v>188</v>
      </c>
      <c r="F248" s="19">
        <v>4673.55908</v>
      </c>
      <c r="G248" s="19">
        <v>121.4</v>
      </c>
      <c r="H248" s="19">
        <v>28.761099999999999</v>
      </c>
      <c r="I248" s="19">
        <v>357.95001000000002</v>
      </c>
      <c r="J248" s="19">
        <v>32.11</v>
      </c>
      <c r="K248" s="19">
        <v>42</v>
      </c>
      <c r="L248" s="19">
        <v>45</v>
      </c>
      <c r="M248" s="19">
        <v>479.35001</v>
      </c>
      <c r="N248" s="19">
        <v>89.29</v>
      </c>
      <c r="O248" s="19">
        <v>475.62042000000002</v>
      </c>
      <c r="P248" s="7">
        <v>54.99221</v>
      </c>
      <c r="Q248" s="10">
        <f>SUM(Table15[[#This Row],[Acceleration B1-3 Total Efforts (Gen 2)]:[Deceleration B1-3 Total Efforts (Gen 2)]])</f>
        <v>87</v>
      </c>
      <c r="R248" s="22">
        <f>AVERAGEIF(Table15[Name],Table15[[#This Row],[Name]],Table15[Total Distance (m)])</f>
        <v>6241.2704329032267</v>
      </c>
      <c r="S248" s="11">
        <f>AVERAGEIF(Table15[Name],Table15[[#This Row],[Name]],Table15[HSD Above 20 km/h])</f>
        <v>217.21870838709677</v>
      </c>
      <c r="T248" s="11">
        <f>AVERAGEIF(Table15[Name],Table15[[#This Row],[Name]],Table15[Maximum Velocity (km/h)])</f>
        <v>26.033857419354835</v>
      </c>
      <c r="U248" s="11">
        <f>AVERAGEIF(Table15[Name],Table15[[#This Row],[Name]],Table15[Velocity Zone 4 (15-20 Km/h) (m)])</f>
        <v>570.99710096774197</v>
      </c>
      <c r="V248" s="11">
        <f>AVERAGEIF(Table15[Name],Table15[[#This Row],[Name]],Table15[Velocity Zone 6 (25 + Km/h) (m)])</f>
        <v>39.649355161290323</v>
      </c>
      <c r="W248" s="11">
        <f>AVERAGEIF(Table15[Name],Table15[[#This Row],[Name]],Table15[Acceleration B1-3 Total Efforts (Gen 2)])</f>
        <v>62.967741935483872</v>
      </c>
      <c r="X248" s="11">
        <f>AVERAGEIF(Table15[Name],Table15[[#This Row],[Name]],Table15[Deceleration B1-3 Total Efforts (Gen 2)])</f>
        <v>49.29032258064516</v>
      </c>
      <c r="Y248" s="11">
        <f>AVERAGEIF(Table15[Name],Table15[[#This Row],[Name]],Table15[High Intensity Distance (m)_&gt;15])</f>
        <v>788.2158093548386</v>
      </c>
      <c r="Z248" s="11">
        <f>AVERAGEIF(Table15[Name],Table15[[#This Row],[Name]],Table15[Velocity Zone 5 (20-25 Km/h) (m)])</f>
        <v>177.56935322580642</v>
      </c>
      <c r="AA248" s="11">
        <f>AVERAGEIF(Table15[Name],Table15[[#This Row],[Name]],Table15[Total Player Load])</f>
        <v>665.93952838709663</v>
      </c>
      <c r="AB248" s="11">
        <f>AVERAGEIF(Table15[Name],Table15[[#This Row],[Name]],Table15[ACC+DEC])</f>
        <v>112.25806451612904</v>
      </c>
      <c r="AC248" s="11">
        <f>AVERAGE(Table15[Total Distance (m)])</f>
        <v>5546.0900840188679</v>
      </c>
      <c r="AD248" s="11">
        <f>AVERAGE(Table15[HSD Above 20 km/h])</f>
        <v>248.67511279245289</v>
      </c>
      <c r="AE248" s="11">
        <f>AVERAGE(Table15[Maximum Velocity (km/h)])</f>
        <v>25.938714150943401</v>
      </c>
      <c r="AF248" s="11">
        <f>AVERAGE(Table15[Velocity Zone 4 (15-20 Km/h) (m)])</f>
        <v>585.63754809433908</v>
      </c>
      <c r="AG248" s="11">
        <f>AVERAGE(Table15[Velocity Zone 6 (25 + Km/h) (m)])</f>
        <v>55.103452830188672</v>
      </c>
      <c r="AH248" s="11">
        <f>AVERAGE(Table15[Acceleration B1-3 Total Efforts (Gen 2)])</f>
        <v>70.932075471698113</v>
      </c>
      <c r="AI248" s="11">
        <f>AVERAGE(Table15[Deceleration B1-3 Total Efforts (Gen 2)])</f>
        <v>58.513207547169813</v>
      </c>
      <c r="AJ248" s="11">
        <f>AVERAGE(Table15[High Intensity Distance (m)_&gt;15])</f>
        <v>834.31266088679206</v>
      </c>
      <c r="AK248" s="11">
        <f>AVERAGE(Table15[Velocity Zone 5 (20-25 Km/h) (m)])</f>
        <v>193.57165996226419</v>
      </c>
      <c r="AL248" s="11">
        <f>AVERAGE(Table15[Total Player Load])</f>
        <v>612.17092028301886</v>
      </c>
      <c r="AM248" s="11">
        <f>AVERAGE(Table15[ACC+DEC])</f>
        <v>129.44528301886791</v>
      </c>
      <c r="AN248" s="11" t="str">
        <f>TEXT(Table15[[#This Row],[Date]],"mmmm")</f>
        <v>juillet</v>
      </c>
      <c r="AO248" s="11" t="e">
        <f ca="1">_xlfn.MAXIFS(Table15[Total Distance (m)],Table15[Name],Table15[[#This Row],[Name]])</f>
        <v>#NAME?</v>
      </c>
      <c r="AP248" s="11" t="e">
        <f ca="1">_xlfn.MAXIFS(Table15[HSD Above 20 km/h],Table15[Name],Table15[[#This Row],[Name]])</f>
        <v>#NAME?</v>
      </c>
      <c r="AQ248" s="11" t="e">
        <f ca="1">_xlfn.MAXIFS(Table15[Maximum Velocity (km/h)],Table15[Name],Table15[[#This Row],[Name]])</f>
        <v>#NAME?</v>
      </c>
      <c r="AR248" s="9" t="e">
        <f ca="1">Table15[[#This Row],[Maximum Velocity (km/h)]]/Table15[[#This Row],[Max_Maximum Velocity (km/h)]]</f>
        <v>#NAME?</v>
      </c>
      <c r="AS248" s="11" t="e">
        <f ca="1">_xlfn.MAXIFS(Table15[Velocity Zone 4 (15-20 Km/h) (m)],Table15[Name],Table15[[#This Row],[Name]])</f>
        <v>#NAME?</v>
      </c>
      <c r="AT248" s="11" t="e">
        <f ca="1">_xlfn.MAXIFS(Table15[Velocity Zone 6 (25 + Km/h) (m)],Table15[Name],Table15[[#This Row],[Name]])</f>
        <v>#NAME?</v>
      </c>
      <c r="AU248" s="11" t="e">
        <f ca="1">_xlfn.MAXIFS(Table15[Acceleration B1-3 Total Efforts (Gen 2)],Table15[Name],Table15[[#This Row],[Name]])</f>
        <v>#NAME?</v>
      </c>
      <c r="AV248" s="11" t="e">
        <f ca="1">_xlfn.MAXIFS(Table15[Deceleration B1-3 Total Efforts (Gen 2)],Table15[Name],Table15[[#This Row],[Name]])</f>
        <v>#NAME?</v>
      </c>
      <c r="AW248" s="11" t="e">
        <f ca="1">_xlfn.MAXIFS(Table15[High Intensity Distance (m)_&gt;15],Table15[Name],Table15[[#This Row],[Name]])</f>
        <v>#NAME?</v>
      </c>
      <c r="AX248" s="11" t="e">
        <f ca="1">_xlfn.MAXIFS(Table15[Velocity Zone 5 (20-25 Km/h) (m)],Table15[Name],Table15[[#This Row],[Name]])</f>
        <v>#NAME?</v>
      </c>
      <c r="AY248" s="11" t="e">
        <f ca="1">_xlfn.MAXIFS(Table15[Total Player Load],Table15[Name],Table15[[#This Row],[Name]])</f>
        <v>#NAME?</v>
      </c>
      <c r="AZ248" s="11" t="e">
        <f ca="1">_xlfn.MAXIFS(Table15[ACC+DEC],Table15[Name],Table15[[#This Row],[Name]])</f>
        <v>#NAME?</v>
      </c>
      <c r="BA248" s="11">
        <f>CONVERT(Table15[[#This Row],[Total Duration]],"day","mn")</f>
        <v>84.983333333333334</v>
      </c>
      <c r="BB248" s="12">
        <f>Table15[[#This Row],[HSD Above 20 km/h]]/Table15[[#This Row],[Duration(min)]]</f>
        <v>1.4285153951755247</v>
      </c>
      <c r="BC248" s="12">
        <f>Table15[[#This Row],[Velocity Zone 4 (15-20 Km/h) (m)]]/Table15[[#This Row],[Duration(min)]]</f>
        <v>4.2120024710727595</v>
      </c>
      <c r="BD248" s="12">
        <f>Table15[[#This Row],[Velocity Zone 6 (25 + Km/h) (m)]]/Table15[[#This Row],[Duration(min)]]</f>
        <v>0.37783879191998432</v>
      </c>
      <c r="BE248" s="12">
        <f>Table15[[#This Row],[Acceleration B1-3 Total Efforts (Gen 2)]]/Table15[[#This Row],[Duration(min)]]</f>
        <v>0.49421455187291624</v>
      </c>
      <c r="BF248" s="12">
        <f>Table15[[#This Row],[Deceleration B1-3 Total Efforts (Gen 2)]]/Table15[[#This Row],[Duration(min)]]</f>
        <v>0.52951559129241033</v>
      </c>
      <c r="BG248" s="12">
        <f>Table15[[#This Row],[High Intensity Distance (m)_&gt;15]]/Table15[[#This Row],[Duration(min)]]</f>
        <v>5.6405178662482838</v>
      </c>
      <c r="BH248" s="12">
        <f>Table15[[#This Row],[Velocity Zone 5 (20-25 Km/h) (m)]]/Table15[[#This Row],[Duration(min)]]</f>
        <v>1.0506766032555404</v>
      </c>
      <c r="BI248" s="12">
        <f>Table15[[#This Row],[Total Player Load]]/Table15[[#This Row],[Duration(min)]]</f>
        <v>5.596631731712101</v>
      </c>
      <c r="BJ248" s="12">
        <f>Table15[[#This Row],[ACC+DEC]]/Table15[[#This Row],[Duration(min)]]</f>
        <v>1.0237301431653265</v>
      </c>
      <c r="BK248" s="11"/>
      <c r="BL248" s="11"/>
    </row>
    <row r="249" spans="1:64" x14ac:dyDescent="0.3">
      <c r="A249" s="6" t="s">
        <v>27</v>
      </c>
      <c r="B249" s="6" t="s">
        <v>181</v>
      </c>
      <c r="C249" s="18" t="s">
        <v>182</v>
      </c>
      <c r="D249" s="6" t="s">
        <v>15</v>
      </c>
      <c r="E249" s="17" t="s">
        <v>187</v>
      </c>
      <c r="F249" s="19">
        <v>3829.37817</v>
      </c>
      <c r="G249" s="19">
        <v>145.1</v>
      </c>
      <c r="H249" s="19">
        <v>27.032630000000001</v>
      </c>
      <c r="I249" s="19">
        <v>269.37</v>
      </c>
      <c r="J249" s="19">
        <v>20.22</v>
      </c>
      <c r="K249" s="19">
        <v>71</v>
      </c>
      <c r="L249" s="19">
        <v>56</v>
      </c>
      <c r="M249" s="19">
        <v>414.47</v>
      </c>
      <c r="N249" s="19">
        <v>124.88</v>
      </c>
      <c r="O249" s="19">
        <v>408.12099999999998</v>
      </c>
      <c r="P249" s="7">
        <v>45.337670000000003</v>
      </c>
      <c r="Q249" s="10">
        <f>SUM(Table15[[#This Row],[Acceleration B1-3 Total Efforts (Gen 2)]:[Deceleration B1-3 Total Efforts (Gen 2)]])</f>
        <v>127</v>
      </c>
      <c r="R249" s="22">
        <f>AVERAGEIF(Table15[Name],Table15[[#This Row],[Name]],Table15[Total Distance (m)])</f>
        <v>5179.7768868965513</v>
      </c>
      <c r="S249" s="11">
        <f>AVERAGEIF(Table15[Name],Table15[[#This Row],[Name]],Table15[HSD Above 20 km/h])</f>
        <v>252.10896655172411</v>
      </c>
      <c r="T249" s="11">
        <f>AVERAGEIF(Table15[Name],Table15[[#This Row],[Name]],Table15[Maximum Velocity (km/h)])</f>
        <v>25.649757931034483</v>
      </c>
      <c r="U249" s="11">
        <f>AVERAGEIF(Table15[Name],Table15[[#This Row],[Name]],Table15[Velocity Zone 4 (15-20 Km/h) (m)])</f>
        <v>569.24724724137934</v>
      </c>
      <c r="V249" s="11">
        <f>AVERAGEIF(Table15[Name],Table15[[#This Row],[Name]],Table15[Velocity Zone 6 (25 + Km/h) (m)])</f>
        <v>51.631034137931039</v>
      </c>
      <c r="W249" s="11">
        <f>AVERAGEIF(Table15[Name],Table15[[#This Row],[Name]],Table15[Acceleration B1-3 Total Efforts (Gen 2)])</f>
        <v>76</v>
      </c>
      <c r="X249" s="11">
        <f>AVERAGEIF(Table15[Name],Table15[[#This Row],[Name]],Table15[Deceleration B1-3 Total Efforts (Gen 2)])</f>
        <v>64.58620689655173</v>
      </c>
      <c r="Y249" s="11">
        <f>AVERAGEIF(Table15[Name],Table15[[#This Row],[Name]],Table15[High Intensity Distance (m)_&gt;15])</f>
        <v>821.35621379310328</v>
      </c>
      <c r="Z249" s="11">
        <f>AVERAGEIF(Table15[Name],Table15[[#This Row],[Name]],Table15[Velocity Zone 5 (20-25 Km/h) (m)])</f>
        <v>200.47793241379313</v>
      </c>
      <c r="AA249" s="11">
        <f>AVERAGEIF(Table15[Name],Table15[[#This Row],[Name]],Table15[Total Player Load])</f>
        <v>529.0852103448276</v>
      </c>
      <c r="AB249" s="11">
        <f>AVERAGEIF(Table15[Name],Table15[[#This Row],[Name]],Table15[ACC+DEC])</f>
        <v>140.58620689655172</v>
      </c>
      <c r="AC249" s="11">
        <f>AVERAGE(Table15[Total Distance (m)])</f>
        <v>5546.0900840188679</v>
      </c>
      <c r="AD249" s="11">
        <f>AVERAGE(Table15[HSD Above 20 km/h])</f>
        <v>248.67511279245289</v>
      </c>
      <c r="AE249" s="11">
        <f>AVERAGE(Table15[Maximum Velocity (km/h)])</f>
        <v>25.938714150943401</v>
      </c>
      <c r="AF249" s="11">
        <f>AVERAGE(Table15[Velocity Zone 4 (15-20 Km/h) (m)])</f>
        <v>585.63754809433908</v>
      </c>
      <c r="AG249" s="11">
        <f>AVERAGE(Table15[Velocity Zone 6 (25 + Km/h) (m)])</f>
        <v>55.103452830188672</v>
      </c>
      <c r="AH249" s="11">
        <f>AVERAGE(Table15[Acceleration B1-3 Total Efforts (Gen 2)])</f>
        <v>70.932075471698113</v>
      </c>
      <c r="AI249" s="11">
        <f>AVERAGE(Table15[Deceleration B1-3 Total Efforts (Gen 2)])</f>
        <v>58.513207547169813</v>
      </c>
      <c r="AJ249" s="11">
        <f>AVERAGE(Table15[High Intensity Distance (m)_&gt;15])</f>
        <v>834.31266088679206</v>
      </c>
      <c r="AK249" s="11">
        <f>AVERAGE(Table15[Velocity Zone 5 (20-25 Km/h) (m)])</f>
        <v>193.57165996226419</v>
      </c>
      <c r="AL249" s="11">
        <f>AVERAGE(Table15[Total Player Load])</f>
        <v>612.17092028301886</v>
      </c>
      <c r="AM249" s="11">
        <f>AVERAGE(Table15[ACC+DEC])</f>
        <v>129.44528301886791</v>
      </c>
      <c r="AN249" s="11" t="str">
        <f>TEXT(Table15[[#This Row],[Date]],"mmmm")</f>
        <v>juillet</v>
      </c>
      <c r="AO249" s="11" t="e">
        <f ca="1">_xlfn.MAXIFS(Table15[Total Distance (m)],Table15[Name],Table15[[#This Row],[Name]])</f>
        <v>#NAME?</v>
      </c>
      <c r="AP249" s="11" t="e">
        <f ca="1">_xlfn.MAXIFS(Table15[HSD Above 20 km/h],Table15[Name],Table15[[#This Row],[Name]])</f>
        <v>#NAME?</v>
      </c>
      <c r="AQ249" s="11" t="e">
        <f ca="1">_xlfn.MAXIFS(Table15[Maximum Velocity (km/h)],Table15[Name],Table15[[#This Row],[Name]])</f>
        <v>#NAME?</v>
      </c>
      <c r="AR249" s="9" t="e">
        <f ca="1">Table15[[#This Row],[Maximum Velocity (km/h)]]/Table15[[#This Row],[Max_Maximum Velocity (km/h)]]</f>
        <v>#NAME?</v>
      </c>
      <c r="AS249" s="11" t="e">
        <f ca="1">_xlfn.MAXIFS(Table15[Velocity Zone 4 (15-20 Km/h) (m)],Table15[Name],Table15[[#This Row],[Name]])</f>
        <v>#NAME?</v>
      </c>
      <c r="AT249" s="11" t="e">
        <f ca="1">_xlfn.MAXIFS(Table15[Velocity Zone 6 (25 + Km/h) (m)],Table15[Name],Table15[[#This Row],[Name]])</f>
        <v>#NAME?</v>
      </c>
      <c r="AU249" s="11" t="e">
        <f ca="1">_xlfn.MAXIFS(Table15[Acceleration B1-3 Total Efforts (Gen 2)],Table15[Name],Table15[[#This Row],[Name]])</f>
        <v>#NAME?</v>
      </c>
      <c r="AV249" s="11" t="e">
        <f ca="1">_xlfn.MAXIFS(Table15[Deceleration B1-3 Total Efforts (Gen 2)],Table15[Name],Table15[[#This Row],[Name]])</f>
        <v>#NAME?</v>
      </c>
      <c r="AW249" s="11" t="e">
        <f ca="1">_xlfn.MAXIFS(Table15[High Intensity Distance (m)_&gt;15],Table15[Name],Table15[[#This Row],[Name]])</f>
        <v>#NAME?</v>
      </c>
      <c r="AX249" s="11" t="e">
        <f ca="1">_xlfn.MAXIFS(Table15[Velocity Zone 5 (20-25 Km/h) (m)],Table15[Name],Table15[[#This Row],[Name]])</f>
        <v>#NAME?</v>
      </c>
      <c r="AY249" s="11" t="e">
        <f ca="1">_xlfn.MAXIFS(Table15[Total Player Load],Table15[Name],Table15[[#This Row],[Name]])</f>
        <v>#NAME?</v>
      </c>
      <c r="AZ249" s="11" t="e">
        <f ca="1">_xlfn.MAXIFS(Table15[ACC+DEC],Table15[Name],Table15[[#This Row],[Name]])</f>
        <v>#NAME?</v>
      </c>
      <c r="BA249" s="11">
        <f>CONVERT(Table15[[#This Row],[Total Duration]],"day","mn")</f>
        <v>84.45</v>
      </c>
      <c r="BB249" s="12">
        <f>Table15[[#This Row],[HSD Above 20 km/h]]/Table15[[#This Row],[Duration(min)]]</f>
        <v>1.7181764357608051</v>
      </c>
      <c r="BC249" s="12">
        <f>Table15[[#This Row],[Velocity Zone 4 (15-20 Km/h) (m)]]/Table15[[#This Row],[Duration(min)]]</f>
        <v>3.1896980461811721</v>
      </c>
      <c r="BD249" s="12">
        <f>Table15[[#This Row],[Velocity Zone 6 (25 + Km/h) (m)]]/Table15[[#This Row],[Duration(min)]]</f>
        <v>0.23943161634103016</v>
      </c>
      <c r="BE249" s="12">
        <f>Table15[[#This Row],[Acceleration B1-3 Total Efforts (Gen 2)]]/Table15[[#This Row],[Duration(min)]]</f>
        <v>0.84073416222616926</v>
      </c>
      <c r="BF249" s="12">
        <f>Table15[[#This Row],[Deceleration B1-3 Total Efforts (Gen 2)]]/Table15[[#This Row],[Duration(min)]]</f>
        <v>0.66311426879810531</v>
      </c>
      <c r="BG249" s="12">
        <f>Table15[[#This Row],[High Intensity Distance (m)_&gt;15]]/Table15[[#This Row],[Duration(min)]]</f>
        <v>4.9078744819419775</v>
      </c>
      <c r="BH249" s="12">
        <f>Table15[[#This Row],[Velocity Zone 5 (20-25 Km/h) (m)]]/Table15[[#This Row],[Duration(min)]]</f>
        <v>1.478744819419775</v>
      </c>
      <c r="BI249" s="12">
        <f>Table15[[#This Row],[Total Player Load]]/Table15[[#This Row],[Duration(min)]]</f>
        <v>4.8326939017169916</v>
      </c>
      <c r="BJ249" s="12">
        <f>Table15[[#This Row],[ACC+DEC]]/Table15[[#This Row],[Duration(min)]]</f>
        <v>1.5038484310242746</v>
      </c>
      <c r="BK249" s="11"/>
      <c r="BL249" s="11"/>
    </row>
    <row r="250" spans="1:64" x14ac:dyDescent="0.3">
      <c r="A250" s="6" t="s">
        <v>28</v>
      </c>
      <c r="B250" s="6" t="s">
        <v>181</v>
      </c>
      <c r="C250" s="18" t="s">
        <v>182</v>
      </c>
      <c r="D250" s="6" t="s">
        <v>17</v>
      </c>
      <c r="E250" s="17" t="s">
        <v>188</v>
      </c>
      <c r="F250" s="19">
        <v>4109.5161099999996</v>
      </c>
      <c r="G250" s="19">
        <v>91.08</v>
      </c>
      <c r="H250" s="19">
        <v>25.47794</v>
      </c>
      <c r="I250" s="19">
        <v>236.35001</v>
      </c>
      <c r="J250" s="19">
        <v>9.7799999999999994</v>
      </c>
      <c r="K250" s="19">
        <v>48</v>
      </c>
      <c r="L250" s="19">
        <v>36</v>
      </c>
      <c r="M250" s="19">
        <v>327.43000999999998</v>
      </c>
      <c r="N250" s="19">
        <v>81.3</v>
      </c>
      <c r="O250" s="19">
        <v>423.39242999999999</v>
      </c>
      <c r="P250" s="7">
        <v>48.355310000000003</v>
      </c>
      <c r="Q250" s="10">
        <f>SUM(Table15[[#This Row],[Acceleration B1-3 Total Efforts (Gen 2)]:[Deceleration B1-3 Total Efforts (Gen 2)]])</f>
        <v>84</v>
      </c>
      <c r="R250" s="22">
        <f>AVERAGEIF(Table15[Name],Table15[[#This Row],[Name]],Table15[Total Distance (m)])</f>
        <v>5226.0524104761907</v>
      </c>
      <c r="S250" s="11">
        <f>AVERAGEIF(Table15[Name],Table15[[#This Row],[Name]],Table15[HSD Above 20 km/h])</f>
        <v>191.89047666666667</v>
      </c>
      <c r="T250" s="11">
        <f>AVERAGEIF(Table15[Name],Table15[[#This Row],[Name]],Table15[Maximum Velocity (km/h)])</f>
        <v>24.023690000000002</v>
      </c>
      <c r="U250" s="11">
        <f>AVERAGEIF(Table15[Name],Table15[[#This Row],[Name]],Table15[Velocity Zone 4 (15-20 Km/h) (m)])</f>
        <v>513.75143095238082</v>
      </c>
      <c r="V250" s="11">
        <f>AVERAGEIF(Table15[Name],Table15[[#This Row],[Name]],Table15[Velocity Zone 6 (25 + Km/h) (m)])</f>
        <v>55.037619047619046</v>
      </c>
      <c r="W250" s="11">
        <f>AVERAGEIF(Table15[Name],Table15[[#This Row],[Name]],Table15[Acceleration B1-3 Total Efforts (Gen 2)])</f>
        <v>62.238095238095241</v>
      </c>
      <c r="X250" s="11">
        <f>AVERAGEIF(Table15[Name],Table15[[#This Row],[Name]],Table15[Deceleration B1-3 Total Efforts (Gen 2)])</f>
        <v>39.761904761904759</v>
      </c>
      <c r="Y250" s="11">
        <f>AVERAGEIF(Table15[Name],Table15[[#This Row],[Name]],Table15[High Intensity Distance (m)_&gt;15])</f>
        <v>705.64190761904752</v>
      </c>
      <c r="Z250" s="11">
        <f>AVERAGEIF(Table15[Name],Table15[[#This Row],[Name]],Table15[Velocity Zone 5 (20-25 Km/h) (m)])</f>
        <v>136.85285761904763</v>
      </c>
      <c r="AA250" s="11">
        <f>AVERAGEIF(Table15[Name],Table15[[#This Row],[Name]],Table15[Total Player Load])</f>
        <v>519.94061999999997</v>
      </c>
      <c r="AB250" s="11">
        <f>AVERAGEIF(Table15[Name],Table15[[#This Row],[Name]],Table15[ACC+DEC])</f>
        <v>102</v>
      </c>
      <c r="AC250" s="11">
        <f>AVERAGE(Table15[Total Distance (m)])</f>
        <v>5546.0900840188679</v>
      </c>
      <c r="AD250" s="11">
        <f>AVERAGE(Table15[HSD Above 20 km/h])</f>
        <v>248.67511279245289</v>
      </c>
      <c r="AE250" s="11">
        <f>AVERAGE(Table15[Maximum Velocity (km/h)])</f>
        <v>25.938714150943401</v>
      </c>
      <c r="AF250" s="11">
        <f>AVERAGE(Table15[Velocity Zone 4 (15-20 Km/h) (m)])</f>
        <v>585.63754809433908</v>
      </c>
      <c r="AG250" s="11">
        <f>AVERAGE(Table15[Velocity Zone 6 (25 + Km/h) (m)])</f>
        <v>55.103452830188672</v>
      </c>
      <c r="AH250" s="11">
        <f>AVERAGE(Table15[Acceleration B1-3 Total Efforts (Gen 2)])</f>
        <v>70.932075471698113</v>
      </c>
      <c r="AI250" s="11">
        <f>AVERAGE(Table15[Deceleration B1-3 Total Efforts (Gen 2)])</f>
        <v>58.513207547169813</v>
      </c>
      <c r="AJ250" s="11">
        <f>AVERAGE(Table15[High Intensity Distance (m)_&gt;15])</f>
        <v>834.31266088679206</v>
      </c>
      <c r="AK250" s="11">
        <f>AVERAGE(Table15[Velocity Zone 5 (20-25 Km/h) (m)])</f>
        <v>193.57165996226419</v>
      </c>
      <c r="AL250" s="11">
        <f>AVERAGE(Table15[Total Player Load])</f>
        <v>612.17092028301886</v>
      </c>
      <c r="AM250" s="11">
        <f>AVERAGE(Table15[ACC+DEC])</f>
        <v>129.44528301886791</v>
      </c>
      <c r="AN250" s="11" t="str">
        <f>TEXT(Table15[[#This Row],[Date]],"mmmm")</f>
        <v>juillet</v>
      </c>
      <c r="AO250" s="11" t="e">
        <f ca="1">_xlfn.MAXIFS(Table15[Total Distance (m)],Table15[Name],Table15[[#This Row],[Name]])</f>
        <v>#NAME?</v>
      </c>
      <c r="AP250" s="11" t="e">
        <f ca="1">_xlfn.MAXIFS(Table15[HSD Above 20 km/h],Table15[Name],Table15[[#This Row],[Name]])</f>
        <v>#NAME?</v>
      </c>
      <c r="AQ250" s="11" t="e">
        <f ca="1">_xlfn.MAXIFS(Table15[Maximum Velocity (km/h)],Table15[Name],Table15[[#This Row],[Name]])</f>
        <v>#NAME?</v>
      </c>
      <c r="AR250" s="9" t="e">
        <f ca="1">Table15[[#This Row],[Maximum Velocity (km/h)]]/Table15[[#This Row],[Max_Maximum Velocity (km/h)]]</f>
        <v>#NAME?</v>
      </c>
      <c r="AS250" s="11" t="e">
        <f ca="1">_xlfn.MAXIFS(Table15[Velocity Zone 4 (15-20 Km/h) (m)],Table15[Name],Table15[[#This Row],[Name]])</f>
        <v>#NAME?</v>
      </c>
      <c r="AT250" s="11" t="e">
        <f ca="1">_xlfn.MAXIFS(Table15[Velocity Zone 6 (25 + Km/h) (m)],Table15[Name],Table15[[#This Row],[Name]])</f>
        <v>#NAME?</v>
      </c>
      <c r="AU250" s="11" t="e">
        <f ca="1">_xlfn.MAXIFS(Table15[Acceleration B1-3 Total Efforts (Gen 2)],Table15[Name],Table15[[#This Row],[Name]])</f>
        <v>#NAME?</v>
      </c>
      <c r="AV250" s="11" t="e">
        <f ca="1">_xlfn.MAXIFS(Table15[Deceleration B1-3 Total Efforts (Gen 2)],Table15[Name],Table15[[#This Row],[Name]])</f>
        <v>#NAME?</v>
      </c>
      <c r="AW250" s="11" t="e">
        <f ca="1">_xlfn.MAXIFS(Table15[High Intensity Distance (m)_&gt;15],Table15[Name],Table15[[#This Row],[Name]])</f>
        <v>#NAME?</v>
      </c>
      <c r="AX250" s="11" t="e">
        <f ca="1">_xlfn.MAXIFS(Table15[Velocity Zone 5 (20-25 Km/h) (m)],Table15[Name],Table15[[#This Row],[Name]])</f>
        <v>#NAME?</v>
      </c>
      <c r="AY250" s="11" t="e">
        <f ca="1">_xlfn.MAXIFS(Table15[Total Player Load],Table15[Name],Table15[[#This Row],[Name]])</f>
        <v>#NAME?</v>
      </c>
      <c r="AZ250" s="11" t="e">
        <f ca="1">_xlfn.MAXIFS(Table15[ACC+DEC],Table15[Name],Table15[[#This Row],[Name]])</f>
        <v>#NAME?</v>
      </c>
      <c r="BA250" s="11">
        <f>CONVERT(Table15[[#This Row],[Total Duration]],"day","mn")</f>
        <v>84.983333333333334</v>
      </c>
      <c r="BB250" s="12">
        <f>Table15[[#This Row],[HSD Above 20 km/h]]/Table15[[#This Row],[Duration(min)]]</f>
        <v>1.0717395567758383</v>
      </c>
      <c r="BC250" s="12">
        <f>Table15[[#This Row],[Velocity Zone 4 (15-20 Km/h) (m)]]/Table15[[#This Row],[Duration(min)]]</f>
        <v>2.7811336732692684</v>
      </c>
      <c r="BD250" s="12">
        <f>Table15[[#This Row],[Velocity Zone 6 (25 + Km/h) (m)]]/Table15[[#This Row],[Duration(min)]]</f>
        <v>0.11508138850755049</v>
      </c>
      <c r="BE250" s="12">
        <f>Table15[[#This Row],[Acceleration B1-3 Total Efforts (Gen 2)]]/Table15[[#This Row],[Duration(min)]]</f>
        <v>0.56481663071190424</v>
      </c>
      <c r="BF250" s="12">
        <f>Table15[[#This Row],[Deceleration B1-3 Total Efforts (Gen 2)]]/Table15[[#This Row],[Duration(min)]]</f>
        <v>0.42361247303392824</v>
      </c>
      <c r="BG250" s="12">
        <f>Table15[[#This Row],[High Intensity Distance (m)_&gt;15]]/Table15[[#This Row],[Duration(min)]]</f>
        <v>3.8528732300451067</v>
      </c>
      <c r="BH250" s="12">
        <f>Table15[[#This Row],[Velocity Zone 5 (20-25 Km/h) (m)]]/Table15[[#This Row],[Duration(min)]]</f>
        <v>0.95665816826828787</v>
      </c>
      <c r="BI250" s="12">
        <f>Table15[[#This Row],[Total Player Load]]/Table15[[#This Row],[Duration(min)]]</f>
        <v>4.9820642871151204</v>
      </c>
      <c r="BJ250" s="12">
        <f>Table15[[#This Row],[ACC+DEC]]/Table15[[#This Row],[Duration(min)]]</f>
        <v>0.98842910374583248</v>
      </c>
      <c r="BK250" s="11"/>
      <c r="BL250" s="11"/>
    </row>
    <row r="251" spans="1:64" x14ac:dyDescent="0.3">
      <c r="A251" s="6" t="s">
        <v>29</v>
      </c>
      <c r="B251" s="6" t="s">
        <v>181</v>
      </c>
      <c r="C251" s="18" t="s">
        <v>182</v>
      </c>
      <c r="D251" s="6" t="s">
        <v>19</v>
      </c>
      <c r="E251" s="17" t="s">
        <v>183</v>
      </c>
      <c r="F251" s="19">
        <v>4276.8754900000004</v>
      </c>
      <c r="G251" s="19">
        <v>168.74</v>
      </c>
      <c r="H251" s="19">
        <v>27.037649999999999</v>
      </c>
      <c r="I251" s="19">
        <v>425.48998999999998</v>
      </c>
      <c r="J251" s="19">
        <v>52.33</v>
      </c>
      <c r="K251" s="19">
        <v>44</v>
      </c>
      <c r="L251" s="19">
        <v>39</v>
      </c>
      <c r="M251" s="19">
        <v>594.22999000000004</v>
      </c>
      <c r="N251" s="19">
        <v>116.41</v>
      </c>
      <c r="O251" s="19">
        <v>468.76204999999999</v>
      </c>
      <c r="P251" s="7">
        <v>50.604529999999997</v>
      </c>
      <c r="Q251" s="10">
        <f>SUM(Table15[[#This Row],[Acceleration B1-3 Total Efforts (Gen 2)]:[Deceleration B1-3 Total Efforts (Gen 2)]])</f>
        <v>83</v>
      </c>
      <c r="R251" s="22">
        <f>AVERAGEIF(Table15[Name],Table15[[#This Row],[Name]],Table15[Total Distance (m)])</f>
        <v>5728.9490364516105</v>
      </c>
      <c r="S251" s="11">
        <f>AVERAGEIF(Table15[Name],Table15[[#This Row],[Name]],Table15[HSD Above 20 km/h])</f>
        <v>239.85128903225805</v>
      </c>
      <c r="T251" s="11">
        <f>AVERAGEIF(Table15[Name],Table15[[#This Row],[Name]],Table15[Maximum Velocity (km/h)])</f>
        <v>25.935883548387089</v>
      </c>
      <c r="U251" s="11">
        <f>AVERAGEIF(Table15[Name],Table15[[#This Row],[Name]],Table15[Velocity Zone 4 (15-20 Km/h) (m)])</f>
        <v>718.38871516129029</v>
      </c>
      <c r="V251" s="11">
        <f>AVERAGEIF(Table15[Name],Table15[[#This Row],[Name]],Table15[Velocity Zone 6 (25 + Km/h) (m)])</f>
        <v>46.860967419354829</v>
      </c>
      <c r="W251" s="11">
        <f>AVERAGEIF(Table15[Name],Table15[[#This Row],[Name]],Table15[Acceleration B1-3 Total Efforts (Gen 2)])</f>
        <v>75.193548387096769</v>
      </c>
      <c r="X251" s="11">
        <f>AVERAGEIF(Table15[Name],Table15[[#This Row],[Name]],Table15[Deceleration B1-3 Total Efforts (Gen 2)])</f>
        <v>57.548387096774192</v>
      </c>
      <c r="Y251" s="11">
        <f>AVERAGEIF(Table15[Name],Table15[[#This Row],[Name]],Table15[High Intensity Distance (m)_&gt;15])</f>
        <v>958.24000419354843</v>
      </c>
      <c r="Z251" s="11">
        <f>AVERAGEIF(Table15[Name],Table15[[#This Row],[Name]],Table15[Velocity Zone 5 (20-25 Km/h) (m)])</f>
        <v>192.99032161290322</v>
      </c>
      <c r="AA251" s="11">
        <f>AVERAGEIF(Table15[Name],Table15[[#This Row],[Name]],Table15[Total Player Load])</f>
        <v>618.45316032258052</v>
      </c>
      <c r="AB251" s="11">
        <f>AVERAGEIF(Table15[Name],Table15[[#This Row],[Name]],Table15[ACC+DEC])</f>
        <v>132.74193548387098</v>
      </c>
      <c r="AC251" s="11">
        <f>AVERAGE(Table15[Total Distance (m)])</f>
        <v>5546.0900840188679</v>
      </c>
      <c r="AD251" s="11">
        <f>AVERAGE(Table15[HSD Above 20 km/h])</f>
        <v>248.67511279245289</v>
      </c>
      <c r="AE251" s="11">
        <f>AVERAGE(Table15[Maximum Velocity (km/h)])</f>
        <v>25.938714150943401</v>
      </c>
      <c r="AF251" s="11">
        <f>AVERAGE(Table15[Velocity Zone 4 (15-20 Km/h) (m)])</f>
        <v>585.63754809433908</v>
      </c>
      <c r="AG251" s="11">
        <f>AVERAGE(Table15[Velocity Zone 6 (25 + Km/h) (m)])</f>
        <v>55.103452830188672</v>
      </c>
      <c r="AH251" s="11">
        <f>AVERAGE(Table15[Acceleration B1-3 Total Efforts (Gen 2)])</f>
        <v>70.932075471698113</v>
      </c>
      <c r="AI251" s="11">
        <f>AVERAGE(Table15[Deceleration B1-3 Total Efforts (Gen 2)])</f>
        <v>58.513207547169813</v>
      </c>
      <c r="AJ251" s="11">
        <f>AVERAGE(Table15[High Intensity Distance (m)_&gt;15])</f>
        <v>834.31266088679206</v>
      </c>
      <c r="AK251" s="11">
        <f>AVERAGE(Table15[Velocity Zone 5 (20-25 Km/h) (m)])</f>
        <v>193.57165996226419</v>
      </c>
      <c r="AL251" s="11">
        <f>AVERAGE(Table15[Total Player Load])</f>
        <v>612.17092028301886</v>
      </c>
      <c r="AM251" s="11">
        <f>AVERAGE(Table15[ACC+DEC])</f>
        <v>129.44528301886791</v>
      </c>
      <c r="AN251" s="11" t="str">
        <f>TEXT(Table15[[#This Row],[Date]],"mmmm")</f>
        <v>juillet</v>
      </c>
      <c r="AO251" s="11" t="e">
        <f ca="1">_xlfn.MAXIFS(Table15[Total Distance (m)],Table15[Name],Table15[[#This Row],[Name]])</f>
        <v>#NAME?</v>
      </c>
      <c r="AP251" s="11" t="e">
        <f ca="1">_xlfn.MAXIFS(Table15[HSD Above 20 km/h],Table15[Name],Table15[[#This Row],[Name]])</f>
        <v>#NAME?</v>
      </c>
      <c r="AQ251" s="11" t="e">
        <f ca="1">_xlfn.MAXIFS(Table15[Maximum Velocity (km/h)],Table15[Name],Table15[[#This Row],[Name]])</f>
        <v>#NAME?</v>
      </c>
      <c r="AR251" s="9" t="e">
        <f ca="1">Table15[[#This Row],[Maximum Velocity (km/h)]]/Table15[[#This Row],[Max_Maximum Velocity (km/h)]]</f>
        <v>#NAME?</v>
      </c>
      <c r="AS251" s="11" t="e">
        <f ca="1">_xlfn.MAXIFS(Table15[Velocity Zone 4 (15-20 Km/h) (m)],Table15[Name],Table15[[#This Row],[Name]])</f>
        <v>#NAME?</v>
      </c>
      <c r="AT251" s="11" t="e">
        <f ca="1">_xlfn.MAXIFS(Table15[Velocity Zone 6 (25 + Km/h) (m)],Table15[Name],Table15[[#This Row],[Name]])</f>
        <v>#NAME?</v>
      </c>
      <c r="AU251" s="11" t="e">
        <f ca="1">_xlfn.MAXIFS(Table15[Acceleration B1-3 Total Efforts (Gen 2)],Table15[Name],Table15[[#This Row],[Name]])</f>
        <v>#NAME?</v>
      </c>
      <c r="AV251" s="11" t="e">
        <f ca="1">_xlfn.MAXIFS(Table15[Deceleration B1-3 Total Efforts (Gen 2)],Table15[Name],Table15[[#This Row],[Name]])</f>
        <v>#NAME?</v>
      </c>
      <c r="AW251" s="11" t="e">
        <f ca="1">_xlfn.MAXIFS(Table15[High Intensity Distance (m)_&gt;15],Table15[Name],Table15[[#This Row],[Name]])</f>
        <v>#NAME?</v>
      </c>
      <c r="AX251" s="11" t="e">
        <f ca="1">_xlfn.MAXIFS(Table15[Velocity Zone 5 (20-25 Km/h) (m)],Table15[Name],Table15[[#This Row],[Name]])</f>
        <v>#NAME?</v>
      </c>
      <c r="AY251" s="11" t="e">
        <f ca="1">_xlfn.MAXIFS(Table15[Total Player Load],Table15[Name],Table15[[#This Row],[Name]])</f>
        <v>#NAME?</v>
      </c>
      <c r="AZ251" s="11" t="e">
        <f ca="1">_xlfn.MAXIFS(Table15[ACC+DEC],Table15[Name],Table15[[#This Row],[Name]])</f>
        <v>#NAME?</v>
      </c>
      <c r="BA251" s="11">
        <f>CONVERT(Table15[[#This Row],[Total Duration]],"day","mn")</f>
        <v>84.499999999999986</v>
      </c>
      <c r="BB251" s="12">
        <f>Table15[[#This Row],[HSD Above 20 km/h]]/Table15[[#This Row],[Duration(min)]]</f>
        <v>1.9969230769230775</v>
      </c>
      <c r="BC251" s="12">
        <f>Table15[[#This Row],[Velocity Zone 4 (15-20 Km/h) (m)]]/Table15[[#This Row],[Duration(min)]]</f>
        <v>5.035384497041421</v>
      </c>
      <c r="BD251" s="12">
        <f>Table15[[#This Row],[Velocity Zone 6 (25 + Km/h) (m)]]/Table15[[#This Row],[Duration(min)]]</f>
        <v>0.6192899408284025</v>
      </c>
      <c r="BE251" s="12">
        <f>Table15[[#This Row],[Acceleration B1-3 Total Efforts (Gen 2)]]/Table15[[#This Row],[Duration(min)]]</f>
        <v>0.52071005917159774</v>
      </c>
      <c r="BF251" s="12">
        <f>Table15[[#This Row],[Deceleration B1-3 Total Efforts (Gen 2)]]/Table15[[#This Row],[Duration(min)]]</f>
        <v>0.46153846153846162</v>
      </c>
      <c r="BG251" s="12">
        <f>Table15[[#This Row],[High Intensity Distance (m)_&gt;15]]/Table15[[#This Row],[Duration(min)]]</f>
        <v>7.0323075739644985</v>
      </c>
      <c r="BH251" s="12">
        <f>Table15[[#This Row],[Velocity Zone 5 (20-25 Km/h) (m)]]/Table15[[#This Row],[Duration(min)]]</f>
        <v>1.3776331360946747</v>
      </c>
      <c r="BI251" s="12">
        <f>Table15[[#This Row],[Total Player Load]]/Table15[[#This Row],[Duration(min)]]</f>
        <v>5.5474798816568054</v>
      </c>
      <c r="BJ251" s="12">
        <f>Table15[[#This Row],[ACC+DEC]]/Table15[[#This Row],[Duration(min)]]</f>
        <v>0.9822485207100593</v>
      </c>
      <c r="BK251" s="11"/>
      <c r="BL251" s="11"/>
    </row>
    <row r="252" spans="1:64" x14ac:dyDescent="0.3">
      <c r="A252" s="6" t="s">
        <v>30</v>
      </c>
      <c r="B252" s="6" t="s">
        <v>181</v>
      </c>
      <c r="C252" s="18" t="s">
        <v>182</v>
      </c>
      <c r="D252" s="6" t="s">
        <v>21</v>
      </c>
      <c r="E252" s="17" t="s">
        <v>187</v>
      </c>
      <c r="F252" s="19">
        <v>4480.0683600000002</v>
      </c>
      <c r="G252" s="19">
        <v>140.97999999999999</v>
      </c>
      <c r="H252" s="19">
        <v>29.34308</v>
      </c>
      <c r="I252" s="19">
        <v>469.45999</v>
      </c>
      <c r="J252" s="19">
        <v>25.1</v>
      </c>
      <c r="K252" s="19">
        <v>54</v>
      </c>
      <c r="L252" s="19">
        <v>54</v>
      </c>
      <c r="M252" s="19">
        <v>610.43998999999997</v>
      </c>
      <c r="N252" s="19">
        <v>115.88</v>
      </c>
      <c r="O252" s="19">
        <v>516.28412000000003</v>
      </c>
      <c r="P252" s="7">
        <v>53.041469999999997</v>
      </c>
      <c r="Q252" s="10">
        <f>SUM(Table15[[#This Row],[Acceleration B1-3 Total Efforts (Gen 2)]:[Deceleration B1-3 Total Efforts (Gen 2)]])</f>
        <v>108</v>
      </c>
      <c r="R252" s="22">
        <f>AVERAGEIF(Table15[Name],Table15[[#This Row],[Name]],Table15[Total Distance (m)])</f>
        <v>6327.7802760000004</v>
      </c>
      <c r="S252" s="11">
        <f>AVERAGEIF(Table15[Name],Table15[[#This Row],[Name]],Table15[HSD Above 20 km/h])</f>
        <v>269.76999760000001</v>
      </c>
      <c r="T252" s="11">
        <f>AVERAGEIF(Table15[Name],Table15[[#This Row],[Name]],Table15[Maximum Velocity (km/h)])</f>
        <v>26.616227999999992</v>
      </c>
      <c r="U252" s="11">
        <f>AVERAGEIF(Table15[Name],Table15[[#This Row],[Name]],Table15[Velocity Zone 4 (15-20 Km/h) (m)])</f>
        <v>618.62719760000004</v>
      </c>
      <c r="V252" s="11">
        <f>AVERAGEIF(Table15[Name],Table15[[#This Row],[Name]],Table15[Velocity Zone 6 (25 + Km/h) (m)])</f>
        <v>55.423999599999988</v>
      </c>
      <c r="W252" s="11">
        <f>AVERAGEIF(Table15[Name],Table15[[#This Row],[Name]],Table15[Acceleration B1-3 Total Efforts (Gen 2)])</f>
        <v>72.12</v>
      </c>
      <c r="X252" s="11">
        <f>AVERAGEIF(Table15[Name],Table15[[#This Row],[Name]],Table15[Deceleration B1-3 Total Efforts (Gen 2)])</f>
        <v>69.84</v>
      </c>
      <c r="Y252" s="11">
        <f>AVERAGEIF(Table15[Name],Table15[[#This Row],[Name]],Table15[High Intensity Distance (m)_&gt;15])</f>
        <v>888.39719520000017</v>
      </c>
      <c r="Z252" s="11">
        <f>AVERAGEIF(Table15[Name],Table15[[#This Row],[Name]],Table15[Velocity Zone 5 (20-25 Km/h) (m)])</f>
        <v>214.34599800000004</v>
      </c>
      <c r="AA252" s="11">
        <f>AVERAGEIF(Table15[Name],Table15[[#This Row],[Name]],Table15[Total Player Load])</f>
        <v>767.42658760000006</v>
      </c>
      <c r="AB252" s="11">
        <f>AVERAGEIF(Table15[Name],Table15[[#This Row],[Name]],Table15[ACC+DEC])</f>
        <v>141.96</v>
      </c>
      <c r="AC252" s="11">
        <f>AVERAGE(Table15[Total Distance (m)])</f>
        <v>5546.0900840188679</v>
      </c>
      <c r="AD252" s="11">
        <f>AVERAGE(Table15[HSD Above 20 km/h])</f>
        <v>248.67511279245289</v>
      </c>
      <c r="AE252" s="11">
        <f>AVERAGE(Table15[Maximum Velocity (km/h)])</f>
        <v>25.938714150943401</v>
      </c>
      <c r="AF252" s="11">
        <f>AVERAGE(Table15[Velocity Zone 4 (15-20 Km/h) (m)])</f>
        <v>585.63754809433908</v>
      </c>
      <c r="AG252" s="11">
        <f>AVERAGE(Table15[Velocity Zone 6 (25 + Km/h) (m)])</f>
        <v>55.103452830188672</v>
      </c>
      <c r="AH252" s="11">
        <f>AVERAGE(Table15[Acceleration B1-3 Total Efforts (Gen 2)])</f>
        <v>70.932075471698113</v>
      </c>
      <c r="AI252" s="11">
        <f>AVERAGE(Table15[Deceleration B1-3 Total Efforts (Gen 2)])</f>
        <v>58.513207547169813</v>
      </c>
      <c r="AJ252" s="11">
        <f>AVERAGE(Table15[High Intensity Distance (m)_&gt;15])</f>
        <v>834.31266088679206</v>
      </c>
      <c r="AK252" s="11">
        <f>AVERAGE(Table15[Velocity Zone 5 (20-25 Km/h) (m)])</f>
        <v>193.57165996226419</v>
      </c>
      <c r="AL252" s="11">
        <f>AVERAGE(Table15[Total Player Load])</f>
        <v>612.17092028301886</v>
      </c>
      <c r="AM252" s="11">
        <f>AVERAGE(Table15[ACC+DEC])</f>
        <v>129.44528301886791</v>
      </c>
      <c r="AN252" s="11" t="str">
        <f>TEXT(Table15[[#This Row],[Date]],"mmmm")</f>
        <v>juillet</v>
      </c>
      <c r="AO252" s="11" t="e">
        <f ca="1">_xlfn.MAXIFS(Table15[Total Distance (m)],Table15[Name],Table15[[#This Row],[Name]])</f>
        <v>#NAME?</v>
      </c>
      <c r="AP252" s="11" t="e">
        <f ca="1">_xlfn.MAXIFS(Table15[HSD Above 20 km/h],Table15[Name],Table15[[#This Row],[Name]])</f>
        <v>#NAME?</v>
      </c>
      <c r="AQ252" s="11" t="e">
        <f ca="1">_xlfn.MAXIFS(Table15[Maximum Velocity (km/h)],Table15[Name],Table15[[#This Row],[Name]])</f>
        <v>#NAME?</v>
      </c>
      <c r="AR252" s="9" t="e">
        <f ca="1">Table15[[#This Row],[Maximum Velocity (km/h)]]/Table15[[#This Row],[Max_Maximum Velocity (km/h)]]</f>
        <v>#NAME?</v>
      </c>
      <c r="AS252" s="11" t="e">
        <f ca="1">_xlfn.MAXIFS(Table15[Velocity Zone 4 (15-20 Km/h) (m)],Table15[Name],Table15[[#This Row],[Name]])</f>
        <v>#NAME?</v>
      </c>
      <c r="AT252" s="11" t="e">
        <f ca="1">_xlfn.MAXIFS(Table15[Velocity Zone 6 (25 + Km/h) (m)],Table15[Name],Table15[[#This Row],[Name]])</f>
        <v>#NAME?</v>
      </c>
      <c r="AU252" s="11" t="e">
        <f ca="1">_xlfn.MAXIFS(Table15[Acceleration B1-3 Total Efforts (Gen 2)],Table15[Name],Table15[[#This Row],[Name]])</f>
        <v>#NAME?</v>
      </c>
      <c r="AV252" s="11" t="e">
        <f ca="1">_xlfn.MAXIFS(Table15[Deceleration B1-3 Total Efforts (Gen 2)],Table15[Name],Table15[[#This Row],[Name]])</f>
        <v>#NAME?</v>
      </c>
      <c r="AW252" s="11" t="e">
        <f ca="1">_xlfn.MAXIFS(Table15[High Intensity Distance (m)_&gt;15],Table15[Name],Table15[[#This Row],[Name]])</f>
        <v>#NAME?</v>
      </c>
      <c r="AX252" s="11" t="e">
        <f ca="1">_xlfn.MAXIFS(Table15[Velocity Zone 5 (20-25 Km/h) (m)],Table15[Name],Table15[[#This Row],[Name]])</f>
        <v>#NAME?</v>
      </c>
      <c r="AY252" s="11" t="e">
        <f ca="1">_xlfn.MAXIFS(Table15[Total Player Load],Table15[Name],Table15[[#This Row],[Name]])</f>
        <v>#NAME?</v>
      </c>
      <c r="AZ252" s="11" t="e">
        <f ca="1">_xlfn.MAXIFS(Table15[ACC+DEC],Table15[Name],Table15[[#This Row],[Name]])</f>
        <v>#NAME?</v>
      </c>
      <c r="BA252" s="11">
        <f>CONVERT(Table15[[#This Row],[Total Duration]],"day","mn")</f>
        <v>84.45</v>
      </c>
      <c r="BB252" s="12">
        <f>Table15[[#This Row],[HSD Above 20 km/h]]/Table15[[#This Row],[Duration(min)]]</f>
        <v>1.6693901716992301</v>
      </c>
      <c r="BC252" s="12">
        <f>Table15[[#This Row],[Velocity Zone 4 (15-20 Km/h) (m)]]/Table15[[#This Row],[Duration(min)]]</f>
        <v>5.5590288928359977</v>
      </c>
      <c r="BD252" s="12">
        <f>Table15[[#This Row],[Velocity Zone 6 (25 + Km/h) (m)]]/Table15[[#This Row],[Duration(min)]]</f>
        <v>0.29721728833629368</v>
      </c>
      <c r="BE252" s="12">
        <f>Table15[[#This Row],[Acceleration B1-3 Total Efforts (Gen 2)]]/Table15[[#This Row],[Duration(min)]]</f>
        <v>0.63943161634103018</v>
      </c>
      <c r="BF252" s="12">
        <f>Table15[[#This Row],[Deceleration B1-3 Total Efforts (Gen 2)]]/Table15[[#This Row],[Duration(min)]]</f>
        <v>0.63943161634103018</v>
      </c>
      <c r="BG252" s="12">
        <f>Table15[[#This Row],[High Intensity Distance (m)_&gt;15]]/Table15[[#This Row],[Duration(min)]]</f>
        <v>7.2284190645352275</v>
      </c>
      <c r="BH252" s="12">
        <f>Table15[[#This Row],[Velocity Zone 5 (20-25 Km/h) (m)]]/Table15[[#This Row],[Duration(min)]]</f>
        <v>1.3721728833629365</v>
      </c>
      <c r="BI252" s="12">
        <f>Table15[[#This Row],[Total Player Load]]/Table15[[#This Row],[Duration(min)]]</f>
        <v>6.1134886915334521</v>
      </c>
      <c r="BJ252" s="12">
        <f>Table15[[#This Row],[ACC+DEC]]/Table15[[#This Row],[Duration(min)]]</f>
        <v>1.2788632326820604</v>
      </c>
      <c r="BK252" s="11"/>
      <c r="BL252" s="11"/>
    </row>
    <row r="253" spans="1:64" x14ac:dyDescent="0.3">
      <c r="A253" s="6" t="s">
        <v>31</v>
      </c>
      <c r="B253" s="6" t="s">
        <v>181</v>
      </c>
      <c r="C253" s="18" t="s">
        <v>182</v>
      </c>
      <c r="D253" s="6" t="s">
        <v>13</v>
      </c>
      <c r="E253" s="17" t="s">
        <v>186</v>
      </c>
      <c r="F253" s="19">
        <v>3776.6110800000001</v>
      </c>
      <c r="G253" s="19">
        <v>60.49</v>
      </c>
      <c r="H253" s="19">
        <v>26.981629999999999</v>
      </c>
      <c r="I253" s="19">
        <v>137.58000000000001</v>
      </c>
      <c r="J253" s="19">
        <v>21.93</v>
      </c>
      <c r="K253" s="19">
        <v>36</v>
      </c>
      <c r="L253" s="19">
        <v>43</v>
      </c>
      <c r="M253" s="19">
        <v>198.07</v>
      </c>
      <c r="N253" s="19">
        <v>38.56</v>
      </c>
      <c r="O253" s="19">
        <v>446.14382999999998</v>
      </c>
      <c r="P253" s="7">
        <v>44.96322</v>
      </c>
      <c r="Q253" s="10">
        <f>SUM(Table15[[#This Row],[Acceleration B1-3 Total Efforts (Gen 2)]:[Deceleration B1-3 Total Efforts (Gen 2)]])</f>
        <v>79</v>
      </c>
      <c r="R253" s="22">
        <f>AVERAGEIF(Table15[Name],Table15[[#This Row],[Name]],Table15[Total Distance (m)])</f>
        <v>5736.3535444827576</v>
      </c>
      <c r="S253" s="11">
        <f>AVERAGEIF(Table15[Name],Table15[[#This Row],[Name]],Table15[HSD Above 20 km/h])</f>
        <v>310.48689620689652</v>
      </c>
      <c r="T253" s="11">
        <f>AVERAGEIF(Table15[Name],Table15[[#This Row],[Name]],Table15[Maximum Velocity (km/h)])</f>
        <v>28.726263448275855</v>
      </c>
      <c r="U253" s="11">
        <f>AVERAGEIF(Table15[Name],Table15[[#This Row],[Name]],Table15[Velocity Zone 4 (15-20 Km/h) (m)])</f>
        <v>532.37862275862074</v>
      </c>
      <c r="V253" s="11">
        <f>AVERAGEIF(Table15[Name],Table15[[#This Row],[Name]],Table15[Velocity Zone 6 (25 + Km/h) (m)])</f>
        <v>94.211723793103417</v>
      </c>
      <c r="W253" s="11">
        <f>AVERAGEIF(Table15[Name],Table15[[#This Row],[Name]],Table15[Acceleration B1-3 Total Efforts (Gen 2)])</f>
        <v>72.41379310344827</v>
      </c>
      <c r="X253" s="11">
        <f>AVERAGEIF(Table15[Name],Table15[[#This Row],[Name]],Table15[Deceleration B1-3 Total Efforts (Gen 2)])</f>
        <v>61.517241379310342</v>
      </c>
      <c r="Y253" s="11">
        <f>AVERAGEIF(Table15[Name],Table15[[#This Row],[Name]],Table15[High Intensity Distance (m)_&gt;15])</f>
        <v>842.86551896551737</v>
      </c>
      <c r="Z253" s="11">
        <f>AVERAGEIF(Table15[Name],Table15[[#This Row],[Name]],Table15[Velocity Zone 5 (20-25 Km/h) (m)])</f>
        <v>216.27517241379309</v>
      </c>
      <c r="AA253" s="11">
        <f>AVERAGEIF(Table15[Name],Table15[[#This Row],[Name]],Table15[Total Player Load])</f>
        <v>644.87674827586204</v>
      </c>
      <c r="AB253" s="11">
        <f>AVERAGEIF(Table15[Name],Table15[[#This Row],[Name]],Table15[ACC+DEC])</f>
        <v>133.93103448275863</v>
      </c>
      <c r="AC253" s="11">
        <f>AVERAGE(Table15[Total Distance (m)])</f>
        <v>5546.0900840188679</v>
      </c>
      <c r="AD253" s="11">
        <f>AVERAGE(Table15[HSD Above 20 km/h])</f>
        <v>248.67511279245289</v>
      </c>
      <c r="AE253" s="11">
        <f>AVERAGE(Table15[Maximum Velocity (km/h)])</f>
        <v>25.938714150943401</v>
      </c>
      <c r="AF253" s="11">
        <f>AVERAGE(Table15[Velocity Zone 4 (15-20 Km/h) (m)])</f>
        <v>585.63754809433908</v>
      </c>
      <c r="AG253" s="11">
        <f>AVERAGE(Table15[Velocity Zone 6 (25 + Km/h) (m)])</f>
        <v>55.103452830188672</v>
      </c>
      <c r="AH253" s="11">
        <f>AVERAGE(Table15[Acceleration B1-3 Total Efforts (Gen 2)])</f>
        <v>70.932075471698113</v>
      </c>
      <c r="AI253" s="11">
        <f>AVERAGE(Table15[Deceleration B1-3 Total Efforts (Gen 2)])</f>
        <v>58.513207547169813</v>
      </c>
      <c r="AJ253" s="11">
        <f>AVERAGE(Table15[High Intensity Distance (m)_&gt;15])</f>
        <v>834.31266088679206</v>
      </c>
      <c r="AK253" s="11">
        <f>AVERAGE(Table15[Velocity Zone 5 (20-25 Km/h) (m)])</f>
        <v>193.57165996226419</v>
      </c>
      <c r="AL253" s="11">
        <f>AVERAGE(Table15[Total Player Load])</f>
        <v>612.17092028301886</v>
      </c>
      <c r="AM253" s="11">
        <f>AVERAGE(Table15[ACC+DEC])</f>
        <v>129.44528301886791</v>
      </c>
      <c r="AN253" s="11" t="str">
        <f>TEXT(Table15[[#This Row],[Date]],"mmmm")</f>
        <v>juillet</v>
      </c>
      <c r="AO253" s="11" t="e">
        <f ca="1">_xlfn.MAXIFS(Table15[Total Distance (m)],Table15[Name],Table15[[#This Row],[Name]])</f>
        <v>#NAME?</v>
      </c>
      <c r="AP253" s="11" t="e">
        <f ca="1">_xlfn.MAXIFS(Table15[HSD Above 20 km/h],Table15[Name],Table15[[#This Row],[Name]])</f>
        <v>#NAME?</v>
      </c>
      <c r="AQ253" s="11" t="e">
        <f ca="1">_xlfn.MAXIFS(Table15[Maximum Velocity (km/h)],Table15[Name],Table15[[#This Row],[Name]])</f>
        <v>#NAME?</v>
      </c>
      <c r="AR253" s="9" t="e">
        <f ca="1">Table15[[#This Row],[Maximum Velocity (km/h)]]/Table15[[#This Row],[Max_Maximum Velocity (km/h)]]</f>
        <v>#NAME?</v>
      </c>
      <c r="AS253" s="11" t="e">
        <f ca="1">_xlfn.MAXIFS(Table15[Velocity Zone 4 (15-20 Km/h) (m)],Table15[Name],Table15[[#This Row],[Name]])</f>
        <v>#NAME?</v>
      </c>
      <c r="AT253" s="11" t="e">
        <f ca="1">_xlfn.MAXIFS(Table15[Velocity Zone 6 (25 + Km/h) (m)],Table15[Name],Table15[[#This Row],[Name]])</f>
        <v>#NAME?</v>
      </c>
      <c r="AU253" s="11" t="e">
        <f ca="1">_xlfn.MAXIFS(Table15[Acceleration B1-3 Total Efforts (Gen 2)],Table15[Name],Table15[[#This Row],[Name]])</f>
        <v>#NAME?</v>
      </c>
      <c r="AV253" s="11" t="e">
        <f ca="1">_xlfn.MAXIFS(Table15[Deceleration B1-3 Total Efforts (Gen 2)],Table15[Name],Table15[[#This Row],[Name]])</f>
        <v>#NAME?</v>
      </c>
      <c r="AW253" s="11" t="e">
        <f ca="1">_xlfn.MAXIFS(Table15[High Intensity Distance (m)_&gt;15],Table15[Name],Table15[[#This Row],[Name]])</f>
        <v>#NAME?</v>
      </c>
      <c r="AX253" s="11" t="e">
        <f ca="1">_xlfn.MAXIFS(Table15[Velocity Zone 5 (20-25 Km/h) (m)],Table15[Name],Table15[[#This Row],[Name]])</f>
        <v>#NAME?</v>
      </c>
      <c r="AY253" s="11" t="e">
        <f ca="1">_xlfn.MAXIFS(Table15[Total Player Load],Table15[Name],Table15[[#This Row],[Name]])</f>
        <v>#NAME?</v>
      </c>
      <c r="AZ253" s="11" t="e">
        <f ca="1">_xlfn.MAXIFS(Table15[ACC+DEC],Table15[Name],Table15[[#This Row],[Name]])</f>
        <v>#NAME?</v>
      </c>
      <c r="BA253" s="11">
        <f>CONVERT(Table15[[#This Row],[Total Duration]],"day","mn")</f>
        <v>83.983333333333334</v>
      </c>
      <c r="BB253" s="12">
        <f>Table15[[#This Row],[HSD Above 20 km/h]]/Table15[[#This Row],[Duration(min)]]</f>
        <v>0.72026195673744797</v>
      </c>
      <c r="BC253" s="12">
        <f>Table15[[#This Row],[Velocity Zone 4 (15-20 Km/h) (m)]]/Table15[[#This Row],[Duration(min)]]</f>
        <v>1.6381821790037707</v>
      </c>
      <c r="BD253" s="12">
        <f>Table15[[#This Row],[Velocity Zone 6 (25 + Km/h) (m)]]/Table15[[#This Row],[Duration(min)]]</f>
        <v>0.26112323873784482</v>
      </c>
      <c r="BE253" s="12">
        <f>Table15[[#This Row],[Acceleration B1-3 Total Efforts (Gen 2)]]/Table15[[#This Row],[Duration(min)]]</f>
        <v>0.42865647946021035</v>
      </c>
      <c r="BF253" s="12">
        <f>Table15[[#This Row],[Deceleration B1-3 Total Efforts (Gen 2)]]/Table15[[#This Row],[Duration(min)]]</f>
        <v>0.51200635046636234</v>
      </c>
      <c r="BG253" s="12">
        <f>Table15[[#This Row],[High Intensity Distance (m)_&gt;15]]/Table15[[#This Row],[Duration(min)]]</f>
        <v>2.3584441357412183</v>
      </c>
      <c r="BH253" s="12">
        <f>Table15[[#This Row],[Velocity Zone 5 (20-25 Km/h) (m)]]/Table15[[#This Row],[Duration(min)]]</f>
        <v>0.4591387179996031</v>
      </c>
      <c r="BI253" s="12">
        <f>Table15[[#This Row],[Total Player Load]]/Table15[[#This Row],[Duration(min)]]</f>
        <v>5.3122900972415161</v>
      </c>
      <c r="BJ253" s="12">
        <f>Table15[[#This Row],[ACC+DEC]]/Table15[[#This Row],[Duration(min)]]</f>
        <v>0.94066282992657269</v>
      </c>
      <c r="BK253" s="11"/>
      <c r="BL253" s="11"/>
    </row>
    <row r="254" spans="1:64" x14ac:dyDescent="0.3">
      <c r="A254" s="6" t="s">
        <v>32</v>
      </c>
      <c r="B254" s="6" t="s">
        <v>181</v>
      </c>
      <c r="C254" s="18" t="s">
        <v>182</v>
      </c>
      <c r="D254" s="6" t="s">
        <v>33</v>
      </c>
      <c r="E254" s="17" t="s">
        <v>187</v>
      </c>
      <c r="F254" s="19">
        <v>4638.7236300000004</v>
      </c>
      <c r="G254" s="19">
        <v>166</v>
      </c>
      <c r="H254" s="19">
        <v>27.557829999999999</v>
      </c>
      <c r="I254" s="19">
        <v>393.64001000000002</v>
      </c>
      <c r="J254" s="19">
        <v>41.03</v>
      </c>
      <c r="K254" s="19">
        <v>54</v>
      </c>
      <c r="L254" s="19">
        <v>54</v>
      </c>
      <c r="M254" s="19">
        <v>559.64000999999996</v>
      </c>
      <c r="N254" s="19">
        <v>124.97</v>
      </c>
      <c r="O254" s="19">
        <v>507.80874999999997</v>
      </c>
      <c r="P254" s="7">
        <v>54.91986</v>
      </c>
      <c r="Q254" s="10">
        <f>SUM(Table15[[#This Row],[Acceleration B1-3 Total Efforts (Gen 2)]:[Deceleration B1-3 Total Efforts (Gen 2)]])</f>
        <v>108</v>
      </c>
      <c r="R254" s="22">
        <f>AVERAGEIF(Table15[Name],Table15[[#This Row],[Name]],Table15[Total Distance (m)])</f>
        <v>6055.5326909677415</v>
      </c>
      <c r="S254" s="11">
        <f>AVERAGEIF(Table15[Name],Table15[[#This Row],[Name]],Table15[HSD Above 20 km/h])</f>
        <v>274.67451548387095</v>
      </c>
      <c r="T254" s="11">
        <f>AVERAGEIF(Table15[Name],Table15[[#This Row],[Name]],Table15[Maximum Velocity (km/h)])</f>
        <v>26.296229354838712</v>
      </c>
      <c r="U254" s="11">
        <f>AVERAGEIF(Table15[Name],Table15[[#This Row],[Name]],Table15[Velocity Zone 4 (15-20 Km/h) (m)])</f>
        <v>708.64805967741938</v>
      </c>
      <c r="V254" s="11">
        <f>AVERAGEIF(Table15[Name],Table15[[#This Row],[Name]],Table15[Velocity Zone 6 (25 + Km/h) (m)])</f>
        <v>66.10161225806452</v>
      </c>
      <c r="W254" s="11">
        <f>AVERAGEIF(Table15[Name],Table15[[#This Row],[Name]],Table15[Acceleration B1-3 Total Efforts (Gen 2)])</f>
        <v>82.935483870967744</v>
      </c>
      <c r="X254" s="11">
        <f>AVERAGEIF(Table15[Name],Table15[[#This Row],[Name]],Table15[Deceleration B1-3 Total Efforts (Gen 2)])</f>
        <v>67.774193548387103</v>
      </c>
      <c r="Y254" s="11">
        <f>AVERAGEIF(Table15[Name],Table15[[#This Row],[Name]],Table15[High Intensity Distance (m)_&gt;15])</f>
        <v>983.32257516129016</v>
      </c>
      <c r="Z254" s="11">
        <f>AVERAGEIF(Table15[Name],Table15[[#This Row],[Name]],Table15[Velocity Zone 5 (20-25 Km/h) (m)])</f>
        <v>208.5729032258065</v>
      </c>
      <c r="AA254" s="11">
        <f>AVERAGEIF(Table15[Name],Table15[[#This Row],[Name]],Table15[Total Player Load])</f>
        <v>684.52521000000002</v>
      </c>
      <c r="AB254" s="11">
        <f>AVERAGEIF(Table15[Name],Table15[[#This Row],[Name]],Table15[ACC+DEC])</f>
        <v>150.70967741935485</v>
      </c>
      <c r="AC254" s="11">
        <f>AVERAGE(Table15[Total Distance (m)])</f>
        <v>5546.0900840188679</v>
      </c>
      <c r="AD254" s="11">
        <f>AVERAGE(Table15[HSD Above 20 km/h])</f>
        <v>248.67511279245289</v>
      </c>
      <c r="AE254" s="11">
        <f>AVERAGE(Table15[Maximum Velocity (km/h)])</f>
        <v>25.938714150943401</v>
      </c>
      <c r="AF254" s="11">
        <f>AVERAGE(Table15[Velocity Zone 4 (15-20 Km/h) (m)])</f>
        <v>585.63754809433908</v>
      </c>
      <c r="AG254" s="11">
        <f>AVERAGE(Table15[Velocity Zone 6 (25 + Km/h) (m)])</f>
        <v>55.103452830188672</v>
      </c>
      <c r="AH254" s="11">
        <f>AVERAGE(Table15[Acceleration B1-3 Total Efforts (Gen 2)])</f>
        <v>70.932075471698113</v>
      </c>
      <c r="AI254" s="11">
        <f>AVERAGE(Table15[Deceleration B1-3 Total Efforts (Gen 2)])</f>
        <v>58.513207547169813</v>
      </c>
      <c r="AJ254" s="11">
        <f>AVERAGE(Table15[High Intensity Distance (m)_&gt;15])</f>
        <v>834.31266088679206</v>
      </c>
      <c r="AK254" s="11">
        <f>AVERAGE(Table15[Velocity Zone 5 (20-25 Km/h) (m)])</f>
        <v>193.57165996226419</v>
      </c>
      <c r="AL254" s="11">
        <f>AVERAGE(Table15[Total Player Load])</f>
        <v>612.17092028301886</v>
      </c>
      <c r="AM254" s="11">
        <f>AVERAGE(Table15[ACC+DEC])</f>
        <v>129.44528301886791</v>
      </c>
      <c r="AN254" s="11" t="str">
        <f>TEXT(Table15[[#This Row],[Date]],"mmmm")</f>
        <v>juillet</v>
      </c>
      <c r="AO254" s="11" t="e">
        <f ca="1">_xlfn.MAXIFS(Table15[Total Distance (m)],Table15[Name],Table15[[#This Row],[Name]])</f>
        <v>#NAME?</v>
      </c>
      <c r="AP254" s="11" t="e">
        <f ca="1">_xlfn.MAXIFS(Table15[HSD Above 20 km/h],Table15[Name],Table15[[#This Row],[Name]])</f>
        <v>#NAME?</v>
      </c>
      <c r="AQ254" s="11" t="e">
        <f ca="1">_xlfn.MAXIFS(Table15[Maximum Velocity (km/h)],Table15[Name],Table15[[#This Row],[Name]])</f>
        <v>#NAME?</v>
      </c>
      <c r="AR254" s="9" t="e">
        <f ca="1">Table15[[#This Row],[Maximum Velocity (km/h)]]/Table15[[#This Row],[Max_Maximum Velocity (km/h)]]</f>
        <v>#NAME?</v>
      </c>
      <c r="AS254" s="11" t="e">
        <f ca="1">_xlfn.MAXIFS(Table15[Velocity Zone 4 (15-20 Km/h) (m)],Table15[Name],Table15[[#This Row],[Name]])</f>
        <v>#NAME?</v>
      </c>
      <c r="AT254" s="11" t="e">
        <f ca="1">_xlfn.MAXIFS(Table15[Velocity Zone 6 (25 + Km/h) (m)],Table15[Name],Table15[[#This Row],[Name]])</f>
        <v>#NAME?</v>
      </c>
      <c r="AU254" s="11" t="e">
        <f ca="1">_xlfn.MAXIFS(Table15[Acceleration B1-3 Total Efforts (Gen 2)],Table15[Name],Table15[[#This Row],[Name]])</f>
        <v>#NAME?</v>
      </c>
      <c r="AV254" s="11" t="e">
        <f ca="1">_xlfn.MAXIFS(Table15[Deceleration B1-3 Total Efforts (Gen 2)],Table15[Name],Table15[[#This Row],[Name]])</f>
        <v>#NAME?</v>
      </c>
      <c r="AW254" s="11" t="e">
        <f ca="1">_xlfn.MAXIFS(Table15[High Intensity Distance (m)_&gt;15],Table15[Name],Table15[[#This Row],[Name]])</f>
        <v>#NAME?</v>
      </c>
      <c r="AX254" s="11" t="e">
        <f ca="1">_xlfn.MAXIFS(Table15[Velocity Zone 5 (20-25 Km/h) (m)],Table15[Name],Table15[[#This Row],[Name]])</f>
        <v>#NAME?</v>
      </c>
      <c r="AY254" s="11" t="e">
        <f ca="1">_xlfn.MAXIFS(Table15[Total Player Load],Table15[Name],Table15[[#This Row],[Name]])</f>
        <v>#NAME?</v>
      </c>
      <c r="AZ254" s="11" t="e">
        <f ca="1">_xlfn.MAXIFS(Table15[ACC+DEC],Table15[Name],Table15[[#This Row],[Name]])</f>
        <v>#NAME?</v>
      </c>
      <c r="BA254" s="11">
        <f>CONVERT(Table15[[#This Row],[Total Duration]],"day","mn")</f>
        <v>84.45</v>
      </c>
      <c r="BB254" s="12">
        <f>Table15[[#This Row],[HSD Above 20 km/h]]/Table15[[#This Row],[Duration(min)]]</f>
        <v>1.9656601539372409</v>
      </c>
      <c r="BC254" s="12">
        <f>Table15[[#This Row],[Velocity Zone 4 (15-20 Km/h) (m)]]/Table15[[#This Row],[Duration(min)]]</f>
        <v>4.6612197750148017</v>
      </c>
      <c r="BD254" s="12">
        <f>Table15[[#This Row],[Velocity Zone 6 (25 + Km/h) (m)]]/Table15[[#This Row],[Duration(min)]]</f>
        <v>0.48584961515689756</v>
      </c>
      <c r="BE254" s="12">
        <f>Table15[[#This Row],[Acceleration B1-3 Total Efforts (Gen 2)]]/Table15[[#This Row],[Duration(min)]]</f>
        <v>0.63943161634103018</v>
      </c>
      <c r="BF254" s="12">
        <f>Table15[[#This Row],[Deceleration B1-3 Total Efforts (Gen 2)]]/Table15[[#This Row],[Duration(min)]]</f>
        <v>0.63943161634103018</v>
      </c>
      <c r="BG254" s="12">
        <f>Table15[[#This Row],[High Intensity Distance (m)_&gt;15]]/Table15[[#This Row],[Duration(min)]]</f>
        <v>6.6268799289520421</v>
      </c>
      <c r="BH254" s="12">
        <f>Table15[[#This Row],[Velocity Zone 5 (20-25 Km/h) (m)]]/Table15[[#This Row],[Duration(min)]]</f>
        <v>1.4798105387803433</v>
      </c>
      <c r="BI254" s="12">
        <f>Table15[[#This Row],[Total Player Load]]/Table15[[#This Row],[Duration(min)]]</f>
        <v>6.0131290704558902</v>
      </c>
      <c r="BJ254" s="12">
        <f>Table15[[#This Row],[ACC+DEC]]/Table15[[#This Row],[Duration(min)]]</f>
        <v>1.2788632326820604</v>
      </c>
      <c r="BK254" s="11"/>
      <c r="BL254" s="11"/>
    </row>
    <row r="255" spans="1:64" x14ac:dyDescent="0.3">
      <c r="A255" s="6" t="s">
        <v>34</v>
      </c>
      <c r="B255" s="6" t="s">
        <v>181</v>
      </c>
      <c r="C255" s="18" t="s">
        <v>182</v>
      </c>
      <c r="D255" s="6" t="s">
        <v>19</v>
      </c>
      <c r="E255" s="17" t="s">
        <v>189</v>
      </c>
      <c r="F255" s="19">
        <v>4488.1333000000004</v>
      </c>
      <c r="G255" s="19">
        <v>167.98</v>
      </c>
      <c r="H255" s="19">
        <v>28.009360000000001</v>
      </c>
      <c r="I255" s="19">
        <v>343.79998999999998</v>
      </c>
      <c r="J255" s="19">
        <v>28.78</v>
      </c>
      <c r="K255" s="19">
        <v>37</v>
      </c>
      <c r="L255" s="19">
        <v>27</v>
      </c>
      <c r="M255" s="19">
        <v>511.77999</v>
      </c>
      <c r="N255" s="19">
        <v>139.19999999999999</v>
      </c>
      <c r="O255" s="19">
        <v>403.86739999999998</v>
      </c>
      <c r="P255" s="7">
        <v>47.576039999999999</v>
      </c>
      <c r="Q255" s="10">
        <f>SUM(Table15[[#This Row],[Acceleration B1-3 Total Efforts (Gen 2)]:[Deceleration B1-3 Total Efforts (Gen 2)]])</f>
        <v>64</v>
      </c>
      <c r="R255" s="22">
        <f>AVERAGEIF(Table15[Name],Table15[[#This Row],[Name]],Table15[Total Distance (m)])</f>
        <v>5581.052372000001</v>
      </c>
      <c r="S255" s="11">
        <f>AVERAGEIF(Table15[Name],Table15[[#This Row],[Name]],Table15[HSD Above 20 km/h])</f>
        <v>222.46299999999994</v>
      </c>
      <c r="T255" s="11">
        <f>AVERAGEIF(Table15[Name],Table15[[#This Row],[Name]],Table15[Maximum Velocity (km/h)])</f>
        <v>25.694832333333334</v>
      </c>
      <c r="U255" s="11">
        <f>AVERAGEIF(Table15[Name],Table15[[#This Row],[Name]],Table15[Velocity Zone 4 (15-20 Km/h) (m)])</f>
        <v>541.62199466666652</v>
      </c>
      <c r="V255" s="11">
        <f>AVERAGEIF(Table15[Name],Table15[[#This Row],[Name]],Table15[Velocity Zone 6 (25 + Km/h) (m)])</f>
        <v>43.164333333333325</v>
      </c>
      <c r="W255" s="11">
        <f>AVERAGEIF(Table15[Name],Table15[[#This Row],[Name]],Table15[Acceleration B1-3 Total Efforts (Gen 2)])</f>
        <v>53.666666666666664</v>
      </c>
      <c r="X255" s="11">
        <f>AVERAGEIF(Table15[Name],Table15[[#This Row],[Name]],Table15[Deceleration B1-3 Total Efforts (Gen 2)])</f>
        <v>40</v>
      </c>
      <c r="Y255" s="11">
        <f>AVERAGEIF(Table15[Name],Table15[[#This Row],[Name]],Table15[High Intensity Distance (m)_&gt;15])</f>
        <v>764.0849946666666</v>
      </c>
      <c r="Z255" s="11">
        <f>AVERAGEIF(Table15[Name],Table15[[#This Row],[Name]],Table15[Velocity Zone 5 (20-25 Km/h) (m)])</f>
        <v>179.29866666666666</v>
      </c>
      <c r="AA255" s="11">
        <f>AVERAGEIF(Table15[Name],Table15[[#This Row],[Name]],Table15[Total Player Load])</f>
        <v>509.93909600000012</v>
      </c>
      <c r="AB255" s="11">
        <f>AVERAGEIF(Table15[Name],Table15[[#This Row],[Name]],Table15[ACC+DEC])</f>
        <v>93.666666666666671</v>
      </c>
      <c r="AC255" s="11">
        <f>AVERAGE(Table15[Total Distance (m)])</f>
        <v>5546.0900840188679</v>
      </c>
      <c r="AD255" s="11">
        <f>AVERAGE(Table15[HSD Above 20 km/h])</f>
        <v>248.67511279245289</v>
      </c>
      <c r="AE255" s="11">
        <f>AVERAGE(Table15[Maximum Velocity (km/h)])</f>
        <v>25.938714150943401</v>
      </c>
      <c r="AF255" s="11">
        <f>AVERAGE(Table15[Velocity Zone 4 (15-20 Km/h) (m)])</f>
        <v>585.63754809433908</v>
      </c>
      <c r="AG255" s="11">
        <f>AVERAGE(Table15[Velocity Zone 6 (25 + Km/h) (m)])</f>
        <v>55.103452830188672</v>
      </c>
      <c r="AH255" s="11">
        <f>AVERAGE(Table15[Acceleration B1-3 Total Efforts (Gen 2)])</f>
        <v>70.932075471698113</v>
      </c>
      <c r="AI255" s="11">
        <f>AVERAGE(Table15[Deceleration B1-3 Total Efforts (Gen 2)])</f>
        <v>58.513207547169813</v>
      </c>
      <c r="AJ255" s="11">
        <f>AVERAGE(Table15[High Intensity Distance (m)_&gt;15])</f>
        <v>834.31266088679206</v>
      </c>
      <c r="AK255" s="11">
        <f>AVERAGE(Table15[Velocity Zone 5 (20-25 Km/h) (m)])</f>
        <v>193.57165996226419</v>
      </c>
      <c r="AL255" s="11">
        <f>AVERAGE(Table15[Total Player Load])</f>
        <v>612.17092028301886</v>
      </c>
      <c r="AM255" s="11">
        <f>AVERAGE(Table15[ACC+DEC])</f>
        <v>129.44528301886791</v>
      </c>
      <c r="AN255" s="11" t="str">
        <f>TEXT(Table15[[#This Row],[Date]],"mmmm")</f>
        <v>juillet</v>
      </c>
      <c r="AO255" s="11" t="e">
        <f ca="1">_xlfn.MAXIFS(Table15[Total Distance (m)],Table15[Name],Table15[[#This Row],[Name]])</f>
        <v>#NAME?</v>
      </c>
      <c r="AP255" s="11" t="e">
        <f ca="1">_xlfn.MAXIFS(Table15[HSD Above 20 km/h],Table15[Name],Table15[[#This Row],[Name]])</f>
        <v>#NAME?</v>
      </c>
      <c r="AQ255" s="11" t="e">
        <f ca="1">_xlfn.MAXIFS(Table15[Maximum Velocity (km/h)],Table15[Name],Table15[[#This Row],[Name]])</f>
        <v>#NAME?</v>
      </c>
      <c r="AR255" s="9" t="e">
        <f ca="1">Table15[[#This Row],[Maximum Velocity (km/h)]]/Table15[[#This Row],[Max_Maximum Velocity (km/h)]]</f>
        <v>#NAME?</v>
      </c>
      <c r="AS255" s="11" t="e">
        <f ca="1">_xlfn.MAXIFS(Table15[Velocity Zone 4 (15-20 Km/h) (m)],Table15[Name],Table15[[#This Row],[Name]])</f>
        <v>#NAME?</v>
      </c>
      <c r="AT255" s="11" t="e">
        <f ca="1">_xlfn.MAXIFS(Table15[Velocity Zone 6 (25 + Km/h) (m)],Table15[Name],Table15[[#This Row],[Name]])</f>
        <v>#NAME?</v>
      </c>
      <c r="AU255" s="11" t="e">
        <f ca="1">_xlfn.MAXIFS(Table15[Acceleration B1-3 Total Efforts (Gen 2)],Table15[Name],Table15[[#This Row],[Name]])</f>
        <v>#NAME?</v>
      </c>
      <c r="AV255" s="11" t="e">
        <f ca="1">_xlfn.MAXIFS(Table15[Deceleration B1-3 Total Efforts (Gen 2)],Table15[Name],Table15[[#This Row],[Name]])</f>
        <v>#NAME?</v>
      </c>
      <c r="AW255" s="11" t="e">
        <f ca="1">_xlfn.MAXIFS(Table15[High Intensity Distance (m)_&gt;15],Table15[Name],Table15[[#This Row],[Name]])</f>
        <v>#NAME?</v>
      </c>
      <c r="AX255" s="11" t="e">
        <f ca="1">_xlfn.MAXIFS(Table15[Velocity Zone 5 (20-25 Km/h) (m)],Table15[Name],Table15[[#This Row],[Name]])</f>
        <v>#NAME?</v>
      </c>
      <c r="AY255" s="11" t="e">
        <f ca="1">_xlfn.MAXIFS(Table15[Total Player Load],Table15[Name],Table15[[#This Row],[Name]])</f>
        <v>#NAME?</v>
      </c>
      <c r="AZ255" s="11" t="e">
        <f ca="1">_xlfn.MAXIFS(Table15[ACC+DEC],Table15[Name],Table15[[#This Row],[Name]])</f>
        <v>#NAME?</v>
      </c>
      <c r="BA255" s="11">
        <f>CONVERT(Table15[[#This Row],[Total Duration]],"day","mn")</f>
        <v>94.333333333333343</v>
      </c>
      <c r="BB255" s="12">
        <f>Table15[[#This Row],[HSD Above 20 km/h]]/Table15[[#This Row],[Duration(min)]]</f>
        <v>1.7807067137809185</v>
      </c>
      <c r="BC255" s="12">
        <f>Table15[[#This Row],[Velocity Zone 4 (15-20 Km/h) (m)]]/Table15[[#This Row],[Duration(min)]]</f>
        <v>3.6445228621908123</v>
      </c>
      <c r="BD255" s="12">
        <f>Table15[[#This Row],[Velocity Zone 6 (25 + Km/h) (m)]]/Table15[[#This Row],[Duration(min)]]</f>
        <v>0.3050883392226148</v>
      </c>
      <c r="BE255" s="12">
        <f>Table15[[#This Row],[Acceleration B1-3 Total Efforts (Gen 2)]]/Table15[[#This Row],[Duration(min)]]</f>
        <v>0.39222614840989395</v>
      </c>
      <c r="BF255" s="12">
        <f>Table15[[#This Row],[Deceleration B1-3 Total Efforts (Gen 2)]]/Table15[[#This Row],[Duration(min)]]</f>
        <v>0.28621908127208479</v>
      </c>
      <c r="BG255" s="12">
        <f>Table15[[#This Row],[High Intensity Distance (m)_&gt;15]]/Table15[[#This Row],[Duration(min)]]</f>
        <v>5.4252295759717306</v>
      </c>
      <c r="BH255" s="12">
        <f>Table15[[#This Row],[Velocity Zone 5 (20-25 Km/h) (m)]]/Table15[[#This Row],[Duration(min)]]</f>
        <v>1.4756183745583036</v>
      </c>
      <c r="BI255" s="12">
        <f>Table15[[#This Row],[Total Player Load]]/Table15[[#This Row],[Duration(min)]]</f>
        <v>4.2812798586572427</v>
      </c>
      <c r="BJ255" s="12">
        <f>Table15[[#This Row],[ACC+DEC]]/Table15[[#This Row],[Duration(min)]]</f>
        <v>0.67844522968197873</v>
      </c>
      <c r="BK255" s="11"/>
      <c r="BL255" s="11"/>
    </row>
    <row r="256" spans="1:64" x14ac:dyDescent="0.3">
      <c r="A256" s="6" t="s">
        <v>35</v>
      </c>
      <c r="B256" s="6" t="s">
        <v>181</v>
      </c>
      <c r="C256" s="18" t="s">
        <v>182</v>
      </c>
      <c r="D256" s="6" t="s">
        <v>36</v>
      </c>
      <c r="E256" s="17" t="s">
        <v>188</v>
      </c>
      <c r="F256" s="19">
        <v>3993.6394</v>
      </c>
      <c r="G256" s="19">
        <v>63.54</v>
      </c>
      <c r="H256" s="19">
        <v>26.92831</v>
      </c>
      <c r="I256" s="19">
        <v>433.98998999999998</v>
      </c>
      <c r="J256" s="19">
        <v>18.059999999999999</v>
      </c>
      <c r="K256" s="19">
        <v>48</v>
      </c>
      <c r="L256" s="19">
        <v>66</v>
      </c>
      <c r="M256" s="19">
        <v>497.52999</v>
      </c>
      <c r="N256" s="19">
        <v>45.48</v>
      </c>
      <c r="O256" s="19">
        <v>436.52258</v>
      </c>
      <c r="P256" s="7">
        <v>46.991819999999997</v>
      </c>
      <c r="Q256" s="10">
        <f>SUM(Table15[[#This Row],[Acceleration B1-3 Total Efforts (Gen 2)]:[Deceleration B1-3 Total Efforts (Gen 2)]])</f>
        <v>114</v>
      </c>
      <c r="R256" s="22">
        <f>AVERAGEIF(Table15[Name],Table15[[#This Row],[Name]],Table15[Total Distance (m)])</f>
        <v>6169.8410637500001</v>
      </c>
      <c r="S256" s="11">
        <f>AVERAGEIF(Table15[Name],Table15[[#This Row],[Name]],Table15[HSD Above 20 km/h])</f>
        <v>274.84625124999997</v>
      </c>
      <c r="T256" s="11">
        <f>AVERAGEIF(Table15[Name],Table15[[#This Row],[Name]],Table15[Maximum Velocity (km/h)])</f>
        <v>26.985341250000001</v>
      </c>
      <c r="U256" s="11">
        <f>AVERAGEIF(Table15[Name],Table15[[#This Row],[Name]],Table15[Velocity Zone 4 (15-20 Km/h) (m)])</f>
        <v>792.86249250000014</v>
      </c>
      <c r="V256" s="11">
        <f>AVERAGEIF(Table15[Name],Table15[[#This Row],[Name]],Table15[Velocity Zone 6 (25 + Km/h) (m)])</f>
        <v>61.385000000000005</v>
      </c>
      <c r="W256" s="11">
        <f>AVERAGEIF(Table15[Name],Table15[[#This Row],[Name]],Table15[Acceleration B1-3 Total Efforts (Gen 2)])</f>
        <v>101.875</v>
      </c>
      <c r="X256" s="11">
        <f>AVERAGEIF(Table15[Name],Table15[[#This Row],[Name]],Table15[Deceleration B1-3 Total Efforts (Gen 2)])</f>
        <v>102.5</v>
      </c>
      <c r="Y256" s="11">
        <f>AVERAGEIF(Table15[Name],Table15[[#This Row],[Name]],Table15[High Intensity Distance (m)_&gt;15])</f>
        <v>1067.7087437499999</v>
      </c>
      <c r="Z256" s="11">
        <f>AVERAGEIF(Table15[Name],Table15[[#This Row],[Name]],Table15[Velocity Zone 5 (20-25 Km/h) (m)])</f>
        <v>213.46125124999998</v>
      </c>
      <c r="AA256" s="11">
        <f>AVERAGEIF(Table15[Name],Table15[[#This Row],[Name]],Table15[Total Player Load])</f>
        <v>712.77147687500019</v>
      </c>
      <c r="AB256" s="11">
        <f>AVERAGEIF(Table15[Name],Table15[[#This Row],[Name]],Table15[ACC+DEC])</f>
        <v>204.375</v>
      </c>
      <c r="AC256" s="11">
        <f>AVERAGE(Table15[Total Distance (m)])</f>
        <v>5546.0900840188679</v>
      </c>
      <c r="AD256" s="11">
        <f>AVERAGE(Table15[HSD Above 20 km/h])</f>
        <v>248.67511279245289</v>
      </c>
      <c r="AE256" s="11">
        <f>AVERAGE(Table15[Maximum Velocity (km/h)])</f>
        <v>25.938714150943401</v>
      </c>
      <c r="AF256" s="11">
        <f>AVERAGE(Table15[Velocity Zone 4 (15-20 Km/h) (m)])</f>
        <v>585.63754809433908</v>
      </c>
      <c r="AG256" s="11">
        <f>AVERAGE(Table15[Velocity Zone 6 (25 + Km/h) (m)])</f>
        <v>55.103452830188672</v>
      </c>
      <c r="AH256" s="11">
        <f>AVERAGE(Table15[Acceleration B1-3 Total Efforts (Gen 2)])</f>
        <v>70.932075471698113</v>
      </c>
      <c r="AI256" s="11">
        <f>AVERAGE(Table15[Deceleration B1-3 Total Efforts (Gen 2)])</f>
        <v>58.513207547169813</v>
      </c>
      <c r="AJ256" s="11">
        <f>AVERAGE(Table15[High Intensity Distance (m)_&gt;15])</f>
        <v>834.31266088679206</v>
      </c>
      <c r="AK256" s="11">
        <f>AVERAGE(Table15[Velocity Zone 5 (20-25 Km/h) (m)])</f>
        <v>193.57165996226419</v>
      </c>
      <c r="AL256" s="11">
        <f>AVERAGE(Table15[Total Player Load])</f>
        <v>612.17092028301886</v>
      </c>
      <c r="AM256" s="11">
        <f>AVERAGE(Table15[ACC+DEC])</f>
        <v>129.44528301886791</v>
      </c>
      <c r="AN256" s="11" t="str">
        <f>TEXT(Table15[[#This Row],[Date]],"mmmm")</f>
        <v>juillet</v>
      </c>
      <c r="AO256" s="11" t="e">
        <f ca="1">_xlfn.MAXIFS(Table15[Total Distance (m)],Table15[Name],Table15[[#This Row],[Name]])</f>
        <v>#NAME?</v>
      </c>
      <c r="AP256" s="11" t="e">
        <f ca="1">_xlfn.MAXIFS(Table15[HSD Above 20 km/h],Table15[Name],Table15[[#This Row],[Name]])</f>
        <v>#NAME?</v>
      </c>
      <c r="AQ256" s="11" t="e">
        <f ca="1">_xlfn.MAXIFS(Table15[Maximum Velocity (km/h)],Table15[Name],Table15[[#This Row],[Name]])</f>
        <v>#NAME?</v>
      </c>
      <c r="AR256" s="9" t="e">
        <f ca="1">Table15[[#This Row],[Maximum Velocity (km/h)]]/Table15[[#This Row],[Max_Maximum Velocity (km/h)]]</f>
        <v>#NAME?</v>
      </c>
      <c r="AS256" s="11" t="e">
        <f ca="1">_xlfn.MAXIFS(Table15[Velocity Zone 4 (15-20 Km/h) (m)],Table15[Name],Table15[[#This Row],[Name]])</f>
        <v>#NAME?</v>
      </c>
      <c r="AT256" s="11" t="e">
        <f ca="1">_xlfn.MAXIFS(Table15[Velocity Zone 6 (25 + Km/h) (m)],Table15[Name],Table15[[#This Row],[Name]])</f>
        <v>#NAME?</v>
      </c>
      <c r="AU256" s="11" t="e">
        <f ca="1">_xlfn.MAXIFS(Table15[Acceleration B1-3 Total Efforts (Gen 2)],Table15[Name],Table15[[#This Row],[Name]])</f>
        <v>#NAME?</v>
      </c>
      <c r="AV256" s="11" t="e">
        <f ca="1">_xlfn.MAXIFS(Table15[Deceleration B1-3 Total Efforts (Gen 2)],Table15[Name],Table15[[#This Row],[Name]])</f>
        <v>#NAME?</v>
      </c>
      <c r="AW256" s="11" t="e">
        <f ca="1">_xlfn.MAXIFS(Table15[High Intensity Distance (m)_&gt;15],Table15[Name],Table15[[#This Row],[Name]])</f>
        <v>#NAME?</v>
      </c>
      <c r="AX256" s="11" t="e">
        <f ca="1">_xlfn.MAXIFS(Table15[Velocity Zone 5 (20-25 Km/h) (m)],Table15[Name],Table15[[#This Row],[Name]])</f>
        <v>#NAME?</v>
      </c>
      <c r="AY256" s="11" t="e">
        <f ca="1">_xlfn.MAXIFS(Table15[Total Player Load],Table15[Name],Table15[[#This Row],[Name]])</f>
        <v>#NAME?</v>
      </c>
      <c r="AZ256" s="11" t="e">
        <f ca="1">_xlfn.MAXIFS(Table15[ACC+DEC],Table15[Name],Table15[[#This Row],[Name]])</f>
        <v>#NAME?</v>
      </c>
      <c r="BA256" s="11">
        <f>CONVERT(Table15[[#This Row],[Total Duration]],"day","mn")</f>
        <v>84.983333333333334</v>
      </c>
      <c r="BB256" s="12">
        <f>Table15[[#This Row],[HSD Above 20 km/h]]/Table15[[#This Row],[Duration(min)]]</f>
        <v>0.74767601490488333</v>
      </c>
      <c r="BC256" s="12">
        <f>Table15[[#This Row],[Velocity Zone 4 (15-20 Km/h) (m)]]/Table15[[#This Row],[Duration(min)]]</f>
        <v>5.1067659148852709</v>
      </c>
      <c r="BD256" s="12">
        <f>Table15[[#This Row],[Velocity Zone 6 (25 + Km/h) (m)]]/Table15[[#This Row],[Duration(min)]]</f>
        <v>0.21251225730535397</v>
      </c>
      <c r="BE256" s="12">
        <f>Table15[[#This Row],[Acceleration B1-3 Total Efforts (Gen 2)]]/Table15[[#This Row],[Duration(min)]]</f>
        <v>0.56481663071190424</v>
      </c>
      <c r="BF256" s="12">
        <f>Table15[[#This Row],[Deceleration B1-3 Total Efforts (Gen 2)]]/Table15[[#This Row],[Duration(min)]]</f>
        <v>0.77662286722886842</v>
      </c>
      <c r="BG256" s="12">
        <f>Table15[[#This Row],[High Intensity Distance (m)_&gt;15]]/Table15[[#This Row],[Duration(min)]]</f>
        <v>5.8544419297901547</v>
      </c>
      <c r="BH256" s="12">
        <f>Table15[[#This Row],[Velocity Zone 5 (20-25 Km/h) (m)]]/Table15[[#This Row],[Duration(min)]]</f>
        <v>0.53516375759952928</v>
      </c>
      <c r="BI256" s="12">
        <f>Table15[[#This Row],[Total Player Load]]/Table15[[#This Row],[Duration(min)]]</f>
        <v>5.1365669346930769</v>
      </c>
      <c r="BJ256" s="12">
        <f>Table15[[#This Row],[ACC+DEC]]/Table15[[#This Row],[Duration(min)]]</f>
        <v>1.3414394979407727</v>
      </c>
      <c r="BK256" s="11"/>
      <c r="BL256" s="11"/>
    </row>
    <row r="257" spans="1:64" x14ac:dyDescent="0.3">
      <c r="A257" s="6" t="s">
        <v>132</v>
      </c>
      <c r="B257" s="6" t="s">
        <v>181</v>
      </c>
      <c r="C257" s="18" t="s">
        <v>182</v>
      </c>
      <c r="D257" s="6" t="s">
        <v>133</v>
      </c>
      <c r="E257" s="17" t="s">
        <v>187</v>
      </c>
      <c r="F257" s="19">
        <v>4404.9365200000002</v>
      </c>
      <c r="G257" s="19">
        <v>85.2</v>
      </c>
      <c r="H257" s="19">
        <v>29.442540000000001</v>
      </c>
      <c r="I257" s="19">
        <v>327.29998999999998</v>
      </c>
      <c r="J257" s="19">
        <v>27.77</v>
      </c>
      <c r="K257" s="19">
        <v>62</v>
      </c>
      <c r="L257" s="19">
        <v>50</v>
      </c>
      <c r="M257" s="19">
        <v>412.49999000000003</v>
      </c>
      <c r="N257" s="19">
        <v>57.43</v>
      </c>
      <c r="O257" s="19">
        <v>570.17114000000004</v>
      </c>
      <c r="P257" s="7">
        <v>52.151949999999999</v>
      </c>
      <c r="Q257" s="10">
        <f>SUM(Table15[[#This Row],[Acceleration B1-3 Total Efforts (Gen 2)]:[Deceleration B1-3 Total Efforts (Gen 2)]])</f>
        <v>112</v>
      </c>
      <c r="R257" s="22">
        <f>AVERAGEIF(Table15[Name],Table15[[#This Row],[Name]],Table15[Total Distance (m)])</f>
        <v>5479.0795495652173</v>
      </c>
      <c r="S257" s="11">
        <f>AVERAGEIF(Table15[Name],Table15[[#This Row],[Name]],Table15[HSD Above 20 km/h])</f>
        <v>386.95826173913048</v>
      </c>
      <c r="T257" s="11">
        <f>AVERAGEIF(Table15[Name],Table15[[#This Row],[Name]],Table15[Maximum Velocity (km/h)])</f>
        <v>29.089952173913051</v>
      </c>
      <c r="U257" s="11">
        <f>AVERAGEIF(Table15[Name],Table15[[#This Row],[Name]],Table15[Velocity Zone 4 (15-20 Km/h) (m)])</f>
        <v>636.45826130434773</v>
      </c>
      <c r="V257" s="11">
        <f>AVERAGEIF(Table15[Name],Table15[[#This Row],[Name]],Table15[Velocity Zone 6 (25 + Km/h) (m)])</f>
        <v>92.425217391304358</v>
      </c>
      <c r="W257" s="11">
        <f>AVERAGEIF(Table15[Name],Table15[[#This Row],[Name]],Table15[Acceleration B1-3 Total Efforts (Gen 2)])</f>
        <v>88.347826086956516</v>
      </c>
      <c r="X257" s="11">
        <f>AVERAGEIF(Table15[Name],Table15[[#This Row],[Name]],Table15[Deceleration B1-3 Total Efforts (Gen 2)])</f>
        <v>63.434782608695649</v>
      </c>
      <c r="Y257" s="11">
        <f>AVERAGEIF(Table15[Name],Table15[[#This Row],[Name]],Table15[High Intensity Distance (m)_&gt;15])</f>
        <v>1023.4165230434783</v>
      </c>
      <c r="Z257" s="11">
        <f>AVERAGEIF(Table15[Name],Table15[[#This Row],[Name]],Table15[Velocity Zone 5 (20-25 Km/h) (m)])</f>
        <v>294.53304434782609</v>
      </c>
      <c r="AA257" s="11">
        <f>AVERAGEIF(Table15[Name],Table15[[#This Row],[Name]],Table15[Total Player Load])</f>
        <v>648.57789217391303</v>
      </c>
      <c r="AB257" s="11">
        <f>AVERAGEIF(Table15[Name],Table15[[#This Row],[Name]],Table15[ACC+DEC])</f>
        <v>151.78260869565219</v>
      </c>
      <c r="AC257" s="11">
        <f>AVERAGE(Table15[Total Distance (m)])</f>
        <v>5546.0900840188679</v>
      </c>
      <c r="AD257" s="11">
        <f>AVERAGE(Table15[HSD Above 20 km/h])</f>
        <v>248.67511279245289</v>
      </c>
      <c r="AE257" s="11">
        <f>AVERAGE(Table15[Maximum Velocity (km/h)])</f>
        <v>25.938714150943401</v>
      </c>
      <c r="AF257" s="11">
        <f>AVERAGE(Table15[Velocity Zone 4 (15-20 Km/h) (m)])</f>
        <v>585.63754809433908</v>
      </c>
      <c r="AG257" s="11">
        <f>AVERAGE(Table15[Velocity Zone 6 (25 + Km/h) (m)])</f>
        <v>55.103452830188672</v>
      </c>
      <c r="AH257" s="11">
        <f>AVERAGE(Table15[Acceleration B1-3 Total Efforts (Gen 2)])</f>
        <v>70.932075471698113</v>
      </c>
      <c r="AI257" s="11">
        <f>AVERAGE(Table15[Deceleration B1-3 Total Efforts (Gen 2)])</f>
        <v>58.513207547169813</v>
      </c>
      <c r="AJ257" s="11">
        <f>AVERAGE(Table15[High Intensity Distance (m)_&gt;15])</f>
        <v>834.31266088679206</v>
      </c>
      <c r="AK257" s="11">
        <f>AVERAGE(Table15[Velocity Zone 5 (20-25 Km/h) (m)])</f>
        <v>193.57165996226419</v>
      </c>
      <c r="AL257" s="11">
        <f>AVERAGE(Table15[Total Player Load])</f>
        <v>612.17092028301886</v>
      </c>
      <c r="AM257" s="11">
        <f>AVERAGE(Table15[ACC+DEC])</f>
        <v>129.44528301886791</v>
      </c>
      <c r="AN257" s="11" t="str">
        <f>TEXT(Table15[[#This Row],[Date]],"mmmm")</f>
        <v>juillet</v>
      </c>
      <c r="AO257" s="11" t="e">
        <f ca="1">_xlfn.MAXIFS(Table15[Total Distance (m)],Table15[Name],Table15[[#This Row],[Name]])</f>
        <v>#NAME?</v>
      </c>
      <c r="AP257" s="11" t="e">
        <f ca="1">_xlfn.MAXIFS(Table15[HSD Above 20 km/h],Table15[Name],Table15[[#This Row],[Name]])</f>
        <v>#NAME?</v>
      </c>
      <c r="AQ257" s="11" t="e">
        <f ca="1">_xlfn.MAXIFS(Table15[Maximum Velocity (km/h)],Table15[Name],Table15[[#This Row],[Name]])</f>
        <v>#NAME?</v>
      </c>
      <c r="AR257" s="9" t="e">
        <f ca="1">Table15[[#This Row],[Maximum Velocity (km/h)]]/Table15[[#This Row],[Max_Maximum Velocity (km/h)]]</f>
        <v>#NAME?</v>
      </c>
      <c r="AS257" s="11" t="e">
        <f ca="1">_xlfn.MAXIFS(Table15[Velocity Zone 4 (15-20 Km/h) (m)],Table15[Name],Table15[[#This Row],[Name]])</f>
        <v>#NAME?</v>
      </c>
      <c r="AT257" s="11" t="e">
        <f ca="1">_xlfn.MAXIFS(Table15[Velocity Zone 6 (25 + Km/h) (m)],Table15[Name],Table15[[#This Row],[Name]])</f>
        <v>#NAME?</v>
      </c>
      <c r="AU257" s="11" t="e">
        <f ca="1">_xlfn.MAXIFS(Table15[Acceleration B1-3 Total Efforts (Gen 2)],Table15[Name],Table15[[#This Row],[Name]])</f>
        <v>#NAME?</v>
      </c>
      <c r="AV257" s="11" t="e">
        <f ca="1">_xlfn.MAXIFS(Table15[Deceleration B1-3 Total Efforts (Gen 2)],Table15[Name],Table15[[#This Row],[Name]])</f>
        <v>#NAME?</v>
      </c>
      <c r="AW257" s="11" t="e">
        <f ca="1">_xlfn.MAXIFS(Table15[High Intensity Distance (m)_&gt;15],Table15[Name],Table15[[#This Row],[Name]])</f>
        <v>#NAME?</v>
      </c>
      <c r="AX257" s="11" t="e">
        <f ca="1">_xlfn.MAXIFS(Table15[Velocity Zone 5 (20-25 Km/h) (m)],Table15[Name],Table15[[#This Row],[Name]])</f>
        <v>#NAME?</v>
      </c>
      <c r="AY257" s="11" t="e">
        <f ca="1">_xlfn.MAXIFS(Table15[Total Player Load],Table15[Name],Table15[[#This Row],[Name]])</f>
        <v>#NAME?</v>
      </c>
      <c r="AZ257" s="11" t="e">
        <f ca="1">_xlfn.MAXIFS(Table15[ACC+DEC],Table15[Name],Table15[[#This Row],[Name]])</f>
        <v>#NAME?</v>
      </c>
      <c r="BA257" s="11">
        <f>CONVERT(Table15[[#This Row],[Total Duration]],"day","mn")</f>
        <v>84.45</v>
      </c>
      <c r="BB257" s="12">
        <f>Table15[[#This Row],[HSD Above 20 km/h]]/Table15[[#This Row],[Duration(min)]]</f>
        <v>1.0088809946714032</v>
      </c>
      <c r="BC257" s="12">
        <f>Table15[[#This Row],[Velocity Zone 4 (15-20 Km/h) (m)]]/Table15[[#This Row],[Duration(min)]]</f>
        <v>3.8756659561870928</v>
      </c>
      <c r="BD257" s="12">
        <f>Table15[[#This Row],[Velocity Zone 6 (25 + Km/h) (m)]]/Table15[[#This Row],[Duration(min)]]</f>
        <v>0.32883362936648902</v>
      </c>
      <c r="BE257" s="12">
        <f>Table15[[#This Row],[Acceleration B1-3 Total Efforts (Gen 2)]]/Table15[[#This Row],[Duration(min)]]</f>
        <v>0.73416222616933091</v>
      </c>
      <c r="BF257" s="12">
        <f>Table15[[#This Row],[Deceleration B1-3 Total Efforts (Gen 2)]]/Table15[[#This Row],[Duration(min)]]</f>
        <v>0.59206631142687982</v>
      </c>
      <c r="BG257" s="12">
        <f>Table15[[#This Row],[High Intensity Distance (m)_&gt;15]]/Table15[[#This Row],[Duration(min)]]</f>
        <v>4.8845469508584962</v>
      </c>
      <c r="BH257" s="12">
        <f>Table15[[#This Row],[Velocity Zone 5 (20-25 Km/h) (m)]]/Table15[[#This Row],[Duration(min)]]</f>
        <v>0.68004736530491416</v>
      </c>
      <c r="BI257" s="12">
        <f>Table15[[#This Row],[Total Player Load]]/Table15[[#This Row],[Duration(min)]]</f>
        <v>6.751582474837182</v>
      </c>
      <c r="BJ257" s="12">
        <f>Table15[[#This Row],[ACC+DEC]]/Table15[[#This Row],[Duration(min)]]</f>
        <v>1.3262285375962106</v>
      </c>
      <c r="BK257" s="11"/>
      <c r="BL257" s="11"/>
    </row>
    <row r="258" spans="1:64" x14ac:dyDescent="0.3">
      <c r="A258" s="6" t="s">
        <v>38</v>
      </c>
      <c r="B258" s="6" t="s">
        <v>181</v>
      </c>
      <c r="C258" s="18" t="s">
        <v>182</v>
      </c>
      <c r="D258" s="6" t="s">
        <v>36</v>
      </c>
      <c r="E258" s="17" t="s">
        <v>186</v>
      </c>
      <c r="F258" s="19">
        <v>4226.9941399999998</v>
      </c>
      <c r="G258" s="19">
        <v>65.599999999999994</v>
      </c>
      <c r="H258" s="19">
        <v>24.997409999999999</v>
      </c>
      <c r="I258" s="19">
        <v>324.75</v>
      </c>
      <c r="J258" s="19">
        <v>5.51</v>
      </c>
      <c r="K258" s="19">
        <v>42</v>
      </c>
      <c r="L258" s="19">
        <v>45</v>
      </c>
      <c r="M258" s="19">
        <v>390.35</v>
      </c>
      <c r="N258" s="19">
        <v>60.09</v>
      </c>
      <c r="O258" s="19">
        <v>472.91309000000001</v>
      </c>
      <c r="P258" s="7">
        <v>50.32535</v>
      </c>
      <c r="Q258" s="10">
        <f>SUM(Table15[[#This Row],[Acceleration B1-3 Total Efforts (Gen 2)]:[Deceleration B1-3 Total Efforts (Gen 2)]])</f>
        <v>87</v>
      </c>
      <c r="R258" s="22">
        <f>AVERAGEIF(Table15[Name],Table15[[#This Row],[Name]],Table15[Total Distance (m)])</f>
        <v>5862.2701721428584</v>
      </c>
      <c r="S258" s="11">
        <f>AVERAGEIF(Table15[Name],Table15[[#This Row],[Name]],Table15[HSD Above 20 km/h])</f>
        <v>234.10142785714288</v>
      </c>
      <c r="T258" s="11">
        <f>AVERAGEIF(Table15[Name],Table15[[#This Row],[Name]],Table15[Maximum Velocity (km/h)])</f>
        <v>25.695756428571428</v>
      </c>
      <c r="U258" s="11">
        <f>AVERAGEIF(Table15[Name],Table15[[#This Row],[Name]],Table15[Velocity Zone 4 (15-20 Km/h) (m)])</f>
        <v>673.12214035714283</v>
      </c>
      <c r="V258" s="11">
        <f>AVERAGEIF(Table15[Name],Table15[[#This Row],[Name]],Table15[Velocity Zone 6 (25 + Km/h) (m)])</f>
        <v>30.467142857142857</v>
      </c>
      <c r="W258" s="11">
        <f>AVERAGEIF(Table15[Name],Table15[[#This Row],[Name]],Table15[Acceleration B1-3 Total Efforts (Gen 2)])</f>
        <v>78.285714285714292</v>
      </c>
      <c r="X258" s="11">
        <f>AVERAGEIF(Table15[Name],Table15[[#This Row],[Name]],Table15[Deceleration B1-3 Total Efforts (Gen 2)])</f>
        <v>71.178571428571431</v>
      </c>
      <c r="Y258" s="11">
        <f>AVERAGEIF(Table15[Name],Table15[[#This Row],[Name]],Table15[High Intensity Distance (m)_&gt;15])</f>
        <v>907.22356821428571</v>
      </c>
      <c r="Z258" s="11">
        <f>AVERAGEIF(Table15[Name],Table15[[#This Row],[Name]],Table15[Velocity Zone 5 (20-25 Km/h) (m)])</f>
        <v>203.63428500000001</v>
      </c>
      <c r="AA258" s="11">
        <f>AVERAGEIF(Table15[Name],Table15[[#This Row],[Name]],Table15[Total Player Load])</f>
        <v>656.75099392857157</v>
      </c>
      <c r="AB258" s="11">
        <f>AVERAGEIF(Table15[Name],Table15[[#This Row],[Name]],Table15[ACC+DEC])</f>
        <v>149.46428571428572</v>
      </c>
      <c r="AC258" s="11">
        <f>AVERAGE(Table15[Total Distance (m)])</f>
        <v>5546.0900840188679</v>
      </c>
      <c r="AD258" s="11">
        <f>AVERAGE(Table15[HSD Above 20 km/h])</f>
        <v>248.67511279245289</v>
      </c>
      <c r="AE258" s="11">
        <f>AVERAGE(Table15[Maximum Velocity (km/h)])</f>
        <v>25.938714150943401</v>
      </c>
      <c r="AF258" s="11">
        <f>AVERAGE(Table15[Velocity Zone 4 (15-20 Km/h) (m)])</f>
        <v>585.63754809433908</v>
      </c>
      <c r="AG258" s="11">
        <f>AVERAGE(Table15[Velocity Zone 6 (25 + Km/h) (m)])</f>
        <v>55.103452830188672</v>
      </c>
      <c r="AH258" s="11">
        <f>AVERAGE(Table15[Acceleration B1-3 Total Efforts (Gen 2)])</f>
        <v>70.932075471698113</v>
      </c>
      <c r="AI258" s="11">
        <f>AVERAGE(Table15[Deceleration B1-3 Total Efforts (Gen 2)])</f>
        <v>58.513207547169813</v>
      </c>
      <c r="AJ258" s="11">
        <f>AVERAGE(Table15[High Intensity Distance (m)_&gt;15])</f>
        <v>834.31266088679206</v>
      </c>
      <c r="AK258" s="11">
        <f>AVERAGE(Table15[Velocity Zone 5 (20-25 Km/h) (m)])</f>
        <v>193.57165996226419</v>
      </c>
      <c r="AL258" s="11">
        <f>AVERAGE(Table15[Total Player Load])</f>
        <v>612.17092028301886</v>
      </c>
      <c r="AM258" s="11">
        <f>AVERAGE(Table15[ACC+DEC])</f>
        <v>129.44528301886791</v>
      </c>
      <c r="AN258" s="11" t="str">
        <f>TEXT(Table15[[#This Row],[Date]],"mmmm")</f>
        <v>juillet</v>
      </c>
      <c r="AO258" s="11" t="e">
        <f ca="1">_xlfn.MAXIFS(Table15[Total Distance (m)],Table15[Name],Table15[[#This Row],[Name]])</f>
        <v>#NAME?</v>
      </c>
      <c r="AP258" s="11" t="e">
        <f ca="1">_xlfn.MAXIFS(Table15[HSD Above 20 km/h],Table15[Name],Table15[[#This Row],[Name]])</f>
        <v>#NAME?</v>
      </c>
      <c r="AQ258" s="11" t="e">
        <f ca="1">_xlfn.MAXIFS(Table15[Maximum Velocity (km/h)],Table15[Name],Table15[[#This Row],[Name]])</f>
        <v>#NAME?</v>
      </c>
      <c r="AR258" s="9" t="e">
        <f ca="1">Table15[[#This Row],[Maximum Velocity (km/h)]]/Table15[[#This Row],[Max_Maximum Velocity (km/h)]]</f>
        <v>#NAME?</v>
      </c>
      <c r="AS258" s="11" t="e">
        <f ca="1">_xlfn.MAXIFS(Table15[Velocity Zone 4 (15-20 Km/h) (m)],Table15[Name],Table15[[#This Row],[Name]])</f>
        <v>#NAME?</v>
      </c>
      <c r="AT258" s="11" t="e">
        <f ca="1">_xlfn.MAXIFS(Table15[Velocity Zone 6 (25 + Km/h) (m)],Table15[Name],Table15[[#This Row],[Name]])</f>
        <v>#NAME?</v>
      </c>
      <c r="AU258" s="11" t="e">
        <f ca="1">_xlfn.MAXIFS(Table15[Acceleration B1-3 Total Efforts (Gen 2)],Table15[Name],Table15[[#This Row],[Name]])</f>
        <v>#NAME?</v>
      </c>
      <c r="AV258" s="11" t="e">
        <f ca="1">_xlfn.MAXIFS(Table15[Deceleration B1-3 Total Efforts (Gen 2)],Table15[Name],Table15[[#This Row],[Name]])</f>
        <v>#NAME?</v>
      </c>
      <c r="AW258" s="11" t="e">
        <f ca="1">_xlfn.MAXIFS(Table15[High Intensity Distance (m)_&gt;15],Table15[Name],Table15[[#This Row],[Name]])</f>
        <v>#NAME?</v>
      </c>
      <c r="AX258" s="11" t="e">
        <f ca="1">_xlfn.MAXIFS(Table15[Velocity Zone 5 (20-25 Km/h) (m)],Table15[Name],Table15[[#This Row],[Name]])</f>
        <v>#NAME?</v>
      </c>
      <c r="AY258" s="11" t="e">
        <f ca="1">_xlfn.MAXIFS(Table15[Total Player Load],Table15[Name],Table15[[#This Row],[Name]])</f>
        <v>#NAME?</v>
      </c>
      <c r="AZ258" s="11" t="e">
        <f ca="1">_xlfn.MAXIFS(Table15[ACC+DEC],Table15[Name],Table15[[#This Row],[Name]])</f>
        <v>#NAME?</v>
      </c>
      <c r="BA258" s="11">
        <f>CONVERT(Table15[[#This Row],[Total Duration]],"day","mn")</f>
        <v>83.983333333333334</v>
      </c>
      <c r="BB258" s="12">
        <f>Table15[[#This Row],[HSD Above 20 km/h]]/Table15[[#This Row],[Duration(min)]]</f>
        <v>0.7811073625719388</v>
      </c>
      <c r="BC258" s="12">
        <f>Table15[[#This Row],[Velocity Zone 4 (15-20 Km/h) (m)]]/Table15[[#This Row],[Duration(min)]]</f>
        <v>3.8668386584639811</v>
      </c>
      <c r="BD258" s="12">
        <f>Table15[[#This Row],[Velocity Zone 6 (25 + Km/h) (m)]]/Table15[[#This Row],[Duration(min)]]</f>
        <v>6.5608255606271079E-2</v>
      </c>
      <c r="BE258" s="12">
        <f>Table15[[#This Row],[Acceleration B1-3 Total Efforts (Gen 2)]]/Table15[[#This Row],[Duration(min)]]</f>
        <v>0.50009922603691204</v>
      </c>
      <c r="BF258" s="12">
        <f>Table15[[#This Row],[Deceleration B1-3 Total Efforts (Gen 2)]]/Table15[[#This Row],[Duration(min)]]</f>
        <v>0.53582059932526294</v>
      </c>
      <c r="BG258" s="12">
        <f>Table15[[#This Row],[High Intensity Distance (m)_&gt;15]]/Table15[[#This Row],[Duration(min)]]</f>
        <v>4.6479460210359198</v>
      </c>
      <c r="BH258" s="12">
        <f>Table15[[#This Row],[Velocity Zone 5 (20-25 Km/h) (m)]]/Table15[[#This Row],[Duration(min)]]</f>
        <v>0.71549910696566787</v>
      </c>
      <c r="BI258" s="12">
        <f>Table15[[#This Row],[Total Player Load]]/Table15[[#This Row],[Duration(min)]]</f>
        <v>5.6310350069458224</v>
      </c>
      <c r="BJ258" s="12">
        <f>Table15[[#This Row],[ACC+DEC]]/Table15[[#This Row],[Duration(min)]]</f>
        <v>1.0359198253621751</v>
      </c>
      <c r="BK258" s="11"/>
      <c r="BL258" s="11"/>
    </row>
    <row r="259" spans="1:64" x14ac:dyDescent="0.3">
      <c r="A259" s="6" t="s">
        <v>12</v>
      </c>
      <c r="B259" s="6" t="s">
        <v>190</v>
      </c>
      <c r="C259" s="18" t="s">
        <v>191</v>
      </c>
      <c r="D259" s="6" t="s">
        <v>13</v>
      </c>
      <c r="E259" s="17" t="s">
        <v>192</v>
      </c>
      <c r="F259" s="19">
        <v>8308.9550799999997</v>
      </c>
      <c r="G259" s="19">
        <v>323.00999000000002</v>
      </c>
      <c r="H259" s="19">
        <v>28.710540000000002</v>
      </c>
      <c r="I259" s="19">
        <v>859.76996999999994</v>
      </c>
      <c r="J259" s="19">
        <v>42.4</v>
      </c>
      <c r="K259" s="19">
        <v>65</v>
      </c>
      <c r="L259" s="19">
        <v>75</v>
      </c>
      <c r="M259" s="19">
        <v>1182.7799600000001</v>
      </c>
      <c r="N259" s="19">
        <v>280.60998999999998</v>
      </c>
      <c r="O259" s="19">
        <v>835.71987999999999</v>
      </c>
      <c r="P259" s="7">
        <v>87.067369999999997</v>
      </c>
      <c r="Q259" s="10">
        <f>SUM(Table15[[#This Row],[Acceleration B1-3 Total Efforts (Gen 2)]:[Deceleration B1-3 Total Efforts (Gen 2)]])</f>
        <v>140</v>
      </c>
      <c r="R259" s="22">
        <f>AVERAGEIF(Table15[Name],Table15[[#This Row],[Name]],Table15[Total Distance (m)])</f>
        <v>5856.8354133333323</v>
      </c>
      <c r="S259" s="11">
        <f>AVERAGEIF(Table15[Name],Table15[[#This Row],[Name]],Table15[HSD Above 20 km/h])</f>
        <v>236.25925888888889</v>
      </c>
      <c r="T259" s="11">
        <f>AVERAGEIF(Table15[Name],Table15[[#This Row],[Name]],Table15[Maximum Velocity (km/h)])</f>
        <v>26.173386666666666</v>
      </c>
      <c r="U259" s="11">
        <f>AVERAGEIF(Table15[Name],Table15[[#This Row],[Name]],Table15[Velocity Zone 4 (15-20 Km/h) (m)])</f>
        <v>555.67370444444441</v>
      </c>
      <c r="V259" s="11">
        <f>AVERAGEIF(Table15[Name],Table15[[#This Row],[Name]],Table15[Velocity Zone 6 (25 + Km/h) (m)])</f>
        <v>40.940370740740747</v>
      </c>
      <c r="W259" s="11">
        <f>AVERAGEIF(Table15[Name],Table15[[#This Row],[Name]],Table15[Acceleration B1-3 Total Efforts (Gen 2)])</f>
        <v>70.925925925925924</v>
      </c>
      <c r="X259" s="11">
        <f>AVERAGEIF(Table15[Name],Table15[[#This Row],[Name]],Table15[Deceleration B1-3 Total Efforts (Gen 2)])</f>
        <v>56.851851851851855</v>
      </c>
      <c r="Y259" s="11">
        <f>AVERAGEIF(Table15[Name],Table15[[#This Row],[Name]],Table15[High Intensity Distance (m)_&gt;15])</f>
        <v>791.93296333333319</v>
      </c>
      <c r="Z259" s="11">
        <f>AVERAGEIF(Table15[Name],Table15[[#This Row],[Name]],Table15[Velocity Zone 5 (20-25 Km/h) (m)])</f>
        <v>195.31888814814815</v>
      </c>
      <c r="AA259" s="11">
        <f>AVERAGEIF(Table15[Name],Table15[[#This Row],[Name]],Table15[Total Player Load])</f>
        <v>644.53564962962969</v>
      </c>
      <c r="AB259" s="11">
        <f>AVERAGEIF(Table15[Name],Table15[[#This Row],[Name]],Table15[ACC+DEC])</f>
        <v>127.77777777777777</v>
      </c>
      <c r="AC259" s="11">
        <f>AVERAGE(Table15[Total Distance (m)])</f>
        <v>5546.0900840188679</v>
      </c>
      <c r="AD259" s="11">
        <f>AVERAGE(Table15[HSD Above 20 km/h])</f>
        <v>248.67511279245289</v>
      </c>
      <c r="AE259" s="11">
        <f>AVERAGE(Table15[Maximum Velocity (km/h)])</f>
        <v>25.938714150943401</v>
      </c>
      <c r="AF259" s="11">
        <f>AVERAGE(Table15[Velocity Zone 4 (15-20 Km/h) (m)])</f>
        <v>585.63754809433908</v>
      </c>
      <c r="AG259" s="11">
        <f>AVERAGE(Table15[Velocity Zone 6 (25 + Km/h) (m)])</f>
        <v>55.103452830188672</v>
      </c>
      <c r="AH259" s="11">
        <f>AVERAGE(Table15[Acceleration B1-3 Total Efforts (Gen 2)])</f>
        <v>70.932075471698113</v>
      </c>
      <c r="AI259" s="11">
        <f>AVERAGE(Table15[Deceleration B1-3 Total Efforts (Gen 2)])</f>
        <v>58.513207547169813</v>
      </c>
      <c r="AJ259" s="11">
        <f>AVERAGE(Table15[High Intensity Distance (m)_&gt;15])</f>
        <v>834.31266088679206</v>
      </c>
      <c r="AK259" s="11">
        <f>AVERAGE(Table15[Velocity Zone 5 (20-25 Km/h) (m)])</f>
        <v>193.57165996226419</v>
      </c>
      <c r="AL259" s="11">
        <f>AVERAGE(Table15[Total Player Load])</f>
        <v>612.17092028301886</v>
      </c>
      <c r="AM259" s="11">
        <f>AVERAGE(Table15[ACC+DEC])</f>
        <v>129.44528301886791</v>
      </c>
      <c r="AN259" s="11" t="str">
        <f>TEXT(Table15[[#This Row],[Date]],"mmmm")</f>
        <v>juillet</v>
      </c>
      <c r="AO259" s="11" t="e">
        <f ca="1">_xlfn.MAXIFS(Table15[Total Distance (m)],Table15[Name],Table15[[#This Row],[Name]])</f>
        <v>#NAME?</v>
      </c>
      <c r="AP259" s="11" t="e">
        <f ca="1">_xlfn.MAXIFS(Table15[HSD Above 20 km/h],Table15[Name],Table15[[#This Row],[Name]])</f>
        <v>#NAME?</v>
      </c>
      <c r="AQ259" s="11" t="e">
        <f ca="1">_xlfn.MAXIFS(Table15[Maximum Velocity (km/h)],Table15[Name],Table15[[#This Row],[Name]])</f>
        <v>#NAME?</v>
      </c>
      <c r="AR259" s="9" t="e">
        <f ca="1">Table15[[#This Row],[Maximum Velocity (km/h)]]/Table15[[#This Row],[Max_Maximum Velocity (km/h)]]</f>
        <v>#NAME?</v>
      </c>
      <c r="AS259" s="11" t="e">
        <f ca="1">_xlfn.MAXIFS(Table15[Velocity Zone 4 (15-20 Km/h) (m)],Table15[Name],Table15[[#This Row],[Name]])</f>
        <v>#NAME?</v>
      </c>
      <c r="AT259" s="11" t="e">
        <f ca="1">_xlfn.MAXIFS(Table15[Velocity Zone 6 (25 + Km/h) (m)],Table15[Name],Table15[[#This Row],[Name]])</f>
        <v>#NAME?</v>
      </c>
      <c r="AU259" s="11" t="e">
        <f ca="1">_xlfn.MAXIFS(Table15[Acceleration B1-3 Total Efforts (Gen 2)],Table15[Name],Table15[[#This Row],[Name]])</f>
        <v>#NAME?</v>
      </c>
      <c r="AV259" s="11" t="e">
        <f ca="1">_xlfn.MAXIFS(Table15[Deceleration B1-3 Total Efforts (Gen 2)],Table15[Name],Table15[[#This Row],[Name]])</f>
        <v>#NAME?</v>
      </c>
      <c r="AW259" s="11" t="e">
        <f ca="1">_xlfn.MAXIFS(Table15[High Intensity Distance (m)_&gt;15],Table15[Name],Table15[[#This Row],[Name]])</f>
        <v>#NAME?</v>
      </c>
      <c r="AX259" s="11" t="e">
        <f ca="1">_xlfn.MAXIFS(Table15[Velocity Zone 5 (20-25 Km/h) (m)],Table15[Name],Table15[[#This Row],[Name]])</f>
        <v>#NAME?</v>
      </c>
      <c r="AY259" s="11" t="e">
        <f ca="1">_xlfn.MAXIFS(Table15[Total Player Load],Table15[Name],Table15[[#This Row],[Name]])</f>
        <v>#NAME?</v>
      </c>
      <c r="AZ259" s="11" t="e">
        <f ca="1">_xlfn.MAXIFS(Table15[ACC+DEC],Table15[Name],Table15[[#This Row],[Name]])</f>
        <v>#NAME?</v>
      </c>
      <c r="BA259" s="11">
        <f>CONVERT(Table15[[#This Row],[Total Duration]],"day","mn")</f>
        <v>95.416666666666671</v>
      </c>
      <c r="BB259" s="12">
        <f>Table15[[#This Row],[HSD Above 20 km/h]]/Table15[[#This Row],[Duration(min)]]</f>
        <v>3.3852575371179041</v>
      </c>
      <c r="BC259" s="12">
        <f>Table15[[#This Row],[Velocity Zone 4 (15-20 Km/h) (m)]]/Table15[[#This Row],[Duration(min)]]</f>
        <v>9.0106896419213971</v>
      </c>
      <c r="BD259" s="12">
        <f>Table15[[#This Row],[Velocity Zone 6 (25 + Km/h) (m)]]/Table15[[#This Row],[Duration(min)]]</f>
        <v>0.44436681222707419</v>
      </c>
      <c r="BE259" s="12">
        <f>Table15[[#This Row],[Acceleration B1-3 Total Efforts (Gen 2)]]/Table15[[#This Row],[Duration(min)]]</f>
        <v>0.68122270742358071</v>
      </c>
      <c r="BF259" s="12">
        <f>Table15[[#This Row],[Deceleration B1-3 Total Efforts (Gen 2)]]/Table15[[#This Row],[Duration(min)]]</f>
        <v>0.78602620087336239</v>
      </c>
      <c r="BG259" s="12">
        <f>Table15[[#This Row],[High Intensity Distance (m)_&gt;15]]/Table15[[#This Row],[Duration(min)]]</f>
        <v>12.395947179039302</v>
      </c>
      <c r="BH259" s="12">
        <f>Table15[[#This Row],[Velocity Zone 5 (20-25 Km/h) (m)]]/Table15[[#This Row],[Duration(min)]]</f>
        <v>2.9408907248908291</v>
      </c>
      <c r="BI259" s="12">
        <f>Table15[[#This Row],[Total Player Load]]/Table15[[#This Row],[Duration(min)]]</f>
        <v>8.7586362969432301</v>
      </c>
      <c r="BJ259" s="12">
        <f>Table15[[#This Row],[ACC+DEC]]/Table15[[#This Row],[Duration(min)]]</f>
        <v>1.4672489082969431</v>
      </c>
      <c r="BK259" s="11"/>
      <c r="BL259" s="11"/>
    </row>
    <row r="260" spans="1:64" x14ac:dyDescent="0.3">
      <c r="A260" s="6" t="s">
        <v>14</v>
      </c>
      <c r="B260" s="6" t="s">
        <v>190</v>
      </c>
      <c r="C260" s="18">
        <v>45134</v>
      </c>
      <c r="D260" s="6" t="s">
        <v>15</v>
      </c>
      <c r="E260" s="17" t="s">
        <v>194</v>
      </c>
      <c r="F260" s="19">
        <v>1803.08215</v>
      </c>
      <c r="G260" s="19">
        <v>521.20000000000005</v>
      </c>
      <c r="H260" s="19">
        <v>30.86842</v>
      </c>
      <c r="I260" s="19">
        <v>623.01000999999997</v>
      </c>
      <c r="J260" s="19">
        <v>193.74001000000001</v>
      </c>
      <c r="K260" s="19">
        <v>27</v>
      </c>
      <c r="L260" s="19">
        <v>15</v>
      </c>
      <c r="M260" s="19">
        <v>1144.21001</v>
      </c>
      <c r="N260" s="19">
        <v>327.45999</v>
      </c>
      <c r="O260" s="19">
        <v>185.78</v>
      </c>
      <c r="P260" s="7">
        <v>79.664900000000003</v>
      </c>
      <c r="Q260" s="10">
        <f>SUM(Table15[[#This Row],[Acceleration B1-3 Total Efforts (Gen 2)]:[Deceleration B1-3 Total Efforts (Gen 2)]])</f>
        <v>42</v>
      </c>
      <c r="R260" s="22">
        <f>AVERAGEIF(Table15[Name],Table15[[#This Row],[Name]],Table15[Total Distance (m)])</f>
        <v>4869.3203724000005</v>
      </c>
      <c r="S260" s="11">
        <f>AVERAGEIF(Table15[Name],Table15[[#This Row],[Name]],Table15[HSD Above 20 km/h])</f>
        <v>247.6363996</v>
      </c>
      <c r="T260" s="11">
        <f>AVERAGEIF(Table15[Name],Table15[[#This Row],[Name]],Table15[Maximum Velocity (km/h)])</f>
        <v>26.278271199999999</v>
      </c>
      <c r="U260" s="11">
        <f>AVERAGEIF(Table15[Name],Table15[[#This Row],[Name]],Table15[Velocity Zone 4 (15-20 Km/h) (m)])</f>
        <v>530.37160040000015</v>
      </c>
      <c r="V260" s="11">
        <f>AVERAGEIF(Table15[Name],Table15[[#This Row],[Name]],Table15[Velocity Zone 6 (25 + Km/h) (m)])</f>
        <v>78.678400000000011</v>
      </c>
      <c r="W260" s="11">
        <f>AVERAGEIF(Table15[Name],Table15[[#This Row],[Name]],Table15[Acceleration B1-3 Total Efforts (Gen 2)])</f>
        <v>62.76</v>
      </c>
      <c r="X260" s="11">
        <f>AVERAGEIF(Table15[Name],Table15[[#This Row],[Name]],Table15[Deceleration B1-3 Total Efforts (Gen 2)])</f>
        <v>54.96</v>
      </c>
      <c r="Y260" s="11">
        <f>AVERAGEIF(Table15[Name],Table15[[#This Row],[Name]],Table15[High Intensity Distance (m)_&gt;15])</f>
        <v>778.00800000000015</v>
      </c>
      <c r="Z260" s="11">
        <f>AVERAGEIF(Table15[Name],Table15[[#This Row],[Name]],Table15[Velocity Zone 5 (20-25 Km/h) (m)])</f>
        <v>168.95799960000005</v>
      </c>
      <c r="AA260" s="11">
        <f>AVERAGEIF(Table15[Name],Table15[[#This Row],[Name]],Table15[Total Player Load])</f>
        <v>537.5049484000001</v>
      </c>
      <c r="AB260" s="11">
        <f>AVERAGEIF(Table15[Name],Table15[[#This Row],[Name]],Table15[ACC+DEC])</f>
        <v>117.72</v>
      </c>
      <c r="AC260" s="11">
        <f>AVERAGE(Table15[Total Distance (m)])</f>
        <v>5546.0900840188679</v>
      </c>
      <c r="AD260" s="11">
        <f>AVERAGE(Table15[HSD Above 20 km/h])</f>
        <v>248.67511279245289</v>
      </c>
      <c r="AE260" s="11">
        <f>AVERAGE(Table15[Maximum Velocity (km/h)])</f>
        <v>25.938714150943401</v>
      </c>
      <c r="AF260" s="11">
        <f>AVERAGE(Table15[Velocity Zone 4 (15-20 Km/h) (m)])</f>
        <v>585.63754809433908</v>
      </c>
      <c r="AG260" s="11">
        <f>AVERAGE(Table15[Velocity Zone 6 (25 + Km/h) (m)])</f>
        <v>55.103452830188672</v>
      </c>
      <c r="AH260" s="11">
        <f>AVERAGE(Table15[Acceleration B1-3 Total Efforts (Gen 2)])</f>
        <v>70.932075471698113</v>
      </c>
      <c r="AI260" s="11">
        <f>AVERAGE(Table15[Deceleration B1-3 Total Efforts (Gen 2)])</f>
        <v>58.513207547169813</v>
      </c>
      <c r="AJ260" s="11">
        <f>AVERAGE(Table15[High Intensity Distance (m)_&gt;15])</f>
        <v>834.31266088679206</v>
      </c>
      <c r="AK260" s="11">
        <f>AVERAGE(Table15[Velocity Zone 5 (20-25 Km/h) (m)])</f>
        <v>193.57165996226419</v>
      </c>
      <c r="AL260" s="11">
        <f>AVERAGE(Table15[Total Player Load])</f>
        <v>612.17092028301886</v>
      </c>
      <c r="AM260" s="11">
        <f>AVERAGE(Table15[ACC+DEC])</f>
        <v>129.44528301886791</v>
      </c>
      <c r="AN260" s="11" t="str">
        <f>TEXT(Table15[[#This Row],[Date]],"mmmm")</f>
        <v>juillet</v>
      </c>
      <c r="AO260" s="11" t="e">
        <f ca="1">_xlfn.MAXIFS(Table15[Total Distance (m)],Table15[Name],Table15[[#This Row],[Name]])</f>
        <v>#NAME?</v>
      </c>
      <c r="AP260" s="11" t="e">
        <f ca="1">_xlfn.MAXIFS(Table15[HSD Above 20 km/h],Table15[Name],Table15[[#This Row],[Name]])</f>
        <v>#NAME?</v>
      </c>
      <c r="AQ260" s="11" t="e">
        <f ca="1">_xlfn.MAXIFS(Table15[Maximum Velocity (km/h)],Table15[Name],Table15[[#This Row],[Name]])</f>
        <v>#NAME?</v>
      </c>
      <c r="AR260" s="9" t="e">
        <f ca="1">Table15[[#This Row],[Maximum Velocity (km/h)]]/Table15[[#This Row],[Max_Maximum Velocity (km/h)]]</f>
        <v>#NAME?</v>
      </c>
      <c r="AS260" s="11" t="e">
        <f ca="1">_xlfn.MAXIFS(Table15[Velocity Zone 4 (15-20 Km/h) (m)],Table15[Name],Table15[[#This Row],[Name]])</f>
        <v>#NAME?</v>
      </c>
      <c r="AT260" s="11" t="e">
        <f ca="1">_xlfn.MAXIFS(Table15[Velocity Zone 6 (25 + Km/h) (m)],Table15[Name],Table15[[#This Row],[Name]])</f>
        <v>#NAME?</v>
      </c>
      <c r="AU260" s="11" t="e">
        <f ca="1">_xlfn.MAXIFS(Table15[Acceleration B1-3 Total Efforts (Gen 2)],Table15[Name],Table15[[#This Row],[Name]])</f>
        <v>#NAME?</v>
      </c>
      <c r="AV260" s="11" t="e">
        <f ca="1">_xlfn.MAXIFS(Table15[Deceleration B1-3 Total Efforts (Gen 2)],Table15[Name],Table15[[#This Row],[Name]])</f>
        <v>#NAME?</v>
      </c>
      <c r="AW260" s="11" t="e">
        <f ca="1">_xlfn.MAXIFS(Table15[High Intensity Distance (m)_&gt;15],Table15[Name],Table15[[#This Row],[Name]])</f>
        <v>#NAME?</v>
      </c>
      <c r="AX260" s="11" t="e">
        <f ca="1">_xlfn.MAXIFS(Table15[Velocity Zone 5 (20-25 Km/h) (m)],Table15[Name],Table15[[#This Row],[Name]])</f>
        <v>#NAME?</v>
      </c>
      <c r="AY260" s="11" t="e">
        <f ca="1">_xlfn.MAXIFS(Table15[Total Player Load],Table15[Name],Table15[[#This Row],[Name]])</f>
        <v>#NAME?</v>
      </c>
      <c r="AZ260" s="11" t="e">
        <f ca="1">_xlfn.MAXIFS(Table15[ACC+DEC],Table15[Name],Table15[[#This Row],[Name]])</f>
        <v>#NAME?</v>
      </c>
      <c r="BA260" s="11">
        <f>CONVERT(Table15[[#This Row],[Total Duration]],"day","mn")</f>
        <v>22.633333333333333</v>
      </c>
      <c r="BB260" s="12">
        <f>Table15[[#This Row],[HSD Above 20 km/h]]/Table15[[#This Row],[Duration(min)]]</f>
        <v>23.027982326951403</v>
      </c>
      <c r="BC260" s="12">
        <f>Table15[[#This Row],[Velocity Zone 4 (15-20 Km/h) (m)]]/Table15[[#This Row],[Duration(min)]]</f>
        <v>27.526215463917524</v>
      </c>
      <c r="BD260" s="12">
        <f>Table15[[#This Row],[Velocity Zone 6 (25 + Km/h) (m)]]/Table15[[#This Row],[Duration(min)]]</f>
        <v>8.5599415316642133</v>
      </c>
      <c r="BE260" s="12">
        <f>Table15[[#This Row],[Acceleration B1-3 Total Efforts (Gen 2)]]/Table15[[#This Row],[Duration(min)]]</f>
        <v>1.1929307805596465</v>
      </c>
      <c r="BF260" s="12">
        <f>Table15[[#This Row],[Deceleration B1-3 Total Efforts (Gen 2)]]/Table15[[#This Row],[Duration(min)]]</f>
        <v>0.66273932253313694</v>
      </c>
      <c r="BG260" s="12">
        <f>Table15[[#This Row],[High Intensity Distance (m)_&gt;15]]/Table15[[#This Row],[Duration(min)]]</f>
        <v>50.554197790868926</v>
      </c>
      <c r="BH260" s="12">
        <f>Table15[[#This Row],[Velocity Zone 5 (20-25 Km/h) (m)]]/Table15[[#This Row],[Duration(min)]]</f>
        <v>14.468040795287187</v>
      </c>
      <c r="BI260" s="12">
        <f>Table15[[#This Row],[Total Player Load]]/Table15[[#This Row],[Duration(min)]]</f>
        <v>8.2082474226804134</v>
      </c>
      <c r="BJ260" s="12">
        <f>Table15[[#This Row],[ACC+DEC]]/Table15[[#This Row],[Duration(min)]]</f>
        <v>1.8556701030927836</v>
      </c>
      <c r="BK260" s="11"/>
      <c r="BL260" s="11"/>
    </row>
    <row r="261" spans="1:64" x14ac:dyDescent="0.3">
      <c r="A261" s="6" t="s">
        <v>16</v>
      </c>
      <c r="B261" s="6" t="s">
        <v>190</v>
      </c>
      <c r="C261" s="18" t="s">
        <v>191</v>
      </c>
      <c r="D261" s="6" t="s">
        <v>17</v>
      </c>
      <c r="E261" s="17" t="s">
        <v>195</v>
      </c>
      <c r="F261" s="19">
        <v>9626.3539999999994</v>
      </c>
      <c r="G261" s="19">
        <v>271.55</v>
      </c>
      <c r="H261" s="19">
        <v>31.72917</v>
      </c>
      <c r="I261" s="19">
        <v>756.76999000000001</v>
      </c>
      <c r="J261" s="19">
        <v>63.19</v>
      </c>
      <c r="K261" s="19">
        <v>88</v>
      </c>
      <c r="L261" s="19">
        <v>75</v>
      </c>
      <c r="M261" s="19">
        <v>1028.31999</v>
      </c>
      <c r="N261" s="19">
        <v>208.36</v>
      </c>
      <c r="O261" s="19">
        <v>817.88433999999995</v>
      </c>
      <c r="P261" s="7">
        <v>85.365870000000001</v>
      </c>
      <c r="Q261" s="10">
        <f>SUM(Table15[[#This Row],[Acceleration B1-3 Total Efforts (Gen 2)]:[Deceleration B1-3 Total Efforts (Gen 2)]])</f>
        <v>163</v>
      </c>
      <c r="R261" s="22">
        <f>AVERAGEIF(Table15[Name],Table15[[#This Row],[Name]],Table15[Total Distance (m)])</f>
        <v>5619.8345883333332</v>
      </c>
      <c r="S261" s="11">
        <f>AVERAGEIF(Table15[Name],Table15[[#This Row],[Name]],Table15[HSD Above 20 km/h])</f>
        <v>194.1326656666667</v>
      </c>
      <c r="T261" s="11">
        <f>AVERAGEIF(Table15[Name],Table15[[#This Row],[Name]],Table15[Maximum Velocity (km/h)])</f>
        <v>25.38796266666666</v>
      </c>
      <c r="U261" s="11">
        <f>AVERAGEIF(Table15[Name],Table15[[#This Row],[Name]],Table15[Velocity Zone 4 (15-20 Km/h) (m)])</f>
        <v>452.42266433333327</v>
      </c>
      <c r="V261" s="11">
        <f>AVERAGEIF(Table15[Name],Table15[[#This Row],[Name]],Table15[Velocity Zone 6 (25 + Km/h) (m)])</f>
        <v>48.318666999999991</v>
      </c>
      <c r="W261" s="11">
        <f>AVERAGEIF(Table15[Name],Table15[[#This Row],[Name]],Table15[Acceleration B1-3 Total Efforts (Gen 2)])</f>
        <v>61.2</v>
      </c>
      <c r="X261" s="11">
        <f>AVERAGEIF(Table15[Name],Table15[[#This Row],[Name]],Table15[Deceleration B1-3 Total Efforts (Gen 2)])</f>
        <v>48.06666666666667</v>
      </c>
      <c r="Y261" s="11">
        <f>AVERAGEIF(Table15[Name],Table15[[#This Row],[Name]],Table15[High Intensity Distance (m)_&gt;15])</f>
        <v>646.55532999999991</v>
      </c>
      <c r="Z261" s="11">
        <f>AVERAGEIF(Table15[Name],Table15[[#This Row],[Name]],Table15[Velocity Zone 5 (20-25 Km/h) (m)])</f>
        <v>145.81399866666669</v>
      </c>
      <c r="AA261" s="11">
        <f>AVERAGEIF(Table15[Name],Table15[[#This Row],[Name]],Table15[Total Player Load])</f>
        <v>593.12283433333312</v>
      </c>
      <c r="AB261" s="11">
        <f>AVERAGEIF(Table15[Name],Table15[[#This Row],[Name]],Table15[ACC+DEC])</f>
        <v>109.26666666666667</v>
      </c>
      <c r="AC261" s="11">
        <f>AVERAGE(Table15[Total Distance (m)])</f>
        <v>5546.0900840188679</v>
      </c>
      <c r="AD261" s="11">
        <f>AVERAGE(Table15[HSD Above 20 km/h])</f>
        <v>248.67511279245289</v>
      </c>
      <c r="AE261" s="11">
        <f>AVERAGE(Table15[Maximum Velocity (km/h)])</f>
        <v>25.938714150943401</v>
      </c>
      <c r="AF261" s="11">
        <f>AVERAGE(Table15[Velocity Zone 4 (15-20 Km/h) (m)])</f>
        <v>585.63754809433908</v>
      </c>
      <c r="AG261" s="11">
        <f>AVERAGE(Table15[Velocity Zone 6 (25 + Km/h) (m)])</f>
        <v>55.103452830188672</v>
      </c>
      <c r="AH261" s="11">
        <f>AVERAGE(Table15[Acceleration B1-3 Total Efforts (Gen 2)])</f>
        <v>70.932075471698113</v>
      </c>
      <c r="AI261" s="11">
        <f>AVERAGE(Table15[Deceleration B1-3 Total Efforts (Gen 2)])</f>
        <v>58.513207547169813</v>
      </c>
      <c r="AJ261" s="11">
        <f>AVERAGE(Table15[High Intensity Distance (m)_&gt;15])</f>
        <v>834.31266088679206</v>
      </c>
      <c r="AK261" s="11">
        <f>AVERAGE(Table15[Velocity Zone 5 (20-25 Km/h) (m)])</f>
        <v>193.57165996226419</v>
      </c>
      <c r="AL261" s="11">
        <f>AVERAGE(Table15[Total Player Load])</f>
        <v>612.17092028301886</v>
      </c>
      <c r="AM261" s="11">
        <f>AVERAGE(Table15[ACC+DEC])</f>
        <v>129.44528301886791</v>
      </c>
      <c r="AN261" s="11" t="str">
        <f>TEXT(Table15[[#This Row],[Date]],"mmmm")</f>
        <v>juillet</v>
      </c>
      <c r="AO261" s="11" t="e">
        <f ca="1">_xlfn.MAXIFS(Table15[Total Distance (m)],Table15[Name],Table15[[#This Row],[Name]])</f>
        <v>#NAME?</v>
      </c>
      <c r="AP261" s="11" t="e">
        <f ca="1">_xlfn.MAXIFS(Table15[HSD Above 20 km/h],Table15[Name],Table15[[#This Row],[Name]])</f>
        <v>#NAME?</v>
      </c>
      <c r="AQ261" s="11" t="e">
        <f ca="1">_xlfn.MAXIFS(Table15[Maximum Velocity (km/h)],Table15[Name],Table15[[#This Row],[Name]])</f>
        <v>#NAME?</v>
      </c>
      <c r="AR261" s="9" t="e">
        <f ca="1">Table15[[#This Row],[Maximum Velocity (km/h)]]/Table15[[#This Row],[Max_Maximum Velocity (km/h)]]</f>
        <v>#NAME?</v>
      </c>
      <c r="AS261" s="11" t="e">
        <f ca="1">_xlfn.MAXIFS(Table15[Velocity Zone 4 (15-20 Km/h) (m)],Table15[Name],Table15[[#This Row],[Name]])</f>
        <v>#NAME?</v>
      </c>
      <c r="AT261" s="11" t="e">
        <f ca="1">_xlfn.MAXIFS(Table15[Velocity Zone 6 (25 + Km/h) (m)],Table15[Name],Table15[[#This Row],[Name]])</f>
        <v>#NAME?</v>
      </c>
      <c r="AU261" s="11" t="e">
        <f ca="1">_xlfn.MAXIFS(Table15[Acceleration B1-3 Total Efforts (Gen 2)],Table15[Name],Table15[[#This Row],[Name]])</f>
        <v>#NAME?</v>
      </c>
      <c r="AV261" s="11" t="e">
        <f ca="1">_xlfn.MAXIFS(Table15[Deceleration B1-3 Total Efforts (Gen 2)],Table15[Name],Table15[[#This Row],[Name]])</f>
        <v>#NAME?</v>
      </c>
      <c r="AW261" s="11" t="e">
        <f ca="1">_xlfn.MAXIFS(Table15[High Intensity Distance (m)_&gt;15],Table15[Name],Table15[[#This Row],[Name]])</f>
        <v>#NAME?</v>
      </c>
      <c r="AX261" s="11" t="e">
        <f ca="1">_xlfn.MAXIFS(Table15[Velocity Zone 5 (20-25 Km/h) (m)],Table15[Name],Table15[[#This Row],[Name]])</f>
        <v>#NAME?</v>
      </c>
      <c r="AY261" s="11" t="e">
        <f ca="1">_xlfn.MAXIFS(Table15[Total Player Load],Table15[Name],Table15[[#This Row],[Name]])</f>
        <v>#NAME?</v>
      </c>
      <c r="AZ261" s="11" t="e">
        <f ca="1">_xlfn.MAXIFS(Table15[ACC+DEC],Table15[Name],Table15[[#This Row],[Name]])</f>
        <v>#NAME?</v>
      </c>
      <c r="BA261" s="11">
        <f>CONVERT(Table15[[#This Row],[Total Duration]],"day","mn")</f>
        <v>112.86666666666666</v>
      </c>
      <c r="BB261" s="12">
        <f>Table15[[#This Row],[HSD Above 20 km/h]]/Table15[[#This Row],[Duration(min)]]</f>
        <v>2.405936207914944</v>
      </c>
      <c r="BC261" s="12">
        <f>Table15[[#This Row],[Velocity Zone 4 (15-20 Km/h) (m)]]/Table15[[#This Row],[Duration(min)]]</f>
        <v>6.7049910513880686</v>
      </c>
      <c r="BD261" s="12">
        <f>Table15[[#This Row],[Velocity Zone 6 (25 + Km/h) (m)]]/Table15[[#This Row],[Duration(min)]]</f>
        <v>0.55986414648552862</v>
      </c>
      <c r="BE261" s="12">
        <f>Table15[[#This Row],[Acceleration B1-3 Total Efforts (Gen 2)]]/Table15[[#This Row],[Duration(min)]]</f>
        <v>0.77968103957471946</v>
      </c>
      <c r="BF261" s="12">
        <f>Table15[[#This Row],[Deceleration B1-3 Total Efforts (Gen 2)]]/Table15[[#This Row],[Duration(min)]]</f>
        <v>0.6645008860011814</v>
      </c>
      <c r="BG261" s="12">
        <f>Table15[[#This Row],[High Intensity Distance (m)_&gt;15]]/Table15[[#This Row],[Duration(min)]]</f>
        <v>9.1109272593030131</v>
      </c>
      <c r="BH261" s="12">
        <f>Table15[[#This Row],[Velocity Zone 5 (20-25 Km/h) (m)]]/Table15[[#This Row],[Duration(min)]]</f>
        <v>1.8460720614294155</v>
      </c>
      <c r="BI261" s="12">
        <f>Table15[[#This Row],[Total Player Load]]/Table15[[#This Row],[Duration(min)]]</f>
        <v>7.2464649143532194</v>
      </c>
      <c r="BJ261" s="12">
        <f>Table15[[#This Row],[ACC+DEC]]/Table15[[#This Row],[Duration(min)]]</f>
        <v>1.4441819255759007</v>
      </c>
      <c r="BK261" s="11"/>
      <c r="BL261" s="11"/>
    </row>
    <row r="262" spans="1:64" x14ac:dyDescent="0.3">
      <c r="A262" s="6" t="s">
        <v>20</v>
      </c>
      <c r="B262" s="6" t="s">
        <v>190</v>
      </c>
      <c r="C262" s="18" t="s">
        <v>191</v>
      </c>
      <c r="D262" s="6" t="s">
        <v>21</v>
      </c>
      <c r="E262" s="17" t="s">
        <v>196</v>
      </c>
      <c r="F262" s="19">
        <v>4072.9853499999999</v>
      </c>
      <c r="G262" s="19">
        <v>649.85997999999995</v>
      </c>
      <c r="H262" s="19">
        <v>30.245090000000001</v>
      </c>
      <c r="I262" s="19">
        <v>1046.0600300000001</v>
      </c>
      <c r="J262" s="19">
        <v>110.83</v>
      </c>
      <c r="K262" s="19">
        <v>48</v>
      </c>
      <c r="L262" s="19">
        <v>38</v>
      </c>
      <c r="M262" s="19">
        <v>1695.92001</v>
      </c>
      <c r="N262" s="19">
        <v>539.02998000000002</v>
      </c>
      <c r="O262" s="19">
        <v>420.05673000000002</v>
      </c>
      <c r="P262" s="7">
        <v>92.94314</v>
      </c>
      <c r="Q262" s="10">
        <f>SUM(Table15[[#This Row],[Acceleration B1-3 Total Efforts (Gen 2)]:[Deceleration B1-3 Total Efforts (Gen 2)]])</f>
        <v>86</v>
      </c>
      <c r="R262" s="22">
        <f>AVERAGEIF(Table15[Name],Table15[[#This Row],[Name]],Table15[Total Distance (m)])</f>
        <v>5363.5460153333315</v>
      </c>
      <c r="S262" s="11">
        <f>AVERAGEIF(Table15[Name],Table15[[#This Row],[Name]],Table15[HSD Above 20 km/h])</f>
        <v>256.65866566666665</v>
      </c>
      <c r="T262" s="11">
        <f>AVERAGEIF(Table15[Name],Table15[[#This Row],[Name]],Table15[Maximum Velocity (km/h)])</f>
        <v>25.384765000000002</v>
      </c>
      <c r="U262" s="11">
        <f>AVERAGEIF(Table15[Name],Table15[[#This Row],[Name]],Table15[Velocity Zone 4 (15-20 Km/h) (m)])</f>
        <v>556.02699966666682</v>
      </c>
      <c r="V262" s="11">
        <f>AVERAGEIF(Table15[Name],Table15[[#This Row],[Name]],Table15[Velocity Zone 6 (25 + Km/h) (m)])</f>
        <v>51.111667666666676</v>
      </c>
      <c r="W262" s="11">
        <f>AVERAGEIF(Table15[Name],Table15[[#This Row],[Name]],Table15[Acceleration B1-3 Total Efforts (Gen 2)])</f>
        <v>73.8</v>
      </c>
      <c r="X262" s="11">
        <f>AVERAGEIF(Table15[Name],Table15[[#This Row],[Name]],Table15[Deceleration B1-3 Total Efforts (Gen 2)])</f>
        <v>70.533333333333331</v>
      </c>
      <c r="Y262" s="11">
        <f>AVERAGEIF(Table15[Name],Table15[[#This Row],[Name]],Table15[High Intensity Distance (m)_&gt;15])</f>
        <v>812.68566533333353</v>
      </c>
      <c r="Z262" s="11">
        <f>AVERAGEIF(Table15[Name],Table15[[#This Row],[Name]],Table15[Velocity Zone 5 (20-25 Km/h) (m)])</f>
        <v>205.546998</v>
      </c>
      <c r="AA262" s="11">
        <f>AVERAGEIF(Table15[Name],Table15[[#This Row],[Name]],Table15[Total Player Load])</f>
        <v>642.88242899999989</v>
      </c>
      <c r="AB262" s="11">
        <f>AVERAGEIF(Table15[Name],Table15[[#This Row],[Name]],Table15[ACC+DEC])</f>
        <v>144.33333333333334</v>
      </c>
      <c r="AC262" s="11">
        <f>AVERAGE(Table15[Total Distance (m)])</f>
        <v>5546.0900840188679</v>
      </c>
      <c r="AD262" s="11">
        <f>AVERAGE(Table15[HSD Above 20 km/h])</f>
        <v>248.67511279245289</v>
      </c>
      <c r="AE262" s="11">
        <f>AVERAGE(Table15[Maximum Velocity (km/h)])</f>
        <v>25.938714150943401</v>
      </c>
      <c r="AF262" s="11">
        <f>AVERAGE(Table15[Velocity Zone 4 (15-20 Km/h) (m)])</f>
        <v>585.63754809433908</v>
      </c>
      <c r="AG262" s="11">
        <f>AVERAGE(Table15[Velocity Zone 6 (25 + Km/h) (m)])</f>
        <v>55.103452830188672</v>
      </c>
      <c r="AH262" s="11">
        <f>AVERAGE(Table15[Acceleration B1-3 Total Efforts (Gen 2)])</f>
        <v>70.932075471698113</v>
      </c>
      <c r="AI262" s="11">
        <f>AVERAGE(Table15[Deceleration B1-3 Total Efforts (Gen 2)])</f>
        <v>58.513207547169813</v>
      </c>
      <c r="AJ262" s="11">
        <f>AVERAGE(Table15[High Intensity Distance (m)_&gt;15])</f>
        <v>834.31266088679206</v>
      </c>
      <c r="AK262" s="11">
        <f>AVERAGE(Table15[Velocity Zone 5 (20-25 Km/h) (m)])</f>
        <v>193.57165996226419</v>
      </c>
      <c r="AL262" s="11">
        <f>AVERAGE(Table15[Total Player Load])</f>
        <v>612.17092028301886</v>
      </c>
      <c r="AM262" s="11">
        <f>AVERAGE(Table15[ACC+DEC])</f>
        <v>129.44528301886791</v>
      </c>
      <c r="AN262" s="11" t="str">
        <f>TEXT(Table15[[#This Row],[Date]],"mmmm")</f>
        <v>juillet</v>
      </c>
      <c r="AO262" s="11" t="e">
        <f ca="1">_xlfn.MAXIFS(Table15[Total Distance (m)],Table15[Name],Table15[[#This Row],[Name]])</f>
        <v>#NAME?</v>
      </c>
      <c r="AP262" s="11" t="e">
        <f ca="1">_xlfn.MAXIFS(Table15[HSD Above 20 km/h],Table15[Name],Table15[[#This Row],[Name]])</f>
        <v>#NAME?</v>
      </c>
      <c r="AQ262" s="11" t="e">
        <f ca="1">_xlfn.MAXIFS(Table15[Maximum Velocity (km/h)],Table15[Name],Table15[[#This Row],[Name]])</f>
        <v>#NAME?</v>
      </c>
      <c r="AR262" s="9" t="e">
        <f ca="1">Table15[[#This Row],[Maximum Velocity (km/h)]]/Table15[[#This Row],[Max_Maximum Velocity (km/h)]]</f>
        <v>#NAME?</v>
      </c>
      <c r="AS262" s="11" t="e">
        <f ca="1">_xlfn.MAXIFS(Table15[Velocity Zone 4 (15-20 Km/h) (m)],Table15[Name],Table15[[#This Row],[Name]])</f>
        <v>#NAME?</v>
      </c>
      <c r="AT262" s="11" t="e">
        <f ca="1">_xlfn.MAXIFS(Table15[Velocity Zone 6 (25 + Km/h) (m)],Table15[Name],Table15[[#This Row],[Name]])</f>
        <v>#NAME?</v>
      </c>
      <c r="AU262" s="11" t="e">
        <f ca="1">_xlfn.MAXIFS(Table15[Acceleration B1-3 Total Efforts (Gen 2)],Table15[Name],Table15[[#This Row],[Name]])</f>
        <v>#NAME?</v>
      </c>
      <c r="AV262" s="11" t="e">
        <f ca="1">_xlfn.MAXIFS(Table15[Deceleration B1-3 Total Efforts (Gen 2)],Table15[Name],Table15[[#This Row],[Name]])</f>
        <v>#NAME?</v>
      </c>
      <c r="AW262" s="11" t="e">
        <f ca="1">_xlfn.MAXIFS(Table15[High Intensity Distance (m)_&gt;15],Table15[Name],Table15[[#This Row],[Name]])</f>
        <v>#NAME?</v>
      </c>
      <c r="AX262" s="11" t="e">
        <f ca="1">_xlfn.MAXIFS(Table15[Velocity Zone 5 (20-25 Km/h) (m)],Table15[Name],Table15[[#This Row],[Name]])</f>
        <v>#NAME?</v>
      </c>
      <c r="AY262" s="11" t="e">
        <f ca="1">_xlfn.MAXIFS(Table15[Total Player Load],Table15[Name],Table15[[#This Row],[Name]])</f>
        <v>#NAME?</v>
      </c>
      <c r="AZ262" s="11" t="e">
        <f ca="1">_xlfn.MAXIFS(Table15[ACC+DEC],Table15[Name],Table15[[#This Row],[Name]])</f>
        <v>#NAME?</v>
      </c>
      <c r="BA262" s="11">
        <f>CONVERT(Table15[[#This Row],[Total Duration]],"day","mn")</f>
        <v>43.81666666666667</v>
      </c>
      <c r="BB262" s="12">
        <f>Table15[[#This Row],[HSD Above 20 km/h]]/Table15[[#This Row],[Duration(min)]]</f>
        <v>14.831342259414225</v>
      </c>
      <c r="BC262" s="12">
        <f>Table15[[#This Row],[Velocity Zone 4 (15-20 Km/h) (m)]]/Table15[[#This Row],[Duration(min)]]</f>
        <v>23.873564777481931</v>
      </c>
      <c r="BD262" s="12">
        <f>Table15[[#This Row],[Velocity Zone 6 (25 + Km/h) (m)]]/Table15[[#This Row],[Duration(min)]]</f>
        <v>2.5294028147584631</v>
      </c>
      <c r="BE262" s="12">
        <f>Table15[[#This Row],[Acceleration B1-3 Total Efforts (Gen 2)]]/Table15[[#This Row],[Duration(min)]]</f>
        <v>1.0954735640928108</v>
      </c>
      <c r="BF262" s="12">
        <f>Table15[[#This Row],[Deceleration B1-3 Total Efforts (Gen 2)]]/Table15[[#This Row],[Duration(min)]]</f>
        <v>0.86724990490680864</v>
      </c>
      <c r="BG262" s="12">
        <f>Table15[[#This Row],[High Intensity Distance (m)_&gt;15]]/Table15[[#This Row],[Duration(min)]]</f>
        <v>38.704907036896159</v>
      </c>
      <c r="BH262" s="12">
        <f>Table15[[#This Row],[Velocity Zone 5 (20-25 Km/h) (m)]]/Table15[[#This Row],[Duration(min)]]</f>
        <v>12.301939444655762</v>
      </c>
      <c r="BI262" s="12">
        <f>Table15[[#This Row],[Total Player Load]]/Table15[[#This Row],[Duration(min)]]</f>
        <v>9.5866883986306579</v>
      </c>
      <c r="BJ262" s="12">
        <f>Table15[[#This Row],[ACC+DEC]]/Table15[[#This Row],[Duration(min)]]</f>
        <v>1.9627234689996196</v>
      </c>
      <c r="BK262" s="11"/>
      <c r="BL262" s="11"/>
    </row>
    <row r="263" spans="1:64" x14ac:dyDescent="0.3">
      <c r="A263" s="6" t="s">
        <v>159</v>
      </c>
      <c r="B263" s="6" t="s">
        <v>190</v>
      </c>
      <c r="C263" s="18" t="s">
        <v>191</v>
      </c>
      <c r="D263" s="6" t="s">
        <v>133</v>
      </c>
      <c r="E263" s="17" t="s">
        <v>197</v>
      </c>
      <c r="F263" s="19">
        <v>5505.7228999999998</v>
      </c>
      <c r="G263" s="19">
        <v>602.4</v>
      </c>
      <c r="H263" s="19">
        <v>29.848949999999999</v>
      </c>
      <c r="I263" s="19">
        <v>1223.60004</v>
      </c>
      <c r="J263" s="19">
        <v>89.73</v>
      </c>
      <c r="K263" s="19">
        <v>87</v>
      </c>
      <c r="L263" s="19">
        <v>61</v>
      </c>
      <c r="M263" s="19">
        <v>1826.0000399999999</v>
      </c>
      <c r="N263" s="19">
        <v>512.66999999999996</v>
      </c>
      <c r="O263" s="19">
        <v>585.89702</v>
      </c>
      <c r="P263" s="7">
        <v>72.085350000000005</v>
      </c>
      <c r="Q263" s="10">
        <f>SUM(Table15[[#This Row],[Acceleration B1-3 Total Efforts (Gen 2)]:[Deceleration B1-3 Total Efforts (Gen 2)]])</f>
        <v>148</v>
      </c>
      <c r="R263" s="22">
        <f>AVERAGEIF(Table15[Name],Table15[[#This Row],[Name]],Table15[Total Distance (m)])</f>
        <v>4770.1773194736861</v>
      </c>
      <c r="S263" s="11">
        <f>AVERAGEIF(Table15[Name],Table15[[#This Row],[Name]],Table15[HSD Above 20 km/h])</f>
        <v>287.34263210526314</v>
      </c>
      <c r="T263" s="11">
        <f>AVERAGEIF(Table15[Name],Table15[[#This Row],[Name]],Table15[Maximum Velocity (km/h)])</f>
        <v>26.175440000000002</v>
      </c>
      <c r="U263" s="11">
        <f>AVERAGEIF(Table15[Name],Table15[[#This Row],[Name]],Table15[Velocity Zone 4 (15-20 Km/h) (m)])</f>
        <v>619.53948315789467</v>
      </c>
      <c r="V263" s="11">
        <f>AVERAGEIF(Table15[Name],Table15[[#This Row],[Name]],Table15[Velocity Zone 6 (25 + Km/h) (m)])</f>
        <v>51.665788947368419</v>
      </c>
      <c r="W263" s="11">
        <f>AVERAGEIF(Table15[Name],Table15[[#This Row],[Name]],Table15[Acceleration B1-3 Total Efforts (Gen 2)])</f>
        <v>67</v>
      </c>
      <c r="X263" s="11">
        <f>AVERAGEIF(Table15[Name],Table15[[#This Row],[Name]],Table15[Deceleration B1-3 Total Efforts (Gen 2)])</f>
        <v>53.263157894736842</v>
      </c>
      <c r="Y263" s="11">
        <f>AVERAGEIF(Table15[Name],Table15[[#This Row],[Name]],Table15[High Intensity Distance (m)_&gt;15])</f>
        <v>906.88211526315797</v>
      </c>
      <c r="Z263" s="11">
        <f>AVERAGEIF(Table15[Name],Table15[[#This Row],[Name]],Table15[Velocity Zone 5 (20-25 Km/h) (m)])</f>
        <v>235.67684315789475</v>
      </c>
      <c r="AA263" s="11">
        <f>AVERAGEIF(Table15[Name],Table15[[#This Row],[Name]],Table15[Total Player Load])</f>
        <v>507.92690578947372</v>
      </c>
      <c r="AB263" s="11">
        <f>AVERAGEIF(Table15[Name],Table15[[#This Row],[Name]],Table15[ACC+DEC])</f>
        <v>120.26315789473684</v>
      </c>
      <c r="AC263" s="11">
        <f>AVERAGE(Table15[Total Distance (m)])</f>
        <v>5546.0900840188679</v>
      </c>
      <c r="AD263" s="11">
        <f>AVERAGE(Table15[HSD Above 20 km/h])</f>
        <v>248.67511279245289</v>
      </c>
      <c r="AE263" s="11">
        <f>AVERAGE(Table15[Maximum Velocity (km/h)])</f>
        <v>25.938714150943401</v>
      </c>
      <c r="AF263" s="11">
        <f>AVERAGE(Table15[Velocity Zone 4 (15-20 Km/h) (m)])</f>
        <v>585.63754809433908</v>
      </c>
      <c r="AG263" s="11">
        <f>AVERAGE(Table15[Velocity Zone 6 (25 + Km/h) (m)])</f>
        <v>55.103452830188672</v>
      </c>
      <c r="AH263" s="11">
        <f>AVERAGE(Table15[Acceleration B1-3 Total Efforts (Gen 2)])</f>
        <v>70.932075471698113</v>
      </c>
      <c r="AI263" s="11">
        <f>AVERAGE(Table15[Deceleration B1-3 Total Efforts (Gen 2)])</f>
        <v>58.513207547169813</v>
      </c>
      <c r="AJ263" s="11">
        <f>AVERAGE(Table15[High Intensity Distance (m)_&gt;15])</f>
        <v>834.31266088679206</v>
      </c>
      <c r="AK263" s="11">
        <f>AVERAGE(Table15[Velocity Zone 5 (20-25 Km/h) (m)])</f>
        <v>193.57165996226419</v>
      </c>
      <c r="AL263" s="11">
        <f>AVERAGE(Table15[Total Player Load])</f>
        <v>612.17092028301886</v>
      </c>
      <c r="AM263" s="11">
        <f>AVERAGE(Table15[ACC+DEC])</f>
        <v>129.44528301886791</v>
      </c>
      <c r="AN263" s="11" t="str">
        <f>TEXT(Table15[[#This Row],[Date]],"mmmm")</f>
        <v>juillet</v>
      </c>
      <c r="AO263" s="11" t="e">
        <f ca="1">_xlfn.MAXIFS(Table15[Total Distance (m)],Table15[Name],Table15[[#This Row],[Name]])</f>
        <v>#NAME?</v>
      </c>
      <c r="AP263" s="11" t="e">
        <f ca="1">_xlfn.MAXIFS(Table15[HSD Above 20 km/h],Table15[Name],Table15[[#This Row],[Name]])</f>
        <v>#NAME?</v>
      </c>
      <c r="AQ263" s="11" t="e">
        <f ca="1">_xlfn.MAXIFS(Table15[Maximum Velocity (km/h)],Table15[Name],Table15[[#This Row],[Name]])</f>
        <v>#NAME?</v>
      </c>
      <c r="AR263" s="9" t="e">
        <f ca="1">Table15[[#This Row],[Maximum Velocity (km/h)]]/Table15[[#This Row],[Max_Maximum Velocity (km/h)]]</f>
        <v>#NAME?</v>
      </c>
      <c r="AS263" s="11" t="e">
        <f ca="1">_xlfn.MAXIFS(Table15[Velocity Zone 4 (15-20 Km/h) (m)],Table15[Name],Table15[[#This Row],[Name]])</f>
        <v>#NAME?</v>
      </c>
      <c r="AT263" s="11" t="e">
        <f ca="1">_xlfn.MAXIFS(Table15[Velocity Zone 6 (25 + Km/h) (m)],Table15[Name],Table15[[#This Row],[Name]])</f>
        <v>#NAME?</v>
      </c>
      <c r="AU263" s="11" t="e">
        <f ca="1">_xlfn.MAXIFS(Table15[Acceleration B1-3 Total Efforts (Gen 2)],Table15[Name],Table15[[#This Row],[Name]])</f>
        <v>#NAME?</v>
      </c>
      <c r="AV263" s="11" t="e">
        <f ca="1">_xlfn.MAXIFS(Table15[Deceleration B1-3 Total Efforts (Gen 2)],Table15[Name],Table15[[#This Row],[Name]])</f>
        <v>#NAME?</v>
      </c>
      <c r="AW263" s="11" t="e">
        <f ca="1">_xlfn.MAXIFS(Table15[High Intensity Distance (m)_&gt;15],Table15[Name],Table15[[#This Row],[Name]])</f>
        <v>#NAME?</v>
      </c>
      <c r="AX263" s="11" t="e">
        <f ca="1">_xlfn.MAXIFS(Table15[Velocity Zone 5 (20-25 Km/h) (m)],Table15[Name],Table15[[#This Row],[Name]])</f>
        <v>#NAME?</v>
      </c>
      <c r="AY263" s="11" t="e">
        <f ca="1">_xlfn.MAXIFS(Table15[Total Player Load],Table15[Name],Table15[[#This Row],[Name]])</f>
        <v>#NAME?</v>
      </c>
      <c r="AZ263" s="11" t="e">
        <f ca="1">_xlfn.MAXIFS(Table15[ACC+DEC],Table15[Name],Table15[[#This Row],[Name]])</f>
        <v>#NAME?</v>
      </c>
      <c r="BA263" s="11">
        <f>CONVERT(Table15[[#This Row],[Total Duration]],"day","mn")</f>
        <v>77.13333333333334</v>
      </c>
      <c r="BB263" s="12">
        <f>Table15[[#This Row],[HSD Above 20 km/h]]/Table15[[#This Row],[Duration(min)]]</f>
        <v>7.8098530682800336</v>
      </c>
      <c r="BC263" s="12">
        <f>Table15[[#This Row],[Velocity Zone 4 (15-20 Km/h) (m)]]/Table15[[#This Row],[Duration(min)]]</f>
        <v>15.863440449438201</v>
      </c>
      <c r="BD263" s="12">
        <f>Table15[[#This Row],[Velocity Zone 6 (25 + Km/h) (m)]]/Table15[[#This Row],[Duration(min)]]</f>
        <v>1.1633102852203976</v>
      </c>
      <c r="BE263" s="12">
        <f>Table15[[#This Row],[Acceleration B1-3 Total Efforts (Gen 2)]]/Table15[[#This Row],[Duration(min)]]</f>
        <v>1.1279170267934311</v>
      </c>
      <c r="BF263" s="12">
        <f>Table15[[#This Row],[Deceleration B1-3 Total Efforts (Gen 2)]]/Table15[[#This Row],[Duration(min)]]</f>
        <v>0.79083837510803801</v>
      </c>
      <c r="BG263" s="12">
        <f>Table15[[#This Row],[High Intensity Distance (m)_&gt;15]]/Table15[[#This Row],[Duration(min)]]</f>
        <v>23.673293517718232</v>
      </c>
      <c r="BH263" s="12">
        <f>Table15[[#This Row],[Velocity Zone 5 (20-25 Km/h) (m)]]/Table15[[#This Row],[Duration(min)]]</f>
        <v>6.646542783059636</v>
      </c>
      <c r="BI263" s="12">
        <f>Table15[[#This Row],[Total Player Load]]/Table15[[#This Row],[Duration(min)]]</f>
        <v>7.5958991356957641</v>
      </c>
      <c r="BJ263" s="12">
        <f>Table15[[#This Row],[ACC+DEC]]/Table15[[#This Row],[Duration(min)]]</f>
        <v>1.9187554019014692</v>
      </c>
      <c r="BK263" s="11"/>
      <c r="BL263" s="11"/>
    </row>
    <row r="264" spans="1:64" x14ac:dyDescent="0.3">
      <c r="A264" s="6" t="s">
        <v>22</v>
      </c>
      <c r="B264" s="6" t="s">
        <v>190</v>
      </c>
      <c r="C264" s="18">
        <v>45134</v>
      </c>
      <c r="D264" s="6" t="s">
        <v>19</v>
      </c>
      <c r="E264" s="17" t="s">
        <v>194</v>
      </c>
      <c r="F264" s="19">
        <v>1794.51917</v>
      </c>
      <c r="G264" s="19">
        <v>446.60998999999998</v>
      </c>
      <c r="H264" s="19">
        <v>29.694610000000001</v>
      </c>
      <c r="I264" s="19">
        <v>712.27002000000005</v>
      </c>
      <c r="J264" s="19">
        <v>64.180000000000007</v>
      </c>
      <c r="K264" s="19">
        <v>28</v>
      </c>
      <c r="L264" s="19">
        <v>18</v>
      </c>
      <c r="M264" s="19">
        <v>1158.8800100000001</v>
      </c>
      <c r="N264" s="19">
        <v>382.42998999999998</v>
      </c>
      <c r="O264" s="19">
        <v>185.51291000000001</v>
      </c>
      <c r="P264" s="7">
        <v>79.286559999999994</v>
      </c>
      <c r="Q264" s="10">
        <f>SUM(Table15[[#This Row],[Acceleration B1-3 Total Efforts (Gen 2)]:[Deceleration B1-3 Total Efforts (Gen 2)]])</f>
        <v>46</v>
      </c>
      <c r="R264" s="22">
        <f>AVERAGEIF(Table15[Name],Table15[[#This Row],[Name]],Table15[Total Distance (m)])</f>
        <v>5462.7683058620696</v>
      </c>
      <c r="S264" s="11">
        <f>AVERAGEIF(Table15[Name],Table15[[#This Row],[Name]],Table15[HSD Above 20 km/h])</f>
        <v>326.42379344827589</v>
      </c>
      <c r="T264" s="11">
        <f>AVERAGEIF(Table15[Name],Table15[[#This Row],[Name]],Table15[Maximum Velocity (km/h)])</f>
        <v>27.231627931034481</v>
      </c>
      <c r="U264" s="11">
        <f>AVERAGEIF(Table15[Name],Table15[[#This Row],[Name]],Table15[Velocity Zone 4 (15-20 Km/h) (m)])</f>
        <v>608.04103965517231</v>
      </c>
      <c r="V264" s="11">
        <f>AVERAGEIF(Table15[Name],Table15[[#This Row],[Name]],Table15[Velocity Zone 6 (25 + Km/h) (m)])</f>
        <v>84.49862137931035</v>
      </c>
      <c r="W264" s="11">
        <f>AVERAGEIF(Table15[Name],Table15[[#This Row],[Name]],Table15[Acceleration B1-3 Total Efforts (Gen 2)])</f>
        <v>82.482758620689651</v>
      </c>
      <c r="X264" s="11">
        <f>AVERAGEIF(Table15[Name],Table15[[#This Row],[Name]],Table15[Deceleration B1-3 Total Efforts (Gen 2)])</f>
        <v>68.65517241379311</v>
      </c>
      <c r="Y264" s="11">
        <f>AVERAGEIF(Table15[Name],Table15[[#This Row],[Name]],Table15[High Intensity Distance (m)_&gt;15])</f>
        <v>934.4648331034482</v>
      </c>
      <c r="Z264" s="11">
        <f>AVERAGEIF(Table15[Name],Table15[[#This Row],[Name]],Table15[Velocity Zone 5 (20-25 Km/h) (m)])</f>
        <v>241.92517206896545</v>
      </c>
      <c r="AA264" s="11">
        <f>AVERAGEIF(Table15[Name],Table15[[#This Row],[Name]],Table15[Total Player Load])</f>
        <v>648.54259724137933</v>
      </c>
      <c r="AB264" s="11">
        <f>AVERAGEIF(Table15[Name],Table15[[#This Row],[Name]],Table15[ACC+DEC])</f>
        <v>151.13793103448276</v>
      </c>
      <c r="AC264" s="11">
        <f>AVERAGE(Table15[Total Distance (m)])</f>
        <v>5546.0900840188679</v>
      </c>
      <c r="AD264" s="11">
        <f>AVERAGE(Table15[HSD Above 20 km/h])</f>
        <v>248.67511279245289</v>
      </c>
      <c r="AE264" s="11">
        <f>AVERAGE(Table15[Maximum Velocity (km/h)])</f>
        <v>25.938714150943401</v>
      </c>
      <c r="AF264" s="11">
        <f>AVERAGE(Table15[Velocity Zone 4 (15-20 Km/h) (m)])</f>
        <v>585.63754809433908</v>
      </c>
      <c r="AG264" s="11">
        <f>AVERAGE(Table15[Velocity Zone 6 (25 + Km/h) (m)])</f>
        <v>55.103452830188672</v>
      </c>
      <c r="AH264" s="11">
        <f>AVERAGE(Table15[Acceleration B1-3 Total Efforts (Gen 2)])</f>
        <v>70.932075471698113</v>
      </c>
      <c r="AI264" s="11">
        <f>AVERAGE(Table15[Deceleration B1-3 Total Efforts (Gen 2)])</f>
        <v>58.513207547169813</v>
      </c>
      <c r="AJ264" s="11">
        <f>AVERAGE(Table15[High Intensity Distance (m)_&gt;15])</f>
        <v>834.31266088679206</v>
      </c>
      <c r="AK264" s="11">
        <f>AVERAGE(Table15[Velocity Zone 5 (20-25 Km/h) (m)])</f>
        <v>193.57165996226419</v>
      </c>
      <c r="AL264" s="11">
        <f>AVERAGE(Table15[Total Player Load])</f>
        <v>612.17092028301886</v>
      </c>
      <c r="AM264" s="11">
        <f>AVERAGE(Table15[ACC+DEC])</f>
        <v>129.44528301886791</v>
      </c>
      <c r="AN264" s="11" t="str">
        <f>TEXT(Table15[[#This Row],[Date]],"mmmm")</f>
        <v>juillet</v>
      </c>
      <c r="AO264" s="11" t="e">
        <f ca="1">_xlfn.MAXIFS(Table15[Total Distance (m)],Table15[Name],Table15[[#This Row],[Name]])</f>
        <v>#NAME?</v>
      </c>
      <c r="AP264" s="11" t="e">
        <f ca="1">_xlfn.MAXIFS(Table15[HSD Above 20 km/h],Table15[Name],Table15[[#This Row],[Name]])</f>
        <v>#NAME?</v>
      </c>
      <c r="AQ264" s="11" t="e">
        <f ca="1">_xlfn.MAXIFS(Table15[Maximum Velocity (km/h)],Table15[Name],Table15[[#This Row],[Name]])</f>
        <v>#NAME?</v>
      </c>
      <c r="AR264" s="9" t="e">
        <f ca="1">Table15[[#This Row],[Maximum Velocity (km/h)]]/Table15[[#This Row],[Max_Maximum Velocity (km/h)]]</f>
        <v>#NAME?</v>
      </c>
      <c r="AS264" s="11" t="e">
        <f ca="1">_xlfn.MAXIFS(Table15[Velocity Zone 4 (15-20 Km/h) (m)],Table15[Name],Table15[[#This Row],[Name]])</f>
        <v>#NAME?</v>
      </c>
      <c r="AT264" s="11" t="e">
        <f ca="1">_xlfn.MAXIFS(Table15[Velocity Zone 6 (25 + Km/h) (m)],Table15[Name],Table15[[#This Row],[Name]])</f>
        <v>#NAME?</v>
      </c>
      <c r="AU264" s="11" t="e">
        <f ca="1">_xlfn.MAXIFS(Table15[Acceleration B1-3 Total Efforts (Gen 2)],Table15[Name],Table15[[#This Row],[Name]])</f>
        <v>#NAME?</v>
      </c>
      <c r="AV264" s="11" t="e">
        <f ca="1">_xlfn.MAXIFS(Table15[Deceleration B1-3 Total Efforts (Gen 2)],Table15[Name],Table15[[#This Row],[Name]])</f>
        <v>#NAME?</v>
      </c>
      <c r="AW264" s="11" t="e">
        <f ca="1">_xlfn.MAXIFS(Table15[High Intensity Distance (m)_&gt;15],Table15[Name],Table15[[#This Row],[Name]])</f>
        <v>#NAME?</v>
      </c>
      <c r="AX264" s="11" t="e">
        <f ca="1">_xlfn.MAXIFS(Table15[Velocity Zone 5 (20-25 Km/h) (m)],Table15[Name],Table15[[#This Row],[Name]])</f>
        <v>#NAME?</v>
      </c>
      <c r="AY264" s="11" t="e">
        <f ca="1">_xlfn.MAXIFS(Table15[Total Player Load],Table15[Name],Table15[[#This Row],[Name]])</f>
        <v>#NAME?</v>
      </c>
      <c r="AZ264" s="11" t="e">
        <f ca="1">_xlfn.MAXIFS(Table15[ACC+DEC],Table15[Name],Table15[[#This Row],[Name]])</f>
        <v>#NAME?</v>
      </c>
      <c r="BA264" s="11">
        <f>CONVERT(Table15[[#This Row],[Total Duration]],"day","mn")</f>
        <v>22.633333333333333</v>
      </c>
      <c r="BB264" s="12">
        <f>Table15[[#This Row],[HSD Above 20 km/h]]/Table15[[#This Row],[Duration(min)]]</f>
        <v>19.732400147275406</v>
      </c>
      <c r="BC264" s="12">
        <f>Table15[[#This Row],[Velocity Zone 4 (15-20 Km/h) (m)]]/Table15[[#This Row],[Duration(min)]]</f>
        <v>31.469956701030931</v>
      </c>
      <c r="BD264" s="12">
        <f>Table15[[#This Row],[Velocity Zone 6 (25 + Km/h) (m)]]/Table15[[#This Row],[Duration(min)]]</f>
        <v>2.8356406480117822</v>
      </c>
      <c r="BE264" s="12">
        <f>Table15[[#This Row],[Acceleration B1-3 Total Efforts (Gen 2)]]/Table15[[#This Row],[Duration(min)]]</f>
        <v>1.2371134020618557</v>
      </c>
      <c r="BF264" s="12">
        <f>Table15[[#This Row],[Deceleration B1-3 Total Efforts (Gen 2)]]/Table15[[#This Row],[Duration(min)]]</f>
        <v>0.79528718703976442</v>
      </c>
      <c r="BG264" s="12">
        <f>Table15[[#This Row],[High Intensity Distance (m)_&gt;15]]/Table15[[#This Row],[Duration(min)]]</f>
        <v>51.202356848306337</v>
      </c>
      <c r="BH264" s="12">
        <f>Table15[[#This Row],[Velocity Zone 5 (20-25 Km/h) (m)]]/Table15[[#This Row],[Duration(min)]]</f>
        <v>16.896759499263624</v>
      </c>
      <c r="BI264" s="12">
        <f>Table15[[#This Row],[Total Player Load]]/Table15[[#This Row],[Duration(min)]]</f>
        <v>8.1964466863033874</v>
      </c>
      <c r="BJ264" s="12">
        <f>Table15[[#This Row],[ACC+DEC]]/Table15[[#This Row],[Duration(min)]]</f>
        <v>2.0324005891016199</v>
      </c>
      <c r="BK264" s="11"/>
      <c r="BL264" s="11"/>
    </row>
    <row r="265" spans="1:64" x14ac:dyDescent="0.3">
      <c r="A265" s="6" t="s">
        <v>23</v>
      </c>
      <c r="B265" s="6" t="s">
        <v>190</v>
      </c>
      <c r="C265" s="18" t="s">
        <v>191</v>
      </c>
      <c r="D265" s="6" t="s">
        <v>24</v>
      </c>
      <c r="E265" s="17" t="s">
        <v>195</v>
      </c>
      <c r="F265" s="19">
        <v>11136.127930000001</v>
      </c>
      <c r="G265" s="19">
        <v>383.81</v>
      </c>
      <c r="H265" s="19">
        <v>29.10211</v>
      </c>
      <c r="I265" s="19">
        <v>983.83001999999999</v>
      </c>
      <c r="J265" s="19">
        <v>88.25</v>
      </c>
      <c r="K265" s="19">
        <v>92</v>
      </c>
      <c r="L265" s="19">
        <v>74</v>
      </c>
      <c r="M265" s="19">
        <v>1367.64002</v>
      </c>
      <c r="N265" s="19">
        <v>295.56</v>
      </c>
      <c r="O265" s="19">
        <v>1089.81287</v>
      </c>
      <c r="P265" s="7">
        <v>98.666229999999999</v>
      </c>
      <c r="Q265" s="10">
        <f>SUM(Table15[[#This Row],[Acceleration B1-3 Total Efforts (Gen 2)]:[Deceleration B1-3 Total Efforts (Gen 2)]])</f>
        <v>166</v>
      </c>
      <c r="R265" s="22">
        <f>AVERAGEIF(Table15[Name],Table15[[#This Row],[Name]],Table15[Total Distance (m)])</f>
        <v>6241.2704329032267</v>
      </c>
      <c r="S265" s="11">
        <f>AVERAGEIF(Table15[Name],Table15[[#This Row],[Name]],Table15[HSD Above 20 km/h])</f>
        <v>217.21870838709677</v>
      </c>
      <c r="T265" s="11">
        <f>AVERAGEIF(Table15[Name],Table15[[#This Row],[Name]],Table15[Maximum Velocity (km/h)])</f>
        <v>26.033857419354835</v>
      </c>
      <c r="U265" s="11">
        <f>AVERAGEIF(Table15[Name],Table15[[#This Row],[Name]],Table15[Velocity Zone 4 (15-20 Km/h) (m)])</f>
        <v>570.99710096774197</v>
      </c>
      <c r="V265" s="11">
        <f>AVERAGEIF(Table15[Name],Table15[[#This Row],[Name]],Table15[Velocity Zone 6 (25 + Km/h) (m)])</f>
        <v>39.649355161290323</v>
      </c>
      <c r="W265" s="11">
        <f>AVERAGEIF(Table15[Name],Table15[[#This Row],[Name]],Table15[Acceleration B1-3 Total Efforts (Gen 2)])</f>
        <v>62.967741935483872</v>
      </c>
      <c r="X265" s="11">
        <f>AVERAGEIF(Table15[Name],Table15[[#This Row],[Name]],Table15[Deceleration B1-3 Total Efforts (Gen 2)])</f>
        <v>49.29032258064516</v>
      </c>
      <c r="Y265" s="11">
        <f>AVERAGEIF(Table15[Name],Table15[[#This Row],[Name]],Table15[High Intensity Distance (m)_&gt;15])</f>
        <v>788.2158093548386</v>
      </c>
      <c r="Z265" s="11">
        <f>AVERAGEIF(Table15[Name],Table15[[#This Row],[Name]],Table15[Velocity Zone 5 (20-25 Km/h) (m)])</f>
        <v>177.56935322580642</v>
      </c>
      <c r="AA265" s="11">
        <f>AVERAGEIF(Table15[Name],Table15[[#This Row],[Name]],Table15[Total Player Load])</f>
        <v>665.93952838709663</v>
      </c>
      <c r="AB265" s="11">
        <f>AVERAGEIF(Table15[Name],Table15[[#This Row],[Name]],Table15[ACC+DEC])</f>
        <v>112.25806451612904</v>
      </c>
      <c r="AC265" s="11">
        <f>AVERAGE(Table15[Total Distance (m)])</f>
        <v>5546.0900840188679</v>
      </c>
      <c r="AD265" s="11">
        <f>AVERAGE(Table15[HSD Above 20 km/h])</f>
        <v>248.67511279245289</v>
      </c>
      <c r="AE265" s="11">
        <f>AVERAGE(Table15[Maximum Velocity (km/h)])</f>
        <v>25.938714150943401</v>
      </c>
      <c r="AF265" s="11">
        <f>AVERAGE(Table15[Velocity Zone 4 (15-20 Km/h) (m)])</f>
        <v>585.63754809433908</v>
      </c>
      <c r="AG265" s="11">
        <f>AVERAGE(Table15[Velocity Zone 6 (25 + Km/h) (m)])</f>
        <v>55.103452830188672</v>
      </c>
      <c r="AH265" s="11">
        <f>AVERAGE(Table15[Acceleration B1-3 Total Efforts (Gen 2)])</f>
        <v>70.932075471698113</v>
      </c>
      <c r="AI265" s="11">
        <f>AVERAGE(Table15[Deceleration B1-3 Total Efforts (Gen 2)])</f>
        <v>58.513207547169813</v>
      </c>
      <c r="AJ265" s="11">
        <f>AVERAGE(Table15[High Intensity Distance (m)_&gt;15])</f>
        <v>834.31266088679206</v>
      </c>
      <c r="AK265" s="11">
        <f>AVERAGE(Table15[Velocity Zone 5 (20-25 Km/h) (m)])</f>
        <v>193.57165996226419</v>
      </c>
      <c r="AL265" s="11">
        <f>AVERAGE(Table15[Total Player Load])</f>
        <v>612.17092028301886</v>
      </c>
      <c r="AM265" s="11">
        <f>AVERAGE(Table15[ACC+DEC])</f>
        <v>129.44528301886791</v>
      </c>
      <c r="AN265" s="11" t="str">
        <f>TEXT(Table15[[#This Row],[Date]],"mmmm")</f>
        <v>juillet</v>
      </c>
      <c r="AO265" s="11" t="e">
        <f ca="1">_xlfn.MAXIFS(Table15[Total Distance (m)],Table15[Name],Table15[[#This Row],[Name]])</f>
        <v>#NAME?</v>
      </c>
      <c r="AP265" s="11" t="e">
        <f ca="1">_xlfn.MAXIFS(Table15[HSD Above 20 km/h],Table15[Name],Table15[[#This Row],[Name]])</f>
        <v>#NAME?</v>
      </c>
      <c r="AQ265" s="11" t="e">
        <f ca="1">_xlfn.MAXIFS(Table15[Maximum Velocity (km/h)],Table15[Name],Table15[[#This Row],[Name]])</f>
        <v>#NAME?</v>
      </c>
      <c r="AR265" s="9" t="e">
        <f ca="1">Table15[[#This Row],[Maximum Velocity (km/h)]]/Table15[[#This Row],[Max_Maximum Velocity (km/h)]]</f>
        <v>#NAME?</v>
      </c>
      <c r="AS265" s="11" t="e">
        <f ca="1">_xlfn.MAXIFS(Table15[Velocity Zone 4 (15-20 Km/h) (m)],Table15[Name],Table15[[#This Row],[Name]])</f>
        <v>#NAME?</v>
      </c>
      <c r="AT265" s="11" t="e">
        <f ca="1">_xlfn.MAXIFS(Table15[Velocity Zone 6 (25 + Km/h) (m)],Table15[Name],Table15[[#This Row],[Name]])</f>
        <v>#NAME?</v>
      </c>
      <c r="AU265" s="11" t="e">
        <f ca="1">_xlfn.MAXIFS(Table15[Acceleration B1-3 Total Efforts (Gen 2)],Table15[Name],Table15[[#This Row],[Name]])</f>
        <v>#NAME?</v>
      </c>
      <c r="AV265" s="11" t="e">
        <f ca="1">_xlfn.MAXIFS(Table15[Deceleration B1-3 Total Efforts (Gen 2)],Table15[Name],Table15[[#This Row],[Name]])</f>
        <v>#NAME?</v>
      </c>
      <c r="AW265" s="11" t="e">
        <f ca="1">_xlfn.MAXIFS(Table15[High Intensity Distance (m)_&gt;15],Table15[Name],Table15[[#This Row],[Name]])</f>
        <v>#NAME?</v>
      </c>
      <c r="AX265" s="11" t="e">
        <f ca="1">_xlfn.MAXIFS(Table15[Velocity Zone 5 (20-25 Km/h) (m)],Table15[Name],Table15[[#This Row],[Name]])</f>
        <v>#NAME?</v>
      </c>
      <c r="AY265" s="11" t="e">
        <f ca="1">_xlfn.MAXIFS(Table15[Total Player Load],Table15[Name],Table15[[#This Row],[Name]])</f>
        <v>#NAME?</v>
      </c>
      <c r="AZ265" s="11" t="e">
        <f ca="1">_xlfn.MAXIFS(Table15[ACC+DEC],Table15[Name],Table15[[#This Row],[Name]])</f>
        <v>#NAME?</v>
      </c>
      <c r="BA265" s="11">
        <f>CONVERT(Table15[[#This Row],[Total Duration]],"day","mn")</f>
        <v>112.86666666666666</v>
      </c>
      <c r="BB265" s="12">
        <f>Table15[[#This Row],[HSD Above 20 km/h]]/Table15[[#This Row],[Duration(min)]]</f>
        <v>3.4005611340815123</v>
      </c>
      <c r="BC265" s="12">
        <f>Table15[[#This Row],[Velocity Zone 4 (15-20 Km/h) (m)]]/Table15[[#This Row],[Duration(min)]]</f>
        <v>8.7167455995274672</v>
      </c>
      <c r="BD265" s="12">
        <f>Table15[[#This Row],[Velocity Zone 6 (25 + Km/h) (m)]]/Table15[[#This Row],[Duration(min)]]</f>
        <v>0.78189604252805678</v>
      </c>
      <c r="BE265" s="12">
        <f>Table15[[#This Row],[Acceleration B1-3 Total Efforts (Gen 2)]]/Table15[[#This Row],[Duration(min)]]</f>
        <v>0.81512108682811579</v>
      </c>
      <c r="BF265" s="12">
        <f>Table15[[#This Row],[Deceleration B1-3 Total Efforts (Gen 2)]]/Table15[[#This Row],[Duration(min)]]</f>
        <v>0.65564087418783223</v>
      </c>
      <c r="BG265" s="12">
        <f>Table15[[#This Row],[High Intensity Distance (m)_&gt;15]]/Table15[[#This Row],[Duration(min)]]</f>
        <v>12.117306733608979</v>
      </c>
      <c r="BH265" s="12">
        <f>Table15[[#This Row],[Velocity Zone 5 (20-25 Km/h) (m)]]/Table15[[#This Row],[Duration(min)]]</f>
        <v>2.6186650915534555</v>
      </c>
      <c r="BI265" s="12">
        <f>Table15[[#This Row],[Total Player Load]]/Table15[[#This Row],[Duration(min)]]</f>
        <v>9.6557549025398703</v>
      </c>
      <c r="BJ265" s="12">
        <f>Table15[[#This Row],[ACC+DEC]]/Table15[[#This Row],[Duration(min)]]</f>
        <v>1.4707619610159481</v>
      </c>
      <c r="BK265" s="11"/>
      <c r="BL265" s="11"/>
    </row>
    <row r="266" spans="1:64" x14ac:dyDescent="0.3">
      <c r="A266" s="6" t="s">
        <v>27</v>
      </c>
      <c r="B266" s="6" t="s">
        <v>190</v>
      </c>
      <c r="C266" s="18" t="s">
        <v>191</v>
      </c>
      <c r="D266" s="6" t="s">
        <v>15</v>
      </c>
      <c r="E266" s="17" t="s">
        <v>195</v>
      </c>
      <c r="F266" s="19">
        <v>10380.12061</v>
      </c>
      <c r="G266" s="19">
        <v>697.49000999999998</v>
      </c>
      <c r="H266" s="19">
        <v>30.085170000000002</v>
      </c>
      <c r="I266" s="19">
        <v>1117.03</v>
      </c>
      <c r="J266" s="19">
        <v>206.23</v>
      </c>
      <c r="K266" s="19">
        <v>144</v>
      </c>
      <c r="L266" s="19">
        <v>131</v>
      </c>
      <c r="M266" s="19">
        <v>1814.52001</v>
      </c>
      <c r="N266" s="19">
        <v>491.26001000000002</v>
      </c>
      <c r="O266" s="19">
        <v>941.97742000000005</v>
      </c>
      <c r="P266" s="7">
        <v>91.96799</v>
      </c>
      <c r="Q266" s="10">
        <f>SUM(Table15[[#This Row],[Acceleration B1-3 Total Efforts (Gen 2)]:[Deceleration B1-3 Total Efforts (Gen 2)]])</f>
        <v>275</v>
      </c>
      <c r="R266" s="22">
        <f>AVERAGEIF(Table15[Name],Table15[[#This Row],[Name]],Table15[Total Distance (m)])</f>
        <v>5179.7768868965513</v>
      </c>
      <c r="S266" s="11">
        <f>AVERAGEIF(Table15[Name],Table15[[#This Row],[Name]],Table15[HSD Above 20 km/h])</f>
        <v>252.10896655172411</v>
      </c>
      <c r="T266" s="11">
        <f>AVERAGEIF(Table15[Name],Table15[[#This Row],[Name]],Table15[Maximum Velocity (km/h)])</f>
        <v>25.649757931034483</v>
      </c>
      <c r="U266" s="11">
        <f>AVERAGEIF(Table15[Name],Table15[[#This Row],[Name]],Table15[Velocity Zone 4 (15-20 Km/h) (m)])</f>
        <v>569.24724724137934</v>
      </c>
      <c r="V266" s="11">
        <f>AVERAGEIF(Table15[Name],Table15[[#This Row],[Name]],Table15[Velocity Zone 6 (25 + Km/h) (m)])</f>
        <v>51.631034137931039</v>
      </c>
      <c r="W266" s="11">
        <f>AVERAGEIF(Table15[Name],Table15[[#This Row],[Name]],Table15[Acceleration B1-3 Total Efforts (Gen 2)])</f>
        <v>76</v>
      </c>
      <c r="X266" s="11">
        <f>AVERAGEIF(Table15[Name],Table15[[#This Row],[Name]],Table15[Deceleration B1-3 Total Efforts (Gen 2)])</f>
        <v>64.58620689655173</v>
      </c>
      <c r="Y266" s="11">
        <f>AVERAGEIF(Table15[Name],Table15[[#This Row],[Name]],Table15[High Intensity Distance (m)_&gt;15])</f>
        <v>821.35621379310328</v>
      </c>
      <c r="Z266" s="11">
        <f>AVERAGEIF(Table15[Name],Table15[[#This Row],[Name]],Table15[Velocity Zone 5 (20-25 Km/h) (m)])</f>
        <v>200.47793241379313</v>
      </c>
      <c r="AA266" s="11">
        <f>AVERAGEIF(Table15[Name],Table15[[#This Row],[Name]],Table15[Total Player Load])</f>
        <v>529.0852103448276</v>
      </c>
      <c r="AB266" s="11">
        <f>AVERAGEIF(Table15[Name],Table15[[#This Row],[Name]],Table15[ACC+DEC])</f>
        <v>140.58620689655172</v>
      </c>
      <c r="AC266" s="11">
        <f>AVERAGE(Table15[Total Distance (m)])</f>
        <v>5546.0900840188679</v>
      </c>
      <c r="AD266" s="11">
        <f>AVERAGE(Table15[HSD Above 20 km/h])</f>
        <v>248.67511279245289</v>
      </c>
      <c r="AE266" s="11">
        <f>AVERAGE(Table15[Maximum Velocity (km/h)])</f>
        <v>25.938714150943401</v>
      </c>
      <c r="AF266" s="11">
        <f>AVERAGE(Table15[Velocity Zone 4 (15-20 Km/h) (m)])</f>
        <v>585.63754809433908</v>
      </c>
      <c r="AG266" s="11">
        <f>AVERAGE(Table15[Velocity Zone 6 (25 + Km/h) (m)])</f>
        <v>55.103452830188672</v>
      </c>
      <c r="AH266" s="11">
        <f>AVERAGE(Table15[Acceleration B1-3 Total Efforts (Gen 2)])</f>
        <v>70.932075471698113</v>
      </c>
      <c r="AI266" s="11">
        <f>AVERAGE(Table15[Deceleration B1-3 Total Efforts (Gen 2)])</f>
        <v>58.513207547169813</v>
      </c>
      <c r="AJ266" s="11">
        <f>AVERAGE(Table15[High Intensity Distance (m)_&gt;15])</f>
        <v>834.31266088679206</v>
      </c>
      <c r="AK266" s="11">
        <f>AVERAGE(Table15[Velocity Zone 5 (20-25 Km/h) (m)])</f>
        <v>193.57165996226419</v>
      </c>
      <c r="AL266" s="11">
        <f>AVERAGE(Table15[Total Player Load])</f>
        <v>612.17092028301886</v>
      </c>
      <c r="AM266" s="11">
        <f>AVERAGE(Table15[ACC+DEC])</f>
        <v>129.44528301886791</v>
      </c>
      <c r="AN266" s="11" t="str">
        <f>TEXT(Table15[[#This Row],[Date]],"mmmm")</f>
        <v>juillet</v>
      </c>
      <c r="AO266" s="11" t="e">
        <f ca="1">_xlfn.MAXIFS(Table15[Total Distance (m)],Table15[Name],Table15[[#This Row],[Name]])</f>
        <v>#NAME?</v>
      </c>
      <c r="AP266" s="11" t="e">
        <f ca="1">_xlfn.MAXIFS(Table15[HSD Above 20 km/h],Table15[Name],Table15[[#This Row],[Name]])</f>
        <v>#NAME?</v>
      </c>
      <c r="AQ266" s="11" t="e">
        <f ca="1">_xlfn.MAXIFS(Table15[Maximum Velocity (km/h)],Table15[Name],Table15[[#This Row],[Name]])</f>
        <v>#NAME?</v>
      </c>
      <c r="AR266" s="9" t="e">
        <f ca="1">Table15[[#This Row],[Maximum Velocity (km/h)]]/Table15[[#This Row],[Max_Maximum Velocity (km/h)]]</f>
        <v>#NAME?</v>
      </c>
      <c r="AS266" s="11" t="e">
        <f ca="1">_xlfn.MAXIFS(Table15[Velocity Zone 4 (15-20 Km/h) (m)],Table15[Name],Table15[[#This Row],[Name]])</f>
        <v>#NAME?</v>
      </c>
      <c r="AT266" s="11" t="e">
        <f ca="1">_xlfn.MAXIFS(Table15[Velocity Zone 6 (25 + Km/h) (m)],Table15[Name],Table15[[#This Row],[Name]])</f>
        <v>#NAME?</v>
      </c>
      <c r="AU266" s="11" t="e">
        <f ca="1">_xlfn.MAXIFS(Table15[Acceleration B1-3 Total Efforts (Gen 2)],Table15[Name],Table15[[#This Row],[Name]])</f>
        <v>#NAME?</v>
      </c>
      <c r="AV266" s="11" t="e">
        <f ca="1">_xlfn.MAXIFS(Table15[Deceleration B1-3 Total Efforts (Gen 2)],Table15[Name],Table15[[#This Row],[Name]])</f>
        <v>#NAME?</v>
      </c>
      <c r="AW266" s="11" t="e">
        <f ca="1">_xlfn.MAXIFS(Table15[High Intensity Distance (m)_&gt;15],Table15[Name],Table15[[#This Row],[Name]])</f>
        <v>#NAME?</v>
      </c>
      <c r="AX266" s="11" t="e">
        <f ca="1">_xlfn.MAXIFS(Table15[Velocity Zone 5 (20-25 Km/h) (m)],Table15[Name],Table15[[#This Row],[Name]])</f>
        <v>#NAME?</v>
      </c>
      <c r="AY266" s="11" t="e">
        <f ca="1">_xlfn.MAXIFS(Table15[Total Player Load],Table15[Name],Table15[[#This Row],[Name]])</f>
        <v>#NAME?</v>
      </c>
      <c r="AZ266" s="11" t="e">
        <f ca="1">_xlfn.MAXIFS(Table15[ACC+DEC],Table15[Name],Table15[[#This Row],[Name]])</f>
        <v>#NAME?</v>
      </c>
      <c r="BA266" s="11">
        <f>CONVERT(Table15[[#This Row],[Total Duration]],"day","mn")</f>
        <v>112.86666666666666</v>
      </c>
      <c r="BB266" s="12">
        <f>Table15[[#This Row],[HSD Above 20 km/h]]/Table15[[#This Row],[Duration(min)]]</f>
        <v>6.1797697282929711</v>
      </c>
      <c r="BC266" s="12">
        <f>Table15[[#This Row],[Velocity Zone 4 (15-20 Km/h) (m)]]/Table15[[#This Row],[Duration(min)]]</f>
        <v>9.8968989958653282</v>
      </c>
      <c r="BD266" s="12">
        <f>Table15[[#This Row],[Velocity Zone 6 (25 + Km/h) (m)]]/Table15[[#This Row],[Duration(min)]]</f>
        <v>1.8272002362669817</v>
      </c>
      <c r="BE266" s="12">
        <f>Table15[[#This Row],[Acceleration B1-3 Total Efforts (Gen 2)]]/Table15[[#This Row],[Duration(min)]]</f>
        <v>1.2758417011222682</v>
      </c>
      <c r="BF266" s="12">
        <f>Table15[[#This Row],[Deceleration B1-3 Total Efforts (Gen 2)]]/Table15[[#This Row],[Duration(min)]]</f>
        <v>1.1606615475487301</v>
      </c>
      <c r="BG266" s="12">
        <f>Table15[[#This Row],[High Intensity Distance (m)_&gt;15]]/Table15[[#This Row],[Duration(min)]]</f>
        <v>16.076668724158299</v>
      </c>
      <c r="BH266" s="12">
        <f>Table15[[#This Row],[Velocity Zone 5 (20-25 Km/h) (m)]]/Table15[[#This Row],[Duration(min)]]</f>
        <v>4.3525694920259896</v>
      </c>
      <c r="BI266" s="12">
        <f>Table15[[#This Row],[Total Player Load]]/Table15[[#This Row],[Duration(min)]]</f>
        <v>8.3459310691080937</v>
      </c>
      <c r="BJ266" s="12">
        <f>Table15[[#This Row],[ACC+DEC]]/Table15[[#This Row],[Duration(min)]]</f>
        <v>2.4365032486709985</v>
      </c>
      <c r="BK266" s="11"/>
      <c r="BL266" s="11"/>
    </row>
    <row r="267" spans="1:64" x14ac:dyDescent="0.3">
      <c r="A267" s="6" t="s">
        <v>28</v>
      </c>
      <c r="B267" s="6" t="s">
        <v>190</v>
      </c>
      <c r="C267" s="18" t="s">
        <v>191</v>
      </c>
      <c r="D267" s="6" t="s">
        <v>17</v>
      </c>
      <c r="E267" s="17" t="s">
        <v>198</v>
      </c>
      <c r="F267" s="19">
        <v>4699.5434599999999</v>
      </c>
      <c r="G267" s="19">
        <v>388.05999000000003</v>
      </c>
      <c r="H267" s="19">
        <v>31.70354</v>
      </c>
      <c r="I267" s="19">
        <v>482.98000999999999</v>
      </c>
      <c r="J267" s="19">
        <v>133.64999</v>
      </c>
      <c r="K267" s="19">
        <v>38</v>
      </c>
      <c r="L267" s="19">
        <v>30</v>
      </c>
      <c r="M267" s="19">
        <v>871.04</v>
      </c>
      <c r="N267" s="19">
        <v>254.41</v>
      </c>
      <c r="O267" s="19">
        <v>369.16187000000002</v>
      </c>
      <c r="P267" s="7">
        <v>80.517589999999998</v>
      </c>
      <c r="Q267" s="10">
        <f>SUM(Table15[[#This Row],[Acceleration B1-3 Total Efforts (Gen 2)]:[Deceleration B1-3 Total Efforts (Gen 2)]])</f>
        <v>68</v>
      </c>
      <c r="R267" s="22">
        <f>AVERAGEIF(Table15[Name],Table15[[#This Row],[Name]],Table15[Total Distance (m)])</f>
        <v>5226.0524104761907</v>
      </c>
      <c r="S267" s="11">
        <f>AVERAGEIF(Table15[Name],Table15[[#This Row],[Name]],Table15[HSD Above 20 km/h])</f>
        <v>191.89047666666667</v>
      </c>
      <c r="T267" s="11">
        <f>AVERAGEIF(Table15[Name],Table15[[#This Row],[Name]],Table15[Maximum Velocity (km/h)])</f>
        <v>24.023690000000002</v>
      </c>
      <c r="U267" s="11">
        <f>AVERAGEIF(Table15[Name],Table15[[#This Row],[Name]],Table15[Velocity Zone 4 (15-20 Km/h) (m)])</f>
        <v>513.75143095238082</v>
      </c>
      <c r="V267" s="11">
        <f>AVERAGEIF(Table15[Name],Table15[[#This Row],[Name]],Table15[Velocity Zone 6 (25 + Km/h) (m)])</f>
        <v>55.037619047619046</v>
      </c>
      <c r="W267" s="11">
        <f>AVERAGEIF(Table15[Name],Table15[[#This Row],[Name]],Table15[Acceleration B1-3 Total Efforts (Gen 2)])</f>
        <v>62.238095238095241</v>
      </c>
      <c r="X267" s="11">
        <f>AVERAGEIF(Table15[Name],Table15[[#This Row],[Name]],Table15[Deceleration B1-3 Total Efforts (Gen 2)])</f>
        <v>39.761904761904759</v>
      </c>
      <c r="Y267" s="11">
        <f>AVERAGEIF(Table15[Name],Table15[[#This Row],[Name]],Table15[High Intensity Distance (m)_&gt;15])</f>
        <v>705.64190761904752</v>
      </c>
      <c r="Z267" s="11">
        <f>AVERAGEIF(Table15[Name],Table15[[#This Row],[Name]],Table15[Velocity Zone 5 (20-25 Km/h) (m)])</f>
        <v>136.85285761904763</v>
      </c>
      <c r="AA267" s="11">
        <f>AVERAGEIF(Table15[Name],Table15[[#This Row],[Name]],Table15[Total Player Load])</f>
        <v>519.94061999999997</v>
      </c>
      <c r="AB267" s="11">
        <f>AVERAGEIF(Table15[Name],Table15[[#This Row],[Name]],Table15[ACC+DEC])</f>
        <v>102</v>
      </c>
      <c r="AC267" s="11">
        <f>AVERAGE(Table15[Total Distance (m)])</f>
        <v>5546.0900840188679</v>
      </c>
      <c r="AD267" s="11">
        <f>AVERAGE(Table15[HSD Above 20 km/h])</f>
        <v>248.67511279245289</v>
      </c>
      <c r="AE267" s="11">
        <f>AVERAGE(Table15[Maximum Velocity (km/h)])</f>
        <v>25.938714150943401</v>
      </c>
      <c r="AF267" s="11">
        <f>AVERAGE(Table15[Velocity Zone 4 (15-20 Km/h) (m)])</f>
        <v>585.63754809433908</v>
      </c>
      <c r="AG267" s="11">
        <f>AVERAGE(Table15[Velocity Zone 6 (25 + Km/h) (m)])</f>
        <v>55.103452830188672</v>
      </c>
      <c r="AH267" s="11">
        <f>AVERAGE(Table15[Acceleration B1-3 Total Efforts (Gen 2)])</f>
        <v>70.932075471698113</v>
      </c>
      <c r="AI267" s="11">
        <f>AVERAGE(Table15[Deceleration B1-3 Total Efforts (Gen 2)])</f>
        <v>58.513207547169813</v>
      </c>
      <c r="AJ267" s="11">
        <f>AVERAGE(Table15[High Intensity Distance (m)_&gt;15])</f>
        <v>834.31266088679206</v>
      </c>
      <c r="AK267" s="11">
        <f>AVERAGE(Table15[Velocity Zone 5 (20-25 Km/h) (m)])</f>
        <v>193.57165996226419</v>
      </c>
      <c r="AL267" s="11">
        <f>AVERAGE(Table15[Total Player Load])</f>
        <v>612.17092028301886</v>
      </c>
      <c r="AM267" s="11">
        <f>AVERAGE(Table15[ACC+DEC])</f>
        <v>129.44528301886791</v>
      </c>
      <c r="AN267" s="11" t="str">
        <f>TEXT(Table15[[#This Row],[Date]],"mmmm")</f>
        <v>juillet</v>
      </c>
      <c r="AO267" s="11" t="e">
        <f ca="1">_xlfn.MAXIFS(Table15[Total Distance (m)],Table15[Name],Table15[[#This Row],[Name]])</f>
        <v>#NAME?</v>
      </c>
      <c r="AP267" s="11" t="e">
        <f ca="1">_xlfn.MAXIFS(Table15[HSD Above 20 km/h],Table15[Name],Table15[[#This Row],[Name]])</f>
        <v>#NAME?</v>
      </c>
      <c r="AQ267" s="11" t="e">
        <f ca="1">_xlfn.MAXIFS(Table15[Maximum Velocity (km/h)],Table15[Name],Table15[[#This Row],[Name]])</f>
        <v>#NAME?</v>
      </c>
      <c r="AR267" s="9" t="e">
        <f ca="1">Table15[[#This Row],[Maximum Velocity (km/h)]]/Table15[[#This Row],[Max_Maximum Velocity (km/h)]]</f>
        <v>#NAME?</v>
      </c>
      <c r="AS267" s="11" t="e">
        <f ca="1">_xlfn.MAXIFS(Table15[Velocity Zone 4 (15-20 Km/h) (m)],Table15[Name],Table15[[#This Row],[Name]])</f>
        <v>#NAME?</v>
      </c>
      <c r="AT267" s="11" t="e">
        <f ca="1">_xlfn.MAXIFS(Table15[Velocity Zone 6 (25 + Km/h) (m)],Table15[Name],Table15[[#This Row],[Name]])</f>
        <v>#NAME?</v>
      </c>
      <c r="AU267" s="11" t="e">
        <f ca="1">_xlfn.MAXIFS(Table15[Acceleration B1-3 Total Efforts (Gen 2)],Table15[Name],Table15[[#This Row],[Name]])</f>
        <v>#NAME?</v>
      </c>
      <c r="AV267" s="11" t="e">
        <f ca="1">_xlfn.MAXIFS(Table15[Deceleration B1-3 Total Efforts (Gen 2)],Table15[Name],Table15[[#This Row],[Name]])</f>
        <v>#NAME?</v>
      </c>
      <c r="AW267" s="11" t="e">
        <f ca="1">_xlfn.MAXIFS(Table15[High Intensity Distance (m)_&gt;15],Table15[Name],Table15[[#This Row],[Name]])</f>
        <v>#NAME?</v>
      </c>
      <c r="AX267" s="11" t="e">
        <f ca="1">_xlfn.MAXIFS(Table15[Velocity Zone 5 (20-25 Km/h) (m)],Table15[Name],Table15[[#This Row],[Name]])</f>
        <v>#NAME?</v>
      </c>
      <c r="AY267" s="11" t="e">
        <f ca="1">_xlfn.MAXIFS(Table15[Total Player Load],Table15[Name],Table15[[#This Row],[Name]])</f>
        <v>#NAME?</v>
      </c>
      <c r="AZ267" s="11" t="e">
        <f ca="1">_xlfn.MAXIFS(Table15[ACC+DEC],Table15[Name],Table15[[#This Row],[Name]])</f>
        <v>#NAME?</v>
      </c>
      <c r="BA267" s="11">
        <f>CONVERT(Table15[[#This Row],[Total Duration]],"day","mn")</f>
        <v>58.366666666666667</v>
      </c>
      <c r="BB267" s="12">
        <f>Table15[[#This Row],[HSD Above 20 km/h]]/Table15[[#This Row],[Duration(min)]]</f>
        <v>6.6486577384351806</v>
      </c>
      <c r="BC267" s="12">
        <f>Table15[[#This Row],[Velocity Zone 4 (15-20 Km/h) (m)]]/Table15[[#This Row],[Duration(min)]]</f>
        <v>8.2749287835522551</v>
      </c>
      <c r="BD267" s="12">
        <f>Table15[[#This Row],[Velocity Zone 6 (25 + Km/h) (m)]]/Table15[[#This Row],[Duration(min)]]</f>
        <v>2.2898342090234154</v>
      </c>
      <c r="BE267" s="12">
        <f>Table15[[#This Row],[Acceleration B1-3 Total Efforts (Gen 2)]]/Table15[[#This Row],[Duration(min)]]</f>
        <v>0.65105653912050254</v>
      </c>
      <c r="BF267" s="12">
        <f>Table15[[#This Row],[Deceleration B1-3 Total Efforts (Gen 2)]]/Table15[[#This Row],[Duration(min)]]</f>
        <v>0.51399200456881777</v>
      </c>
      <c r="BG267" s="12">
        <f>Table15[[#This Row],[High Intensity Distance (m)_&gt;15]]/Table15[[#This Row],[Duration(min)]]</f>
        <v>14.923586521987435</v>
      </c>
      <c r="BH267" s="12">
        <f>Table15[[#This Row],[Velocity Zone 5 (20-25 Km/h) (m)]]/Table15[[#This Row],[Duration(min)]]</f>
        <v>4.3588235294117643</v>
      </c>
      <c r="BI267" s="12">
        <f>Table15[[#This Row],[Total Player Load]]/Table15[[#This Row],[Duration(min)]]</f>
        <v>6.3248749857224444</v>
      </c>
      <c r="BJ267" s="12">
        <f>Table15[[#This Row],[ACC+DEC]]/Table15[[#This Row],[Duration(min)]]</f>
        <v>1.1650485436893203</v>
      </c>
      <c r="BK267" s="11"/>
      <c r="BL267" s="11"/>
    </row>
    <row r="268" spans="1:64" x14ac:dyDescent="0.3">
      <c r="A268" s="6" t="s">
        <v>29</v>
      </c>
      <c r="B268" s="6" t="s">
        <v>190</v>
      </c>
      <c r="C268" s="18" t="s">
        <v>191</v>
      </c>
      <c r="D268" s="6" t="s">
        <v>19</v>
      </c>
      <c r="E268" s="17" t="s">
        <v>199</v>
      </c>
      <c r="F268" s="19">
        <v>8689.8200699999998</v>
      </c>
      <c r="G268" s="19">
        <v>313.12</v>
      </c>
      <c r="H268" s="19">
        <v>30.083670000000001</v>
      </c>
      <c r="I268" s="19">
        <v>1176.94003</v>
      </c>
      <c r="J268" s="19">
        <v>41.18</v>
      </c>
      <c r="K268" s="19">
        <v>89</v>
      </c>
      <c r="L268" s="19">
        <v>63</v>
      </c>
      <c r="M268" s="19">
        <v>1490.0600300000001</v>
      </c>
      <c r="N268" s="19">
        <v>271.94</v>
      </c>
      <c r="O268" s="19">
        <v>836.04791</v>
      </c>
      <c r="P268" s="7">
        <v>97.095129999999997</v>
      </c>
      <c r="Q268" s="10">
        <f>SUM(Table15[[#This Row],[Acceleration B1-3 Total Efforts (Gen 2)]:[Deceleration B1-3 Total Efforts (Gen 2)]])</f>
        <v>152</v>
      </c>
      <c r="R268" s="22">
        <f>AVERAGEIF(Table15[Name],Table15[[#This Row],[Name]],Table15[Total Distance (m)])</f>
        <v>5728.9490364516105</v>
      </c>
      <c r="S268" s="11">
        <f>AVERAGEIF(Table15[Name],Table15[[#This Row],[Name]],Table15[HSD Above 20 km/h])</f>
        <v>239.85128903225805</v>
      </c>
      <c r="T268" s="11">
        <f>AVERAGEIF(Table15[Name],Table15[[#This Row],[Name]],Table15[Maximum Velocity (km/h)])</f>
        <v>25.935883548387089</v>
      </c>
      <c r="U268" s="11">
        <f>AVERAGEIF(Table15[Name],Table15[[#This Row],[Name]],Table15[Velocity Zone 4 (15-20 Km/h) (m)])</f>
        <v>718.38871516129029</v>
      </c>
      <c r="V268" s="11">
        <f>AVERAGEIF(Table15[Name],Table15[[#This Row],[Name]],Table15[Velocity Zone 6 (25 + Km/h) (m)])</f>
        <v>46.860967419354829</v>
      </c>
      <c r="W268" s="11">
        <f>AVERAGEIF(Table15[Name],Table15[[#This Row],[Name]],Table15[Acceleration B1-3 Total Efforts (Gen 2)])</f>
        <v>75.193548387096769</v>
      </c>
      <c r="X268" s="11">
        <f>AVERAGEIF(Table15[Name],Table15[[#This Row],[Name]],Table15[Deceleration B1-3 Total Efforts (Gen 2)])</f>
        <v>57.548387096774192</v>
      </c>
      <c r="Y268" s="11">
        <f>AVERAGEIF(Table15[Name],Table15[[#This Row],[Name]],Table15[High Intensity Distance (m)_&gt;15])</f>
        <v>958.24000419354843</v>
      </c>
      <c r="Z268" s="11">
        <f>AVERAGEIF(Table15[Name],Table15[[#This Row],[Name]],Table15[Velocity Zone 5 (20-25 Km/h) (m)])</f>
        <v>192.99032161290322</v>
      </c>
      <c r="AA268" s="11">
        <f>AVERAGEIF(Table15[Name],Table15[[#This Row],[Name]],Table15[Total Player Load])</f>
        <v>618.45316032258052</v>
      </c>
      <c r="AB268" s="11">
        <f>AVERAGEIF(Table15[Name],Table15[[#This Row],[Name]],Table15[ACC+DEC])</f>
        <v>132.74193548387098</v>
      </c>
      <c r="AC268" s="11">
        <f>AVERAGE(Table15[Total Distance (m)])</f>
        <v>5546.0900840188679</v>
      </c>
      <c r="AD268" s="11">
        <f>AVERAGE(Table15[HSD Above 20 km/h])</f>
        <v>248.67511279245289</v>
      </c>
      <c r="AE268" s="11">
        <f>AVERAGE(Table15[Maximum Velocity (km/h)])</f>
        <v>25.938714150943401</v>
      </c>
      <c r="AF268" s="11">
        <f>AVERAGE(Table15[Velocity Zone 4 (15-20 Km/h) (m)])</f>
        <v>585.63754809433908</v>
      </c>
      <c r="AG268" s="11">
        <f>AVERAGE(Table15[Velocity Zone 6 (25 + Km/h) (m)])</f>
        <v>55.103452830188672</v>
      </c>
      <c r="AH268" s="11">
        <f>AVERAGE(Table15[Acceleration B1-3 Total Efforts (Gen 2)])</f>
        <v>70.932075471698113</v>
      </c>
      <c r="AI268" s="11">
        <f>AVERAGE(Table15[Deceleration B1-3 Total Efforts (Gen 2)])</f>
        <v>58.513207547169813</v>
      </c>
      <c r="AJ268" s="11">
        <f>AVERAGE(Table15[High Intensity Distance (m)_&gt;15])</f>
        <v>834.31266088679206</v>
      </c>
      <c r="AK268" s="11">
        <f>AVERAGE(Table15[Velocity Zone 5 (20-25 Km/h) (m)])</f>
        <v>193.57165996226419</v>
      </c>
      <c r="AL268" s="11">
        <f>AVERAGE(Table15[Total Player Load])</f>
        <v>612.17092028301886</v>
      </c>
      <c r="AM268" s="11">
        <f>AVERAGE(Table15[ACC+DEC])</f>
        <v>129.44528301886791</v>
      </c>
      <c r="AN268" s="11" t="str">
        <f>TEXT(Table15[[#This Row],[Date]],"mmmm")</f>
        <v>juillet</v>
      </c>
      <c r="AO268" s="11" t="e">
        <f ca="1">_xlfn.MAXIFS(Table15[Total Distance (m)],Table15[Name],Table15[[#This Row],[Name]])</f>
        <v>#NAME?</v>
      </c>
      <c r="AP268" s="11" t="e">
        <f ca="1">_xlfn.MAXIFS(Table15[HSD Above 20 km/h],Table15[Name],Table15[[#This Row],[Name]])</f>
        <v>#NAME?</v>
      </c>
      <c r="AQ268" s="11" t="e">
        <f ca="1">_xlfn.MAXIFS(Table15[Maximum Velocity (km/h)],Table15[Name],Table15[[#This Row],[Name]])</f>
        <v>#NAME?</v>
      </c>
      <c r="AR268" s="9" t="e">
        <f ca="1">Table15[[#This Row],[Maximum Velocity (km/h)]]/Table15[[#This Row],[Max_Maximum Velocity (km/h)]]</f>
        <v>#NAME?</v>
      </c>
      <c r="AS268" s="11" t="e">
        <f ca="1">_xlfn.MAXIFS(Table15[Velocity Zone 4 (15-20 Km/h) (m)],Table15[Name],Table15[[#This Row],[Name]])</f>
        <v>#NAME?</v>
      </c>
      <c r="AT268" s="11" t="e">
        <f ca="1">_xlfn.MAXIFS(Table15[Velocity Zone 6 (25 + Km/h) (m)],Table15[Name],Table15[[#This Row],[Name]])</f>
        <v>#NAME?</v>
      </c>
      <c r="AU268" s="11" t="e">
        <f ca="1">_xlfn.MAXIFS(Table15[Acceleration B1-3 Total Efforts (Gen 2)],Table15[Name],Table15[[#This Row],[Name]])</f>
        <v>#NAME?</v>
      </c>
      <c r="AV268" s="11" t="e">
        <f ca="1">_xlfn.MAXIFS(Table15[Deceleration B1-3 Total Efforts (Gen 2)],Table15[Name],Table15[[#This Row],[Name]])</f>
        <v>#NAME?</v>
      </c>
      <c r="AW268" s="11" t="e">
        <f ca="1">_xlfn.MAXIFS(Table15[High Intensity Distance (m)_&gt;15],Table15[Name],Table15[[#This Row],[Name]])</f>
        <v>#NAME?</v>
      </c>
      <c r="AX268" s="11" t="e">
        <f ca="1">_xlfn.MAXIFS(Table15[Velocity Zone 5 (20-25 Km/h) (m)],Table15[Name],Table15[[#This Row],[Name]])</f>
        <v>#NAME?</v>
      </c>
      <c r="AY268" s="11" t="e">
        <f ca="1">_xlfn.MAXIFS(Table15[Total Player Load],Table15[Name],Table15[[#This Row],[Name]])</f>
        <v>#NAME?</v>
      </c>
      <c r="AZ268" s="11" t="e">
        <f ca="1">_xlfn.MAXIFS(Table15[ACC+DEC],Table15[Name],Table15[[#This Row],[Name]])</f>
        <v>#NAME?</v>
      </c>
      <c r="BA268" s="11">
        <f>CONVERT(Table15[[#This Row],[Total Duration]],"day","mn")</f>
        <v>89.483333333333334</v>
      </c>
      <c r="BB268" s="12">
        <f>Table15[[#This Row],[HSD Above 20 km/h]]/Table15[[#This Row],[Duration(min)]]</f>
        <v>3.499199105978767</v>
      </c>
      <c r="BC268" s="12">
        <f>Table15[[#This Row],[Velocity Zone 4 (15-20 Km/h) (m)]]/Table15[[#This Row],[Duration(min)]]</f>
        <v>13.152617209908735</v>
      </c>
      <c r="BD268" s="12">
        <f>Table15[[#This Row],[Velocity Zone 6 (25 + Km/h) (m)]]/Table15[[#This Row],[Duration(min)]]</f>
        <v>0.46019742968895511</v>
      </c>
      <c r="BE268" s="12">
        <f>Table15[[#This Row],[Acceleration B1-3 Total Efforts (Gen 2)]]/Table15[[#This Row],[Duration(min)]]</f>
        <v>0.99459862171726576</v>
      </c>
      <c r="BF268" s="12">
        <f>Table15[[#This Row],[Deceleration B1-3 Total Efforts (Gen 2)]]/Table15[[#This Row],[Duration(min)]]</f>
        <v>0.70404172099087348</v>
      </c>
      <c r="BG268" s="12">
        <f>Table15[[#This Row],[High Intensity Distance (m)_&gt;15]]/Table15[[#This Row],[Duration(min)]]</f>
        <v>16.651816315887505</v>
      </c>
      <c r="BH268" s="12">
        <f>Table15[[#This Row],[Velocity Zone 5 (20-25 Km/h) (m)]]/Table15[[#This Row],[Duration(min)]]</f>
        <v>3.039001676289812</v>
      </c>
      <c r="BI268" s="12">
        <f>Table15[[#This Row],[Total Player Load]]/Table15[[#This Row],[Duration(min)]]</f>
        <v>9.3430572918606813</v>
      </c>
      <c r="BJ268" s="12">
        <f>Table15[[#This Row],[ACC+DEC]]/Table15[[#This Row],[Duration(min)]]</f>
        <v>1.6986403427081394</v>
      </c>
      <c r="BK268" s="11"/>
      <c r="BL268" s="11"/>
    </row>
    <row r="269" spans="1:64" x14ac:dyDescent="0.3">
      <c r="A269" s="6" t="s">
        <v>30</v>
      </c>
      <c r="B269" s="6" t="s">
        <v>190</v>
      </c>
      <c r="C269" s="18" t="s">
        <v>191</v>
      </c>
      <c r="D269" s="6" t="s">
        <v>21</v>
      </c>
      <c r="E269" s="17" t="s">
        <v>195</v>
      </c>
      <c r="F269" s="19">
        <v>12762.298339999999</v>
      </c>
      <c r="G269" s="19">
        <v>503.62999000000002</v>
      </c>
      <c r="H269" s="19">
        <v>29.843309999999999</v>
      </c>
      <c r="I269" s="19">
        <v>1680.02997</v>
      </c>
      <c r="J269" s="19">
        <v>45.92</v>
      </c>
      <c r="K269" s="19">
        <v>103</v>
      </c>
      <c r="L269" s="19">
        <v>125</v>
      </c>
      <c r="M269" s="19">
        <v>2183.65996</v>
      </c>
      <c r="N269" s="19">
        <v>457.70999</v>
      </c>
      <c r="O269" s="19">
        <v>1375.90833</v>
      </c>
      <c r="P269" s="7">
        <v>113.07411</v>
      </c>
      <c r="Q269" s="10">
        <f>SUM(Table15[[#This Row],[Acceleration B1-3 Total Efforts (Gen 2)]:[Deceleration B1-3 Total Efforts (Gen 2)]])</f>
        <v>228</v>
      </c>
      <c r="R269" s="22">
        <f>AVERAGEIF(Table15[Name],Table15[[#This Row],[Name]],Table15[Total Distance (m)])</f>
        <v>6327.7802760000004</v>
      </c>
      <c r="S269" s="11">
        <f>AVERAGEIF(Table15[Name],Table15[[#This Row],[Name]],Table15[HSD Above 20 km/h])</f>
        <v>269.76999760000001</v>
      </c>
      <c r="T269" s="11">
        <f>AVERAGEIF(Table15[Name],Table15[[#This Row],[Name]],Table15[Maximum Velocity (km/h)])</f>
        <v>26.616227999999992</v>
      </c>
      <c r="U269" s="11">
        <f>AVERAGEIF(Table15[Name],Table15[[#This Row],[Name]],Table15[Velocity Zone 4 (15-20 Km/h) (m)])</f>
        <v>618.62719760000004</v>
      </c>
      <c r="V269" s="11">
        <f>AVERAGEIF(Table15[Name],Table15[[#This Row],[Name]],Table15[Velocity Zone 6 (25 + Km/h) (m)])</f>
        <v>55.423999599999988</v>
      </c>
      <c r="W269" s="11">
        <f>AVERAGEIF(Table15[Name],Table15[[#This Row],[Name]],Table15[Acceleration B1-3 Total Efforts (Gen 2)])</f>
        <v>72.12</v>
      </c>
      <c r="X269" s="11">
        <f>AVERAGEIF(Table15[Name],Table15[[#This Row],[Name]],Table15[Deceleration B1-3 Total Efforts (Gen 2)])</f>
        <v>69.84</v>
      </c>
      <c r="Y269" s="11">
        <f>AVERAGEIF(Table15[Name],Table15[[#This Row],[Name]],Table15[High Intensity Distance (m)_&gt;15])</f>
        <v>888.39719520000017</v>
      </c>
      <c r="Z269" s="11">
        <f>AVERAGEIF(Table15[Name],Table15[[#This Row],[Name]],Table15[Velocity Zone 5 (20-25 Km/h) (m)])</f>
        <v>214.34599800000004</v>
      </c>
      <c r="AA269" s="11">
        <f>AVERAGEIF(Table15[Name],Table15[[#This Row],[Name]],Table15[Total Player Load])</f>
        <v>767.42658760000006</v>
      </c>
      <c r="AB269" s="11">
        <f>AVERAGEIF(Table15[Name],Table15[[#This Row],[Name]],Table15[ACC+DEC])</f>
        <v>141.96</v>
      </c>
      <c r="AC269" s="11">
        <f>AVERAGE(Table15[Total Distance (m)])</f>
        <v>5546.0900840188679</v>
      </c>
      <c r="AD269" s="11">
        <f>AVERAGE(Table15[HSD Above 20 km/h])</f>
        <v>248.67511279245289</v>
      </c>
      <c r="AE269" s="11">
        <f>AVERAGE(Table15[Maximum Velocity (km/h)])</f>
        <v>25.938714150943401</v>
      </c>
      <c r="AF269" s="11">
        <f>AVERAGE(Table15[Velocity Zone 4 (15-20 Km/h) (m)])</f>
        <v>585.63754809433908</v>
      </c>
      <c r="AG269" s="11">
        <f>AVERAGE(Table15[Velocity Zone 6 (25 + Km/h) (m)])</f>
        <v>55.103452830188672</v>
      </c>
      <c r="AH269" s="11">
        <f>AVERAGE(Table15[Acceleration B1-3 Total Efforts (Gen 2)])</f>
        <v>70.932075471698113</v>
      </c>
      <c r="AI269" s="11">
        <f>AVERAGE(Table15[Deceleration B1-3 Total Efforts (Gen 2)])</f>
        <v>58.513207547169813</v>
      </c>
      <c r="AJ269" s="11">
        <f>AVERAGE(Table15[High Intensity Distance (m)_&gt;15])</f>
        <v>834.31266088679206</v>
      </c>
      <c r="AK269" s="11">
        <f>AVERAGE(Table15[Velocity Zone 5 (20-25 Km/h) (m)])</f>
        <v>193.57165996226419</v>
      </c>
      <c r="AL269" s="11">
        <f>AVERAGE(Table15[Total Player Load])</f>
        <v>612.17092028301886</v>
      </c>
      <c r="AM269" s="11">
        <f>AVERAGE(Table15[ACC+DEC])</f>
        <v>129.44528301886791</v>
      </c>
      <c r="AN269" s="11" t="str">
        <f>TEXT(Table15[[#This Row],[Date]],"mmmm")</f>
        <v>juillet</v>
      </c>
      <c r="AO269" s="11" t="e">
        <f ca="1">_xlfn.MAXIFS(Table15[Total Distance (m)],Table15[Name],Table15[[#This Row],[Name]])</f>
        <v>#NAME?</v>
      </c>
      <c r="AP269" s="11" t="e">
        <f ca="1">_xlfn.MAXIFS(Table15[HSD Above 20 km/h],Table15[Name],Table15[[#This Row],[Name]])</f>
        <v>#NAME?</v>
      </c>
      <c r="AQ269" s="11" t="e">
        <f ca="1">_xlfn.MAXIFS(Table15[Maximum Velocity (km/h)],Table15[Name],Table15[[#This Row],[Name]])</f>
        <v>#NAME?</v>
      </c>
      <c r="AR269" s="9" t="e">
        <f ca="1">Table15[[#This Row],[Maximum Velocity (km/h)]]/Table15[[#This Row],[Max_Maximum Velocity (km/h)]]</f>
        <v>#NAME?</v>
      </c>
      <c r="AS269" s="11" t="e">
        <f ca="1">_xlfn.MAXIFS(Table15[Velocity Zone 4 (15-20 Km/h) (m)],Table15[Name],Table15[[#This Row],[Name]])</f>
        <v>#NAME?</v>
      </c>
      <c r="AT269" s="11" t="e">
        <f ca="1">_xlfn.MAXIFS(Table15[Velocity Zone 6 (25 + Km/h) (m)],Table15[Name],Table15[[#This Row],[Name]])</f>
        <v>#NAME?</v>
      </c>
      <c r="AU269" s="11" t="e">
        <f ca="1">_xlfn.MAXIFS(Table15[Acceleration B1-3 Total Efforts (Gen 2)],Table15[Name],Table15[[#This Row],[Name]])</f>
        <v>#NAME?</v>
      </c>
      <c r="AV269" s="11" t="e">
        <f ca="1">_xlfn.MAXIFS(Table15[Deceleration B1-3 Total Efforts (Gen 2)],Table15[Name],Table15[[#This Row],[Name]])</f>
        <v>#NAME?</v>
      </c>
      <c r="AW269" s="11" t="e">
        <f ca="1">_xlfn.MAXIFS(Table15[High Intensity Distance (m)_&gt;15],Table15[Name],Table15[[#This Row],[Name]])</f>
        <v>#NAME?</v>
      </c>
      <c r="AX269" s="11" t="e">
        <f ca="1">_xlfn.MAXIFS(Table15[Velocity Zone 5 (20-25 Km/h) (m)],Table15[Name],Table15[[#This Row],[Name]])</f>
        <v>#NAME?</v>
      </c>
      <c r="AY269" s="11" t="e">
        <f ca="1">_xlfn.MAXIFS(Table15[Total Player Load],Table15[Name],Table15[[#This Row],[Name]])</f>
        <v>#NAME?</v>
      </c>
      <c r="AZ269" s="11" t="e">
        <f ca="1">_xlfn.MAXIFS(Table15[ACC+DEC],Table15[Name],Table15[[#This Row],[Name]])</f>
        <v>#NAME?</v>
      </c>
      <c r="BA269" s="11">
        <f>CONVERT(Table15[[#This Row],[Total Duration]],"day","mn")</f>
        <v>112.86666666666666</v>
      </c>
      <c r="BB269" s="12">
        <f>Table15[[#This Row],[HSD Above 20 km/h]]/Table15[[#This Row],[Duration(min)]]</f>
        <v>4.4621676609568821</v>
      </c>
      <c r="BC269" s="12">
        <f>Table15[[#This Row],[Velocity Zone 4 (15-20 Km/h) (m)]]/Table15[[#This Row],[Duration(min)]]</f>
        <v>14.885085380980509</v>
      </c>
      <c r="BD269" s="12">
        <f>Table15[[#This Row],[Velocity Zone 6 (25 + Km/h) (m)]]/Table15[[#This Row],[Duration(min)]]</f>
        <v>0.40685174246898997</v>
      </c>
      <c r="BE269" s="12">
        <f>Table15[[#This Row],[Acceleration B1-3 Total Efforts (Gen 2)]]/Table15[[#This Row],[Duration(min)]]</f>
        <v>0.91258121677495574</v>
      </c>
      <c r="BF269" s="12">
        <f>Table15[[#This Row],[Deceleration B1-3 Total Efforts (Gen 2)]]/Table15[[#This Row],[Duration(min)]]</f>
        <v>1.1075014766686355</v>
      </c>
      <c r="BG269" s="12">
        <f>Table15[[#This Row],[High Intensity Distance (m)_&gt;15]]/Table15[[#This Row],[Duration(min)]]</f>
        <v>19.347253041937389</v>
      </c>
      <c r="BH269" s="12">
        <f>Table15[[#This Row],[Velocity Zone 5 (20-25 Km/h) (m)]]/Table15[[#This Row],[Duration(min)]]</f>
        <v>4.0553159184878913</v>
      </c>
      <c r="BI269" s="12">
        <f>Table15[[#This Row],[Total Player Load]]/Table15[[#This Row],[Duration(min)]]</f>
        <v>12.19056405788541</v>
      </c>
      <c r="BJ269" s="12">
        <f>Table15[[#This Row],[ACC+DEC]]/Table15[[#This Row],[Duration(min)]]</f>
        <v>2.0200826934435914</v>
      </c>
      <c r="BK269" s="11"/>
      <c r="BL269" s="11"/>
    </row>
    <row r="270" spans="1:64" x14ac:dyDescent="0.3">
      <c r="A270" s="6" t="s">
        <v>31</v>
      </c>
      <c r="B270" s="6" t="s">
        <v>190</v>
      </c>
      <c r="C270" s="18" t="s">
        <v>191</v>
      </c>
      <c r="D270" s="6" t="s">
        <v>13</v>
      </c>
      <c r="E270" s="17" t="s">
        <v>200</v>
      </c>
      <c r="F270" s="19">
        <v>5266.6772499999997</v>
      </c>
      <c r="G270" s="19">
        <v>395.15998999999999</v>
      </c>
      <c r="H270" s="19">
        <v>32.11936</v>
      </c>
      <c r="I270" s="19">
        <v>455</v>
      </c>
      <c r="J270" s="19">
        <v>132.44999999999999</v>
      </c>
      <c r="K270" s="19">
        <v>50</v>
      </c>
      <c r="L270" s="19">
        <v>53</v>
      </c>
      <c r="M270" s="19">
        <v>850.15998999999999</v>
      </c>
      <c r="N270" s="19">
        <v>262.70999</v>
      </c>
      <c r="O270" s="19">
        <v>505.30988000000002</v>
      </c>
      <c r="P270" s="7">
        <v>96.636279999999999</v>
      </c>
      <c r="Q270" s="10">
        <f>SUM(Table15[[#This Row],[Acceleration B1-3 Total Efforts (Gen 2)]:[Deceleration B1-3 Total Efforts (Gen 2)]])</f>
        <v>103</v>
      </c>
      <c r="R270" s="22">
        <f>AVERAGEIF(Table15[Name],Table15[[#This Row],[Name]],Table15[Total Distance (m)])</f>
        <v>5736.3535444827576</v>
      </c>
      <c r="S270" s="11">
        <f>AVERAGEIF(Table15[Name],Table15[[#This Row],[Name]],Table15[HSD Above 20 km/h])</f>
        <v>310.48689620689652</v>
      </c>
      <c r="T270" s="11">
        <f>AVERAGEIF(Table15[Name],Table15[[#This Row],[Name]],Table15[Maximum Velocity (km/h)])</f>
        <v>28.726263448275855</v>
      </c>
      <c r="U270" s="11">
        <f>AVERAGEIF(Table15[Name],Table15[[#This Row],[Name]],Table15[Velocity Zone 4 (15-20 Km/h) (m)])</f>
        <v>532.37862275862074</v>
      </c>
      <c r="V270" s="11">
        <f>AVERAGEIF(Table15[Name],Table15[[#This Row],[Name]],Table15[Velocity Zone 6 (25 + Km/h) (m)])</f>
        <v>94.211723793103417</v>
      </c>
      <c r="W270" s="11">
        <f>AVERAGEIF(Table15[Name],Table15[[#This Row],[Name]],Table15[Acceleration B1-3 Total Efforts (Gen 2)])</f>
        <v>72.41379310344827</v>
      </c>
      <c r="X270" s="11">
        <f>AVERAGEIF(Table15[Name],Table15[[#This Row],[Name]],Table15[Deceleration B1-3 Total Efforts (Gen 2)])</f>
        <v>61.517241379310342</v>
      </c>
      <c r="Y270" s="11">
        <f>AVERAGEIF(Table15[Name],Table15[[#This Row],[Name]],Table15[High Intensity Distance (m)_&gt;15])</f>
        <v>842.86551896551737</v>
      </c>
      <c r="Z270" s="11">
        <f>AVERAGEIF(Table15[Name],Table15[[#This Row],[Name]],Table15[Velocity Zone 5 (20-25 Km/h) (m)])</f>
        <v>216.27517241379309</v>
      </c>
      <c r="AA270" s="11">
        <f>AVERAGEIF(Table15[Name],Table15[[#This Row],[Name]],Table15[Total Player Load])</f>
        <v>644.87674827586204</v>
      </c>
      <c r="AB270" s="11">
        <f>AVERAGEIF(Table15[Name],Table15[[#This Row],[Name]],Table15[ACC+DEC])</f>
        <v>133.93103448275863</v>
      </c>
      <c r="AC270" s="11">
        <f>AVERAGE(Table15[Total Distance (m)])</f>
        <v>5546.0900840188679</v>
      </c>
      <c r="AD270" s="11">
        <f>AVERAGE(Table15[HSD Above 20 km/h])</f>
        <v>248.67511279245289</v>
      </c>
      <c r="AE270" s="11">
        <f>AVERAGE(Table15[Maximum Velocity (km/h)])</f>
        <v>25.938714150943401</v>
      </c>
      <c r="AF270" s="11">
        <f>AVERAGE(Table15[Velocity Zone 4 (15-20 Km/h) (m)])</f>
        <v>585.63754809433908</v>
      </c>
      <c r="AG270" s="11">
        <f>AVERAGE(Table15[Velocity Zone 6 (25 + Km/h) (m)])</f>
        <v>55.103452830188672</v>
      </c>
      <c r="AH270" s="11">
        <f>AVERAGE(Table15[Acceleration B1-3 Total Efforts (Gen 2)])</f>
        <v>70.932075471698113</v>
      </c>
      <c r="AI270" s="11">
        <f>AVERAGE(Table15[Deceleration B1-3 Total Efforts (Gen 2)])</f>
        <v>58.513207547169813</v>
      </c>
      <c r="AJ270" s="11">
        <f>AVERAGE(Table15[High Intensity Distance (m)_&gt;15])</f>
        <v>834.31266088679206</v>
      </c>
      <c r="AK270" s="11">
        <f>AVERAGE(Table15[Velocity Zone 5 (20-25 Km/h) (m)])</f>
        <v>193.57165996226419</v>
      </c>
      <c r="AL270" s="11">
        <f>AVERAGE(Table15[Total Player Load])</f>
        <v>612.17092028301886</v>
      </c>
      <c r="AM270" s="11">
        <f>AVERAGE(Table15[ACC+DEC])</f>
        <v>129.44528301886791</v>
      </c>
      <c r="AN270" s="11" t="str">
        <f>TEXT(Table15[[#This Row],[Date]],"mmmm")</f>
        <v>juillet</v>
      </c>
      <c r="AO270" s="11" t="e">
        <f ca="1">_xlfn.MAXIFS(Table15[Total Distance (m)],Table15[Name],Table15[[#This Row],[Name]])</f>
        <v>#NAME?</v>
      </c>
      <c r="AP270" s="11" t="e">
        <f ca="1">_xlfn.MAXIFS(Table15[HSD Above 20 km/h],Table15[Name],Table15[[#This Row],[Name]])</f>
        <v>#NAME?</v>
      </c>
      <c r="AQ270" s="11" t="e">
        <f ca="1">_xlfn.MAXIFS(Table15[Maximum Velocity (km/h)],Table15[Name],Table15[[#This Row],[Name]])</f>
        <v>#NAME?</v>
      </c>
      <c r="AR270" s="9" t="e">
        <f ca="1">Table15[[#This Row],[Maximum Velocity (km/h)]]/Table15[[#This Row],[Max_Maximum Velocity (km/h)]]</f>
        <v>#NAME?</v>
      </c>
      <c r="AS270" s="11" t="e">
        <f ca="1">_xlfn.MAXIFS(Table15[Velocity Zone 4 (15-20 Km/h) (m)],Table15[Name],Table15[[#This Row],[Name]])</f>
        <v>#NAME?</v>
      </c>
      <c r="AT270" s="11" t="e">
        <f ca="1">_xlfn.MAXIFS(Table15[Velocity Zone 6 (25 + Km/h) (m)],Table15[Name],Table15[[#This Row],[Name]])</f>
        <v>#NAME?</v>
      </c>
      <c r="AU270" s="11" t="e">
        <f ca="1">_xlfn.MAXIFS(Table15[Acceleration B1-3 Total Efforts (Gen 2)],Table15[Name],Table15[[#This Row],[Name]])</f>
        <v>#NAME?</v>
      </c>
      <c r="AV270" s="11" t="e">
        <f ca="1">_xlfn.MAXIFS(Table15[Deceleration B1-3 Total Efforts (Gen 2)],Table15[Name],Table15[[#This Row],[Name]])</f>
        <v>#NAME?</v>
      </c>
      <c r="AW270" s="11" t="e">
        <f ca="1">_xlfn.MAXIFS(Table15[High Intensity Distance (m)_&gt;15],Table15[Name],Table15[[#This Row],[Name]])</f>
        <v>#NAME?</v>
      </c>
      <c r="AX270" s="11" t="e">
        <f ca="1">_xlfn.MAXIFS(Table15[Velocity Zone 5 (20-25 Km/h) (m)],Table15[Name],Table15[[#This Row],[Name]])</f>
        <v>#NAME?</v>
      </c>
      <c r="AY270" s="11" t="e">
        <f ca="1">_xlfn.MAXIFS(Table15[Total Player Load],Table15[Name],Table15[[#This Row],[Name]])</f>
        <v>#NAME?</v>
      </c>
      <c r="AZ270" s="11" t="e">
        <f ca="1">_xlfn.MAXIFS(Table15[ACC+DEC],Table15[Name],Table15[[#This Row],[Name]])</f>
        <v>#NAME?</v>
      </c>
      <c r="BA270" s="11">
        <f>CONVERT(Table15[[#This Row],[Total Duration]],"day","mn")</f>
        <v>54.5</v>
      </c>
      <c r="BB270" s="12">
        <f>Table15[[#This Row],[HSD Above 20 km/h]]/Table15[[#This Row],[Duration(min)]]</f>
        <v>7.250642018348624</v>
      </c>
      <c r="BC270" s="12">
        <f>Table15[[#This Row],[Velocity Zone 4 (15-20 Km/h) (m)]]/Table15[[#This Row],[Duration(min)]]</f>
        <v>8.3486238532110093</v>
      </c>
      <c r="BD270" s="12">
        <f>Table15[[#This Row],[Velocity Zone 6 (25 + Km/h) (m)]]/Table15[[#This Row],[Duration(min)]]</f>
        <v>2.4302752293577981</v>
      </c>
      <c r="BE270" s="12">
        <f>Table15[[#This Row],[Acceleration B1-3 Total Efforts (Gen 2)]]/Table15[[#This Row],[Duration(min)]]</f>
        <v>0.91743119266055051</v>
      </c>
      <c r="BF270" s="12">
        <f>Table15[[#This Row],[Deceleration B1-3 Total Efforts (Gen 2)]]/Table15[[#This Row],[Duration(min)]]</f>
        <v>0.97247706422018354</v>
      </c>
      <c r="BG270" s="12">
        <f>Table15[[#This Row],[High Intensity Distance (m)_&gt;15]]/Table15[[#This Row],[Duration(min)]]</f>
        <v>15.599265871559632</v>
      </c>
      <c r="BH270" s="12">
        <f>Table15[[#This Row],[Velocity Zone 5 (20-25 Km/h) (m)]]/Table15[[#This Row],[Duration(min)]]</f>
        <v>4.8203667889908255</v>
      </c>
      <c r="BI270" s="12">
        <f>Table15[[#This Row],[Total Player Load]]/Table15[[#This Row],[Duration(min)]]</f>
        <v>9.2717409174311936</v>
      </c>
      <c r="BJ270" s="12">
        <f>Table15[[#This Row],[ACC+DEC]]/Table15[[#This Row],[Duration(min)]]</f>
        <v>1.8899082568807339</v>
      </c>
      <c r="BK270" s="11"/>
      <c r="BL270" s="11"/>
    </row>
    <row r="271" spans="1:64" x14ac:dyDescent="0.3">
      <c r="A271" s="6" t="s">
        <v>32</v>
      </c>
      <c r="B271" s="6" t="s">
        <v>190</v>
      </c>
      <c r="C271" s="18" t="s">
        <v>191</v>
      </c>
      <c r="D271" s="6" t="s">
        <v>33</v>
      </c>
      <c r="E271" s="17" t="s">
        <v>198</v>
      </c>
      <c r="F271" s="19">
        <v>6391.0664100000004</v>
      </c>
      <c r="G271" s="19">
        <v>320.05999000000003</v>
      </c>
      <c r="H271" s="19">
        <v>28.788119999999999</v>
      </c>
      <c r="I271" s="19">
        <v>822.42998999999998</v>
      </c>
      <c r="J271" s="19">
        <v>48.57</v>
      </c>
      <c r="K271" s="19">
        <v>64</v>
      </c>
      <c r="L271" s="19">
        <v>71</v>
      </c>
      <c r="M271" s="19">
        <v>1142.4899800000001</v>
      </c>
      <c r="N271" s="19">
        <v>271.48998999999998</v>
      </c>
      <c r="O271" s="19">
        <v>649.83983999999998</v>
      </c>
      <c r="P271" s="7">
        <v>109.49857</v>
      </c>
      <c r="Q271" s="10">
        <f>SUM(Table15[[#This Row],[Acceleration B1-3 Total Efforts (Gen 2)]:[Deceleration B1-3 Total Efforts (Gen 2)]])</f>
        <v>135</v>
      </c>
      <c r="R271" s="22">
        <f>AVERAGEIF(Table15[Name],Table15[[#This Row],[Name]],Table15[Total Distance (m)])</f>
        <v>6055.5326909677415</v>
      </c>
      <c r="S271" s="11">
        <f>AVERAGEIF(Table15[Name],Table15[[#This Row],[Name]],Table15[HSD Above 20 km/h])</f>
        <v>274.67451548387095</v>
      </c>
      <c r="T271" s="11">
        <f>AVERAGEIF(Table15[Name],Table15[[#This Row],[Name]],Table15[Maximum Velocity (km/h)])</f>
        <v>26.296229354838712</v>
      </c>
      <c r="U271" s="11">
        <f>AVERAGEIF(Table15[Name],Table15[[#This Row],[Name]],Table15[Velocity Zone 4 (15-20 Km/h) (m)])</f>
        <v>708.64805967741938</v>
      </c>
      <c r="V271" s="11">
        <f>AVERAGEIF(Table15[Name],Table15[[#This Row],[Name]],Table15[Velocity Zone 6 (25 + Km/h) (m)])</f>
        <v>66.10161225806452</v>
      </c>
      <c r="W271" s="11">
        <f>AVERAGEIF(Table15[Name],Table15[[#This Row],[Name]],Table15[Acceleration B1-3 Total Efforts (Gen 2)])</f>
        <v>82.935483870967744</v>
      </c>
      <c r="X271" s="11">
        <f>AVERAGEIF(Table15[Name],Table15[[#This Row],[Name]],Table15[Deceleration B1-3 Total Efforts (Gen 2)])</f>
        <v>67.774193548387103</v>
      </c>
      <c r="Y271" s="11">
        <f>AVERAGEIF(Table15[Name],Table15[[#This Row],[Name]],Table15[High Intensity Distance (m)_&gt;15])</f>
        <v>983.32257516129016</v>
      </c>
      <c r="Z271" s="11">
        <f>AVERAGEIF(Table15[Name],Table15[[#This Row],[Name]],Table15[Velocity Zone 5 (20-25 Km/h) (m)])</f>
        <v>208.5729032258065</v>
      </c>
      <c r="AA271" s="11">
        <f>AVERAGEIF(Table15[Name],Table15[[#This Row],[Name]],Table15[Total Player Load])</f>
        <v>684.52521000000002</v>
      </c>
      <c r="AB271" s="11">
        <f>AVERAGEIF(Table15[Name],Table15[[#This Row],[Name]],Table15[ACC+DEC])</f>
        <v>150.70967741935485</v>
      </c>
      <c r="AC271" s="11">
        <f>AVERAGE(Table15[Total Distance (m)])</f>
        <v>5546.0900840188679</v>
      </c>
      <c r="AD271" s="11">
        <f>AVERAGE(Table15[HSD Above 20 km/h])</f>
        <v>248.67511279245289</v>
      </c>
      <c r="AE271" s="11">
        <f>AVERAGE(Table15[Maximum Velocity (km/h)])</f>
        <v>25.938714150943401</v>
      </c>
      <c r="AF271" s="11">
        <f>AVERAGE(Table15[Velocity Zone 4 (15-20 Km/h) (m)])</f>
        <v>585.63754809433908</v>
      </c>
      <c r="AG271" s="11">
        <f>AVERAGE(Table15[Velocity Zone 6 (25 + Km/h) (m)])</f>
        <v>55.103452830188672</v>
      </c>
      <c r="AH271" s="11">
        <f>AVERAGE(Table15[Acceleration B1-3 Total Efforts (Gen 2)])</f>
        <v>70.932075471698113</v>
      </c>
      <c r="AI271" s="11">
        <f>AVERAGE(Table15[Deceleration B1-3 Total Efforts (Gen 2)])</f>
        <v>58.513207547169813</v>
      </c>
      <c r="AJ271" s="11">
        <f>AVERAGE(Table15[High Intensity Distance (m)_&gt;15])</f>
        <v>834.31266088679206</v>
      </c>
      <c r="AK271" s="11">
        <f>AVERAGE(Table15[Velocity Zone 5 (20-25 Km/h) (m)])</f>
        <v>193.57165996226419</v>
      </c>
      <c r="AL271" s="11">
        <f>AVERAGE(Table15[Total Player Load])</f>
        <v>612.17092028301886</v>
      </c>
      <c r="AM271" s="11">
        <f>AVERAGE(Table15[ACC+DEC])</f>
        <v>129.44528301886791</v>
      </c>
      <c r="AN271" s="11" t="str">
        <f>TEXT(Table15[[#This Row],[Date]],"mmmm")</f>
        <v>juillet</v>
      </c>
      <c r="AO271" s="11" t="e">
        <f ca="1">_xlfn.MAXIFS(Table15[Total Distance (m)],Table15[Name],Table15[[#This Row],[Name]])</f>
        <v>#NAME?</v>
      </c>
      <c r="AP271" s="11" t="e">
        <f ca="1">_xlfn.MAXIFS(Table15[HSD Above 20 km/h],Table15[Name],Table15[[#This Row],[Name]])</f>
        <v>#NAME?</v>
      </c>
      <c r="AQ271" s="11" t="e">
        <f ca="1">_xlfn.MAXIFS(Table15[Maximum Velocity (km/h)],Table15[Name],Table15[[#This Row],[Name]])</f>
        <v>#NAME?</v>
      </c>
      <c r="AR271" s="9" t="e">
        <f ca="1">Table15[[#This Row],[Maximum Velocity (km/h)]]/Table15[[#This Row],[Max_Maximum Velocity (km/h)]]</f>
        <v>#NAME?</v>
      </c>
      <c r="AS271" s="11" t="e">
        <f ca="1">_xlfn.MAXIFS(Table15[Velocity Zone 4 (15-20 Km/h) (m)],Table15[Name],Table15[[#This Row],[Name]])</f>
        <v>#NAME?</v>
      </c>
      <c r="AT271" s="11" t="e">
        <f ca="1">_xlfn.MAXIFS(Table15[Velocity Zone 6 (25 + Km/h) (m)],Table15[Name],Table15[[#This Row],[Name]])</f>
        <v>#NAME?</v>
      </c>
      <c r="AU271" s="11" t="e">
        <f ca="1">_xlfn.MAXIFS(Table15[Acceleration B1-3 Total Efforts (Gen 2)],Table15[Name],Table15[[#This Row],[Name]])</f>
        <v>#NAME?</v>
      </c>
      <c r="AV271" s="11" t="e">
        <f ca="1">_xlfn.MAXIFS(Table15[Deceleration B1-3 Total Efforts (Gen 2)],Table15[Name],Table15[[#This Row],[Name]])</f>
        <v>#NAME?</v>
      </c>
      <c r="AW271" s="11" t="e">
        <f ca="1">_xlfn.MAXIFS(Table15[High Intensity Distance (m)_&gt;15],Table15[Name],Table15[[#This Row],[Name]])</f>
        <v>#NAME?</v>
      </c>
      <c r="AX271" s="11" t="e">
        <f ca="1">_xlfn.MAXIFS(Table15[Velocity Zone 5 (20-25 Km/h) (m)],Table15[Name],Table15[[#This Row],[Name]])</f>
        <v>#NAME?</v>
      </c>
      <c r="AY271" s="11" t="e">
        <f ca="1">_xlfn.MAXIFS(Table15[Total Player Load],Table15[Name],Table15[[#This Row],[Name]])</f>
        <v>#NAME?</v>
      </c>
      <c r="AZ271" s="11" t="e">
        <f ca="1">_xlfn.MAXIFS(Table15[ACC+DEC],Table15[Name],Table15[[#This Row],[Name]])</f>
        <v>#NAME?</v>
      </c>
      <c r="BA271" s="11">
        <f>CONVERT(Table15[[#This Row],[Total Duration]],"day","mn")</f>
        <v>58.366666666666667</v>
      </c>
      <c r="BB271" s="12">
        <f>Table15[[#This Row],[HSD Above 20 km/h]]/Table15[[#This Row],[Duration(min)]]</f>
        <v>5.4836091947458598</v>
      </c>
      <c r="BC271" s="12">
        <f>Table15[[#This Row],[Velocity Zone 4 (15-20 Km/h) (m)]]/Table15[[#This Row],[Duration(min)]]</f>
        <v>14.090747972587092</v>
      </c>
      <c r="BD271" s="12">
        <f>Table15[[#This Row],[Velocity Zone 6 (25 + Km/h) (m)]]/Table15[[#This Row],[Duration(min)]]</f>
        <v>0.83215305539691609</v>
      </c>
      <c r="BE271" s="12">
        <f>Table15[[#This Row],[Acceleration B1-3 Total Efforts (Gen 2)]]/Table15[[#This Row],[Duration(min)]]</f>
        <v>1.0965162764134779</v>
      </c>
      <c r="BF271" s="12">
        <f>Table15[[#This Row],[Deceleration B1-3 Total Efforts (Gen 2)]]/Table15[[#This Row],[Duration(min)]]</f>
        <v>1.2164477441462023</v>
      </c>
      <c r="BG271" s="12">
        <f>Table15[[#This Row],[High Intensity Distance (m)_&gt;15]]/Table15[[#This Row],[Duration(min)]]</f>
        <v>19.574357167332952</v>
      </c>
      <c r="BH271" s="12">
        <f>Table15[[#This Row],[Velocity Zone 5 (20-25 Km/h) (m)]]/Table15[[#This Row],[Duration(min)]]</f>
        <v>4.6514561393489426</v>
      </c>
      <c r="BI271" s="12">
        <f>Table15[[#This Row],[Total Player Load]]/Table15[[#This Row],[Duration(min)]]</f>
        <v>11.13374940034266</v>
      </c>
      <c r="BJ271" s="12">
        <f>Table15[[#This Row],[ACC+DEC]]/Table15[[#This Row],[Duration(min)]]</f>
        <v>2.3129640205596802</v>
      </c>
      <c r="BK271" s="11"/>
      <c r="BL271" s="11"/>
    </row>
    <row r="272" spans="1:64" x14ac:dyDescent="0.3">
      <c r="A272" s="6" t="s">
        <v>34</v>
      </c>
      <c r="B272" s="6" t="s">
        <v>190</v>
      </c>
      <c r="C272" s="18" t="s">
        <v>191</v>
      </c>
      <c r="D272" s="6" t="s">
        <v>19</v>
      </c>
      <c r="E272" s="17" t="s">
        <v>201</v>
      </c>
      <c r="F272" s="19">
        <v>7566.62158</v>
      </c>
      <c r="G272" s="19">
        <v>287.62</v>
      </c>
      <c r="H272" s="19">
        <v>27.46088</v>
      </c>
      <c r="I272" s="19">
        <v>699.30002000000002</v>
      </c>
      <c r="J272" s="19">
        <v>56.97</v>
      </c>
      <c r="K272" s="19">
        <v>63</v>
      </c>
      <c r="L272" s="19">
        <v>60</v>
      </c>
      <c r="M272" s="19">
        <v>986.92002000000002</v>
      </c>
      <c r="N272" s="19">
        <v>230.65</v>
      </c>
      <c r="O272" s="19">
        <v>629.86476000000005</v>
      </c>
      <c r="P272" s="7">
        <v>84.203460000000007</v>
      </c>
      <c r="Q272" s="10">
        <f>SUM(Table15[[#This Row],[Acceleration B1-3 Total Efforts (Gen 2)]:[Deceleration B1-3 Total Efforts (Gen 2)]])</f>
        <v>123</v>
      </c>
      <c r="R272" s="22">
        <f>AVERAGEIF(Table15[Name],Table15[[#This Row],[Name]],Table15[Total Distance (m)])</f>
        <v>5581.052372000001</v>
      </c>
      <c r="S272" s="11">
        <f>AVERAGEIF(Table15[Name],Table15[[#This Row],[Name]],Table15[HSD Above 20 km/h])</f>
        <v>222.46299999999994</v>
      </c>
      <c r="T272" s="11">
        <f>AVERAGEIF(Table15[Name],Table15[[#This Row],[Name]],Table15[Maximum Velocity (km/h)])</f>
        <v>25.694832333333334</v>
      </c>
      <c r="U272" s="11">
        <f>AVERAGEIF(Table15[Name],Table15[[#This Row],[Name]],Table15[Velocity Zone 4 (15-20 Km/h) (m)])</f>
        <v>541.62199466666652</v>
      </c>
      <c r="V272" s="11">
        <f>AVERAGEIF(Table15[Name],Table15[[#This Row],[Name]],Table15[Velocity Zone 6 (25 + Km/h) (m)])</f>
        <v>43.164333333333325</v>
      </c>
      <c r="W272" s="11">
        <f>AVERAGEIF(Table15[Name],Table15[[#This Row],[Name]],Table15[Acceleration B1-3 Total Efforts (Gen 2)])</f>
        <v>53.666666666666664</v>
      </c>
      <c r="X272" s="11">
        <f>AVERAGEIF(Table15[Name],Table15[[#This Row],[Name]],Table15[Deceleration B1-3 Total Efforts (Gen 2)])</f>
        <v>40</v>
      </c>
      <c r="Y272" s="11">
        <f>AVERAGEIF(Table15[Name],Table15[[#This Row],[Name]],Table15[High Intensity Distance (m)_&gt;15])</f>
        <v>764.0849946666666</v>
      </c>
      <c r="Z272" s="11">
        <f>AVERAGEIF(Table15[Name],Table15[[#This Row],[Name]],Table15[Velocity Zone 5 (20-25 Km/h) (m)])</f>
        <v>179.29866666666666</v>
      </c>
      <c r="AA272" s="11">
        <f>AVERAGEIF(Table15[Name],Table15[[#This Row],[Name]],Table15[Total Player Load])</f>
        <v>509.93909600000012</v>
      </c>
      <c r="AB272" s="11">
        <f>AVERAGEIF(Table15[Name],Table15[[#This Row],[Name]],Table15[ACC+DEC])</f>
        <v>93.666666666666671</v>
      </c>
      <c r="AC272" s="11">
        <f>AVERAGE(Table15[Total Distance (m)])</f>
        <v>5546.0900840188679</v>
      </c>
      <c r="AD272" s="11">
        <f>AVERAGE(Table15[HSD Above 20 km/h])</f>
        <v>248.67511279245289</v>
      </c>
      <c r="AE272" s="11">
        <f>AVERAGE(Table15[Maximum Velocity (km/h)])</f>
        <v>25.938714150943401</v>
      </c>
      <c r="AF272" s="11">
        <f>AVERAGE(Table15[Velocity Zone 4 (15-20 Km/h) (m)])</f>
        <v>585.63754809433908</v>
      </c>
      <c r="AG272" s="11">
        <f>AVERAGE(Table15[Velocity Zone 6 (25 + Km/h) (m)])</f>
        <v>55.103452830188672</v>
      </c>
      <c r="AH272" s="11">
        <f>AVERAGE(Table15[Acceleration B1-3 Total Efforts (Gen 2)])</f>
        <v>70.932075471698113</v>
      </c>
      <c r="AI272" s="11">
        <f>AVERAGE(Table15[Deceleration B1-3 Total Efforts (Gen 2)])</f>
        <v>58.513207547169813</v>
      </c>
      <c r="AJ272" s="11">
        <f>AVERAGE(Table15[High Intensity Distance (m)_&gt;15])</f>
        <v>834.31266088679206</v>
      </c>
      <c r="AK272" s="11">
        <f>AVERAGE(Table15[Velocity Zone 5 (20-25 Km/h) (m)])</f>
        <v>193.57165996226419</v>
      </c>
      <c r="AL272" s="11">
        <f>AVERAGE(Table15[Total Player Load])</f>
        <v>612.17092028301886</v>
      </c>
      <c r="AM272" s="11">
        <f>AVERAGE(Table15[ACC+DEC])</f>
        <v>129.44528301886791</v>
      </c>
      <c r="AN272" s="11" t="str">
        <f>TEXT(Table15[[#This Row],[Date]],"mmmm")</f>
        <v>juillet</v>
      </c>
      <c r="AO272" s="11" t="e">
        <f ca="1">_xlfn.MAXIFS(Table15[Total Distance (m)],Table15[Name],Table15[[#This Row],[Name]])</f>
        <v>#NAME?</v>
      </c>
      <c r="AP272" s="11" t="e">
        <f ca="1">_xlfn.MAXIFS(Table15[HSD Above 20 km/h],Table15[Name],Table15[[#This Row],[Name]])</f>
        <v>#NAME?</v>
      </c>
      <c r="AQ272" s="11" t="e">
        <f ca="1">_xlfn.MAXIFS(Table15[Maximum Velocity (km/h)],Table15[Name],Table15[[#This Row],[Name]])</f>
        <v>#NAME?</v>
      </c>
      <c r="AR272" s="9" t="e">
        <f ca="1">Table15[[#This Row],[Maximum Velocity (km/h)]]/Table15[[#This Row],[Max_Maximum Velocity (km/h)]]</f>
        <v>#NAME?</v>
      </c>
      <c r="AS272" s="11" t="e">
        <f ca="1">_xlfn.MAXIFS(Table15[Velocity Zone 4 (15-20 Km/h) (m)],Table15[Name],Table15[[#This Row],[Name]])</f>
        <v>#NAME?</v>
      </c>
      <c r="AT272" s="11" t="e">
        <f ca="1">_xlfn.MAXIFS(Table15[Velocity Zone 6 (25 + Km/h) (m)],Table15[Name],Table15[[#This Row],[Name]])</f>
        <v>#NAME?</v>
      </c>
      <c r="AU272" s="11" t="e">
        <f ca="1">_xlfn.MAXIFS(Table15[Acceleration B1-3 Total Efforts (Gen 2)],Table15[Name],Table15[[#This Row],[Name]])</f>
        <v>#NAME?</v>
      </c>
      <c r="AV272" s="11" t="e">
        <f ca="1">_xlfn.MAXIFS(Table15[Deceleration B1-3 Total Efforts (Gen 2)],Table15[Name],Table15[[#This Row],[Name]])</f>
        <v>#NAME?</v>
      </c>
      <c r="AW272" s="11" t="e">
        <f ca="1">_xlfn.MAXIFS(Table15[High Intensity Distance (m)_&gt;15],Table15[Name],Table15[[#This Row],[Name]])</f>
        <v>#NAME?</v>
      </c>
      <c r="AX272" s="11" t="e">
        <f ca="1">_xlfn.MAXIFS(Table15[Velocity Zone 5 (20-25 Km/h) (m)],Table15[Name],Table15[[#This Row],[Name]])</f>
        <v>#NAME?</v>
      </c>
      <c r="AY272" s="11" t="e">
        <f ca="1">_xlfn.MAXIFS(Table15[Total Player Load],Table15[Name],Table15[[#This Row],[Name]])</f>
        <v>#NAME?</v>
      </c>
      <c r="AZ272" s="11" t="e">
        <f ca="1">_xlfn.MAXIFS(Table15[ACC+DEC],Table15[Name],Table15[[#This Row],[Name]])</f>
        <v>#NAME?</v>
      </c>
      <c r="BA272" s="11">
        <f>CONVERT(Table15[[#This Row],[Total Duration]],"day","mn")</f>
        <v>89.85</v>
      </c>
      <c r="BB272" s="12">
        <f>Table15[[#This Row],[HSD Above 20 km/h]]/Table15[[#This Row],[Duration(min)]]</f>
        <v>3.2011129660545357</v>
      </c>
      <c r="BC272" s="12">
        <f>Table15[[#This Row],[Velocity Zone 4 (15-20 Km/h) (m)]]/Table15[[#This Row],[Duration(min)]]</f>
        <v>7.7829718419588207</v>
      </c>
      <c r="BD272" s="12">
        <f>Table15[[#This Row],[Velocity Zone 6 (25 + Km/h) (m)]]/Table15[[#This Row],[Duration(min)]]</f>
        <v>0.6340567612687813</v>
      </c>
      <c r="BE272" s="12">
        <f>Table15[[#This Row],[Acceleration B1-3 Total Efforts (Gen 2)]]/Table15[[#This Row],[Duration(min)]]</f>
        <v>0.70116861435726219</v>
      </c>
      <c r="BF272" s="12">
        <f>Table15[[#This Row],[Deceleration B1-3 Total Efforts (Gen 2)]]/Table15[[#This Row],[Duration(min)]]</f>
        <v>0.667779632721202</v>
      </c>
      <c r="BG272" s="12">
        <f>Table15[[#This Row],[High Intensity Distance (m)_&gt;15]]/Table15[[#This Row],[Duration(min)]]</f>
        <v>10.984084808013357</v>
      </c>
      <c r="BH272" s="12">
        <f>Table15[[#This Row],[Velocity Zone 5 (20-25 Km/h) (m)]]/Table15[[#This Row],[Duration(min)]]</f>
        <v>2.5670562047857541</v>
      </c>
      <c r="BI272" s="12">
        <f>Table15[[#This Row],[Total Player Load]]/Table15[[#This Row],[Duration(min)]]</f>
        <v>7.0101809682804683</v>
      </c>
      <c r="BJ272" s="12">
        <f>Table15[[#This Row],[ACC+DEC]]/Table15[[#This Row],[Duration(min)]]</f>
        <v>1.3689482470784642</v>
      </c>
      <c r="BK272" s="11"/>
      <c r="BL272" s="11"/>
    </row>
    <row r="273" spans="1:64" x14ac:dyDescent="0.3">
      <c r="A273" s="6" t="s">
        <v>35</v>
      </c>
      <c r="B273" s="6" t="s">
        <v>190</v>
      </c>
      <c r="C273" s="18" t="s">
        <v>191</v>
      </c>
      <c r="D273" s="6" t="s">
        <v>36</v>
      </c>
      <c r="E273" s="17" t="s">
        <v>202</v>
      </c>
      <c r="F273" s="19">
        <v>7004.4169899999997</v>
      </c>
      <c r="G273" s="19">
        <v>569.60001999999997</v>
      </c>
      <c r="H273" s="19">
        <v>28.39479</v>
      </c>
      <c r="I273" s="19">
        <v>1333.4699599999999</v>
      </c>
      <c r="J273" s="19">
        <v>150.19999999999999</v>
      </c>
      <c r="K273" s="19">
        <v>85</v>
      </c>
      <c r="L273" s="19">
        <v>97</v>
      </c>
      <c r="M273" s="19">
        <v>1903.06998</v>
      </c>
      <c r="N273" s="19">
        <v>419.40001999999998</v>
      </c>
      <c r="O273" s="19">
        <v>690.96686</v>
      </c>
      <c r="P273" s="7">
        <v>104.20397</v>
      </c>
      <c r="Q273" s="10">
        <f>SUM(Table15[[#This Row],[Acceleration B1-3 Total Efforts (Gen 2)]:[Deceleration B1-3 Total Efforts (Gen 2)]])</f>
        <v>182</v>
      </c>
      <c r="R273" s="22">
        <f>AVERAGEIF(Table15[Name],Table15[[#This Row],[Name]],Table15[Total Distance (m)])</f>
        <v>6169.8410637500001</v>
      </c>
      <c r="S273" s="11">
        <f>AVERAGEIF(Table15[Name],Table15[[#This Row],[Name]],Table15[HSD Above 20 km/h])</f>
        <v>274.84625124999997</v>
      </c>
      <c r="T273" s="11">
        <f>AVERAGEIF(Table15[Name],Table15[[#This Row],[Name]],Table15[Maximum Velocity (km/h)])</f>
        <v>26.985341250000001</v>
      </c>
      <c r="U273" s="11">
        <f>AVERAGEIF(Table15[Name],Table15[[#This Row],[Name]],Table15[Velocity Zone 4 (15-20 Km/h) (m)])</f>
        <v>792.86249250000014</v>
      </c>
      <c r="V273" s="11">
        <f>AVERAGEIF(Table15[Name],Table15[[#This Row],[Name]],Table15[Velocity Zone 6 (25 + Km/h) (m)])</f>
        <v>61.385000000000005</v>
      </c>
      <c r="W273" s="11">
        <f>AVERAGEIF(Table15[Name],Table15[[#This Row],[Name]],Table15[Acceleration B1-3 Total Efforts (Gen 2)])</f>
        <v>101.875</v>
      </c>
      <c r="X273" s="11">
        <f>AVERAGEIF(Table15[Name],Table15[[#This Row],[Name]],Table15[Deceleration B1-3 Total Efforts (Gen 2)])</f>
        <v>102.5</v>
      </c>
      <c r="Y273" s="11">
        <f>AVERAGEIF(Table15[Name],Table15[[#This Row],[Name]],Table15[High Intensity Distance (m)_&gt;15])</f>
        <v>1067.7087437499999</v>
      </c>
      <c r="Z273" s="11">
        <f>AVERAGEIF(Table15[Name],Table15[[#This Row],[Name]],Table15[Velocity Zone 5 (20-25 Km/h) (m)])</f>
        <v>213.46125124999998</v>
      </c>
      <c r="AA273" s="11">
        <f>AVERAGEIF(Table15[Name],Table15[[#This Row],[Name]],Table15[Total Player Load])</f>
        <v>712.77147687500019</v>
      </c>
      <c r="AB273" s="11">
        <f>AVERAGEIF(Table15[Name],Table15[[#This Row],[Name]],Table15[ACC+DEC])</f>
        <v>204.375</v>
      </c>
      <c r="AC273" s="11">
        <f>AVERAGE(Table15[Total Distance (m)])</f>
        <v>5546.0900840188679</v>
      </c>
      <c r="AD273" s="11">
        <f>AVERAGE(Table15[HSD Above 20 km/h])</f>
        <v>248.67511279245289</v>
      </c>
      <c r="AE273" s="11">
        <f>AVERAGE(Table15[Maximum Velocity (km/h)])</f>
        <v>25.938714150943401</v>
      </c>
      <c r="AF273" s="11">
        <f>AVERAGE(Table15[Velocity Zone 4 (15-20 Km/h) (m)])</f>
        <v>585.63754809433908</v>
      </c>
      <c r="AG273" s="11">
        <f>AVERAGE(Table15[Velocity Zone 6 (25 + Km/h) (m)])</f>
        <v>55.103452830188672</v>
      </c>
      <c r="AH273" s="11">
        <f>AVERAGE(Table15[Acceleration B1-3 Total Efforts (Gen 2)])</f>
        <v>70.932075471698113</v>
      </c>
      <c r="AI273" s="11">
        <f>AVERAGE(Table15[Deceleration B1-3 Total Efforts (Gen 2)])</f>
        <v>58.513207547169813</v>
      </c>
      <c r="AJ273" s="11">
        <f>AVERAGE(Table15[High Intensity Distance (m)_&gt;15])</f>
        <v>834.31266088679206</v>
      </c>
      <c r="AK273" s="11">
        <f>AVERAGE(Table15[Velocity Zone 5 (20-25 Km/h) (m)])</f>
        <v>193.57165996226419</v>
      </c>
      <c r="AL273" s="11">
        <f>AVERAGE(Table15[Total Player Load])</f>
        <v>612.17092028301886</v>
      </c>
      <c r="AM273" s="11">
        <f>AVERAGE(Table15[ACC+DEC])</f>
        <v>129.44528301886791</v>
      </c>
      <c r="AN273" s="11" t="str">
        <f>TEXT(Table15[[#This Row],[Date]],"mmmm")</f>
        <v>juillet</v>
      </c>
      <c r="AO273" s="11" t="e">
        <f ca="1">_xlfn.MAXIFS(Table15[Total Distance (m)],Table15[Name],Table15[[#This Row],[Name]])</f>
        <v>#NAME?</v>
      </c>
      <c r="AP273" s="11" t="e">
        <f ca="1">_xlfn.MAXIFS(Table15[HSD Above 20 km/h],Table15[Name],Table15[[#This Row],[Name]])</f>
        <v>#NAME?</v>
      </c>
      <c r="AQ273" s="11" t="e">
        <f ca="1">_xlfn.MAXIFS(Table15[Maximum Velocity (km/h)],Table15[Name],Table15[[#This Row],[Name]])</f>
        <v>#NAME?</v>
      </c>
      <c r="AR273" s="9" t="e">
        <f ca="1">Table15[[#This Row],[Maximum Velocity (km/h)]]/Table15[[#This Row],[Max_Maximum Velocity (km/h)]]</f>
        <v>#NAME?</v>
      </c>
      <c r="AS273" s="11" t="e">
        <f ca="1">_xlfn.MAXIFS(Table15[Velocity Zone 4 (15-20 Km/h) (m)],Table15[Name],Table15[[#This Row],[Name]])</f>
        <v>#NAME?</v>
      </c>
      <c r="AT273" s="11" t="e">
        <f ca="1">_xlfn.MAXIFS(Table15[Velocity Zone 6 (25 + Km/h) (m)],Table15[Name],Table15[[#This Row],[Name]])</f>
        <v>#NAME?</v>
      </c>
      <c r="AU273" s="11" t="e">
        <f ca="1">_xlfn.MAXIFS(Table15[Acceleration B1-3 Total Efforts (Gen 2)],Table15[Name],Table15[[#This Row],[Name]])</f>
        <v>#NAME?</v>
      </c>
      <c r="AV273" s="11" t="e">
        <f ca="1">_xlfn.MAXIFS(Table15[Deceleration B1-3 Total Efforts (Gen 2)],Table15[Name],Table15[[#This Row],[Name]])</f>
        <v>#NAME?</v>
      </c>
      <c r="AW273" s="11" t="e">
        <f ca="1">_xlfn.MAXIFS(Table15[High Intensity Distance (m)_&gt;15],Table15[Name],Table15[[#This Row],[Name]])</f>
        <v>#NAME?</v>
      </c>
      <c r="AX273" s="11" t="e">
        <f ca="1">_xlfn.MAXIFS(Table15[Velocity Zone 5 (20-25 Km/h) (m)],Table15[Name],Table15[[#This Row],[Name]])</f>
        <v>#NAME?</v>
      </c>
      <c r="AY273" s="11" t="e">
        <f ca="1">_xlfn.MAXIFS(Table15[Total Player Load],Table15[Name],Table15[[#This Row],[Name]])</f>
        <v>#NAME?</v>
      </c>
      <c r="AZ273" s="11" t="e">
        <f ca="1">_xlfn.MAXIFS(Table15[ACC+DEC],Table15[Name],Table15[[#This Row],[Name]])</f>
        <v>#NAME?</v>
      </c>
      <c r="BA273" s="11">
        <f>CONVERT(Table15[[#This Row],[Total Duration]],"day","mn")</f>
        <v>67.216666666666654</v>
      </c>
      <c r="BB273" s="12">
        <f>Table15[[#This Row],[HSD Above 20 km/h]]/Table15[[#This Row],[Duration(min)]]</f>
        <v>8.4740890652120022</v>
      </c>
      <c r="BC273" s="12">
        <f>Table15[[#This Row],[Velocity Zone 4 (15-20 Km/h) (m)]]/Table15[[#This Row],[Duration(min)]]</f>
        <v>19.838382742375405</v>
      </c>
      <c r="BD273" s="12">
        <f>Table15[[#This Row],[Velocity Zone 6 (25 + Km/h) (m)]]/Table15[[#This Row],[Duration(min)]]</f>
        <v>2.2345648400694276</v>
      </c>
      <c r="BE273" s="12">
        <f>Table15[[#This Row],[Acceleration B1-3 Total Efforts (Gen 2)]]/Table15[[#This Row],[Duration(min)]]</f>
        <v>1.2645673196131915</v>
      </c>
      <c r="BF273" s="12">
        <f>Table15[[#This Row],[Deceleration B1-3 Total Efforts (Gen 2)]]/Table15[[#This Row],[Duration(min)]]</f>
        <v>1.4430944706174067</v>
      </c>
      <c r="BG273" s="12">
        <f>Table15[[#This Row],[High Intensity Distance (m)_&gt;15]]/Table15[[#This Row],[Duration(min)]]</f>
        <v>28.312471807587411</v>
      </c>
      <c r="BH273" s="12">
        <f>Table15[[#This Row],[Velocity Zone 5 (20-25 Km/h) (m)]]/Table15[[#This Row],[Duration(min)]]</f>
        <v>6.2395242251425751</v>
      </c>
      <c r="BI273" s="12">
        <f>Table15[[#This Row],[Total Player Load]]/Table15[[#This Row],[Duration(min)]]</f>
        <v>10.279695412844038</v>
      </c>
      <c r="BJ273" s="12">
        <f>Table15[[#This Row],[ACC+DEC]]/Table15[[#This Row],[Duration(min)]]</f>
        <v>2.7076617902305982</v>
      </c>
      <c r="BK273" s="11"/>
      <c r="BL273" s="11"/>
    </row>
    <row r="274" spans="1:64" x14ac:dyDescent="0.3">
      <c r="A274" s="6" t="s">
        <v>132</v>
      </c>
      <c r="B274" s="6" t="s">
        <v>190</v>
      </c>
      <c r="C274" s="18">
        <v>45134</v>
      </c>
      <c r="D274" s="6" t="s">
        <v>133</v>
      </c>
      <c r="E274" s="17" t="s">
        <v>194</v>
      </c>
      <c r="F274" s="19">
        <v>1919.71216</v>
      </c>
      <c r="G274" s="19">
        <v>469.38002</v>
      </c>
      <c r="H274" s="19">
        <v>30.811640000000001</v>
      </c>
      <c r="I274" s="19">
        <v>732.27002000000005</v>
      </c>
      <c r="J274" s="19">
        <v>135.21001000000001</v>
      </c>
      <c r="K274" s="19">
        <v>31</v>
      </c>
      <c r="L274" s="19">
        <v>11</v>
      </c>
      <c r="M274" s="19">
        <v>1201.65004</v>
      </c>
      <c r="N274" s="19">
        <v>334.17000999999999</v>
      </c>
      <c r="O274" s="19">
        <v>202.63551000000001</v>
      </c>
      <c r="P274" s="7">
        <v>84.817920000000001</v>
      </c>
      <c r="Q274" s="10">
        <f>SUM(Table15[[#This Row],[Acceleration B1-3 Total Efforts (Gen 2)]:[Deceleration B1-3 Total Efforts (Gen 2)]])</f>
        <v>42</v>
      </c>
      <c r="R274" s="22">
        <f>AVERAGEIF(Table15[Name],Table15[[#This Row],[Name]],Table15[Total Distance (m)])</f>
        <v>5479.0795495652173</v>
      </c>
      <c r="S274" s="11">
        <f>AVERAGEIF(Table15[Name],Table15[[#This Row],[Name]],Table15[HSD Above 20 km/h])</f>
        <v>386.95826173913048</v>
      </c>
      <c r="T274" s="11">
        <f>AVERAGEIF(Table15[Name],Table15[[#This Row],[Name]],Table15[Maximum Velocity (km/h)])</f>
        <v>29.089952173913051</v>
      </c>
      <c r="U274" s="11">
        <f>AVERAGEIF(Table15[Name],Table15[[#This Row],[Name]],Table15[Velocity Zone 4 (15-20 Km/h) (m)])</f>
        <v>636.45826130434773</v>
      </c>
      <c r="V274" s="11">
        <f>AVERAGEIF(Table15[Name],Table15[[#This Row],[Name]],Table15[Velocity Zone 6 (25 + Km/h) (m)])</f>
        <v>92.425217391304358</v>
      </c>
      <c r="W274" s="11">
        <f>AVERAGEIF(Table15[Name],Table15[[#This Row],[Name]],Table15[Acceleration B1-3 Total Efforts (Gen 2)])</f>
        <v>88.347826086956516</v>
      </c>
      <c r="X274" s="11">
        <f>AVERAGEIF(Table15[Name],Table15[[#This Row],[Name]],Table15[Deceleration B1-3 Total Efforts (Gen 2)])</f>
        <v>63.434782608695649</v>
      </c>
      <c r="Y274" s="11">
        <f>AVERAGEIF(Table15[Name],Table15[[#This Row],[Name]],Table15[High Intensity Distance (m)_&gt;15])</f>
        <v>1023.4165230434783</v>
      </c>
      <c r="Z274" s="11">
        <f>AVERAGEIF(Table15[Name],Table15[[#This Row],[Name]],Table15[Velocity Zone 5 (20-25 Km/h) (m)])</f>
        <v>294.53304434782609</v>
      </c>
      <c r="AA274" s="11">
        <f>AVERAGEIF(Table15[Name],Table15[[#This Row],[Name]],Table15[Total Player Load])</f>
        <v>648.57789217391303</v>
      </c>
      <c r="AB274" s="11">
        <f>AVERAGEIF(Table15[Name],Table15[[#This Row],[Name]],Table15[ACC+DEC])</f>
        <v>151.78260869565219</v>
      </c>
      <c r="AC274" s="11">
        <f>AVERAGE(Table15[Total Distance (m)])</f>
        <v>5546.0900840188679</v>
      </c>
      <c r="AD274" s="11">
        <f>AVERAGE(Table15[HSD Above 20 km/h])</f>
        <v>248.67511279245289</v>
      </c>
      <c r="AE274" s="11">
        <f>AVERAGE(Table15[Maximum Velocity (km/h)])</f>
        <v>25.938714150943401</v>
      </c>
      <c r="AF274" s="11">
        <f>AVERAGE(Table15[Velocity Zone 4 (15-20 Km/h) (m)])</f>
        <v>585.63754809433908</v>
      </c>
      <c r="AG274" s="11">
        <f>AVERAGE(Table15[Velocity Zone 6 (25 + Km/h) (m)])</f>
        <v>55.103452830188672</v>
      </c>
      <c r="AH274" s="11">
        <f>AVERAGE(Table15[Acceleration B1-3 Total Efforts (Gen 2)])</f>
        <v>70.932075471698113</v>
      </c>
      <c r="AI274" s="11">
        <f>AVERAGE(Table15[Deceleration B1-3 Total Efforts (Gen 2)])</f>
        <v>58.513207547169813</v>
      </c>
      <c r="AJ274" s="11">
        <f>AVERAGE(Table15[High Intensity Distance (m)_&gt;15])</f>
        <v>834.31266088679206</v>
      </c>
      <c r="AK274" s="11">
        <f>AVERAGE(Table15[Velocity Zone 5 (20-25 Km/h) (m)])</f>
        <v>193.57165996226419</v>
      </c>
      <c r="AL274" s="11">
        <f>AVERAGE(Table15[Total Player Load])</f>
        <v>612.17092028301886</v>
      </c>
      <c r="AM274" s="11">
        <f>AVERAGE(Table15[ACC+DEC])</f>
        <v>129.44528301886791</v>
      </c>
      <c r="AN274" s="11" t="str">
        <f>TEXT(Table15[[#This Row],[Date]],"mmmm")</f>
        <v>juillet</v>
      </c>
      <c r="AO274" s="11" t="e">
        <f ca="1">_xlfn.MAXIFS(Table15[Total Distance (m)],Table15[Name],Table15[[#This Row],[Name]])</f>
        <v>#NAME?</v>
      </c>
      <c r="AP274" s="11" t="e">
        <f ca="1">_xlfn.MAXIFS(Table15[HSD Above 20 km/h],Table15[Name],Table15[[#This Row],[Name]])</f>
        <v>#NAME?</v>
      </c>
      <c r="AQ274" s="11" t="e">
        <f ca="1">_xlfn.MAXIFS(Table15[Maximum Velocity (km/h)],Table15[Name],Table15[[#This Row],[Name]])</f>
        <v>#NAME?</v>
      </c>
      <c r="AR274" s="9" t="e">
        <f ca="1">Table15[[#This Row],[Maximum Velocity (km/h)]]/Table15[[#This Row],[Max_Maximum Velocity (km/h)]]</f>
        <v>#NAME?</v>
      </c>
      <c r="AS274" s="11" t="e">
        <f ca="1">_xlfn.MAXIFS(Table15[Velocity Zone 4 (15-20 Km/h) (m)],Table15[Name],Table15[[#This Row],[Name]])</f>
        <v>#NAME?</v>
      </c>
      <c r="AT274" s="11" t="e">
        <f ca="1">_xlfn.MAXIFS(Table15[Velocity Zone 6 (25 + Km/h) (m)],Table15[Name],Table15[[#This Row],[Name]])</f>
        <v>#NAME?</v>
      </c>
      <c r="AU274" s="11" t="e">
        <f ca="1">_xlfn.MAXIFS(Table15[Acceleration B1-3 Total Efforts (Gen 2)],Table15[Name],Table15[[#This Row],[Name]])</f>
        <v>#NAME?</v>
      </c>
      <c r="AV274" s="11" t="e">
        <f ca="1">_xlfn.MAXIFS(Table15[Deceleration B1-3 Total Efforts (Gen 2)],Table15[Name],Table15[[#This Row],[Name]])</f>
        <v>#NAME?</v>
      </c>
      <c r="AW274" s="11" t="e">
        <f ca="1">_xlfn.MAXIFS(Table15[High Intensity Distance (m)_&gt;15],Table15[Name],Table15[[#This Row],[Name]])</f>
        <v>#NAME?</v>
      </c>
      <c r="AX274" s="11" t="e">
        <f ca="1">_xlfn.MAXIFS(Table15[Velocity Zone 5 (20-25 Km/h) (m)],Table15[Name],Table15[[#This Row],[Name]])</f>
        <v>#NAME?</v>
      </c>
      <c r="AY274" s="11" t="e">
        <f ca="1">_xlfn.MAXIFS(Table15[Total Player Load],Table15[Name],Table15[[#This Row],[Name]])</f>
        <v>#NAME?</v>
      </c>
      <c r="AZ274" s="11" t="e">
        <f ca="1">_xlfn.MAXIFS(Table15[ACC+DEC],Table15[Name],Table15[[#This Row],[Name]])</f>
        <v>#NAME?</v>
      </c>
      <c r="BA274" s="11">
        <f>CONVERT(Table15[[#This Row],[Total Duration]],"day","mn")</f>
        <v>22.633333333333333</v>
      </c>
      <c r="BB274" s="12">
        <f>Table15[[#This Row],[HSD Above 20 km/h]]/Table15[[#This Row],[Duration(min)]]</f>
        <v>20.738439764359352</v>
      </c>
      <c r="BC274" s="12">
        <f>Table15[[#This Row],[Velocity Zone 4 (15-20 Km/h) (m)]]/Table15[[#This Row],[Duration(min)]]</f>
        <v>32.35360913107511</v>
      </c>
      <c r="BD274" s="12">
        <f>Table15[[#This Row],[Velocity Zone 6 (25 + Km/h) (m)]]/Table15[[#This Row],[Duration(min)]]</f>
        <v>5.9739326951399123</v>
      </c>
      <c r="BE274" s="12">
        <f>Table15[[#This Row],[Acceleration B1-3 Total Efforts (Gen 2)]]/Table15[[#This Row],[Duration(min)]]</f>
        <v>1.3696612665684831</v>
      </c>
      <c r="BF274" s="12">
        <f>Table15[[#This Row],[Deceleration B1-3 Total Efforts (Gen 2)]]/Table15[[#This Row],[Duration(min)]]</f>
        <v>0.48600883652430044</v>
      </c>
      <c r="BG274" s="12">
        <f>Table15[[#This Row],[High Intensity Distance (m)_&gt;15]]/Table15[[#This Row],[Duration(min)]]</f>
        <v>53.092048895434466</v>
      </c>
      <c r="BH274" s="12">
        <f>Table15[[#This Row],[Velocity Zone 5 (20-25 Km/h) (m)]]/Table15[[#This Row],[Duration(min)]]</f>
        <v>14.764507069219441</v>
      </c>
      <c r="BI274" s="12">
        <f>Table15[[#This Row],[Total Player Load]]/Table15[[#This Row],[Duration(min)]]</f>
        <v>8.9529680412371135</v>
      </c>
      <c r="BJ274" s="12">
        <f>Table15[[#This Row],[ACC+DEC]]/Table15[[#This Row],[Duration(min)]]</f>
        <v>1.8556701030927836</v>
      </c>
      <c r="BK274" s="11"/>
      <c r="BL274" s="11"/>
    </row>
    <row r="275" spans="1:64" x14ac:dyDescent="0.3">
      <c r="A275" s="6" t="s">
        <v>38</v>
      </c>
      <c r="B275" s="6" t="s">
        <v>190</v>
      </c>
      <c r="C275" s="18" t="s">
        <v>191</v>
      </c>
      <c r="D275" s="6" t="s">
        <v>36</v>
      </c>
      <c r="E275" s="17" t="s">
        <v>203</v>
      </c>
      <c r="F275" s="19">
        <v>4141.1972699999997</v>
      </c>
      <c r="G275" s="19">
        <v>440.28998999999999</v>
      </c>
      <c r="H275" s="19">
        <v>27.72514</v>
      </c>
      <c r="I275" s="19">
        <v>900.46001999999999</v>
      </c>
      <c r="J275" s="19">
        <v>29.86</v>
      </c>
      <c r="K275" s="19">
        <v>61</v>
      </c>
      <c r="L275" s="19">
        <v>41</v>
      </c>
      <c r="M275" s="19">
        <v>1340.75001</v>
      </c>
      <c r="N275" s="19">
        <v>410.42998999999998</v>
      </c>
      <c r="O275" s="19">
        <v>432.23462000000001</v>
      </c>
      <c r="P275" s="7">
        <v>84.04853</v>
      </c>
      <c r="Q275" s="10">
        <f>SUM(Table15[[#This Row],[Acceleration B1-3 Total Efforts (Gen 2)]:[Deceleration B1-3 Total Efforts (Gen 2)]])</f>
        <v>102</v>
      </c>
      <c r="R275" s="22">
        <f>AVERAGEIF(Table15[Name],Table15[[#This Row],[Name]],Table15[Total Distance (m)])</f>
        <v>5862.2701721428584</v>
      </c>
      <c r="S275" s="11">
        <f>AVERAGEIF(Table15[Name],Table15[[#This Row],[Name]],Table15[HSD Above 20 km/h])</f>
        <v>234.10142785714288</v>
      </c>
      <c r="T275" s="11">
        <f>AVERAGEIF(Table15[Name],Table15[[#This Row],[Name]],Table15[Maximum Velocity (km/h)])</f>
        <v>25.695756428571428</v>
      </c>
      <c r="U275" s="11">
        <f>AVERAGEIF(Table15[Name],Table15[[#This Row],[Name]],Table15[Velocity Zone 4 (15-20 Km/h) (m)])</f>
        <v>673.12214035714283</v>
      </c>
      <c r="V275" s="11">
        <f>AVERAGEIF(Table15[Name],Table15[[#This Row],[Name]],Table15[Velocity Zone 6 (25 + Km/h) (m)])</f>
        <v>30.467142857142857</v>
      </c>
      <c r="W275" s="11">
        <f>AVERAGEIF(Table15[Name],Table15[[#This Row],[Name]],Table15[Acceleration B1-3 Total Efforts (Gen 2)])</f>
        <v>78.285714285714292</v>
      </c>
      <c r="X275" s="11">
        <f>AVERAGEIF(Table15[Name],Table15[[#This Row],[Name]],Table15[Deceleration B1-3 Total Efforts (Gen 2)])</f>
        <v>71.178571428571431</v>
      </c>
      <c r="Y275" s="11">
        <f>AVERAGEIF(Table15[Name],Table15[[#This Row],[Name]],Table15[High Intensity Distance (m)_&gt;15])</f>
        <v>907.22356821428571</v>
      </c>
      <c r="Z275" s="11">
        <f>AVERAGEIF(Table15[Name],Table15[[#This Row],[Name]],Table15[Velocity Zone 5 (20-25 Km/h) (m)])</f>
        <v>203.63428500000001</v>
      </c>
      <c r="AA275" s="11">
        <f>AVERAGEIF(Table15[Name],Table15[[#This Row],[Name]],Table15[Total Player Load])</f>
        <v>656.75099392857157</v>
      </c>
      <c r="AB275" s="11">
        <f>AVERAGEIF(Table15[Name],Table15[[#This Row],[Name]],Table15[ACC+DEC])</f>
        <v>149.46428571428572</v>
      </c>
      <c r="AC275" s="11">
        <f>AVERAGE(Table15[Total Distance (m)])</f>
        <v>5546.0900840188679</v>
      </c>
      <c r="AD275" s="11">
        <f>AVERAGE(Table15[HSD Above 20 km/h])</f>
        <v>248.67511279245289</v>
      </c>
      <c r="AE275" s="11">
        <f>AVERAGE(Table15[Maximum Velocity (km/h)])</f>
        <v>25.938714150943401</v>
      </c>
      <c r="AF275" s="11">
        <f>AVERAGE(Table15[Velocity Zone 4 (15-20 Km/h) (m)])</f>
        <v>585.63754809433908</v>
      </c>
      <c r="AG275" s="11">
        <f>AVERAGE(Table15[Velocity Zone 6 (25 + Km/h) (m)])</f>
        <v>55.103452830188672</v>
      </c>
      <c r="AH275" s="11">
        <f>AVERAGE(Table15[Acceleration B1-3 Total Efforts (Gen 2)])</f>
        <v>70.932075471698113</v>
      </c>
      <c r="AI275" s="11">
        <f>AVERAGE(Table15[Deceleration B1-3 Total Efforts (Gen 2)])</f>
        <v>58.513207547169813</v>
      </c>
      <c r="AJ275" s="11">
        <f>AVERAGE(Table15[High Intensity Distance (m)_&gt;15])</f>
        <v>834.31266088679206</v>
      </c>
      <c r="AK275" s="11">
        <f>AVERAGE(Table15[Velocity Zone 5 (20-25 Km/h) (m)])</f>
        <v>193.57165996226419</v>
      </c>
      <c r="AL275" s="11">
        <f>AVERAGE(Table15[Total Player Load])</f>
        <v>612.17092028301886</v>
      </c>
      <c r="AM275" s="11">
        <f>AVERAGE(Table15[ACC+DEC])</f>
        <v>129.44528301886791</v>
      </c>
      <c r="AN275" s="11" t="str">
        <f>TEXT(Table15[[#This Row],[Date]],"mmmm")</f>
        <v>juillet</v>
      </c>
      <c r="AO275" s="11" t="e">
        <f ca="1">_xlfn.MAXIFS(Table15[Total Distance (m)],Table15[Name],Table15[[#This Row],[Name]])</f>
        <v>#NAME?</v>
      </c>
      <c r="AP275" s="11" t="e">
        <f ca="1">_xlfn.MAXIFS(Table15[HSD Above 20 km/h],Table15[Name],Table15[[#This Row],[Name]])</f>
        <v>#NAME?</v>
      </c>
      <c r="AQ275" s="11" t="e">
        <f ca="1">_xlfn.MAXIFS(Table15[Maximum Velocity (km/h)],Table15[Name],Table15[[#This Row],[Name]])</f>
        <v>#NAME?</v>
      </c>
      <c r="AR275" s="9" t="e">
        <f ca="1">Table15[[#This Row],[Maximum Velocity (km/h)]]/Table15[[#This Row],[Max_Maximum Velocity (km/h)]]</f>
        <v>#NAME?</v>
      </c>
      <c r="AS275" s="11" t="e">
        <f ca="1">_xlfn.MAXIFS(Table15[Velocity Zone 4 (15-20 Km/h) (m)],Table15[Name],Table15[[#This Row],[Name]])</f>
        <v>#NAME?</v>
      </c>
      <c r="AT275" s="11" t="e">
        <f ca="1">_xlfn.MAXIFS(Table15[Velocity Zone 6 (25 + Km/h) (m)],Table15[Name],Table15[[#This Row],[Name]])</f>
        <v>#NAME?</v>
      </c>
      <c r="AU275" s="11" t="e">
        <f ca="1">_xlfn.MAXIFS(Table15[Acceleration B1-3 Total Efforts (Gen 2)],Table15[Name],Table15[[#This Row],[Name]])</f>
        <v>#NAME?</v>
      </c>
      <c r="AV275" s="11" t="e">
        <f ca="1">_xlfn.MAXIFS(Table15[Deceleration B1-3 Total Efforts (Gen 2)],Table15[Name],Table15[[#This Row],[Name]])</f>
        <v>#NAME?</v>
      </c>
      <c r="AW275" s="11" t="e">
        <f ca="1">_xlfn.MAXIFS(Table15[High Intensity Distance (m)_&gt;15],Table15[Name],Table15[[#This Row],[Name]])</f>
        <v>#NAME?</v>
      </c>
      <c r="AX275" s="11" t="e">
        <f ca="1">_xlfn.MAXIFS(Table15[Velocity Zone 5 (20-25 Km/h) (m)],Table15[Name],Table15[[#This Row],[Name]])</f>
        <v>#NAME?</v>
      </c>
      <c r="AY275" s="11" t="e">
        <f ca="1">_xlfn.MAXIFS(Table15[Total Player Load],Table15[Name],Table15[[#This Row],[Name]])</f>
        <v>#NAME?</v>
      </c>
      <c r="AZ275" s="11" t="e">
        <f ca="1">_xlfn.MAXIFS(Table15[ACC+DEC],Table15[Name],Table15[[#This Row],[Name]])</f>
        <v>#NAME?</v>
      </c>
      <c r="BA275" s="11">
        <f>CONVERT(Table15[[#This Row],[Total Duration]],"day","mn")</f>
        <v>49.266666666666673</v>
      </c>
      <c r="BB275" s="12">
        <f>Table15[[#This Row],[HSD Above 20 km/h]]/Table15[[#This Row],[Duration(min)]]</f>
        <v>8.93687395128552</v>
      </c>
      <c r="BC275" s="12">
        <f>Table15[[#This Row],[Velocity Zone 4 (15-20 Km/h) (m)]]/Table15[[#This Row],[Duration(min)]]</f>
        <v>18.277266982408658</v>
      </c>
      <c r="BD275" s="12">
        <f>Table15[[#This Row],[Velocity Zone 6 (25 + Km/h) (m)]]/Table15[[#This Row],[Duration(min)]]</f>
        <v>0.60608930987821374</v>
      </c>
      <c r="BE275" s="12">
        <f>Table15[[#This Row],[Acceleration B1-3 Total Efforts (Gen 2)]]/Table15[[#This Row],[Duration(min)]]</f>
        <v>1.2381596752368063</v>
      </c>
      <c r="BF275" s="12">
        <f>Table15[[#This Row],[Deceleration B1-3 Total Efforts (Gen 2)]]/Table15[[#This Row],[Duration(min)]]</f>
        <v>0.83220568335588618</v>
      </c>
      <c r="BG275" s="12">
        <f>Table15[[#This Row],[High Intensity Distance (m)_&gt;15]]/Table15[[#This Row],[Duration(min)]]</f>
        <v>27.214140933694178</v>
      </c>
      <c r="BH275" s="12">
        <f>Table15[[#This Row],[Velocity Zone 5 (20-25 Km/h) (m)]]/Table15[[#This Row],[Duration(min)]]</f>
        <v>8.3307846414073055</v>
      </c>
      <c r="BI275" s="12">
        <f>Table15[[#This Row],[Total Player Load]]/Table15[[#This Row],[Duration(min)]]</f>
        <v>8.7733684709066289</v>
      </c>
      <c r="BJ275" s="12">
        <f>Table15[[#This Row],[ACC+DEC]]/Table15[[#This Row],[Duration(min)]]</f>
        <v>2.0703653585926927</v>
      </c>
      <c r="BK275" s="11"/>
      <c r="BL275" s="11"/>
    </row>
    <row r="276" spans="1:64" x14ac:dyDescent="0.3">
      <c r="A276" s="6" t="s">
        <v>14</v>
      </c>
      <c r="B276" s="6" t="s">
        <v>162</v>
      </c>
      <c r="C276" s="18" t="s">
        <v>193</v>
      </c>
      <c r="D276" s="6" t="s">
        <v>15</v>
      </c>
      <c r="E276" s="17" t="s">
        <v>204</v>
      </c>
      <c r="F276" s="19">
        <v>5382.5771500000001</v>
      </c>
      <c r="G276" s="19">
        <v>196.47998999999999</v>
      </c>
      <c r="H276" s="19">
        <v>26.060400000000001</v>
      </c>
      <c r="I276" s="19">
        <v>1033.9799800000001</v>
      </c>
      <c r="J276" s="19">
        <v>16.3</v>
      </c>
      <c r="K276" s="19">
        <v>75</v>
      </c>
      <c r="L276" s="19">
        <v>57</v>
      </c>
      <c r="M276" s="19">
        <v>1230.4599700000001</v>
      </c>
      <c r="N276" s="19">
        <v>180.17999</v>
      </c>
      <c r="O276" s="19">
        <v>599.56688999999994</v>
      </c>
      <c r="P276" s="25">
        <v>75.422150000000002</v>
      </c>
      <c r="Q276" s="26">
        <f>SUM(Table15[[#This Row],[Acceleration B1-3 Total Efforts (Gen 2)]:[Deceleration B1-3 Total Efforts (Gen 2)]])</f>
        <v>132</v>
      </c>
      <c r="R276" s="22">
        <f>AVERAGEIF(Table15[Name],Table15[[#This Row],[Name]],Table15[Total Distance (m)])</f>
        <v>4869.3203724000005</v>
      </c>
      <c r="S276" s="11">
        <f>AVERAGEIF(Table15[Name],Table15[[#This Row],[Name]],Table15[HSD Above 20 km/h])</f>
        <v>247.6363996</v>
      </c>
      <c r="T276" s="11">
        <f>AVERAGEIF(Table15[Name],Table15[[#This Row],[Name]],Table15[Maximum Velocity (km/h)])</f>
        <v>26.278271199999999</v>
      </c>
      <c r="U276" s="11">
        <f>AVERAGEIF(Table15[Name],Table15[[#This Row],[Name]],Table15[Velocity Zone 4 (15-20 Km/h) (m)])</f>
        <v>530.37160040000015</v>
      </c>
      <c r="V276" s="11">
        <f>AVERAGEIF(Table15[Name],Table15[[#This Row],[Name]],Table15[Velocity Zone 6 (25 + Km/h) (m)])</f>
        <v>78.678400000000011</v>
      </c>
      <c r="W276" s="11">
        <f>AVERAGEIF(Table15[Name],Table15[[#This Row],[Name]],Table15[Acceleration B1-3 Total Efforts (Gen 2)])</f>
        <v>62.76</v>
      </c>
      <c r="X276" s="11">
        <f>AVERAGEIF(Table15[Name],Table15[[#This Row],[Name]],Table15[Deceleration B1-3 Total Efforts (Gen 2)])</f>
        <v>54.96</v>
      </c>
      <c r="Y276" s="11">
        <f>AVERAGEIF(Table15[Name],Table15[[#This Row],[Name]],Table15[High Intensity Distance (m)_&gt;15])</f>
        <v>778.00800000000015</v>
      </c>
      <c r="Z276" s="11">
        <f>AVERAGEIF(Table15[Name],Table15[[#This Row],[Name]],Table15[Velocity Zone 5 (20-25 Km/h) (m)])</f>
        <v>168.95799960000005</v>
      </c>
      <c r="AA276" s="11">
        <f>AVERAGEIF(Table15[Name],Table15[[#This Row],[Name]],Table15[Total Player Load])</f>
        <v>537.5049484000001</v>
      </c>
      <c r="AB276" s="11">
        <f>AVERAGEIF(Table15[Name],Table15[[#This Row],[Name]],Table15[ACC+DEC])</f>
        <v>117.72</v>
      </c>
      <c r="AC276" s="11">
        <f>AVERAGE(Table15[Total Distance (m)])</f>
        <v>5546.0900840188679</v>
      </c>
      <c r="AD276" s="11">
        <f>AVERAGE(Table15[HSD Above 20 km/h])</f>
        <v>248.67511279245289</v>
      </c>
      <c r="AE276" s="11">
        <f>AVERAGE(Table15[Maximum Velocity (km/h)])</f>
        <v>25.938714150943401</v>
      </c>
      <c r="AF276" s="11">
        <f>AVERAGE(Table15[Velocity Zone 4 (15-20 Km/h) (m)])</f>
        <v>585.63754809433908</v>
      </c>
      <c r="AG276" s="11">
        <f>AVERAGE(Table15[Velocity Zone 6 (25 + Km/h) (m)])</f>
        <v>55.103452830188672</v>
      </c>
      <c r="AH276" s="11">
        <f>AVERAGE(Table15[Acceleration B1-3 Total Efforts (Gen 2)])</f>
        <v>70.932075471698113</v>
      </c>
      <c r="AI276" s="11">
        <f>AVERAGE(Table15[Deceleration B1-3 Total Efforts (Gen 2)])</f>
        <v>58.513207547169813</v>
      </c>
      <c r="AJ276" s="11">
        <f>AVERAGE(Table15[High Intensity Distance (m)_&gt;15])</f>
        <v>834.31266088679206</v>
      </c>
      <c r="AK276" s="11">
        <f>AVERAGE(Table15[Velocity Zone 5 (20-25 Km/h) (m)])</f>
        <v>193.57165996226419</v>
      </c>
      <c r="AL276" s="11">
        <f>AVERAGE(Table15[Total Player Load])</f>
        <v>612.17092028301886</v>
      </c>
      <c r="AM276" s="11">
        <f>AVERAGE(Table15[ACC+DEC])</f>
        <v>129.44528301886791</v>
      </c>
      <c r="AN276" s="11" t="str">
        <f>TEXT(Table15[[#This Row],[Date]],"mmmm")</f>
        <v>juillet</v>
      </c>
      <c r="AO276" s="11" t="e">
        <f ca="1">_xlfn.MAXIFS(Table15[Total Distance (m)],Table15[Name],Table15[[#This Row],[Name]])</f>
        <v>#NAME?</v>
      </c>
      <c r="AP276" s="11" t="e">
        <f ca="1">_xlfn.MAXIFS(Table15[HSD Above 20 km/h],Table15[Name],Table15[[#This Row],[Name]])</f>
        <v>#NAME?</v>
      </c>
      <c r="AQ276" s="11" t="e">
        <f ca="1">_xlfn.MAXIFS(Table15[Maximum Velocity (km/h)],Table15[Name],Table15[[#This Row],[Name]])</f>
        <v>#NAME?</v>
      </c>
      <c r="AR276" s="9" t="e">
        <f ca="1">Table15[[#This Row],[Maximum Velocity (km/h)]]/Table15[[#This Row],[Max_Maximum Velocity (km/h)]]</f>
        <v>#NAME?</v>
      </c>
      <c r="AS276" s="11" t="e">
        <f ca="1">_xlfn.MAXIFS(Table15[Velocity Zone 4 (15-20 Km/h) (m)],Table15[Name],Table15[[#This Row],[Name]])</f>
        <v>#NAME?</v>
      </c>
      <c r="AT276" s="11" t="e">
        <f ca="1">_xlfn.MAXIFS(Table15[Velocity Zone 6 (25 + Km/h) (m)],Table15[Name],Table15[[#This Row],[Name]])</f>
        <v>#NAME?</v>
      </c>
      <c r="AU276" s="11" t="e">
        <f ca="1">_xlfn.MAXIFS(Table15[Acceleration B1-3 Total Efforts (Gen 2)],Table15[Name],Table15[[#This Row],[Name]])</f>
        <v>#NAME?</v>
      </c>
      <c r="AV276" s="11" t="e">
        <f ca="1">_xlfn.MAXIFS(Table15[Deceleration B1-3 Total Efforts (Gen 2)],Table15[Name],Table15[[#This Row],[Name]])</f>
        <v>#NAME?</v>
      </c>
      <c r="AW276" s="11" t="e">
        <f ca="1">_xlfn.MAXIFS(Table15[High Intensity Distance (m)_&gt;15],Table15[Name],Table15[[#This Row],[Name]])</f>
        <v>#NAME?</v>
      </c>
      <c r="AX276" s="11" t="e">
        <f ca="1">_xlfn.MAXIFS(Table15[Velocity Zone 5 (20-25 Km/h) (m)],Table15[Name],Table15[[#This Row],[Name]])</f>
        <v>#NAME?</v>
      </c>
      <c r="AY276" s="11" t="e">
        <f ca="1">_xlfn.MAXIFS(Table15[Total Player Load],Table15[Name],Table15[[#This Row],[Name]])</f>
        <v>#NAME?</v>
      </c>
      <c r="AZ276" s="11" t="e">
        <f ca="1">_xlfn.MAXIFS(Table15[ACC+DEC],Table15[Name],Table15[[#This Row],[Name]])</f>
        <v>#NAME?</v>
      </c>
      <c r="BA276" s="11">
        <f>CONVERT(Table15[[#This Row],[Total Duration]],"day","mn")</f>
        <v>71.349999999999994</v>
      </c>
      <c r="BB276" s="12">
        <f>Table15[[#This Row],[HSD Above 20 km/h]]/Table15[[#This Row],[Duration(min)]]</f>
        <v>2.7537489838822706</v>
      </c>
      <c r="BC276" s="12">
        <f>Table15[[#This Row],[Velocity Zone 4 (15-20 Km/h) (m)]]/Table15[[#This Row],[Duration(min)]]</f>
        <v>14.491660546601263</v>
      </c>
      <c r="BD276" s="12">
        <f>Table15[[#This Row],[Velocity Zone 6 (25 + Km/h) (m)]]/Table15[[#This Row],[Duration(min)]]</f>
        <v>0.22845129642606871</v>
      </c>
      <c r="BE276" s="12">
        <f>Table15[[#This Row],[Acceleration B1-3 Total Efforts (Gen 2)]]/Table15[[#This Row],[Duration(min)]]</f>
        <v>1.051156271899089</v>
      </c>
      <c r="BF276" s="12">
        <f>Table15[[#This Row],[Deceleration B1-3 Total Efforts (Gen 2)]]/Table15[[#This Row],[Duration(min)]]</f>
        <v>0.7988787666433077</v>
      </c>
      <c r="BG276" s="12">
        <f>Table15[[#This Row],[High Intensity Distance (m)_&gt;15]]/Table15[[#This Row],[Duration(min)]]</f>
        <v>17.245409530483535</v>
      </c>
      <c r="BH276" s="12">
        <f>Table15[[#This Row],[Velocity Zone 5 (20-25 Km/h) (m)]]/Table15[[#This Row],[Duration(min)]]</f>
        <v>2.5252976874562019</v>
      </c>
      <c r="BI276" s="12">
        <f>Table15[[#This Row],[Total Player Load]]/Table15[[#This Row],[Duration(min)]]</f>
        <v>8.4031799579537498</v>
      </c>
      <c r="BJ276" s="12">
        <f>Table15[[#This Row],[ACC+DEC]]/Table15[[#This Row],[Duration(min)]]</f>
        <v>1.8500350385423967</v>
      </c>
      <c r="BK276" s="11"/>
      <c r="BL276" s="11"/>
    </row>
    <row r="277" spans="1:64" x14ac:dyDescent="0.3">
      <c r="A277" s="6" t="s">
        <v>20</v>
      </c>
      <c r="B277" s="6" t="s">
        <v>162</v>
      </c>
      <c r="C277" s="18" t="s">
        <v>193</v>
      </c>
      <c r="D277" s="6" t="s">
        <v>21</v>
      </c>
      <c r="E277" s="17" t="s">
        <v>204</v>
      </c>
      <c r="F277" s="19">
        <v>4939.7002000000002</v>
      </c>
      <c r="G277" s="19">
        <v>66.91</v>
      </c>
      <c r="H277" s="19">
        <v>24.674520000000001</v>
      </c>
      <c r="I277" s="19">
        <v>881.03003000000001</v>
      </c>
      <c r="J277" s="19">
        <v>0</v>
      </c>
      <c r="K277" s="19">
        <v>89</v>
      </c>
      <c r="L277" s="19">
        <v>71</v>
      </c>
      <c r="M277" s="19">
        <v>947.94002999999998</v>
      </c>
      <c r="N277" s="19">
        <v>66.91</v>
      </c>
      <c r="O277" s="19">
        <v>540.59222</v>
      </c>
      <c r="P277" s="25">
        <v>69.216440000000006</v>
      </c>
      <c r="Q277" s="26">
        <f>SUM(Table15[[#This Row],[Acceleration B1-3 Total Efforts (Gen 2)]:[Deceleration B1-3 Total Efforts (Gen 2)]])</f>
        <v>160</v>
      </c>
      <c r="R277" s="22">
        <f>AVERAGEIF(Table15[Name],Table15[[#This Row],[Name]],Table15[Total Distance (m)])</f>
        <v>5363.5460153333315</v>
      </c>
      <c r="S277" s="11">
        <f>AVERAGEIF(Table15[Name],Table15[[#This Row],[Name]],Table15[HSD Above 20 km/h])</f>
        <v>256.65866566666665</v>
      </c>
      <c r="T277" s="11">
        <f>AVERAGEIF(Table15[Name],Table15[[#This Row],[Name]],Table15[Maximum Velocity (km/h)])</f>
        <v>25.384765000000002</v>
      </c>
      <c r="U277" s="11">
        <f>AVERAGEIF(Table15[Name],Table15[[#This Row],[Name]],Table15[Velocity Zone 4 (15-20 Km/h) (m)])</f>
        <v>556.02699966666682</v>
      </c>
      <c r="V277" s="11">
        <f>AVERAGEIF(Table15[Name],Table15[[#This Row],[Name]],Table15[Velocity Zone 6 (25 + Km/h) (m)])</f>
        <v>51.111667666666676</v>
      </c>
      <c r="W277" s="11">
        <f>AVERAGEIF(Table15[Name],Table15[[#This Row],[Name]],Table15[Acceleration B1-3 Total Efforts (Gen 2)])</f>
        <v>73.8</v>
      </c>
      <c r="X277" s="11">
        <f>AVERAGEIF(Table15[Name],Table15[[#This Row],[Name]],Table15[Deceleration B1-3 Total Efforts (Gen 2)])</f>
        <v>70.533333333333331</v>
      </c>
      <c r="Y277" s="11">
        <f>AVERAGEIF(Table15[Name],Table15[[#This Row],[Name]],Table15[High Intensity Distance (m)_&gt;15])</f>
        <v>812.68566533333353</v>
      </c>
      <c r="Z277" s="11">
        <f>AVERAGEIF(Table15[Name],Table15[[#This Row],[Name]],Table15[Velocity Zone 5 (20-25 Km/h) (m)])</f>
        <v>205.546998</v>
      </c>
      <c r="AA277" s="11">
        <f>AVERAGEIF(Table15[Name],Table15[[#This Row],[Name]],Table15[Total Player Load])</f>
        <v>642.88242899999989</v>
      </c>
      <c r="AB277" s="11">
        <f>AVERAGEIF(Table15[Name],Table15[[#This Row],[Name]],Table15[ACC+DEC])</f>
        <v>144.33333333333334</v>
      </c>
      <c r="AC277" s="11">
        <f>AVERAGE(Table15[Total Distance (m)])</f>
        <v>5546.0900840188679</v>
      </c>
      <c r="AD277" s="11">
        <f>AVERAGE(Table15[HSD Above 20 km/h])</f>
        <v>248.67511279245289</v>
      </c>
      <c r="AE277" s="11">
        <f>AVERAGE(Table15[Maximum Velocity (km/h)])</f>
        <v>25.938714150943401</v>
      </c>
      <c r="AF277" s="11">
        <f>AVERAGE(Table15[Velocity Zone 4 (15-20 Km/h) (m)])</f>
        <v>585.63754809433908</v>
      </c>
      <c r="AG277" s="11">
        <f>AVERAGE(Table15[Velocity Zone 6 (25 + Km/h) (m)])</f>
        <v>55.103452830188672</v>
      </c>
      <c r="AH277" s="11">
        <f>AVERAGE(Table15[Acceleration B1-3 Total Efforts (Gen 2)])</f>
        <v>70.932075471698113</v>
      </c>
      <c r="AI277" s="11">
        <f>AVERAGE(Table15[Deceleration B1-3 Total Efforts (Gen 2)])</f>
        <v>58.513207547169813</v>
      </c>
      <c r="AJ277" s="11">
        <f>AVERAGE(Table15[High Intensity Distance (m)_&gt;15])</f>
        <v>834.31266088679206</v>
      </c>
      <c r="AK277" s="11">
        <f>AVERAGE(Table15[Velocity Zone 5 (20-25 Km/h) (m)])</f>
        <v>193.57165996226419</v>
      </c>
      <c r="AL277" s="11">
        <f>AVERAGE(Table15[Total Player Load])</f>
        <v>612.17092028301886</v>
      </c>
      <c r="AM277" s="11">
        <f>AVERAGE(Table15[ACC+DEC])</f>
        <v>129.44528301886791</v>
      </c>
      <c r="AN277" s="11" t="str">
        <f>TEXT(Table15[[#This Row],[Date]],"mmmm")</f>
        <v>juillet</v>
      </c>
      <c r="AO277" s="11" t="e">
        <f ca="1">_xlfn.MAXIFS(Table15[Total Distance (m)],Table15[Name],Table15[[#This Row],[Name]])</f>
        <v>#NAME?</v>
      </c>
      <c r="AP277" s="11" t="e">
        <f ca="1">_xlfn.MAXIFS(Table15[HSD Above 20 km/h],Table15[Name],Table15[[#This Row],[Name]])</f>
        <v>#NAME?</v>
      </c>
      <c r="AQ277" s="11" t="e">
        <f ca="1">_xlfn.MAXIFS(Table15[Maximum Velocity (km/h)],Table15[Name],Table15[[#This Row],[Name]])</f>
        <v>#NAME?</v>
      </c>
      <c r="AR277" s="9" t="e">
        <f ca="1">Table15[[#This Row],[Maximum Velocity (km/h)]]/Table15[[#This Row],[Max_Maximum Velocity (km/h)]]</f>
        <v>#NAME?</v>
      </c>
      <c r="AS277" s="11" t="e">
        <f ca="1">_xlfn.MAXIFS(Table15[Velocity Zone 4 (15-20 Km/h) (m)],Table15[Name],Table15[[#This Row],[Name]])</f>
        <v>#NAME?</v>
      </c>
      <c r="AT277" s="11" t="e">
        <f ca="1">_xlfn.MAXIFS(Table15[Velocity Zone 6 (25 + Km/h) (m)],Table15[Name],Table15[[#This Row],[Name]])</f>
        <v>#NAME?</v>
      </c>
      <c r="AU277" s="11" t="e">
        <f ca="1">_xlfn.MAXIFS(Table15[Acceleration B1-3 Total Efforts (Gen 2)],Table15[Name],Table15[[#This Row],[Name]])</f>
        <v>#NAME?</v>
      </c>
      <c r="AV277" s="11" t="e">
        <f ca="1">_xlfn.MAXIFS(Table15[Deceleration B1-3 Total Efforts (Gen 2)],Table15[Name],Table15[[#This Row],[Name]])</f>
        <v>#NAME?</v>
      </c>
      <c r="AW277" s="11" t="e">
        <f ca="1">_xlfn.MAXIFS(Table15[High Intensity Distance (m)_&gt;15],Table15[Name],Table15[[#This Row],[Name]])</f>
        <v>#NAME?</v>
      </c>
      <c r="AX277" s="11" t="e">
        <f ca="1">_xlfn.MAXIFS(Table15[Velocity Zone 5 (20-25 Km/h) (m)],Table15[Name],Table15[[#This Row],[Name]])</f>
        <v>#NAME?</v>
      </c>
      <c r="AY277" s="11" t="e">
        <f ca="1">_xlfn.MAXIFS(Table15[Total Player Load],Table15[Name],Table15[[#This Row],[Name]])</f>
        <v>#NAME?</v>
      </c>
      <c r="AZ277" s="11" t="e">
        <f ca="1">_xlfn.MAXIFS(Table15[ACC+DEC],Table15[Name],Table15[[#This Row],[Name]])</f>
        <v>#NAME?</v>
      </c>
      <c r="BA277" s="11">
        <f>CONVERT(Table15[[#This Row],[Total Duration]],"day","mn")</f>
        <v>71.349999999999994</v>
      </c>
      <c r="BB277" s="12">
        <f>Table15[[#This Row],[HSD Above 20 km/h]]/Table15[[#This Row],[Duration(min)]]</f>
        <v>0.93777154870357393</v>
      </c>
      <c r="BC277" s="12">
        <f>Table15[[#This Row],[Velocity Zone 4 (15-20 Km/h) (m)]]/Table15[[#This Row],[Duration(min)]]</f>
        <v>12.348003223545902</v>
      </c>
      <c r="BD277" s="12">
        <f>Table15[[#This Row],[Velocity Zone 6 (25 + Km/h) (m)]]/Table15[[#This Row],[Duration(min)]]</f>
        <v>0</v>
      </c>
      <c r="BE277" s="12">
        <f>Table15[[#This Row],[Acceleration B1-3 Total Efforts (Gen 2)]]/Table15[[#This Row],[Duration(min)]]</f>
        <v>1.2473721093202523</v>
      </c>
      <c r="BF277" s="12">
        <f>Table15[[#This Row],[Deceleration B1-3 Total Efforts (Gen 2)]]/Table15[[#This Row],[Duration(min)]]</f>
        <v>0.99509460406447103</v>
      </c>
      <c r="BG277" s="12">
        <f>Table15[[#This Row],[High Intensity Distance (m)_&gt;15]]/Table15[[#This Row],[Duration(min)]]</f>
        <v>13.285774772249475</v>
      </c>
      <c r="BH277" s="12">
        <f>Table15[[#This Row],[Velocity Zone 5 (20-25 Km/h) (m)]]/Table15[[#This Row],[Duration(min)]]</f>
        <v>0.93777154870357393</v>
      </c>
      <c r="BI277" s="12">
        <f>Table15[[#This Row],[Total Player Load]]/Table15[[#This Row],[Duration(min)]]</f>
        <v>7.576625367904696</v>
      </c>
      <c r="BJ277" s="12">
        <f>Table15[[#This Row],[ACC+DEC]]/Table15[[#This Row],[Duration(min)]]</f>
        <v>2.2424667133847236</v>
      </c>
      <c r="BK277" s="11"/>
      <c r="BL277" s="11"/>
    </row>
    <row r="278" spans="1:64" x14ac:dyDescent="0.3">
      <c r="A278" s="6" t="s">
        <v>159</v>
      </c>
      <c r="B278" s="6" t="s">
        <v>162</v>
      </c>
      <c r="C278" s="18" t="s">
        <v>193</v>
      </c>
      <c r="D278" s="6" t="s">
        <v>133</v>
      </c>
      <c r="E278" s="17" t="s">
        <v>205</v>
      </c>
      <c r="F278" s="19">
        <v>5198.8862300000001</v>
      </c>
      <c r="G278" s="19">
        <v>104.13</v>
      </c>
      <c r="H278" s="19">
        <v>26.439029999999999</v>
      </c>
      <c r="I278" s="19">
        <v>1015.63</v>
      </c>
      <c r="J278" s="19">
        <v>9.8000000000000007</v>
      </c>
      <c r="K278" s="19">
        <v>81</v>
      </c>
      <c r="L278" s="19">
        <v>60</v>
      </c>
      <c r="M278" s="19">
        <v>1119.76</v>
      </c>
      <c r="N278" s="19">
        <v>94.33</v>
      </c>
      <c r="O278" s="19">
        <v>539.78368999999998</v>
      </c>
      <c r="P278" s="25">
        <v>72.914969999999997</v>
      </c>
      <c r="Q278" s="26">
        <f>SUM(Table15[[#This Row],[Acceleration B1-3 Total Efforts (Gen 2)]:[Deceleration B1-3 Total Efforts (Gen 2)]])</f>
        <v>141</v>
      </c>
      <c r="R278" s="22">
        <f>AVERAGEIF(Table15[Name],Table15[[#This Row],[Name]],Table15[Total Distance (m)])</f>
        <v>4770.1773194736861</v>
      </c>
      <c r="S278" s="11">
        <f>AVERAGEIF(Table15[Name],Table15[[#This Row],[Name]],Table15[HSD Above 20 km/h])</f>
        <v>287.34263210526314</v>
      </c>
      <c r="T278" s="11">
        <f>AVERAGEIF(Table15[Name],Table15[[#This Row],[Name]],Table15[Maximum Velocity (km/h)])</f>
        <v>26.175440000000002</v>
      </c>
      <c r="U278" s="11">
        <f>AVERAGEIF(Table15[Name],Table15[[#This Row],[Name]],Table15[Velocity Zone 4 (15-20 Km/h) (m)])</f>
        <v>619.53948315789467</v>
      </c>
      <c r="V278" s="11">
        <f>AVERAGEIF(Table15[Name],Table15[[#This Row],[Name]],Table15[Velocity Zone 6 (25 + Km/h) (m)])</f>
        <v>51.665788947368419</v>
      </c>
      <c r="W278" s="11">
        <f>AVERAGEIF(Table15[Name],Table15[[#This Row],[Name]],Table15[Acceleration B1-3 Total Efforts (Gen 2)])</f>
        <v>67</v>
      </c>
      <c r="X278" s="11">
        <f>AVERAGEIF(Table15[Name],Table15[[#This Row],[Name]],Table15[Deceleration B1-3 Total Efforts (Gen 2)])</f>
        <v>53.263157894736842</v>
      </c>
      <c r="Y278" s="11">
        <f>AVERAGEIF(Table15[Name],Table15[[#This Row],[Name]],Table15[High Intensity Distance (m)_&gt;15])</f>
        <v>906.88211526315797</v>
      </c>
      <c r="Z278" s="11">
        <f>AVERAGEIF(Table15[Name],Table15[[#This Row],[Name]],Table15[Velocity Zone 5 (20-25 Km/h) (m)])</f>
        <v>235.67684315789475</v>
      </c>
      <c r="AA278" s="11">
        <f>AVERAGEIF(Table15[Name],Table15[[#This Row],[Name]],Table15[Total Player Load])</f>
        <v>507.92690578947372</v>
      </c>
      <c r="AB278" s="11">
        <f>AVERAGEIF(Table15[Name],Table15[[#This Row],[Name]],Table15[ACC+DEC])</f>
        <v>120.26315789473684</v>
      </c>
      <c r="AC278" s="11">
        <f>AVERAGE(Table15[Total Distance (m)])</f>
        <v>5546.0900840188679</v>
      </c>
      <c r="AD278" s="11">
        <f>AVERAGE(Table15[HSD Above 20 km/h])</f>
        <v>248.67511279245289</v>
      </c>
      <c r="AE278" s="11">
        <f>AVERAGE(Table15[Maximum Velocity (km/h)])</f>
        <v>25.938714150943401</v>
      </c>
      <c r="AF278" s="11">
        <f>AVERAGE(Table15[Velocity Zone 4 (15-20 Km/h) (m)])</f>
        <v>585.63754809433908</v>
      </c>
      <c r="AG278" s="11">
        <f>AVERAGE(Table15[Velocity Zone 6 (25 + Km/h) (m)])</f>
        <v>55.103452830188672</v>
      </c>
      <c r="AH278" s="11">
        <f>AVERAGE(Table15[Acceleration B1-3 Total Efforts (Gen 2)])</f>
        <v>70.932075471698113</v>
      </c>
      <c r="AI278" s="11">
        <f>AVERAGE(Table15[Deceleration B1-3 Total Efforts (Gen 2)])</f>
        <v>58.513207547169813</v>
      </c>
      <c r="AJ278" s="11">
        <f>AVERAGE(Table15[High Intensity Distance (m)_&gt;15])</f>
        <v>834.31266088679206</v>
      </c>
      <c r="AK278" s="11">
        <f>AVERAGE(Table15[Velocity Zone 5 (20-25 Km/h) (m)])</f>
        <v>193.57165996226419</v>
      </c>
      <c r="AL278" s="11">
        <f>AVERAGE(Table15[Total Player Load])</f>
        <v>612.17092028301886</v>
      </c>
      <c r="AM278" s="11">
        <f>AVERAGE(Table15[ACC+DEC])</f>
        <v>129.44528301886791</v>
      </c>
      <c r="AN278" s="11" t="str">
        <f>TEXT(Table15[[#This Row],[Date]],"mmmm")</f>
        <v>juillet</v>
      </c>
      <c r="AO278" s="11" t="e">
        <f ca="1">_xlfn.MAXIFS(Table15[Total Distance (m)],Table15[Name],Table15[[#This Row],[Name]])</f>
        <v>#NAME?</v>
      </c>
      <c r="AP278" s="11" t="e">
        <f ca="1">_xlfn.MAXIFS(Table15[HSD Above 20 km/h],Table15[Name],Table15[[#This Row],[Name]])</f>
        <v>#NAME?</v>
      </c>
      <c r="AQ278" s="11" t="e">
        <f ca="1">_xlfn.MAXIFS(Table15[Maximum Velocity (km/h)],Table15[Name],Table15[[#This Row],[Name]])</f>
        <v>#NAME?</v>
      </c>
      <c r="AR278" s="9" t="e">
        <f ca="1">Table15[[#This Row],[Maximum Velocity (km/h)]]/Table15[[#This Row],[Max_Maximum Velocity (km/h)]]</f>
        <v>#NAME?</v>
      </c>
      <c r="AS278" s="11" t="e">
        <f ca="1">_xlfn.MAXIFS(Table15[Velocity Zone 4 (15-20 Km/h) (m)],Table15[Name],Table15[[#This Row],[Name]])</f>
        <v>#NAME?</v>
      </c>
      <c r="AT278" s="11" t="e">
        <f ca="1">_xlfn.MAXIFS(Table15[Velocity Zone 6 (25 + Km/h) (m)],Table15[Name],Table15[[#This Row],[Name]])</f>
        <v>#NAME?</v>
      </c>
      <c r="AU278" s="11" t="e">
        <f ca="1">_xlfn.MAXIFS(Table15[Acceleration B1-3 Total Efforts (Gen 2)],Table15[Name],Table15[[#This Row],[Name]])</f>
        <v>#NAME?</v>
      </c>
      <c r="AV278" s="11" t="e">
        <f ca="1">_xlfn.MAXIFS(Table15[Deceleration B1-3 Total Efforts (Gen 2)],Table15[Name],Table15[[#This Row],[Name]])</f>
        <v>#NAME?</v>
      </c>
      <c r="AW278" s="11" t="e">
        <f ca="1">_xlfn.MAXIFS(Table15[High Intensity Distance (m)_&gt;15],Table15[Name],Table15[[#This Row],[Name]])</f>
        <v>#NAME?</v>
      </c>
      <c r="AX278" s="11" t="e">
        <f ca="1">_xlfn.MAXIFS(Table15[Velocity Zone 5 (20-25 Km/h) (m)],Table15[Name],Table15[[#This Row],[Name]])</f>
        <v>#NAME?</v>
      </c>
      <c r="AY278" s="11" t="e">
        <f ca="1">_xlfn.MAXIFS(Table15[Total Player Load],Table15[Name],Table15[[#This Row],[Name]])</f>
        <v>#NAME?</v>
      </c>
      <c r="AZ278" s="11" t="e">
        <f ca="1">_xlfn.MAXIFS(Table15[ACC+DEC],Table15[Name],Table15[[#This Row],[Name]])</f>
        <v>#NAME?</v>
      </c>
      <c r="BA278" s="11">
        <f>CONVERT(Table15[[#This Row],[Total Duration]],"day","mn")</f>
        <v>71.3</v>
      </c>
      <c r="BB278" s="12">
        <f>Table15[[#This Row],[HSD Above 20 km/h]]/Table15[[#This Row],[Duration(min)]]</f>
        <v>1.4604488078541373</v>
      </c>
      <c r="BC278" s="12">
        <f>Table15[[#This Row],[Velocity Zone 4 (15-20 Km/h) (m)]]/Table15[[#This Row],[Duration(min)]]</f>
        <v>14.244460028050492</v>
      </c>
      <c r="BD278" s="12">
        <f>Table15[[#This Row],[Velocity Zone 6 (25 + Km/h) (m)]]/Table15[[#This Row],[Duration(min)]]</f>
        <v>0.13744740532959329</v>
      </c>
      <c r="BE278" s="12">
        <f>Table15[[#This Row],[Acceleration B1-3 Total Efforts (Gen 2)]]/Table15[[#This Row],[Duration(min)]]</f>
        <v>1.1360448807854138</v>
      </c>
      <c r="BF278" s="12">
        <f>Table15[[#This Row],[Deceleration B1-3 Total Efforts (Gen 2)]]/Table15[[#This Row],[Duration(min)]]</f>
        <v>0.84151472650771397</v>
      </c>
      <c r="BG278" s="12">
        <f>Table15[[#This Row],[High Intensity Distance (m)_&gt;15]]/Table15[[#This Row],[Duration(min)]]</f>
        <v>15.704908835904629</v>
      </c>
      <c r="BH278" s="12">
        <f>Table15[[#This Row],[Velocity Zone 5 (20-25 Km/h) (m)]]/Table15[[#This Row],[Duration(min)]]</f>
        <v>1.3230014025245442</v>
      </c>
      <c r="BI278" s="12">
        <f>Table15[[#This Row],[Total Player Load]]/Table15[[#This Row],[Duration(min)]]</f>
        <v>7.5705987377279103</v>
      </c>
      <c r="BJ278" s="12">
        <f>Table15[[#This Row],[ACC+DEC]]/Table15[[#This Row],[Duration(min)]]</f>
        <v>1.9775596072931276</v>
      </c>
      <c r="BK278" s="11"/>
      <c r="BL278" s="11"/>
    </row>
    <row r="279" spans="1:64" x14ac:dyDescent="0.3">
      <c r="A279" s="6" t="s">
        <v>22</v>
      </c>
      <c r="B279" s="6" t="s">
        <v>162</v>
      </c>
      <c r="C279" s="18" t="s">
        <v>193</v>
      </c>
      <c r="D279" s="6" t="s">
        <v>19</v>
      </c>
      <c r="E279" s="17" t="s">
        <v>205</v>
      </c>
      <c r="F279" s="19">
        <v>5286.84033</v>
      </c>
      <c r="G279" s="19">
        <v>128.97</v>
      </c>
      <c r="H279" s="19">
        <v>26.590890000000002</v>
      </c>
      <c r="I279" s="19">
        <v>995.32001000000002</v>
      </c>
      <c r="J279" s="19">
        <v>16.420000000000002</v>
      </c>
      <c r="K279" s="19">
        <v>83</v>
      </c>
      <c r="L279" s="19">
        <v>59</v>
      </c>
      <c r="M279" s="19">
        <v>1124.2900099999999</v>
      </c>
      <c r="N279" s="19">
        <v>112.55</v>
      </c>
      <c r="O279" s="19">
        <v>589.08025999999995</v>
      </c>
      <c r="P279" s="25">
        <v>74.148539999999997</v>
      </c>
      <c r="Q279" s="26">
        <f>SUM(Table15[[#This Row],[Acceleration B1-3 Total Efforts (Gen 2)]:[Deceleration B1-3 Total Efforts (Gen 2)]])</f>
        <v>142</v>
      </c>
      <c r="R279" s="22">
        <f>AVERAGEIF(Table15[Name],Table15[[#This Row],[Name]],Table15[Total Distance (m)])</f>
        <v>5462.7683058620696</v>
      </c>
      <c r="S279" s="11">
        <f>AVERAGEIF(Table15[Name],Table15[[#This Row],[Name]],Table15[HSD Above 20 km/h])</f>
        <v>326.42379344827589</v>
      </c>
      <c r="T279" s="11">
        <f>AVERAGEIF(Table15[Name],Table15[[#This Row],[Name]],Table15[Maximum Velocity (km/h)])</f>
        <v>27.231627931034481</v>
      </c>
      <c r="U279" s="11">
        <f>AVERAGEIF(Table15[Name],Table15[[#This Row],[Name]],Table15[Velocity Zone 4 (15-20 Km/h) (m)])</f>
        <v>608.04103965517231</v>
      </c>
      <c r="V279" s="11">
        <f>AVERAGEIF(Table15[Name],Table15[[#This Row],[Name]],Table15[Velocity Zone 6 (25 + Km/h) (m)])</f>
        <v>84.49862137931035</v>
      </c>
      <c r="W279" s="11">
        <f>AVERAGEIF(Table15[Name],Table15[[#This Row],[Name]],Table15[Acceleration B1-3 Total Efforts (Gen 2)])</f>
        <v>82.482758620689651</v>
      </c>
      <c r="X279" s="11">
        <f>AVERAGEIF(Table15[Name],Table15[[#This Row],[Name]],Table15[Deceleration B1-3 Total Efforts (Gen 2)])</f>
        <v>68.65517241379311</v>
      </c>
      <c r="Y279" s="11">
        <f>AVERAGEIF(Table15[Name],Table15[[#This Row],[Name]],Table15[High Intensity Distance (m)_&gt;15])</f>
        <v>934.4648331034482</v>
      </c>
      <c r="Z279" s="11">
        <f>AVERAGEIF(Table15[Name],Table15[[#This Row],[Name]],Table15[Velocity Zone 5 (20-25 Km/h) (m)])</f>
        <v>241.92517206896545</v>
      </c>
      <c r="AA279" s="11">
        <f>AVERAGEIF(Table15[Name],Table15[[#This Row],[Name]],Table15[Total Player Load])</f>
        <v>648.54259724137933</v>
      </c>
      <c r="AB279" s="11">
        <f>AVERAGEIF(Table15[Name],Table15[[#This Row],[Name]],Table15[ACC+DEC])</f>
        <v>151.13793103448276</v>
      </c>
      <c r="AC279" s="11">
        <f>AVERAGE(Table15[Total Distance (m)])</f>
        <v>5546.0900840188679</v>
      </c>
      <c r="AD279" s="11">
        <f>AVERAGE(Table15[HSD Above 20 km/h])</f>
        <v>248.67511279245289</v>
      </c>
      <c r="AE279" s="11">
        <f>AVERAGE(Table15[Maximum Velocity (km/h)])</f>
        <v>25.938714150943401</v>
      </c>
      <c r="AF279" s="11">
        <f>AVERAGE(Table15[Velocity Zone 4 (15-20 Km/h) (m)])</f>
        <v>585.63754809433908</v>
      </c>
      <c r="AG279" s="11">
        <f>AVERAGE(Table15[Velocity Zone 6 (25 + Km/h) (m)])</f>
        <v>55.103452830188672</v>
      </c>
      <c r="AH279" s="11">
        <f>AVERAGE(Table15[Acceleration B1-3 Total Efforts (Gen 2)])</f>
        <v>70.932075471698113</v>
      </c>
      <c r="AI279" s="11">
        <f>AVERAGE(Table15[Deceleration B1-3 Total Efforts (Gen 2)])</f>
        <v>58.513207547169813</v>
      </c>
      <c r="AJ279" s="11">
        <f>AVERAGE(Table15[High Intensity Distance (m)_&gt;15])</f>
        <v>834.31266088679206</v>
      </c>
      <c r="AK279" s="11">
        <f>AVERAGE(Table15[Velocity Zone 5 (20-25 Km/h) (m)])</f>
        <v>193.57165996226419</v>
      </c>
      <c r="AL279" s="11">
        <f>AVERAGE(Table15[Total Player Load])</f>
        <v>612.17092028301886</v>
      </c>
      <c r="AM279" s="11">
        <f>AVERAGE(Table15[ACC+DEC])</f>
        <v>129.44528301886791</v>
      </c>
      <c r="AN279" s="11" t="str">
        <f>TEXT(Table15[[#This Row],[Date]],"mmmm")</f>
        <v>juillet</v>
      </c>
      <c r="AO279" s="11" t="e">
        <f ca="1">_xlfn.MAXIFS(Table15[Total Distance (m)],Table15[Name],Table15[[#This Row],[Name]])</f>
        <v>#NAME?</v>
      </c>
      <c r="AP279" s="11" t="e">
        <f ca="1">_xlfn.MAXIFS(Table15[HSD Above 20 km/h],Table15[Name],Table15[[#This Row],[Name]])</f>
        <v>#NAME?</v>
      </c>
      <c r="AQ279" s="11" t="e">
        <f ca="1">_xlfn.MAXIFS(Table15[Maximum Velocity (km/h)],Table15[Name],Table15[[#This Row],[Name]])</f>
        <v>#NAME?</v>
      </c>
      <c r="AR279" s="9" t="e">
        <f ca="1">Table15[[#This Row],[Maximum Velocity (km/h)]]/Table15[[#This Row],[Max_Maximum Velocity (km/h)]]</f>
        <v>#NAME?</v>
      </c>
      <c r="AS279" s="11" t="e">
        <f ca="1">_xlfn.MAXIFS(Table15[Velocity Zone 4 (15-20 Km/h) (m)],Table15[Name],Table15[[#This Row],[Name]])</f>
        <v>#NAME?</v>
      </c>
      <c r="AT279" s="11" t="e">
        <f ca="1">_xlfn.MAXIFS(Table15[Velocity Zone 6 (25 + Km/h) (m)],Table15[Name],Table15[[#This Row],[Name]])</f>
        <v>#NAME?</v>
      </c>
      <c r="AU279" s="11" t="e">
        <f ca="1">_xlfn.MAXIFS(Table15[Acceleration B1-3 Total Efforts (Gen 2)],Table15[Name],Table15[[#This Row],[Name]])</f>
        <v>#NAME?</v>
      </c>
      <c r="AV279" s="11" t="e">
        <f ca="1">_xlfn.MAXIFS(Table15[Deceleration B1-3 Total Efforts (Gen 2)],Table15[Name],Table15[[#This Row],[Name]])</f>
        <v>#NAME?</v>
      </c>
      <c r="AW279" s="11" t="e">
        <f ca="1">_xlfn.MAXIFS(Table15[High Intensity Distance (m)_&gt;15],Table15[Name],Table15[[#This Row],[Name]])</f>
        <v>#NAME?</v>
      </c>
      <c r="AX279" s="11" t="e">
        <f ca="1">_xlfn.MAXIFS(Table15[Velocity Zone 5 (20-25 Km/h) (m)],Table15[Name],Table15[[#This Row],[Name]])</f>
        <v>#NAME?</v>
      </c>
      <c r="AY279" s="11" t="e">
        <f ca="1">_xlfn.MAXIFS(Table15[Total Player Load],Table15[Name],Table15[[#This Row],[Name]])</f>
        <v>#NAME?</v>
      </c>
      <c r="AZ279" s="11" t="e">
        <f ca="1">_xlfn.MAXIFS(Table15[ACC+DEC],Table15[Name],Table15[[#This Row],[Name]])</f>
        <v>#NAME?</v>
      </c>
      <c r="BA279" s="11">
        <f>CONVERT(Table15[[#This Row],[Total Duration]],"day","mn")</f>
        <v>71.3</v>
      </c>
      <c r="BB279" s="12">
        <f>Table15[[#This Row],[HSD Above 20 km/h]]/Table15[[#This Row],[Duration(min)]]</f>
        <v>1.8088359046283311</v>
      </c>
      <c r="BC279" s="12">
        <f>Table15[[#This Row],[Velocity Zone 4 (15-20 Km/h) (m)]]/Table15[[#This Row],[Duration(min)]]</f>
        <v>13.959607433380086</v>
      </c>
      <c r="BD279" s="12">
        <f>Table15[[#This Row],[Velocity Zone 6 (25 + Km/h) (m)]]/Table15[[#This Row],[Duration(min)]]</f>
        <v>0.23029453015427773</v>
      </c>
      <c r="BE279" s="12">
        <f>Table15[[#This Row],[Acceleration B1-3 Total Efforts (Gen 2)]]/Table15[[#This Row],[Duration(min)]]</f>
        <v>1.1640953716690043</v>
      </c>
      <c r="BF279" s="12">
        <f>Table15[[#This Row],[Deceleration B1-3 Total Efforts (Gen 2)]]/Table15[[#This Row],[Duration(min)]]</f>
        <v>0.82748948106591869</v>
      </c>
      <c r="BG279" s="12">
        <f>Table15[[#This Row],[High Intensity Distance (m)_&gt;15]]/Table15[[#This Row],[Duration(min)]]</f>
        <v>15.768443338008415</v>
      </c>
      <c r="BH279" s="12">
        <f>Table15[[#This Row],[Velocity Zone 5 (20-25 Km/h) (m)]]/Table15[[#This Row],[Duration(min)]]</f>
        <v>1.5785413744740533</v>
      </c>
      <c r="BI279" s="12">
        <f>Table15[[#This Row],[Total Player Load]]/Table15[[#This Row],[Duration(min)]]</f>
        <v>8.2619952314165488</v>
      </c>
      <c r="BJ279" s="12">
        <f>Table15[[#This Row],[ACC+DEC]]/Table15[[#This Row],[Duration(min)]]</f>
        <v>1.9915848527349229</v>
      </c>
      <c r="BK279" s="11"/>
      <c r="BL279" s="11"/>
    </row>
    <row r="280" spans="1:64" x14ac:dyDescent="0.3">
      <c r="A280" s="6" t="s">
        <v>206</v>
      </c>
      <c r="B280" s="6" t="s">
        <v>162</v>
      </c>
      <c r="C280" s="18" t="s">
        <v>193</v>
      </c>
      <c r="D280" s="6" t="s">
        <v>36</v>
      </c>
      <c r="E280" s="17" t="s">
        <v>207</v>
      </c>
      <c r="F280" s="19">
        <v>3645.4709499999999</v>
      </c>
      <c r="G280" s="19">
        <v>43.85</v>
      </c>
      <c r="H280" s="19">
        <v>25.275259999999999</v>
      </c>
      <c r="I280" s="19">
        <v>316.79001</v>
      </c>
      <c r="J280" s="19">
        <v>7.52</v>
      </c>
      <c r="K280" s="19">
        <v>68</v>
      </c>
      <c r="L280" s="19">
        <v>57</v>
      </c>
      <c r="M280" s="19">
        <v>360.64001000000002</v>
      </c>
      <c r="N280" s="19">
        <v>36.33</v>
      </c>
      <c r="O280" s="19">
        <v>430.14276000000001</v>
      </c>
      <c r="P280" s="25">
        <v>57.439599999999999</v>
      </c>
      <c r="Q280" s="26">
        <f>SUM(Table15[[#This Row],[Acceleration B1-3 Total Efforts (Gen 2)]:[Deceleration B1-3 Total Efforts (Gen 2)]])</f>
        <v>125</v>
      </c>
      <c r="R280" s="22">
        <f>AVERAGEIF(Table15[Name],Table15[[#This Row],[Name]],Table15[Total Distance (m)])</f>
        <v>3590.9032000000002</v>
      </c>
      <c r="S280" s="11">
        <f>AVERAGEIF(Table15[Name],Table15[[#This Row],[Name]],Table15[HSD Above 20 km/h])</f>
        <v>199.38999666666666</v>
      </c>
      <c r="T280" s="11">
        <f>AVERAGEIF(Table15[Name],Table15[[#This Row],[Name]],Table15[Maximum Velocity (km/h)])</f>
        <v>24.312796666666667</v>
      </c>
      <c r="U280" s="11">
        <f>AVERAGEIF(Table15[Name],Table15[[#This Row],[Name]],Table15[Velocity Zone 4 (15-20 Km/h) (m)])</f>
        <v>318.42000333333334</v>
      </c>
      <c r="V280" s="11">
        <f>AVERAGEIF(Table15[Name],Table15[[#This Row],[Name]],Table15[Velocity Zone 6 (25 + Km/h) (m)])</f>
        <v>8.1733333333333338</v>
      </c>
      <c r="W280" s="11">
        <f>AVERAGEIF(Table15[Name],Table15[[#This Row],[Name]],Table15[Acceleration B1-3 Total Efforts (Gen 2)])</f>
        <v>55.666666666666664</v>
      </c>
      <c r="X280" s="11">
        <f>AVERAGEIF(Table15[Name],Table15[[#This Row],[Name]],Table15[Deceleration B1-3 Total Efforts (Gen 2)])</f>
        <v>43</v>
      </c>
      <c r="Y280" s="11">
        <f>AVERAGEIF(Table15[Name],Table15[[#This Row],[Name]],Table15[High Intensity Distance (m)_&gt;15])</f>
        <v>517.80999999999995</v>
      </c>
      <c r="Z280" s="11">
        <f>AVERAGEIF(Table15[Name],Table15[[#This Row],[Name]],Table15[Velocity Zone 5 (20-25 Km/h) (m)])</f>
        <v>191.21666333333334</v>
      </c>
      <c r="AA280" s="11">
        <f>AVERAGEIF(Table15[Name],Table15[[#This Row],[Name]],Table15[Total Player Load])</f>
        <v>421.86074333333335</v>
      </c>
      <c r="AB280" s="11">
        <f>AVERAGEIF(Table15[Name],Table15[[#This Row],[Name]],Table15[ACC+DEC])</f>
        <v>98.666666666666671</v>
      </c>
      <c r="AC280" s="11">
        <f>AVERAGE(Table15[Total Distance (m)])</f>
        <v>5546.0900840188679</v>
      </c>
      <c r="AD280" s="11">
        <f>AVERAGE(Table15[HSD Above 20 km/h])</f>
        <v>248.67511279245289</v>
      </c>
      <c r="AE280" s="11">
        <f>AVERAGE(Table15[Maximum Velocity (km/h)])</f>
        <v>25.938714150943401</v>
      </c>
      <c r="AF280" s="11">
        <f>AVERAGE(Table15[Velocity Zone 4 (15-20 Km/h) (m)])</f>
        <v>585.63754809433908</v>
      </c>
      <c r="AG280" s="11">
        <f>AVERAGE(Table15[Velocity Zone 6 (25 + Km/h) (m)])</f>
        <v>55.103452830188672</v>
      </c>
      <c r="AH280" s="11">
        <f>AVERAGE(Table15[Acceleration B1-3 Total Efforts (Gen 2)])</f>
        <v>70.932075471698113</v>
      </c>
      <c r="AI280" s="11">
        <f>AVERAGE(Table15[Deceleration B1-3 Total Efforts (Gen 2)])</f>
        <v>58.513207547169813</v>
      </c>
      <c r="AJ280" s="11">
        <f>AVERAGE(Table15[High Intensity Distance (m)_&gt;15])</f>
        <v>834.31266088679206</v>
      </c>
      <c r="AK280" s="11">
        <f>AVERAGE(Table15[Velocity Zone 5 (20-25 Km/h) (m)])</f>
        <v>193.57165996226419</v>
      </c>
      <c r="AL280" s="11">
        <f>AVERAGE(Table15[Total Player Load])</f>
        <v>612.17092028301886</v>
      </c>
      <c r="AM280" s="11">
        <f>AVERAGE(Table15[ACC+DEC])</f>
        <v>129.44528301886791</v>
      </c>
      <c r="AN280" s="11" t="str">
        <f>TEXT(Table15[[#This Row],[Date]],"mmmm")</f>
        <v>juillet</v>
      </c>
      <c r="AO280" s="11" t="e">
        <f ca="1">_xlfn.MAXIFS(Table15[Total Distance (m)],Table15[Name],Table15[[#This Row],[Name]])</f>
        <v>#NAME?</v>
      </c>
      <c r="AP280" s="11" t="e">
        <f ca="1">_xlfn.MAXIFS(Table15[HSD Above 20 km/h],Table15[Name],Table15[[#This Row],[Name]])</f>
        <v>#NAME?</v>
      </c>
      <c r="AQ280" s="11" t="e">
        <f ca="1">_xlfn.MAXIFS(Table15[Maximum Velocity (km/h)],Table15[Name],Table15[[#This Row],[Name]])</f>
        <v>#NAME?</v>
      </c>
      <c r="AR280" s="9" t="e">
        <f ca="1">Table15[[#This Row],[Maximum Velocity (km/h)]]/Table15[[#This Row],[Max_Maximum Velocity (km/h)]]</f>
        <v>#NAME?</v>
      </c>
      <c r="AS280" s="11" t="e">
        <f ca="1">_xlfn.MAXIFS(Table15[Velocity Zone 4 (15-20 Km/h) (m)],Table15[Name],Table15[[#This Row],[Name]])</f>
        <v>#NAME?</v>
      </c>
      <c r="AT280" s="11" t="e">
        <f ca="1">_xlfn.MAXIFS(Table15[Velocity Zone 6 (25 + Km/h) (m)],Table15[Name],Table15[[#This Row],[Name]])</f>
        <v>#NAME?</v>
      </c>
      <c r="AU280" s="11" t="e">
        <f ca="1">_xlfn.MAXIFS(Table15[Acceleration B1-3 Total Efforts (Gen 2)],Table15[Name],Table15[[#This Row],[Name]])</f>
        <v>#NAME?</v>
      </c>
      <c r="AV280" s="11" t="e">
        <f ca="1">_xlfn.MAXIFS(Table15[Deceleration B1-3 Total Efforts (Gen 2)],Table15[Name],Table15[[#This Row],[Name]])</f>
        <v>#NAME?</v>
      </c>
      <c r="AW280" s="11" t="e">
        <f ca="1">_xlfn.MAXIFS(Table15[High Intensity Distance (m)_&gt;15],Table15[Name],Table15[[#This Row],[Name]])</f>
        <v>#NAME?</v>
      </c>
      <c r="AX280" s="11" t="e">
        <f ca="1">_xlfn.MAXIFS(Table15[Velocity Zone 5 (20-25 Km/h) (m)],Table15[Name],Table15[[#This Row],[Name]])</f>
        <v>#NAME?</v>
      </c>
      <c r="AY280" s="11" t="e">
        <f ca="1">_xlfn.MAXIFS(Table15[Total Player Load],Table15[Name],Table15[[#This Row],[Name]])</f>
        <v>#NAME?</v>
      </c>
      <c r="AZ280" s="11" t="e">
        <f ca="1">_xlfn.MAXIFS(Table15[ACC+DEC],Table15[Name],Table15[[#This Row],[Name]])</f>
        <v>#NAME?</v>
      </c>
      <c r="BA280" s="11">
        <f>CONVERT(Table15[[#This Row],[Total Duration]],"day","mn")</f>
        <v>63.45000000000001</v>
      </c>
      <c r="BB280" s="12">
        <f>Table15[[#This Row],[HSD Above 20 km/h]]/Table15[[#This Row],[Duration(min)]]</f>
        <v>0.69109535066981864</v>
      </c>
      <c r="BC280" s="12">
        <f>Table15[[#This Row],[Velocity Zone 4 (15-20 Km/h) (m)]]/Table15[[#This Row],[Duration(min)]]</f>
        <v>4.9927503546099281</v>
      </c>
      <c r="BD280" s="12">
        <f>Table15[[#This Row],[Velocity Zone 6 (25 + Km/h) (m)]]/Table15[[#This Row],[Duration(min)]]</f>
        <v>0.1185185185185185</v>
      </c>
      <c r="BE280" s="12">
        <f>Table15[[#This Row],[Acceleration B1-3 Total Efforts (Gen 2)]]/Table15[[#This Row],[Duration(min)]]</f>
        <v>1.0717100078802204</v>
      </c>
      <c r="BF280" s="12">
        <f>Table15[[#This Row],[Deceleration B1-3 Total Efforts (Gen 2)]]/Table15[[#This Row],[Duration(min)]]</f>
        <v>0.89834515366430245</v>
      </c>
      <c r="BG280" s="12">
        <f>Table15[[#This Row],[High Intensity Distance (m)_&gt;15]]/Table15[[#This Row],[Duration(min)]]</f>
        <v>5.6838457052797473</v>
      </c>
      <c r="BH280" s="12">
        <f>Table15[[#This Row],[Velocity Zone 5 (20-25 Km/h) (m)]]/Table15[[#This Row],[Duration(min)]]</f>
        <v>0.57257683215130017</v>
      </c>
      <c r="BI280" s="12">
        <f>Table15[[#This Row],[Total Player Load]]/Table15[[#This Row],[Duration(min)]]</f>
        <v>6.7792397163120555</v>
      </c>
      <c r="BJ280" s="12">
        <f>Table15[[#This Row],[ACC+DEC]]/Table15[[#This Row],[Duration(min)]]</f>
        <v>1.970055161544523</v>
      </c>
      <c r="BK280" s="11"/>
      <c r="BL280" s="11"/>
    </row>
    <row r="281" spans="1:64" x14ac:dyDescent="0.3">
      <c r="A281" s="6" t="s">
        <v>208</v>
      </c>
      <c r="B281" s="6" t="s">
        <v>162</v>
      </c>
      <c r="C281" s="18" t="s">
        <v>193</v>
      </c>
      <c r="D281" s="6" t="s">
        <v>17</v>
      </c>
      <c r="E281" s="17" t="s">
        <v>209</v>
      </c>
      <c r="F281" s="19">
        <v>1770.00305</v>
      </c>
      <c r="G281" s="19">
        <v>343.24000999999998</v>
      </c>
      <c r="H281" s="19">
        <v>27.08886</v>
      </c>
      <c r="I281" s="19">
        <v>141.82001</v>
      </c>
      <c r="J281" s="19">
        <v>63.29</v>
      </c>
      <c r="K281" s="19">
        <v>18</v>
      </c>
      <c r="L281" s="19">
        <v>13</v>
      </c>
      <c r="M281" s="19">
        <v>485.06002000000001</v>
      </c>
      <c r="N281" s="19">
        <v>279.95001000000002</v>
      </c>
      <c r="O281" s="19">
        <v>249.29619</v>
      </c>
      <c r="P281" s="25">
        <v>55.680320000000002</v>
      </c>
      <c r="Q281" s="26">
        <f>SUM(Table15[[#This Row],[Acceleration B1-3 Total Efforts (Gen 2)]:[Deceleration B1-3 Total Efforts (Gen 2)]])</f>
        <v>31</v>
      </c>
      <c r="R281" s="22">
        <f>AVERAGEIF(Table15[Name],Table15[[#This Row],[Name]],Table15[Total Distance (m)])</f>
        <v>2747.8010836363628</v>
      </c>
      <c r="S281" s="11">
        <f>AVERAGEIF(Table15[Name],Table15[[#This Row],[Name]],Table15[HSD Above 20 km/h])</f>
        <v>134.42545636363636</v>
      </c>
      <c r="T281" s="11">
        <f>AVERAGEIF(Table15[Name],Table15[[#This Row],[Name]],Table15[Maximum Velocity (km/h)])</f>
        <v>23.561767272727273</v>
      </c>
      <c r="U281" s="11">
        <f>AVERAGEIF(Table15[Name],Table15[[#This Row],[Name]],Table15[Velocity Zone 4 (15-20 Km/h) (m)])</f>
        <v>313.58000090909093</v>
      </c>
      <c r="V281" s="11">
        <f>AVERAGEIF(Table15[Name],Table15[[#This Row],[Name]],Table15[Velocity Zone 6 (25 + Km/h) (m)])</f>
        <v>29.54091</v>
      </c>
      <c r="W281" s="11">
        <f>AVERAGEIF(Table15[Name],Table15[[#This Row],[Name]],Table15[Acceleration B1-3 Total Efforts (Gen 2)])</f>
        <v>30.818181818181817</v>
      </c>
      <c r="X281" s="11">
        <f>AVERAGEIF(Table15[Name],Table15[[#This Row],[Name]],Table15[Deceleration B1-3 Total Efforts (Gen 2)])</f>
        <v>21</v>
      </c>
      <c r="Y281" s="11">
        <f>AVERAGEIF(Table15[Name],Table15[[#This Row],[Name]],Table15[High Intensity Distance (m)_&gt;15])</f>
        <v>448.00545727272714</v>
      </c>
      <c r="Z281" s="11">
        <f>AVERAGEIF(Table15[Name],Table15[[#This Row],[Name]],Table15[Velocity Zone 5 (20-25 Km/h) (m)])</f>
        <v>104.88454636363636</v>
      </c>
      <c r="AA281" s="11">
        <f>AVERAGEIF(Table15[Name],Table15[[#This Row],[Name]],Table15[Total Player Load])</f>
        <v>397.17121454545452</v>
      </c>
      <c r="AB281" s="11">
        <f>AVERAGEIF(Table15[Name],Table15[[#This Row],[Name]],Table15[ACC+DEC])</f>
        <v>51.81818181818182</v>
      </c>
      <c r="AC281" s="11">
        <f>AVERAGE(Table15[Total Distance (m)])</f>
        <v>5546.0900840188679</v>
      </c>
      <c r="AD281" s="11">
        <f>AVERAGE(Table15[HSD Above 20 km/h])</f>
        <v>248.67511279245289</v>
      </c>
      <c r="AE281" s="11">
        <f>AVERAGE(Table15[Maximum Velocity (km/h)])</f>
        <v>25.938714150943401</v>
      </c>
      <c r="AF281" s="11">
        <f>AVERAGE(Table15[Velocity Zone 4 (15-20 Km/h) (m)])</f>
        <v>585.63754809433908</v>
      </c>
      <c r="AG281" s="11">
        <f>AVERAGE(Table15[Velocity Zone 6 (25 + Km/h) (m)])</f>
        <v>55.103452830188672</v>
      </c>
      <c r="AH281" s="11">
        <f>AVERAGE(Table15[Acceleration B1-3 Total Efforts (Gen 2)])</f>
        <v>70.932075471698113</v>
      </c>
      <c r="AI281" s="11">
        <f>AVERAGE(Table15[Deceleration B1-3 Total Efforts (Gen 2)])</f>
        <v>58.513207547169813</v>
      </c>
      <c r="AJ281" s="11">
        <f>AVERAGE(Table15[High Intensity Distance (m)_&gt;15])</f>
        <v>834.31266088679206</v>
      </c>
      <c r="AK281" s="11">
        <f>AVERAGE(Table15[Velocity Zone 5 (20-25 Km/h) (m)])</f>
        <v>193.57165996226419</v>
      </c>
      <c r="AL281" s="11">
        <f>AVERAGE(Table15[Total Player Load])</f>
        <v>612.17092028301886</v>
      </c>
      <c r="AM281" s="11">
        <f>AVERAGE(Table15[ACC+DEC])</f>
        <v>129.44528301886791</v>
      </c>
      <c r="AN281" s="11" t="str">
        <f>TEXT(Table15[[#This Row],[Date]],"mmmm")</f>
        <v>juillet</v>
      </c>
      <c r="AO281" s="11" t="e">
        <f ca="1">_xlfn.MAXIFS(Table15[Total Distance (m)],Table15[Name],Table15[[#This Row],[Name]])</f>
        <v>#NAME?</v>
      </c>
      <c r="AP281" s="11" t="e">
        <f ca="1">_xlfn.MAXIFS(Table15[HSD Above 20 km/h],Table15[Name],Table15[[#This Row],[Name]])</f>
        <v>#NAME?</v>
      </c>
      <c r="AQ281" s="11" t="e">
        <f ca="1">_xlfn.MAXIFS(Table15[Maximum Velocity (km/h)],Table15[Name],Table15[[#This Row],[Name]])</f>
        <v>#NAME?</v>
      </c>
      <c r="AR281" s="9" t="e">
        <f ca="1">Table15[[#This Row],[Maximum Velocity (km/h)]]/Table15[[#This Row],[Max_Maximum Velocity (km/h)]]</f>
        <v>#NAME?</v>
      </c>
      <c r="AS281" s="11" t="e">
        <f ca="1">_xlfn.MAXIFS(Table15[Velocity Zone 4 (15-20 Km/h) (m)],Table15[Name],Table15[[#This Row],[Name]])</f>
        <v>#NAME?</v>
      </c>
      <c r="AT281" s="11" t="e">
        <f ca="1">_xlfn.MAXIFS(Table15[Velocity Zone 6 (25 + Km/h) (m)],Table15[Name],Table15[[#This Row],[Name]])</f>
        <v>#NAME?</v>
      </c>
      <c r="AU281" s="11" t="e">
        <f ca="1">_xlfn.MAXIFS(Table15[Acceleration B1-3 Total Efforts (Gen 2)],Table15[Name],Table15[[#This Row],[Name]])</f>
        <v>#NAME?</v>
      </c>
      <c r="AV281" s="11" t="e">
        <f ca="1">_xlfn.MAXIFS(Table15[Deceleration B1-3 Total Efforts (Gen 2)],Table15[Name],Table15[[#This Row],[Name]])</f>
        <v>#NAME?</v>
      </c>
      <c r="AW281" s="11" t="e">
        <f ca="1">_xlfn.MAXIFS(Table15[High Intensity Distance (m)_&gt;15],Table15[Name],Table15[[#This Row],[Name]])</f>
        <v>#NAME?</v>
      </c>
      <c r="AX281" s="11" t="e">
        <f ca="1">_xlfn.MAXIFS(Table15[Velocity Zone 5 (20-25 Km/h) (m)],Table15[Name],Table15[[#This Row],[Name]])</f>
        <v>#NAME?</v>
      </c>
      <c r="AY281" s="11" t="e">
        <f ca="1">_xlfn.MAXIFS(Table15[Total Player Load],Table15[Name],Table15[[#This Row],[Name]])</f>
        <v>#NAME?</v>
      </c>
      <c r="AZ281" s="11" t="e">
        <f ca="1">_xlfn.MAXIFS(Table15[ACC+DEC],Table15[Name],Table15[[#This Row],[Name]])</f>
        <v>#NAME?</v>
      </c>
      <c r="BA281" s="11">
        <f>CONVERT(Table15[[#This Row],[Total Duration]],"day","mn")</f>
        <v>33.283333333333331</v>
      </c>
      <c r="BB281" s="12">
        <f>Table15[[#This Row],[HSD Above 20 km/h]]/Table15[[#This Row],[Duration(min)]]</f>
        <v>10.312669303955934</v>
      </c>
      <c r="BC281" s="12">
        <f>Table15[[#This Row],[Velocity Zone 4 (15-20 Km/h) (m)]]/Table15[[#This Row],[Duration(min)]]</f>
        <v>4.2609917876815224</v>
      </c>
      <c r="BD281" s="12">
        <f>Table15[[#This Row],[Velocity Zone 6 (25 + Km/h) (m)]]/Table15[[#This Row],[Duration(min)]]</f>
        <v>1.9015523284927391</v>
      </c>
      <c r="BE281" s="12">
        <f>Table15[[#This Row],[Acceleration B1-3 Total Efforts (Gen 2)]]/Table15[[#This Row],[Duration(min)]]</f>
        <v>0.54081121682523792</v>
      </c>
      <c r="BF281" s="12">
        <f>Table15[[#This Row],[Deceleration B1-3 Total Efforts (Gen 2)]]/Table15[[#This Row],[Duration(min)]]</f>
        <v>0.39058587881822737</v>
      </c>
      <c r="BG281" s="12">
        <f>Table15[[#This Row],[High Intensity Distance (m)_&gt;15]]/Table15[[#This Row],[Duration(min)]]</f>
        <v>14.573661091637458</v>
      </c>
      <c r="BH281" s="12">
        <f>Table15[[#This Row],[Velocity Zone 5 (20-25 Km/h) (m)]]/Table15[[#This Row],[Duration(min)]]</f>
        <v>8.4111169754631963</v>
      </c>
      <c r="BI281" s="12">
        <f>Table15[[#This Row],[Total Player Load]]/Table15[[#This Row],[Duration(min)]]</f>
        <v>7.4901208813219835</v>
      </c>
      <c r="BJ281" s="12">
        <f>Table15[[#This Row],[ACC+DEC]]/Table15[[#This Row],[Duration(min)]]</f>
        <v>0.93139709564346529</v>
      </c>
      <c r="BK281" s="11"/>
      <c r="BL281" s="11"/>
    </row>
    <row r="282" spans="1:64" x14ac:dyDescent="0.3">
      <c r="A282" s="6" t="s">
        <v>31</v>
      </c>
      <c r="B282" s="6" t="s">
        <v>162</v>
      </c>
      <c r="C282" s="18" t="s">
        <v>193</v>
      </c>
      <c r="D282" s="6" t="s">
        <v>13</v>
      </c>
      <c r="E282" s="17" t="s">
        <v>210</v>
      </c>
      <c r="F282" s="19">
        <v>4527.8012699999999</v>
      </c>
      <c r="G282" s="19">
        <v>216.14</v>
      </c>
      <c r="H282" s="19">
        <v>30.11619</v>
      </c>
      <c r="I282" s="19">
        <v>383.82001000000002</v>
      </c>
      <c r="J282" s="19">
        <v>57.83</v>
      </c>
      <c r="K282" s="19">
        <v>58</v>
      </c>
      <c r="L282" s="19">
        <v>46</v>
      </c>
      <c r="M282" s="19">
        <v>599.96001000000001</v>
      </c>
      <c r="N282" s="19">
        <v>158.31</v>
      </c>
      <c r="O282" s="19">
        <v>512.29199000000006</v>
      </c>
      <c r="P282" s="25">
        <v>71.195580000000007</v>
      </c>
      <c r="Q282" s="26">
        <f>SUM(Table15[[#This Row],[Acceleration B1-3 Total Efforts (Gen 2)]:[Deceleration B1-3 Total Efforts (Gen 2)]])</f>
        <v>104</v>
      </c>
      <c r="R282" s="22">
        <f>AVERAGEIF(Table15[Name],Table15[[#This Row],[Name]],Table15[Total Distance (m)])</f>
        <v>5736.3535444827576</v>
      </c>
      <c r="S282" s="11">
        <f>AVERAGEIF(Table15[Name],Table15[[#This Row],[Name]],Table15[HSD Above 20 km/h])</f>
        <v>310.48689620689652</v>
      </c>
      <c r="T282" s="11">
        <f>AVERAGEIF(Table15[Name],Table15[[#This Row],[Name]],Table15[Maximum Velocity (km/h)])</f>
        <v>28.726263448275855</v>
      </c>
      <c r="U282" s="11">
        <f>AVERAGEIF(Table15[Name],Table15[[#This Row],[Name]],Table15[Velocity Zone 4 (15-20 Km/h) (m)])</f>
        <v>532.37862275862074</v>
      </c>
      <c r="V282" s="11">
        <f>AVERAGEIF(Table15[Name],Table15[[#This Row],[Name]],Table15[Velocity Zone 6 (25 + Km/h) (m)])</f>
        <v>94.211723793103417</v>
      </c>
      <c r="W282" s="11">
        <f>AVERAGEIF(Table15[Name],Table15[[#This Row],[Name]],Table15[Acceleration B1-3 Total Efforts (Gen 2)])</f>
        <v>72.41379310344827</v>
      </c>
      <c r="X282" s="11">
        <f>AVERAGEIF(Table15[Name],Table15[[#This Row],[Name]],Table15[Deceleration B1-3 Total Efforts (Gen 2)])</f>
        <v>61.517241379310342</v>
      </c>
      <c r="Y282" s="11">
        <f>AVERAGEIF(Table15[Name],Table15[[#This Row],[Name]],Table15[High Intensity Distance (m)_&gt;15])</f>
        <v>842.86551896551737</v>
      </c>
      <c r="Z282" s="11">
        <f>AVERAGEIF(Table15[Name],Table15[[#This Row],[Name]],Table15[Velocity Zone 5 (20-25 Km/h) (m)])</f>
        <v>216.27517241379309</v>
      </c>
      <c r="AA282" s="11">
        <f>AVERAGEIF(Table15[Name],Table15[[#This Row],[Name]],Table15[Total Player Load])</f>
        <v>644.87674827586204</v>
      </c>
      <c r="AB282" s="11">
        <f>AVERAGEIF(Table15[Name],Table15[[#This Row],[Name]],Table15[ACC+DEC])</f>
        <v>133.93103448275863</v>
      </c>
      <c r="AC282" s="11">
        <f>AVERAGE(Table15[Total Distance (m)])</f>
        <v>5546.0900840188679</v>
      </c>
      <c r="AD282" s="11">
        <f>AVERAGE(Table15[HSD Above 20 km/h])</f>
        <v>248.67511279245289</v>
      </c>
      <c r="AE282" s="11">
        <f>AVERAGE(Table15[Maximum Velocity (km/h)])</f>
        <v>25.938714150943401</v>
      </c>
      <c r="AF282" s="11">
        <f>AVERAGE(Table15[Velocity Zone 4 (15-20 Km/h) (m)])</f>
        <v>585.63754809433908</v>
      </c>
      <c r="AG282" s="11">
        <f>AVERAGE(Table15[Velocity Zone 6 (25 + Km/h) (m)])</f>
        <v>55.103452830188672</v>
      </c>
      <c r="AH282" s="11">
        <f>AVERAGE(Table15[Acceleration B1-3 Total Efforts (Gen 2)])</f>
        <v>70.932075471698113</v>
      </c>
      <c r="AI282" s="11">
        <f>AVERAGE(Table15[Deceleration B1-3 Total Efforts (Gen 2)])</f>
        <v>58.513207547169813</v>
      </c>
      <c r="AJ282" s="11">
        <f>AVERAGE(Table15[High Intensity Distance (m)_&gt;15])</f>
        <v>834.31266088679206</v>
      </c>
      <c r="AK282" s="11">
        <f>AVERAGE(Table15[Velocity Zone 5 (20-25 Km/h) (m)])</f>
        <v>193.57165996226419</v>
      </c>
      <c r="AL282" s="11">
        <f>AVERAGE(Table15[Total Player Load])</f>
        <v>612.17092028301886</v>
      </c>
      <c r="AM282" s="11">
        <f>AVERAGE(Table15[ACC+DEC])</f>
        <v>129.44528301886791</v>
      </c>
      <c r="AN282" s="11" t="str">
        <f>TEXT(Table15[[#This Row],[Date]],"mmmm")</f>
        <v>juillet</v>
      </c>
      <c r="AO282" s="11" t="e">
        <f ca="1">_xlfn.MAXIFS(Table15[Total Distance (m)],Table15[Name],Table15[[#This Row],[Name]])</f>
        <v>#NAME?</v>
      </c>
      <c r="AP282" s="11" t="e">
        <f ca="1">_xlfn.MAXIFS(Table15[HSD Above 20 km/h],Table15[Name],Table15[[#This Row],[Name]])</f>
        <v>#NAME?</v>
      </c>
      <c r="AQ282" s="11" t="e">
        <f ca="1">_xlfn.MAXIFS(Table15[Maximum Velocity (km/h)],Table15[Name],Table15[[#This Row],[Name]])</f>
        <v>#NAME?</v>
      </c>
      <c r="AR282" s="9" t="e">
        <f ca="1">Table15[[#This Row],[Maximum Velocity (km/h)]]/Table15[[#This Row],[Max_Maximum Velocity (km/h)]]</f>
        <v>#NAME?</v>
      </c>
      <c r="AS282" s="11" t="e">
        <f ca="1">_xlfn.MAXIFS(Table15[Velocity Zone 4 (15-20 Km/h) (m)],Table15[Name],Table15[[#This Row],[Name]])</f>
        <v>#NAME?</v>
      </c>
      <c r="AT282" s="11" t="e">
        <f ca="1">_xlfn.MAXIFS(Table15[Velocity Zone 6 (25 + Km/h) (m)],Table15[Name],Table15[[#This Row],[Name]])</f>
        <v>#NAME?</v>
      </c>
      <c r="AU282" s="11" t="e">
        <f ca="1">_xlfn.MAXIFS(Table15[Acceleration B1-3 Total Efforts (Gen 2)],Table15[Name],Table15[[#This Row],[Name]])</f>
        <v>#NAME?</v>
      </c>
      <c r="AV282" s="11" t="e">
        <f ca="1">_xlfn.MAXIFS(Table15[Deceleration B1-3 Total Efforts (Gen 2)],Table15[Name],Table15[[#This Row],[Name]])</f>
        <v>#NAME?</v>
      </c>
      <c r="AW282" s="11" t="e">
        <f ca="1">_xlfn.MAXIFS(Table15[High Intensity Distance (m)_&gt;15],Table15[Name],Table15[[#This Row],[Name]])</f>
        <v>#NAME?</v>
      </c>
      <c r="AX282" s="11" t="e">
        <f ca="1">_xlfn.MAXIFS(Table15[Velocity Zone 5 (20-25 Km/h) (m)],Table15[Name],Table15[[#This Row],[Name]])</f>
        <v>#NAME?</v>
      </c>
      <c r="AY282" s="11" t="e">
        <f ca="1">_xlfn.MAXIFS(Table15[Total Player Load],Table15[Name],Table15[[#This Row],[Name]])</f>
        <v>#NAME?</v>
      </c>
      <c r="AZ282" s="11" t="e">
        <f ca="1">_xlfn.MAXIFS(Table15[ACC+DEC],Table15[Name],Table15[[#This Row],[Name]])</f>
        <v>#NAME?</v>
      </c>
      <c r="BA282" s="11">
        <f>CONVERT(Table15[[#This Row],[Total Duration]],"day","mn")</f>
        <v>63.583333333333336</v>
      </c>
      <c r="BB282" s="12">
        <f>Table15[[#This Row],[HSD Above 20 km/h]]/Table15[[#This Row],[Duration(min)]]</f>
        <v>3.3993184796854519</v>
      </c>
      <c r="BC282" s="12">
        <f>Table15[[#This Row],[Velocity Zone 4 (15-20 Km/h) (m)]]/Table15[[#This Row],[Duration(min)]]</f>
        <v>6.0364877064220188</v>
      </c>
      <c r="BD282" s="12">
        <f>Table15[[#This Row],[Velocity Zone 6 (25 + Km/h) (m)]]/Table15[[#This Row],[Duration(min)]]</f>
        <v>0.90951507208387938</v>
      </c>
      <c r="BE282" s="12">
        <f>Table15[[#This Row],[Acceleration B1-3 Total Efforts (Gen 2)]]/Table15[[#This Row],[Duration(min)]]</f>
        <v>0.91218872870249013</v>
      </c>
      <c r="BF282" s="12">
        <f>Table15[[#This Row],[Deceleration B1-3 Total Efforts (Gen 2)]]/Table15[[#This Row],[Duration(min)]]</f>
        <v>0.72346002621231975</v>
      </c>
      <c r="BG282" s="12">
        <f>Table15[[#This Row],[High Intensity Distance (m)_&gt;15]]/Table15[[#This Row],[Duration(min)]]</f>
        <v>9.4358061861074702</v>
      </c>
      <c r="BH282" s="12">
        <f>Table15[[#This Row],[Velocity Zone 5 (20-25 Km/h) (m)]]/Table15[[#This Row],[Duration(min)]]</f>
        <v>2.4898034076015727</v>
      </c>
      <c r="BI282" s="12">
        <f>Table15[[#This Row],[Total Player Load]]/Table15[[#This Row],[Duration(min)]]</f>
        <v>8.0570168807339453</v>
      </c>
      <c r="BJ282" s="12">
        <f>Table15[[#This Row],[ACC+DEC]]/Table15[[#This Row],[Duration(min)]]</f>
        <v>1.63564875491481</v>
      </c>
      <c r="BK282" s="11"/>
      <c r="BL282" s="11"/>
    </row>
    <row r="283" spans="1:64" x14ac:dyDescent="0.3">
      <c r="A283" s="6" t="s">
        <v>132</v>
      </c>
      <c r="B283" s="6" t="s">
        <v>162</v>
      </c>
      <c r="C283" s="18" t="s">
        <v>193</v>
      </c>
      <c r="D283" s="6" t="s">
        <v>133</v>
      </c>
      <c r="E283" s="17" t="s">
        <v>205</v>
      </c>
      <c r="F283" s="19">
        <v>5634.3354499999996</v>
      </c>
      <c r="G283" s="19">
        <v>207.69</v>
      </c>
      <c r="H283" s="19">
        <v>30.978269999999998</v>
      </c>
      <c r="I283" s="19">
        <v>1078.4799800000001</v>
      </c>
      <c r="J283" s="19">
        <v>61.94</v>
      </c>
      <c r="K283" s="19">
        <v>116</v>
      </c>
      <c r="L283" s="19">
        <v>76</v>
      </c>
      <c r="M283" s="19">
        <v>1286.1699799999999</v>
      </c>
      <c r="N283" s="19">
        <v>145.75</v>
      </c>
      <c r="O283" s="19">
        <v>669.03161999999998</v>
      </c>
      <c r="P283" s="25">
        <v>79.022199999999998</v>
      </c>
      <c r="Q283" s="26">
        <f>SUM(Table15[[#This Row],[Acceleration B1-3 Total Efforts (Gen 2)]:[Deceleration B1-3 Total Efforts (Gen 2)]])</f>
        <v>192</v>
      </c>
      <c r="R283" s="22">
        <f>AVERAGEIF(Table15[Name],Table15[[#This Row],[Name]],Table15[Total Distance (m)])</f>
        <v>5479.0795495652173</v>
      </c>
      <c r="S283" s="11">
        <f>AVERAGEIF(Table15[Name],Table15[[#This Row],[Name]],Table15[HSD Above 20 km/h])</f>
        <v>386.95826173913048</v>
      </c>
      <c r="T283" s="11">
        <f>AVERAGEIF(Table15[Name],Table15[[#This Row],[Name]],Table15[Maximum Velocity (km/h)])</f>
        <v>29.089952173913051</v>
      </c>
      <c r="U283" s="11">
        <f>AVERAGEIF(Table15[Name],Table15[[#This Row],[Name]],Table15[Velocity Zone 4 (15-20 Km/h) (m)])</f>
        <v>636.45826130434773</v>
      </c>
      <c r="V283" s="11">
        <f>AVERAGEIF(Table15[Name],Table15[[#This Row],[Name]],Table15[Velocity Zone 6 (25 + Km/h) (m)])</f>
        <v>92.425217391304358</v>
      </c>
      <c r="W283" s="11">
        <f>AVERAGEIF(Table15[Name],Table15[[#This Row],[Name]],Table15[Acceleration B1-3 Total Efforts (Gen 2)])</f>
        <v>88.347826086956516</v>
      </c>
      <c r="X283" s="11">
        <f>AVERAGEIF(Table15[Name],Table15[[#This Row],[Name]],Table15[Deceleration B1-3 Total Efforts (Gen 2)])</f>
        <v>63.434782608695649</v>
      </c>
      <c r="Y283" s="11">
        <f>AVERAGEIF(Table15[Name],Table15[[#This Row],[Name]],Table15[High Intensity Distance (m)_&gt;15])</f>
        <v>1023.4165230434783</v>
      </c>
      <c r="Z283" s="11">
        <f>AVERAGEIF(Table15[Name],Table15[[#This Row],[Name]],Table15[Velocity Zone 5 (20-25 Km/h) (m)])</f>
        <v>294.53304434782609</v>
      </c>
      <c r="AA283" s="11">
        <f>AVERAGEIF(Table15[Name],Table15[[#This Row],[Name]],Table15[Total Player Load])</f>
        <v>648.57789217391303</v>
      </c>
      <c r="AB283" s="11">
        <f>AVERAGEIF(Table15[Name],Table15[[#This Row],[Name]],Table15[ACC+DEC])</f>
        <v>151.78260869565219</v>
      </c>
      <c r="AC283" s="11">
        <f>AVERAGE(Table15[Total Distance (m)])</f>
        <v>5546.0900840188679</v>
      </c>
      <c r="AD283" s="11">
        <f>AVERAGE(Table15[HSD Above 20 km/h])</f>
        <v>248.67511279245289</v>
      </c>
      <c r="AE283" s="11">
        <f>AVERAGE(Table15[Maximum Velocity (km/h)])</f>
        <v>25.938714150943401</v>
      </c>
      <c r="AF283" s="11">
        <f>AVERAGE(Table15[Velocity Zone 4 (15-20 Km/h) (m)])</f>
        <v>585.63754809433908</v>
      </c>
      <c r="AG283" s="11">
        <f>AVERAGE(Table15[Velocity Zone 6 (25 + Km/h) (m)])</f>
        <v>55.103452830188672</v>
      </c>
      <c r="AH283" s="11">
        <f>AVERAGE(Table15[Acceleration B1-3 Total Efforts (Gen 2)])</f>
        <v>70.932075471698113</v>
      </c>
      <c r="AI283" s="11">
        <f>AVERAGE(Table15[Deceleration B1-3 Total Efforts (Gen 2)])</f>
        <v>58.513207547169813</v>
      </c>
      <c r="AJ283" s="11">
        <f>AVERAGE(Table15[High Intensity Distance (m)_&gt;15])</f>
        <v>834.31266088679206</v>
      </c>
      <c r="AK283" s="11">
        <f>AVERAGE(Table15[Velocity Zone 5 (20-25 Km/h) (m)])</f>
        <v>193.57165996226419</v>
      </c>
      <c r="AL283" s="11">
        <f>AVERAGE(Table15[Total Player Load])</f>
        <v>612.17092028301886</v>
      </c>
      <c r="AM283" s="11">
        <f>AVERAGE(Table15[ACC+DEC])</f>
        <v>129.44528301886791</v>
      </c>
      <c r="AN283" s="11" t="str">
        <f>TEXT(Table15[[#This Row],[Date]],"mmmm")</f>
        <v>juillet</v>
      </c>
      <c r="AO283" s="11" t="e">
        <f ca="1">_xlfn.MAXIFS(Table15[Total Distance (m)],Table15[Name],Table15[[#This Row],[Name]])</f>
        <v>#NAME?</v>
      </c>
      <c r="AP283" s="11" t="e">
        <f ca="1">_xlfn.MAXIFS(Table15[HSD Above 20 km/h],Table15[Name],Table15[[#This Row],[Name]])</f>
        <v>#NAME?</v>
      </c>
      <c r="AQ283" s="11" t="e">
        <f ca="1">_xlfn.MAXIFS(Table15[Maximum Velocity (km/h)],Table15[Name],Table15[[#This Row],[Name]])</f>
        <v>#NAME?</v>
      </c>
      <c r="AR283" s="9" t="e">
        <f ca="1">Table15[[#This Row],[Maximum Velocity (km/h)]]/Table15[[#This Row],[Max_Maximum Velocity (km/h)]]</f>
        <v>#NAME?</v>
      </c>
      <c r="AS283" s="11" t="e">
        <f ca="1">_xlfn.MAXIFS(Table15[Velocity Zone 4 (15-20 Km/h) (m)],Table15[Name],Table15[[#This Row],[Name]])</f>
        <v>#NAME?</v>
      </c>
      <c r="AT283" s="11" t="e">
        <f ca="1">_xlfn.MAXIFS(Table15[Velocity Zone 6 (25 + Km/h) (m)],Table15[Name],Table15[[#This Row],[Name]])</f>
        <v>#NAME?</v>
      </c>
      <c r="AU283" s="11" t="e">
        <f ca="1">_xlfn.MAXIFS(Table15[Acceleration B1-3 Total Efforts (Gen 2)],Table15[Name],Table15[[#This Row],[Name]])</f>
        <v>#NAME?</v>
      </c>
      <c r="AV283" s="11" t="e">
        <f ca="1">_xlfn.MAXIFS(Table15[Deceleration B1-3 Total Efforts (Gen 2)],Table15[Name],Table15[[#This Row],[Name]])</f>
        <v>#NAME?</v>
      </c>
      <c r="AW283" s="11" t="e">
        <f ca="1">_xlfn.MAXIFS(Table15[High Intensity Distance (m)_&gt;15],Table15[Name],Table15[[#This Row],[Name]])</f>
        <v>#NAME?</v>
      </c>
      <c r="AX283" s="11" t="e">
        <f ca="1">_xlfn.MAXIFS(Table15[Velocity Zone 5 (20-25 Km/h) (m)],Table15[Name],Table15[[#This Row],[Name]])</f>
        <v>#NAME?</v>
      </c>
      <c r="AY283" s="11" t="e">
        <f ca="1">_xlfn.MAXIFS(Table15[Total Player Load],Table15[Name],Table15[[#This Row],[Name]])</f>
        <v>#NAME?</v>
      </c>
      <c r="AZ283" s="11" t="e">
        <f ca="1">_xlfn.MAXIFS(Table15[ACC+DEC],Table15[Name],Table15[[#This Row],[Name]])</f>
        <v>#NAME?</v>
      </c>
      <c r="BA283" s="11">
        <f>CONVERT(Table15[[#This Row],[Total Duration]],"day","mn")</f>
        <v>71.3</v>
      </c>
      <c r="BB283" s="12">
        <f>Table15[[#This Row],[HSD Above 20 km/h]]/Table15[[#This Row],[Duration(min)]]</f>
        <v>2.9129032258064518</v>
      </c>
      <c r="BC283" s="12">
        <f>Table15[[#This Row],[Velocity Zone 4 (15-20 Km/h) (m)]]/Table15[[#This Row],[Duration(min)]]</f>
        <v>15.125946423562414</v>
      </c>
      <c r="BD283" s="12">
        <f>Table15[[#This Row],[Velocity Zone 6 (25 + Km/h) (m)]]/Table15[[#This Row],[Duration(min)]]</f>
        <v>0.86872370266479659</v>
      </c>
      <c r="BE283" s="12">
        <f>Table15[[#This Row],[Acceleration B1-3 Total Efforts (Gen 2)]]/Table15[[#This Row],[Duration(min)]]</f>
        <v>1.6269284712482468</v>
      </c>
      <c r="BF283" s="12">
        <f>Table15[[#This Row],[Deceleration B1-3 Total Efforts (Gen 2)]]/Table15[[#This Row],[Duration(min)]]</f>
        <v>1.0659186535764376</v>
      </c>
      <c r="BG283" s="12">
        <f>Table15[[#This Row],[High Intensity Distance (m)_&gt;15]]/Table15[[#This Row],[Duration(min)]]</f>
        <v>18.038849649368863</v>
      </c>
      <c r="BH283" s="12">
        <f>Table15[[#This Row],[Velocity Zone 5 (20-25 Km/h) (m)]]/Table15[[#This Row],[Duration(min)]]</f>
        <v>2.0441795231416551</v>
      </c>
      <c r="BI283" s="12">
        <f>Table15[[#This Row],[Total Player Load]]/Table15[[#This Row],[Duration(min)]]</f>
        <v>9.3833326788218798</v>
      </c>
      <c r="BJ283" s="12">
        <f>Table15[[#This Row],[ACC+DEC]]/Table15[[#This Row],[Duration(min)]]</f>
        <v>2.6928471248246844</v>
      </c>
      <c r="BK283" s="11"/>
      <c r="BL283" s="11"/>
    </row>
    <row r="284" spans="1:64" x14ac:dyDescent="0.3">
      <c r="A284" s="6" t="s">
        <v>38</v>
      </c>
      <c r="B284" s="6" t="s">
        <v>162</v>
      </c>
      <c r="C284" s="18" t="s">
        <v>193</v>
      </c>
      <c r="D284" s="6" t="s">
        <v>36</v>
      </c>
      <c r="E284" s="17" t="s">
        <v>204</v>
      </c>
      <c r="F284" s="19">
        <v>4990.3930700000001</v>
      </c>
      <c r="G284" s="19">
        <v>45.82</v>
      </c>
      <c r="H284" s="19">
        <v>23.99248</v>
      </c>
      <c r="I284" s="19">
        <v>926.34002999999996</v>
      </c>
      <c r="J284" s="19">
        <v>0</v>
      </c>
      <c r="K284" s="19">
        <v>72</v>
      </c>
      <c r="L284" s="19">
        <v>57</v>
      </c>
      <c r="M284" s="19">
        <v>972.16003000000001</v>
      </c>
      <c r="N284" s="19">
        <v>45.82</v>
      </c>
      <c r="O284" s="19">
        <v>580.98681999999997</v>
      </c>
      <c r="P284" s="25">
        <v>69.926760000000002</v>
      </c>
      <c r="Q284" s="26">
        <f>SUM(Table15[[#This Row],[Acceleration B1-3 Total Efforts (Gen 2)]:[Deceleration B1-3 Total Efforts (Gen 2)]])</f>
        <v>129</v>
      </c>
      <c r="R284" s="22">
        <f>AVERAGEIF(Table15[Name],Table15[[#This Row],[Name]],Table15[Total Distance (m)])</f>
        <v>5862.2701721428584</v>
      </c>
      <c r="S284" s="11">
        <f>AVERAGEIF(Table15[Name],Table15[[#This Row],[Name]],Table15[HSD Above 20 km/h])</f>
        <v>234.10142785714288</v>
      </c>
      <c r="T284" s="11">
        <f>AVERAGEIF(Table15[Name],Table15[[#This Row],[Name]],Table15[Maximum Velocity (km/h)])</f>
        <v>25.695756428571428</v>
      </c>
      <c r="U284" s="11">
        <f>AVERAGEIF(Table15[Name],Table15[[#This Row],[Name]],Table15[Velocity Zone 4 (15-20 Km/h) (m)])</f>
        <v>673.12214035714283</v>
      </c>
      <c r="V284" s="11">
        <f>AVERAGEIF(Table15[Name],Table15[[#This Row],[Name]],Table15[Velocity Zone 6 (25 + Km/h) (m)])</f>
        <v>30.467142857142857</v>
      </c>
      <c r="W284" s="11">
        <f>AVERAGEIF(Table15[Name],Table15[[#This Row],[Name]],Table15[Acceleration B1-3 Total Efforts (Gen 2)])</f>
        <v>78.285714285714292</v>
      </c>
      <c r="X284" s="11">
        <f>AVERAGEIF(Table15[Name],Table15[[#This Row],[Name]],Table15[Deceleration B1-3 Total Efforts (Gen 2)])</f>
        <v>71.178571428571431</v>
      </c>
      <c r="Y284" s="11">
        <f>AVERAGEIF(Table15[Name],Table15[[#This Row],[Name]],Table15[High Intensity Distance (m)_&gt;15])</f>
        <v>907.22356821428571</v>
      </c>
      <c r="Z284" s="11">
        <f>AVERAGEIF(Table15[Name],Table15[[#This Row],[Name]],Table15[Velocity Zone 5 (20-25 Km/h) (m)])</f>
        <v>203.63428500000001</v>
      </c>
      <c r="AA284" s="11">
        <f>AVERAGEIF(Table15[Name],Table15[[#This Row],[Name]],Table15[Total Player Load])</f>
        <v>656.75099392857157</v>
      </c>
      <c r="AB284" s="11">
        <f>AVERAGEIF(Table15[Name],Table15[[#This Row],[Name]],Table15[ACC+DEC])</f>
        <v>149.46428571428572</v>
      </c>
      <c r="AC284" s="11">
        <f>AVERAGE(Table15[Total Distance (m)])</f>
        <v>5546.0900840188679</v>
      </c>
      <c r="AD284" s="11">
        <f>AVERAGE(Table15[HSD Above 20 km/h])</f>
        <v>248.67511279245289</v>
      </c>
      <c r="AE284" s="11">
        <f>AVERAGE(Table15[Maximum Velocity (km/h)])</f>
        <v>25.938714150943401</v>
      </c>
      <c r="AF284" s="11">
        <f>AVERAGE(Table15[Velocity Zone 4 (15-20 Km/h) (m)])</f>
        <v>585.63754809433908</v>
      </c>
      <c r="AG284" s="11">
        <f>AVERAGE(Table15[Velocity Zone 6 (25 + Km/h) (m)])</f>
        <v>55.103452830188672</v>
      </c>
      <c r="AH284" s="11">
        <f>AVERAGE(Table15[Acceleration B1-3 Total Efforts (Gen 2)])</f>
        <v>70.932075471698113</v>
      </c>
      <c r="AI284" s="11">
        <f>AVERAGE(Table15[Deceleration B1-3 Total Efforts (Gen 2)])</f>
        <v>58.513207547169813</v>
      </c>
      <c r="AJ284" s="11">
        <f>AVERAGE(Table15[High Intensity Distance (m)_&gt;15])</f>
        <v>834.31266088679206</v>
      </c>
      <c r="AK284" s="11">
        <f>AVERAGE(Table15[Velocity Zone 5 (20-25 Km/h) (m)])</f>
        <v>193.57165996226419</v>
      </c>
      <c r="AL284" s="11">
        <f>AVERAGE(Table15[Total Player Load])</f>
        <v>612.17092028301886</v>
      </c>
      <c r="AM284" s="11">
        <f>AVERAGE(Table15[ACC+DEC])</f>
        <v>129.44528301886791</v>
      </c>
      <c r="AN284" s="11" t="str">
        <f>TEXT(Table15[[#This Row],[Date]],"mmmm")</f>
        <v>juillet</v>
      </c>
      <c r="AO284" s="11" t="e">
        <f ca="1">_xlfn.MAXIFS(Table15[Total Distance (m)],Table15[Name],Table15[[#This Row],[Name]])</f>
        <v>#NAME?</v>
      </c>
      <c r="AP284" s="11" t="e">
        <f ca="1">_xlfn.MAXIFS(Table15[HSD Above 20 km/h],Table15[Name],Table15[[#This Row],[Name]])</f>
        <v>#NAME?</v>
      </c>
      <c r="AQ284" s="11" t="e">
        <f ca="1">_xlfn.MAXIFS(Table15[Maximum Velocity (km/h)],Table15[Name],Table15[[#This Row],[Name]])</f>
        <v>#NAME?</v>
      </c>
      <c r="AR284" s="9" t="e">
        <f ca="1">Table15[[#This Row],[Maximum Velocity (km/h)]]/Table15[[#This Row],[Max_Maximum Velocity (km/h)]]</f>
        <v>#NAME?</v>
      </c>
      <c r="AS284" s="11" t="e">
        <f ca="1">_xlfn.MAXIFS(Table15[Velocity Zone 4 (15-20 Km/h) (m)],Table15[Name],Table15[[#This Row],[Name]])</f>
        <v>#NAME?</v>
      </c>
      <c r="AT284" s="11" t="e">
        <f ca="1">_xlfn.MAXIFS(Table15[Velocity Zone 6 (25 + Km/h) (m)],Table15[Name],Table15[[#This Row],[Name]])</f>
        <v>#NAME?</v>
      </c>
      <c r="AU284" s="11" t="e">
        <f ca="1">_xlfn.MAXIFS(Table15[Acceleration B1-3 Total Efforts (Gen 2)],Table15[Name],Table15[[#This Row],[Name]])</f>
        <v>#NAME?</v>
      </c>
      <c r="AV284" s="11" t="e">
        <f ca="1">_xlfn.MAXIFS(Table15[Deceleration B1-3 Total Efforts (Gen 2)],Table15[Name],Table15[[#This Row],[Name]])</f>
        <v>#NAME?</v>
      </c>
      <c r="AW284" s="11" t="e">
        <f ca="1">_xlfn.MAXIFS(Table15[High Intensity Distance (m)_&gt;15],Table15[Name],Table15[[#This Row],[Name]])</f>
        <v>#NAME?</v>
      </c>
      <c r="AX284" s="11" t="e">
        <f ca="1">_xlfn.MAXIFS(Table15[Velocity Zone 5 (20-25 Km/h) (m)],Table15[Name],Table15[[#This Row],[Name]])</f>
        <v>#NAME?</v>
      </c>
      <c r="AY284" s="11" t="e">
        <f ca="1">_xlfn.MAXIFS(Table15[Total Player Load],Table15[Name],Table15[[#This Row],[Name]])</f>
        <v>#NAME?</v>
      </c>
      <c r="AZ284" s="11" t="e">
        <f ca="1">_xlfn.MAXIFS(Table15[ACC+DEC],Table15[Name],Table15[[#This Row],[Name]])</f>
        <v>#NAME?</v>
      </c>
      <c r="BA284" s="11">
        <f>CONVERT(Table15[[#This Row],[Total Duration]],"day","mn")</f>
        <v>71.349999999999994</v>
      </c>
      <c r="BB284" s="12">
        <f>Table15[[#This Row],[HSD Above 20 km/h]]/Table15[[#This Row],[Duration(min)]]</f>
        <v>0.64218640504555013</v>
      </c>
      <c r="BC284" s="12">
        <f>Table15[[#This Row],[Velocity Zone 4 (15-20 Km/h) (m)]]/Table15[[#This Row],[Duration(min)]]</f>
        <v>12.983041765942538</v>
      </c>
      <c r="BD284" s="12">
        <f>Table15[[#This Row],[Velocity Zone 6 (25 + Km/h) (m)]]/Table15[[#This Row],[Duration(min)]]</f>
        <v>0</v>
      </c>
      <c r="BE284" s="12">
        <f>Table15[[#This Row],[Acceleration B1-3 Total Efforts (Gen 2)]]/Table15[[#This Row],[Duration(min)]]</f>
        <v>1.0091100210231254</v>
      </c>
      <c r="BF284" s="12">
        <f>Table15[[#This Row],[Deceleration B1-3 Total Efforts (Gen 2)]]/Table15[[#This Row],[Duration(min)]]</f>
        <v>0.7988787666433077</v>
      </c>
      <c r="BG284" s="12">
        <f>Table15[[#This Row],[High Intensity Distance (m)_&gt;15]]/Table15[[#This Row],[Duration(min)]]</f>
        <v>13.625228170988088</v>
      </c>
      <c r="BH284" s="12">
        <f>Table15[[#This Row],[Velocity Zone 5 (20-25 Km/h) (m)]]/Table15[[#This Row],[Duration(min)]]</f>
        <v>0.64218640504555013</v>
      </c>
      <c r="BI284" s="12">
        <f>Table15[[#This Row],[Total Player Load]]/Table15[[#This Row],[Duration(min)]]</f>
        <v>8.1427725297827607</v>
      </c>
      <c r="BJ284" s="12">
        <f>Table15[[#This Row],[ACC+DEC]]/Table15[[#This Row],[Duration(min)]]</f>
        <v>1.8079887876664331</v>
      </c>
      <c r="BK284" s="11"/>
      <c r="BL284" s="11"/>
    </row>
    <row r="285" spans="1:64" x14ac:dyDescent="0.3">
      <c r="A285" s="6" t="s">
        <v>12</v>
      </c>
      <c r="B285" s="6" t="s">
        <v>211</v>
      </c>
      <c r="C285" s="18" t="s">
        <v>212</v>
      </c>
      <c r="D285" s="6" t="s">
        <v>13</v>
      </c>
      <c r="E285" s="17" t="s">
        <v>213</v>
      </c>
      <c r="F285" s="19">
        <v>3704.5881300000001</v>
      </c>
      <c r="G285" s="19">
        <v>16.510000000000002</v>
      </c>
      <c r="H285" s="19">
        <v>22.76322</v>
      </c>
      <c r="I285" s="19">
        <v>80.14</v>
      </c>
      <c r="J285" s="19">
        <v>0</v>
      </c>
      <c r="K285" s="19">
        <v>37</v>
      </c>
      <c r="L285" s="19">
        <v>19</v>
      </c>
      <c r="M285" s="19">
        <v>96.65</v>
      </c>
      <c r="N285" s="19">
        <v>16.510000000000002</v>
      </c>
      <c r="O285" s="19">
        <v>415.99759</v>
      </c>
      <c r="P285" s="25">
        <v>48.616540000000001</v>
      </c>
      <c r="Q285" s="26">
        <f>SUM(Table15[[#This Row],[Acceleration B1-3 Total Efforts (Gen 2)]:[Deceleration B1-3 Total Efforts (Gen 2)]])</f>
        <v>56</v>
      </c>
      <c r="R285" s="22">
        <f>AVERAGEIF(Table15[Name],Table15[[#This Row],[Name]],Table15[Total Distance (m)])</f>
        <v>5856.8354133333323</v>
      </c>
      <c r="S285" s="11">
        <f>AVERAGEIF(Table15[Name],Table15[[#This Row],[Name]],Table15[HSD Above 20 km/h])</f>
        <v>236.25925888888889</v>
      </c>
      <c r="T285" s="11">
        <f>AVERAGEIF(Table15[Name],Table15[[#This Row],[Name]],Table15[Maximum Velocity (km/h)])</f>
        <v>26.173386666666666</v>
      </c>
      <c r="U285" s="11">
        <f>AVERAGEIF(Table15[Name],Table15[[#This Row],[Name]],Table15[Velocity Zone 4 (15-20 Km/h) (m)])</f>
        <v>555.67370444444441</v>
      </c>
      <c r="V285" s="11">
        <f>AVERAGEIF(Table15[Name],Table15[[#This Row],[Name]],Table15[Velocity Zone 6 (25 + Km/h) (m)])</f>
        <v>40.940370740740747</v>
      </c>
      <c r="W285" s="11">
        <f>AVERAGEIF(Table15[Name],Table15[[#This Row],[Name]],Table15[Acceleration B1-3 Total Efforts (Gen 2)])</f>
        <v>70.925925925925924</v>
      </c>
      <c r="X285" s="11">
        <f>AVERAGEIF(Table15[Name],Table15[[#This Row],[Name]],Table15[Deceleration B1-3 Total Efforts (Gen 2)])</f>
        <v>56.851851851851855</v>
      </c>
      <c r="Y285" s="11">
        <f>AVERAGEIF(Table15[Name],Table15[[#This Row],[Name]],Table15[High Intensity Distance (m)_&gt;15])</f>
        <v>791.93296333333319</v>
      </c>
      <c r="Z285" s="11">
        <f>AVERAGEIF(Table15[Name],Table15[[#This Row],[Name]],Table15[Velocity Zone 5 (20-25 Km/h) (m)])</f>
        <v>195.31888814814815</v>
      </c>
      <c r="AA285" s="11">
        <f>AVERAGEIF(Table15[Name],Table15[[#This Row],[Name]],Table15[Total Player Load])</f>
        <v>644.53564962962969</v>
      </c>
      <c r="AB285" s="11">
        <f>AVERAGEIF(Table15[Name],Table15[[#This Row],[Name]],Table15[ACC+DEC])</f>
        <v>127.77777777777777</v>
      </c>
      <c r="AC285" s="11">
        <f>AVERAGE(Table15[Total Distance (m)])</f>
        <v>5546.0900840188679</v>
      </c>
      <c r="AD285" s="11">
        <f>AVERAGE(Table15[HSD Above 20 km/h])</f>
        <v>248.67511279245289</v>
      </c>
      <c r="AE285" s="11">
        <f>AVERAGE(Table15[Maximum Velocity (km/h)])</f>
        <v>25.938714150943401</v>
      </c>
      <c r="AF285" s="11">
        <f>AVERAGE(Table15[Velocity Zone 4 (15-20 Km/h) (m)])</f>
        <v>585.63754809433908</v>
      </c>
      <c r="AG285" s="11">
        <f>AVERAGE(Table15[Velocity Zone 6 (25 + Km/h) (m)])</f>
        <v>55.103452830188672</v>
      </c>
      <c r="AH285" s="11">
        <f>AVERAGE(Table15[Acceleration B1-3 Total Efforts (Gen 2)])</f>
        <v>70.932075471698113</v>
      </c>
      <c r="AI285" s="11">
        <f>AVERAGE(Table15[Deceleration B1-3 Total Efforts (Gen 2)])</f>
        <v>58.513207547169813</v>
      </c>
      <c r="AJ285" s="11">
        <f>AVERAGE(Table15[High Intensity Distance (m)_&gt;15])</f>
        <v>834.31266088679206</v>
      </c>
      <c r="AK285" s="11">
        <f>AVERAGE(Table15[Velocity Zone 5 (20-25 Km/h) (m)])</f>
        <v>193.57165996226419</v>
      </c>
      <c r="AL285" s="11">
        <f>AVERAGE(Table15[Total Player Load])</f>
        <v>612.17092028301886</v>
      </c>
      <c r="AM285" s="11">
        <f>AVERAGE(Table15[ACC+DEC])</f>
        <v>129.44528301886791</v>
      </c>
      <c r="AN285" s="11" t="str">
        <f>TEXT(Table15[[#This Row],[Date]],"mmmm")</f>
        <v>juillet</v>
      </c>
      <c r="AO285" s="11" t="e">
        <f ca="1">_xlfn.MAXIFS(Table15[Total Distance (m)],Table15[Name],Table15[[#This Row],[Name]])</f>
        <v>#NAME?</v>
      </c>
      <c r="AP285" s="11" t="e">
        <f ca="1">_xlfn.MAXIFS(Table15[HSD Above 20 km/h],Table15[Name],Table15[[#This Row],[Name]])</f>
        <v>#NAME?</v>
      </c>
      <c r="AQ285" s="11" t="e">
        <f ca="1">_xlfn.MAXIFS(Table15[Maximum Velocity (km/h)],Table15[Name],Table15[[#This Row],[Name]])</f>
        <v>#NAME?</v>
      </c>
      <c r="AR285" s="9" t="e">
        <f ca="1">Table15[[#This Row],[Maximum Velocity (km/h)]]/Table15[[#This Row],[Max_Maximum Velocity (km/h)]]</f>
        <v>#NAME?</v>
      </c>
      <c r="AS285" s="11" t="e">
        <f ca="1">_xlfn.MAXIFS(Table15[Velocity Zone 4 (15-20 Km/h) (m)],Table15[Name],Table15[[#This Row],[Name]])</f>
        <v>#NAME?</v>
      </c>
      <c r="AT285" s="11" t="e">
        <f ca="1">_xlfn.MAXIFS(Table15[Velocity Zone 6 (25 + Km/h) (m)],Table15[Name],Table15[[#This Row],[Name]])</f>
        <v>#NAME?</v>
      </c>
      <c r="AU285" s="11" t="e">
        <f ca="1">_xlfn.MAXIFS(Table15[Acceleration B1-3 Total Efforts (Gen 2)],Table15[Name],Table15[[#This Row],[Name]])</f>
        <v>#NAME?</v>
      </c>
      <c r="AV285" s="11" t="e">
        <f ca="1">_xlfn.MAXIFS(Table15[Deceleration B1-3 Total Efforts (Gen 2)],Table15[Name],Table15[[#This Row],[Name]])</f>
        <v>#NAME?</v>
      </c>
      <c r="AW285" s="11" t="e">
        <f ca="1">_xlfn.MAXIFS(Table15[High Intensity Distance (m)_&gt;15],Table15[Name],Table15[[#This Row],[Name]])</f>
        <v>#NAME?</v>
      </c>
      <c r="AX285" s="11" t="e">
        <f ca="1">_xlfn.MAXIFS(Table15[Velocity Zone 5 (20-25 Km/h) (m)],Table15[Name],Table15[[#This Row],[Name]])</f>
        <v>#NAME?</v>
      </c>
      <c r="AY285" s="11" t="e">
        <f ca="1">_xlfn.MAXIFS(Table15[Total Player Load],Table15[Name],Table15[[#This Row],[Name]])</f>
        <v>#NAME?</v>
      </c>
      <c r="AZ285" s="11" t="e">
        <f ca="1">_xlfn.MAXIFS(Table15[ACC+DEC],Table15[Name],Table15[[#This Row],[Name]])</f>
        <v>#NAME?</v>
      </c>
      <c r="BA285" s="11">
        <f>CONVERT(Table15[[#This Row],[Total Duration]],"day","mn")</f>
        <v>76.2</v>
      </c>
      <c r="BB285" s="12">
        <f>Table15[[#This Row],[HSD Above 20 km/h]]/Table15[[#This Row],[Duration(min)]]</f>
        <v>0.21666666666666667</v>
      </c>
      <c r="BC285" s="12">
        <f>Table15[[#This Row],[Velocity Zone 4 (15-20 Km/h) (m)]]/Table15[[#This Row],[Duration(min)]]</f>
        <v>1.0517060367454067</v>
      </c>
      <c r="BD285" s="12">
        <f>Table15[[#This Row],[Velocity Zone 6 (25 + Km/h) (m)]]/Table15[[#This Row],[Duration(min)]]</f>
        <v>0</v>
      </c>
      <c r="BE285" s="12">
        <f>Table15[[#This Row],[Acceleration B1-3 Total Efforts (Gen 2)]]/Table15[[#This Row],[Duration(min)]]</f>
        <v>0.48556430446194226</v>
      </c>
      <c r="BF285" s="12">
        <f>Table15[[#This Row],[Deceleration B1-3 Total Efforts (Gen 2)]]/Table15[[#This Row],[Duration(min)]]</f>
        <v>0.24934383202099736</v>
      </c>
      <c r="BG285" s="12">
        <f>Table15[[#This Row],[High Intensity Distance (m)_&gt;15]]/Table15[[#This Row],[Duration(min)]]</f>
        <v>1.2683727034120735</v>
      </c>
      <c r="BH285" s="12">
        <f>Table15[[#This Row],[Velocity Zone 5 (20-25 Km/h) (m)]]/Table15[[#This Row],[Duration(min)]]</f>
        <v>0.21666666666666667</v>
      </c>
      <c r="BI285" s="12">
        <f>Table15[[#This Row],[Total Player Load]]/Table15[[#This Row],[Duration(min)]]</f>
        <v>5.4592859580052489</v>
      </c>
      <c r="BJ285" s="12">
        <f>Table15[[#This Row],[ACC+DEC]]/Table15[[#This Row],[Duration(min)]]</f>
        <v>0.73490813648293962</v>
      </c>
      <c r="BK285" s="11"/>
      <c r="BL285" s="11"/>
    </row>
    <row r="286" spans="1:64" x14ac:dyDescent="0.3">
      <c r="A286" s="6" t="s">
        <v>14</v>
      </c>
      <c r="B286" s="6" t="s">
        <v>211</v>
      </c>
      <c r="C286" s="18" t="s">
        <v>212</v>
      </c>
      <c r="D286" s="6" t="s">
        <v>15</v>
      </c>
      <c r="E286" s="17" t="s">
        <v>214</v>
      </c>
      <c r="F286" s="19">
        <v>3172.9689899999998</v>
      </c>
      <c r="G286" s="19">
        <v>8.24</v>
      </c>
      <c r="H286" s="19">
        <v>20.71303</v>
      </c>
      <c r="I286" s="19">
        <v>81.77</v>
      </c>
      <c r="J286" s="19">
        <v>0</v>
      </c>
      <c r="K286" s="19">
        <v>42</v>
      </c>
      <c r="L286" s="19">
        <v>23</v>
      </c>
      <c r="M286" s="19">
        <v>90.01</v>
      </c>
      <c r="N286" s="19">
        <v>8.24</v>
      </c>
      <c r="O286" s="19">
        <v>357.56812000000002</v>
      </c>
      <c r="P286" s="25">
        <v>41.808729999999997</v>
      </c>
      <c r="Q286" s="26">
        <f>SUM(Table15[[#This Row],[Acceleration B1-3 Total Efforts (Gen 2)]:[Deceleration B1-3 Total Efforts (Gen 2)]])</f>
        <v>65</v>
      </c>
      <c r="R286" s="22">
        <f>AVERAGEIF(Table15[Name],Table15[[#This Row],[Name]],Table15[Total Distance (m)])</f>
        <v>4869.3203724000005</v>
      </c>
      <c r="S286" s="11">
        <f>AVERAGEIF(Table15[Name],Table15[[#This Row],[Name]],Table15[HSD Above 20 km/h])</f>
        <v>247.6363996</v>
      </c>
      <c r="T286" s="11">
        <f>AVERAGEIF(Table15[Name],Table15[[#This Row],[Name]],Table15[Maximum Velocity (km/h)])</f>
        <v>26.278271199999999</v>
      </c>
      <c r="U286" s="11">
        <f>AVERAGEIF(Table15[Name],Table15[[#This Row],[Name]],Table15[Velocity Zone 4 (15-20 Km/h) (m)])</f>
        <v>530.37160040000015</v>
      </c>
      <c r="V286" s="11">
        <f>AVERAGEIF(Table15[Name],Table15[[#This Row],[Name]],Table15[Velocity Zone 6 (25 + Km/h) (m)])</f>
        <v>78.678400000000011</v>
      </c>
      <c r="W286" s="11">
        <f>AVERAGEIF(Table15[Name],Table15[[#This Row],[Name]],Table15[Acceleration B1-3 Total Efforts (Gen 2)])</f>
        <v>62.76</v>
      </c>
      <c r="X286" s="11">
        <f>AVERAGEIF(Table15[Name],Table15[[#This Row],[Name]],Table15[Deceleration B1-3 Total Efforts (Gen 2)])</f>
        <v>54.96</v>
      </c>
      <c r="Y286" s="11">
        <f>AVERAGEIF(Table15[Name],Table15[[#This Row],[Name]],Table15[High Intensity Distance (m)_&gt;15])</f>
        <v>778.00800000000015</v>
      </c>
      <c r="Z286" s="11">
        <f>AVERAGEIF(Table15[Name],Table15[[#This Row],[Name]],Table15[Velocity Zone 5 (20-25 Km/h) (m)])</f>
        <v>168.95799960000005</v>
      </c>
      <c r="AA286" s="11">
        <f>AVERAGEIF(Table15[Name],Table15[[#This Row],[Name]],Table15[Total Player Load])</f>
        <v>537.5049484000001</v>
      </c>
      <c r="AB286" s="11">
        <f>AVERAGEIF(Table15[Name],Table15[[#This Row],[Name]],Table15[ACC+DEC])</f>
        <v>117.72</v>
      </c>
      <c r="AC286" s="11">
        <f>AVERAGE(Table15[Total Distance (m)])</f>
        <v>5546.0900840188679</v>
      </c>
      <c r="AD286" s="11">
        <f>AVERAGE(Table15[HSD Above 20 km/h])</f>
        <v>248.67511279245289</v>
      </c>
      <c r="AE286" s="11">
        <f>AVERAGE(Table15[Maximum Velocity (km/h)])</f>
        <v>25.938714150943401</v>
      </c>
      <c r="AF286" s="11">
        <f>AVERAGE(Table15[Velocity Zone 4 (15-20 Km/h) (m)])</f>
        <v>585.63754809433908</v>
      </c>
      <c r="AG286" s="11">
        <f>AVERAGE(Table15[Velocity Zone 6 (25 + Km/h) (m)])</f>
        <v>55.103452830188672</v>
      </c>
      <c r="AH286" s="11">
        <f>AVERAGE(Table15[Acceleration B1-3 Total Efforts (Gen 2)])</f>
        <v>70.932075471698113</v>
      </c>
      <c r="AI286" s="11">
        <f>AVERAGE(Table15[Deceleration B1-3 Total Efforts (Gen 2)])</f>
        <v>58.513207547169813</v>
      </c>
      <c r="AJ286" s="11">
        <f>AVERAGE(Table15[High Intensity Distance (m)_&gt;15])</f>
        <v>834.31266088679206</v>
      </c>
      <c r="AK286" s="11">
        <f>AVERAGE(Table15[Velocity Zone 5 (20-25 Km/h) (m)])</f>
        <v>193.57165996226419</v>
      </c>
      <c r="AL286" s="11">
        <f>AVERAGE(Table15[Total Player Load])</f>
        <v>612.17092028301886</v>
      </c>
      <c r="AM286" s="11">
        <f>AVERAGE(Table15[ACC+DEC])</f>
        <v>129.44528301886791</v>
      </c>
      <c r="AN286" s="11" t="str">
        <f>TEXT(Table15[[#This Row],[Date]],"mmmm")</f>
        <v>juillet</v>
      </c>
      <c r="AO286" s="11" t="e">
        <f ca="1">_xlfn.MAXIFS(Table15[Total Distance (m)],Table15[Name],Table15[[#This Row],[Name]])</f>
        <v>#NAME?</v>
      </c>
      <c r="AP286" s="11" t="e">
        <f ca="1">_xlfn.MAXIFS(Table15[HSD Above 20 km/h],Table15[Name],Table15[[#This Row],[Name]])</f>
        <v>#NAME?</v>
      </c>
      <c r="AQ286" s="11" t="e">
        <f ca="1">_xlfn.MAXIFS(Table15[Maximum Velocity (km/h)],Table15[Name],Table15[[#This Row],[Name]])</f>
        <v>#NAME?</v>
      </c>
      <c r="AR286" s="9" t="e">
        <f ca="1">Table15[[#This Row],[Maximum Velocity (km/h)]]/Table15[[#This Row],[Max_Maximum Velocity (km/h)]]</f>
        <v>#NAME?</v>
      </c>
      <c r="AS286" s="11" t="e">
        <f ca="1">_xlfn.MAXIFS(Table15[Velocity Zone 4 (15-20 Km/h) (m)],Table15[Name],Table15[[#This Row],[Name]])</f>
        <v>#NAME?</v>
      </c>
      <c r="AT286" s="11" t="e">
        <f ca="1">_xlfn.MAXIFS(Table15[Velocity Zone 6 (25 + Km/h) (m)],Table15[Name],Table15[[#This Row],[Name]])</f>
        <v>#NAME?</v>
      </c>
      <c r="AU286" s="11" t="e">
        <f ca="1">_xlfn.MAXIFS(Table15[Acceleration B1-3 Total Efforts (Gen 2)],Table15[Name],Table15[[#This Row],[Name]])</f>
        <v>#NAME?</v>
      </c>
      <c r="AV286" s="11" t="e">
        <f ca="1">_xlfn.MAXIFS(Table15[Deceleration B1-3 Total Efforts (Gen 2)],Table15[Name],Table15[[#This Row],[Name]])</f>
        <v>#NAME?</v>
      </c>
      <c r="AW286" s="11" t="e">
        <f ca="1">_xlfn.MAXIFS(Table15[High Intensity Distance (m)_&gt;15],Table15[Name],Table15[[#This Row],[Name]])</f>
        <v>#NAME?</v>
      </c>
      <c r="AX286" s="11" t="e">
        <f ca="1">_xlfn.MAXIFS(Table15[Velocity Zone 5 (20-25 Km/h) (m)],Table15[Name],Table15[[#This Row],[Name]])</f>
        <v>#NAME?</v>
      </c>
      <c r="AY286" s="11" t="e">
        <f ca="1">_xlfn.MAXIFS(Table15[Total Player Load],Table15[Name],Table15[[#This Row],[Name]])</f>
        <v>#NAME?</v>
      </c>
      <c r="AZ286" s="11" t="e">
        <f ca="1">_xlfn.MAXIFS(Table15[ACC+DEC],Table15[Name],Table15[[#This Row],[Name]])</f>
        <v>#NAME?</v>
      </c>
      <c r="BA286" s="11">
        <f>CONVERT(Table15[[#This Row],[Total Duration]],"day","mn")</f>
        <v>75.88333333333334</v>
      </c>
      <c r="BB286" s="12">
        <f>Table15[[#This Row],[HSD Above 20 km/h]]/Table15[[#This Row],[Duration(min)]]</f>
        <v>0.10858774434438831</v>
      </c>
      <c r="BC286" s="12">
        <f>Table15[[#This Row],[Velocity Zone 4 (15-20 Km/h) (m)]]/Table15[[#This Row],[Duration(min)]]</f>
        <v>1.0775752251262902</v>
      </c>
      <c r="BD286" s="12">
        <f>Table15[[#This Row],[Velocity Zone 6 (25 + Km/h) (m)]]/Table15[[#This Row],[Duration(min)]]</f>
        <v>0</v>
      </c>
      <c r="BE286" s="12">
        <f>Table15[[#This Row],[Acceleration B1-3 Total Efforts (Gen 2)]]/Table15[[#This Row],[Duration(min)]]</f>
        <v>0.55348122117285303</v>
      </c>
      <c r="BF286" s="12">
        <f>Table15[[#This Row],[Deceleration B1-3 Total Efforts (Gen 2)]]/Table15[[#This Row],[Duration(min)]]</f>
        <v>0.30309685921370522</v>
      </c>
      <c r="BG286" s="12">
        <f>Table15[[#This Row],[High Intensity Distance (m)_&gt;15]]/Table15[[#This Row],[Duration(min)]]</f>
        <v>1.1861629694706786</v>
      </c>
      <c r="BH286" s="12">
        <f>Table15[[#This Row],[Velocity Zone 5 (20-25 Km/h) (m)]]/Table15[[#This Row],[Duration(min)]]</f>
        <v>0.10858774434438831</v>
      </c>
      <c r="BI286" s="12">
        <f>Table15[[#This Row],[Total Player Load]]/Table15[[#This Row],[Duration(min)]]</f>
        <v>4.7120771359543161</v>
      </c>
      <c r="BJ286" s="12">
        <f>Table15[[#This Row],[ACC+DEC]]/Table15[[#This Row],[Duration(min)]]</f>
        <v>0.85657808038655825</v>
      </c>
      <c r="BK286" s="11"/>
      <c r="BL286" s="11"/>
    </row>
    <row r="287" spans="1:64" x14ac:dyDescent="0.3">
      <c r="A287" s="6" t="s">
        <v>16</v>
      </c>
      <c r="B287" s="6" t="s">
        <v>211</v>
      </c>
      <c r="C287" s="18" t="s">
        <v>212</v>
      </c>
      <c r="D287" s="6" t="s">
        <v>17</v>
      </c>
      <c r="E287" s="17" t="s">
        <v>214</v>
      </c>
      <c r="F287" s="19">
        <v>3042.5991199999999</v>
      </c>
      <c r="G287" s="19">
        <v>0</v>
      </c>
      <c r="H287" s="19">
        <v>19.375440000000001</v>
      </c>
      <c r="I287" s="19">
        <v>32.46</v>
      </c>
      <c r="J287" s="19">
        <v>0</v>
      </c>
      <c r="K287" s="19">
        <v>24</v>
      </c>
      <c r="L287" s="19">
        <v>15</v>
      </c>
      <c r="M287" s="19">
        <v>32.46</v>
      </c>
      <c r="N287" s="19">
        <v>0</v>
      </c>
      <c r="O287" s="19">
        <v>323.1601</v>
      </c>
      <c r="P287" s="25">
        <v>40.090910000000001</v>
      </c>
      <c r="Q287" s="26">
        <f>SUM(Table15[[#This Row],[Acceleration B1-3 Total Efforts (Gen 2)]:[Deceleration B1-3 Total Efforts (Gen 2)]])</f>
        <v>39</v>
      </c>
      <c r="R287" s="22">
        <f>AVERAGEIF(Table15[Name],Table15[[#This Row],[Name]],Table15[Total Distance (m)])</f>
        <v>5619.8345883333332</v>
      </c>
      <c r="S287" s="11">
        <f>AVERAGEIF(Table15[Name],Table15[[#This Row],[Name]],Table15[HSD Above 20 km/h])</f>
        <v>194.1326656666667</v>
      </c>
      <c r="T287" s="11">
        <f>AVERAGEIF(Table15[Name],Table15[[#This Row],[Name]],Table15[Maximum Velocity (km/h)])</f>
        <v>25.38796266666666</v>
      </c>
      <c r="U287" s="11">
        <f>AVERAGEIF(Table15[Name],Table15[[#This Row],[Name]],Table15[Velocity Zone 4 (15-20 Km/h) (m)])</f>
        <v>452.42266433333327</v>
      </c>
      <c r="V287" s="11">
        <f>AVERAGEIF(Table15[Name],Table15[[#This Row],[Name]],Table15[Velocity Zone 6 (25 + Km/h) (m)])</f>
        <v>48.318666999999991</v>
      </c>
      <c r="W287" s="11">
        <f>AVERAGEIF(Table15[Name],Table15[[#This Row],[Name]],Table15[Acceleration B1-3 Total Efforts (Gen 2)])</f>
        <v>61.2</v>
      </c>
      <c r="X287" s="11">
        <f>AVERAGEIF(Table15[Name],Table15[[#This Row],[Name]],Table15[Deceleration B1-3 Total Efforts (Gen 2)])</f>
        <v>48.06666666666667</v>
      </c>
      <c r="Y287" s="11">
        <f>AVERAGEIF(Table15[Name],Table15[[#This Row],[Name]],Table15[High Intensity Distance (m)_&gt;15])</f>
        <v>646.55532999999991</v>
      </c>
      <c r="Z287" s="11">
        <f>AVERAGEIF(Table15[Name],Table15[[#This Row],[Name]],Table15[Velocity Zone 5 (20-25 Km/h) (m)])</f>
        <v>145.81399866666669</v>
      </c>
      <c r="AA287" s="11">
        <f>AVERAGEIF(Table15[Name],Table15[[#This Row],[Name]],Table15[Total Player Load])</f>
        <v>593.12283433333312</v>
      </c>
      <c r="AB287" s="11">
        <f>AVERAGEIF(Table15[Name],Table15[[#This Row],[Name]],Table15[ACC+DEC])</f>
        <v>109.26666666666667</v>
      </c>
      <c r="AC287" s="11">
        <f>AVERAGE(Table15[Total Distance (m)])</f>
        <v>5546.0900840188679</v>
      </c>
      <c r="AD287" s="11">
        <f>AVERAGE(Table15[HSD Above 20 km/h])</f>
        <v>248.67511279245289</v>
      </c>
      <c r="AE287" s="11">
        <f>AVERAGE(Table15[Maximum Velocity (km/h)])</f>
        <v>25.938714150943401</v>
      </c>
      <c r="AF287" s="11">
        <f>AVERAGE(Table15[Velocity Zone 4 (15-20 Km/h) (m)])</f>
        <v>585.63754809433908</v>
      </c>
      <c r="AG287" s="11">
        <f>AVERAGE(Table15[Velocity Zone 6 (25 + Km/h) (m)])</f>
        <v>55.103452830188672</v>
      </c>
      <c r="AH287" s="11">
        <f>AVERAGE(Table15[Acceleration B1-3 Total Efforts (Gen 2)])</f>
        <v>70.932075471698113</v>
      </c>
      <c r="AI287" s="11">
        <f>AVERAGE(Table15[Deceleration B1-3 Total Efforts (Gen 2)])</f>
        <v>58.513207547169813</v>
      </c>
      <c r="AJ287" s="11">
        <f>AVERAGE(Table15[High Intensity Distance (m)_&gt;15])</f>
        <v>834.31266088679206</v>
      </c>
      <c r="AK287" s="11">
        <f>AVERAGE(Table15[Velocity Zone 5 (20-25 Km/h) (m)])</f>
        <v>193.57165996226419</v>
      </c>
      <c r="AL287" s="11">
        <f>AVERAGE(Table15[Total Player Load])</f>
        <v>612.17092028301886</v>
      </c>
      <c r="AM287" s="11">
        <f>AVERAGE(Table15[ACC+DEC])</f>
        <v>129.44528301886791</v>
      </c>
      <c r="AN287" s="11" t="str">
        <f>TEXT(Table15[[#This Row],[Date]],"mmmm")</f>
        <v>juillet</v>
      </c>
      <c r="AO287" s="11" t="e">
        <f ca="1">_xlfn.MAXIFS(Table15[Total Distance (m)],Table15[Name],Table15[[#This Row],[Name]])</f>
        <v>#NAME?</v>
      </c>
      <c r="AP287" s="11" t="e">
        <f ca="1">_xlfn.MAXIFS(Table15[HSD Above 20 km/h],Table15[Name],Table15[[#This Row],[Name]])</f>
        <v>#NAME?</v>
      </c>
      <c r="AQ287" s="11" t="e">
        <f ca="1">_xlfn.MAXIFS(Table15[Maximum Velocity (km/h)],Table15[Name],Table15[[#This Row],[Name]])</f>
        <v>#NAME?</v>
      </c>
      <c r="AR287" s="9" t="e">
        <f ca="1">Table15[[#This Row],[Maximum Velocity (km/h)]]/Table15[[#This Row],[Max_Maximum Velocity (km/h)]]</f>
        <v>#NAME?</v>
      </c>
      <c r="AS287" s="11" t="e">
        <f ca="1">_xlfn.MAXIFS(Table15[Velocity Zone 4 (15-20 Km/h) (m)],Table15[Name],Table15[[#This Row],[Name]])</f>
        <v>#NAME?</v>
      </c>
      <c r="AT287" s="11" t="e">
        <f ca="1">_xlfn.MAXIFS(Table15[Velocity Zone 6 (25 + Km/h) (m)],Table15[Name],Table15[[#This Row],[Name]])</f>
        <v>#NAME?</v>
      </c>
      <c r="AU287" s="11" t="e">
        <f ca="1">_xlfn.MAXIFS(Table15[Acceleration B1-3 Total Efforts (Gen 2)],Table15[Name],Table15[[#This Row],[Name]])</f>
        <v>#NAME?</v>
      </c>
      <c r="AV287" s="11" t="e">
        <f ca="1">_xlfn.MAXIFS(Table15[Deceleration B1-3 Total Efforts (Gen 2)],Table15[Name],Table15[[#This Row],[Name]])</f>
        <v>#NAME?</v>
      </c>
      <c r="AW287" s="11" t="e">
        <f ca="1">_xlfn.MAXIFS(Table15[High Intensity Distance (m)_&gt;15],Table15[Name],Table15[[#This Row],[Name]])</f>
        <v>#NAME?</v>
      </c>
      <c r="AX287" s="11" t="e">
        <f ca="1">_xlfn.MAXIFS(Table15[Velocity Zone 5 (20-25 Km/h) (m)],Table15[Name],Table15[[#This Row],[Name]])</f>
        <v>#NAME?</v>
      </c>
      <c r="AY287" s="11" t="e">
        <f ca="1">_xlfn.MAXIFS(Table15[Total Player Load],Table15[Name],Table15[[#This Row],[Name]])</f>
        <v>#NAME?</v>
      </c>
      <c r="AZ287" s="11" t="e">
        <f ca="1">_xlfn.MAXIFS(Table15[ACC+DEC],Table15[Name],Table15[[#This Row],[Name]])</f>
        <v>#NAME?</v>
      </c>
      <c r="BA287" s="11">
        <f>CONVERT(Table15[[#This Row],[Total Duration]],"day","mn")</f>
        <v>75.88333333333334</v>
      </c>
      <c r="BB287" s="12">
        <f>Table15[[#This Row],[HSD Above 20 km/h]]/Table15[[#This Row],[Duration(min)]]</f>
        <v>0</v>
      </c>
      <c r="BC287" s="12">
        <f>Table15[[#This Row],[Velocity Zone 4 (15-20 Km/h) (m)]]/Table15[[#This Row],[Duration(min)]]</f>
        <v>0.42776191522073354</v>
      </c>
      <c r="BD287" s="12">
        <f>Table15[[#This Row],[Velocity Zone 6 (25 + Km/h) (m)]]/Table15[[#This Row],[Duration(min)]]</f>
        <v>0</v>
      </c>
      <c r="BE287" s="12">
        <f>Table15[[#This Row],[Acceleration B1-3 Total Efforts (Gen 2)]]/Table15[[#This Row],[Duration(min)]]</f>
        <v>0.31627498352734457</v>
      </c>
      <c r="BF287" s="12">
        <f>Table15[[#This Row],[Deceleration B1-3 Total Efforts (Gen 2)]]/Table15[[#This Row],[Duration(min)]]</f>
        <v>0.19767186470459036</v>
      </c>
      <c r="BG287" s="12">
        <f>Table15[[#This Row],[High Intensity Distance (m)_&gt;15]]/Table15[[#This Row],[Duration(min)]]</f>
        <v>0.42776191522073354</v>
      </c>
      <c r="BH287" s="12">
        <f>Table15[[#This Row],[Velocity Zone 5 (20-25 Km/h) (m)]]/Table15[[#This Row],[Duration(min)]]</f>
        <v>0</v>
      </c>
      <c r="BI287" s="12">
        <f>Table15[[#This Row],[Total Player Load]]/Table15[[#This Row],[Duration(min)]]</f>
        <v>4.2586439710081265</v>
      </c>
      <c r="BJ287" s="12">
        <f>Table15[[#This Row],[ACC+DEC]]/Table15[[#This Row],[Duration(min)]]</f>
        <v>0.51394684823193493</v>
      </c>
      <c r="BK287" s="11"/>
      <c r="BL287" s="11"/>
    </row>
    <row r="288" spans="1:64" x14ac:dyDescent="0.3">
      <c r="A288" s="6" t="s">
        <v>20</v>
      </c>
      <c r="B288" s="6" t="s">
        <v>211</v>
      </c>
      <c r="C288" s="18" t="s">
        <v>212</v>
      </c>
      <c r="D288" s="6" t="s">
        <v>21</v>
      </c>
      <c r="E288" s="17" t="s">
        <v>215</v>
      </c>
      <c r="F288" s="19">
        <v>3561.5131799999999</v>
      </c>
      <c r="G288" s="19">
        <v>18.77</v>
      </c>
      <c r="H288" s="19">
        <v>25.65447</v>
      </c>
      <c r="I288" s="19">
        <v>132.44999999999999</v>
      </c>
      <c r="J288" s="19">
        <v>5.4</v>
      </c>
      <c r="K288" s="19">
        <v>29</v>
      </c>
      <c r="L288" s="19">
        <v>36</v>
      </c>
      <c r="M288" s="19">
        <v>151.22</v>
      </c>
      <c r="N288" s="19">
        <v>13.37</v>
      </c>
      <c r="O288" s="19">
        <v>419.40465999999998</v>
      </c>
      <c r="P288" s="25">
        <v>46.55106</v>
      </c>
      <c r="Q288" s="26">
        <f>SUM(Table15[[#This Row],[Acceleration B1-3 Total Efforts (Gen 2)]:[Deceleration B1-3 Total Efforts (Gen 2)]])</f>
        <v>65</v>
      </c>
      <c r="R288" s="22">
        <f>AVERAGEIF(Table15[Name],Table15[[#This Row],[Name]],Table15[Total Distance (m)])</f>
        <v>5363.5460153333315</v>
      </c>
      <c r="S288" s="11">
        <f>AVERAGEIF(Table15[Name],Table15[[#This Row],[Name]],Table15[HSD Above 20 km/h])</f>
        <v>256.65866566666665</v>
      </c>
      <c r="T288" s="11">
        <f>AVERAGEIF(Table15[Name],Table15[[#This Row],[Name]],Table15[Maximum Velocity (km/h)])</f>
        <v>25.384765000000002</v>
      </c>
      <c r="U288" s="11">
        <f>AVERAGEIF(Table15[Name],Table15[[#This Row],[Name]],Table15[Velocity Zone 4 (15-20 Km/h) (m)])</f>
        <v>556.02699966666682</v>
      </c>
      <c r="V288" s="11">
        <f>AVERAGEIF(Table15[Name],Table15[[#This Row],[Name]],Table15[Velocity Zone 6 (25 + Km/h) (m)])</f>
        <v>51.111667666666676</v>
      </c>
      <c r="W288" s="11">
        <f>AVERAGEIF(Table15[Name],Table15[[#This Row],[Name]],Table15[Acceleration B1-3 Total Efforts (Gen 2)])</f>
        <v>73.8</v>
      </c>
      <c r="X288" s="11">
        <f>AVERAGEIF(Table15[Name],Table15[[#This Row],[Name]],Table15[Deceleration B1-3 Total Efforts (Gen 2)])</f>
        <v>70.533333333333331</v>
      </c>
      <c r="Y288" s="11">
        <f>AVERAGEIF(Table15[Name],Table15[[#This Row],[Name]],Table15[High Intensity Distance (m)_&gt;15])</f>
        <v>812.68566533333353</v>
      </c>
      <c r="Z288" s="11">
        <f>AVERAGEIF(Table15[Name],Table15[[#This Row],[Name]],Table15[Velocity Zone 5 (20-25 Km/h) (m)])</f>
        <v>205.546998</v>
      </c>
      <c r="AA288" s="11">
        <f>AVERAGEIF(Table15[Name],Table15[[#This Row],[Name]],Table15[Total Player Load])</f>
        <v>642.88242899999989</v>
      </c>
      <c r="AB288" s="11">
        <f>AVERAGEIF(Table15[Name],Table15[[#This Row],[Name]],Table15[ACC+DEC])</f>
        <v>144.33333333333334</v>
      </c>
      <c r="AC288" s="11">
        <f>AVERAGE(Table15[Total Distance (m)])</f>
        <v>5546.0900840188679</v>
      </c>
      <c r="AD288" s="11">
        <f>AVERAGE(Table15[HSD Above 20 km/h])</f>
        <v>248.67511279245289</v>
      </c>
      <c r="AE288" s="11">
        <f>AVERAGE(Table15[Maximum Velocity (km/h)])</f>
        <v>25.938714150943401</v>
      </c>
      <c r="AF288" s="11">
        <f>AVERAGE(Table15[Velocity Zone 4 (15-20 Km/h) (m)])</f>
        <v>585.63754809433908</v>
      </c>
      <c r="AG288" s="11">
        <f>AVERAGE(Table15[Velocity Zone 6 (25 + Km/h) (m)])</f>
        <v>55.103452830188672</v>
      </c>
      <c r="AH288" s="11">
        <f>AVERAGE(Table15[Acceleration B1-3 Total Efforts (Gen 2)])</f>
        <v>70.932075471698113</v>
      </c>
      <c r="AI288" s="11">
        <f>AVERAGE(Table15[Deceleration B1-3 Total Efforts (Gen 2)])</f>
        <v>58.513207547169813</v>
      </c>
      <c r="AJ288" s="11">
        <f>AVERAGE(Table15[High Intensity Distance (m)_&gt;15])</f>
        <v>834.31266088679206</v>
      </c>
      <c r="AK288" s="11">
        <f>AVERAGE(Table15[Velocity Zone 5 (20-25 Km/h) (m)])</f>
        <v>193.57165996226419</v>
      </c>
      <c r="AL288" s="11">
        <f>AVERAGE(Table15[Total Player Load])</f>
        <v>612.17092028301886</v>
      </c>
      <c r="AM288" s="11">
        <f>AVERAGE(Table15[ACC+DEC])</f>
        <v>129.44528301886791</v>
      </c>
      <c r="AN288" s="11" t="str">
        <f>TEXT(Table15[[#This Row],[Date]],"mmmm")</f>
        <v>juillet</v>
      </c>
      <c r="AO288" s="11" t="e">
        <f ca="1">_xlfn.MAXIFS(Table15[Total Distance (m)],Table15[Name],Table15[[#This Row],[Name]])</f>
        <v>#NAME?</v>
      </c>
      <c r="AP288" s="11" t="e">
        <f ca="1">_xlfn.MAXIFS(Table15[HSD Above 20 km/h],Table15[Name],Table15[[#This Row],[Name]])</f>
        <v>#NAME?</v>
      </c>
      <c r="AQ288" s="11" t="e">
        <f ca="1">_xlfn.MAXIFS(Table15[Maximum Velocity (km/h)],Table15[Name],Table15[[#This Row],[Name]])</f>
        <v>#NAME?</v>
      </c>
      <c r="AR288" s="9" t="e">
        <f ca="1">Table15[[#This Row],[Maximum Velocity (km/h)]]/Table15[[#This Row],[Max_Maximum Velocity (km/h)]]</f>
        <v>#NAME?</v>
      </c>
      <c r="AS288" s="11" t="e">
        <f ca="1">_xlfn.MAXIFS(Table15[Velocity Zone 4 (15-20 Km/h) (m)],Table15[Name],Table15[[#This Row],[Name]])</f>
        <v>#NAME?</v>
      </c>
      <c r="AT288" s="11" t="e">
        <f ca="1">_xlfn.MAXIFS(Table15[Velocity Zone 6 (25 + Km/h) (m)],Table15[Name],Table15[[#This Row],[Name]])</f>
        <v>#NAME?</v>
      </c>
      <c r="AU288" s="11" t="e">
        <f ca="1">_xlfn.MAXIFS(Table15[Acceleration B1-3 Total Efforts (Gen 2)],Table15[Name],Table15[[#This Row],[Name]])</f>
        <v>#NAME?</v>
      </c>
      <c r="AV288" s="11" t="e">
        <f ca="1">_xlfn.MAXIFS(Table15[Deceleration B1-3 Total Efforts (Gen 2)],Table15[Name],Table15[[#This Row],[Name]])</f>
        <v>#NAME?</v>
      </c>
      <c r="AW288" s="11" t="e">
        <f ca="1">_xlfn.MAXIFS(Table15[High Intensity Distance (m)_&gt;15],Table15[Name],Table15[[#This Row],[Name]])</f>
        <v>#NAME?</v>
      </c>
      <c r="AX288" s="11" t="e">
        <f ca="1">_xlfn.MAXIFS(Table15[Velocity Zone 5 (20-25 Km/h) (m)],Table15[Name],Table15[[#This Row],[Name]])</f>
        <v>#NAME?</v>
      </c>
      <c r="AY288" s="11" t="e">
        <f ca="1">_xlfn.MAXIFS(Table15[Total Player Load],Table15[Name],Table15[[#This Row],[Name]])</f>
        <v>#NAME?</v>
      </c>
      <c r="AZ288" s="11" t="e">
        <f ca="1">_xlfn.MAXIFS(Table15[ACC+DEC],Table15[Name],Table15[[#This Row],[Name]])</f>
        <v>#NAME?</v>
      </c>
      <c r="BA288" s="11">
        <f>CONVERT(Table15[[#This Row],[Total Duration]],"day","mn")</f>
        <v>76.5</v>
      </c>
      <c r="BB288" s="12">
        <f>Table15[[#This Row],[HSD Above 20 km/h]]/Table15[[#This Row],[Duration(min)]]</f>
        <v>0.24535947712418299</v>
      </c>
      <c r="BC288" s="12">
        <f>Table15[[#This Row],[Velocity Zone 4 (15-20 Km/h) (m)]]/Table15[[#This Row],[Duration(min)]]</f>
        <v>1.7313725490196077</v>
      </c>
      <c r="BD288" s="12">
        <f>Table15[[#This Row],[Velocity Zone 6 (25 + Km/h) (m)]]/Table15[[#This Row],[Duration(min)]]</f>
        <v>7.0588235294117646E-2</v>
      </c>
      <c r="BE288" s="12">
        <f>Table15[[#This Row],[Acceleration B1-3 Total Efforts (Gen 2)]]/Table15[[#This Row],[Duration(min)]]</f>
        <v>0.37908496732026142</v>
      </c>
      <c r="BF288" s="12">
        <f>Table15[[#This Row],[Deceleration B1-3 Total Efforts (Gen 2)]]/Table15[[#This Row],[Duration(min)]]</f>
        <v>0.47058823529411764</v>
      </c>
      <c r="BG288" s="12">
        <f>Table15[[#This Row],[High Intensity Distance (m)_&gt;15]]/Table15[[#This Row],[Duration(min)]]</f>
        <v>1.9767320261437908</v>
      </c>
      <c r="BH288" s="12">
        <f>Table15[[#This Row],[Velocity Zone 5 (20-25 Km/h) (m)]]/Table15[[#This Row],[Duration(min)]]</f>
        <v>0.17477124183006534</v>
      </c>
      <c r="BI288" s="12">
        <f>Table15[[#This Row],[Total Player Load]]/Table15[[#This Row],[Duration(min)]]</f>
        <v>5.48241385620915</v>
      </c>
      <c r="BJ288" s="12">
        <f>Table15[[#This Row],[ACC+DEC]]/Table15[[#This Row],[Duration(min)]]</f>
        <v>0.84967320261437906</v>
      </c>
      <c r="BK288" s="11"/>
      <c r="BL288" s="11"/>
    </row>
    <row r="289" spans="1:64" x14ac:dyDescent="0.3">
      <c r="A289" s="6" t="s">
        <v>159</v>
      </c>
      <c r="B289" s="6" t="s">
        <v>211</v>
      </c>
      <c r="C289" s="18" t="s">
        <v>212</v>
      </c>
      <c r="D289" s="6" t="s">
        <v>133</v>
      </c>
      <c r="E289" s="17" t="s">
        <v>213</v>
      </c>
      <c r="F289" s="19">
        <v>3615.4912100000001</v>
      </c>
      <c r="G289" s="19">
        <v>63.8</v>
      </c>
      <c r="H289" s="19">
        <v>23.507619999999999</v>
      </c>
      <c r="I289" s="19">
        <v>247.91</v>
      </c>
      <c r="J289" s="19">
        <v>0</v>
      </c>
      <c r="K289" s="19">
        <v>57</v>
      </c>
      <c r="L289" s="19">
        <v>35</v>
      </c>
      <c r="M289" s="19">
        <v>311.70999999999998</v>
      </c>
      <c r="N289" s="19">
        <v>63.8</v>
      </c>
      <c r="O289" s="19">
        <v>422.02292</v>
      </c>
      <c r="P289" s="25">
        <v>47.447290000000002</v>
      </c>
      <c r="Q289" s="26">
        <f>SUM(Table15[[#This Row],[Acceleration B1-3 Total Efforts (Gen 2)]:[Deceleration B1-3 Total Efforts (Gen 2)]])</f>
        <v>92</v>
      </c>
      <c r="R289" s="22">
        <f>AVERAGEIF(Table15[Name],Table15[[#This Row],[Name]],Table15[Total Distance (m)])</f>
        <v>4770.1773194736861</v>
      </c>
      <c r="S289" s="11">
        <f>AVERAGEIF(Table15[Name],Table15[[#This Row],[Name]],Table15[HSD Above 20 km/h])</f>
        <v>287.34263210526314</v>
      </c>
      <c r="T289" s="11">
        <f>AVERAGEIF(Table15[Name],Table15[[#This Row],[Name]],Table15[Maximum Velocity (km/h)])</f>
        <v>26.175440000000002</v>
      </c>
      <c r="U289" s="11">
        <f>AVERAGEIF(Table15[Name],Table15[[#This Row],[Name]],Table15[Velocity Zone 4 (15-20 Km/h) (m)])</f>
        <v>619.53948315789467</v>
      </c>
      <c r="V289" s="11">
        <f>AVERAGEIF(Table15[Name],Table15[[#This Row],[Name]],Table15[Velocity Zone 6 (25 + Km/h) (m)])</f>
        <v>51.665788947368419</v>
      </c>
      <c r="W289" s="11">
        <f>AVERAGEIF(Table15[Name],Table15[[#This Row],[Name]],Table15[Acceleration B1-3 Total Efforts (Gen 2)])</f>
        <v>67</v>
      </c>
      <c r="X289" s="11">
        <f>AVERAGEIF(Table15[Name],Table15[[#This Row],[Name]],Table15[Deceleration B1-3 Total Efforts (Gen 2)])</f>
        <v>53.263157894736842</v>
      </c>
      <c r="Y289" s="11">
        <f>AVERAGEIF(Table15[Name],Table15[[#This Row],[Name]],Table15[High Intensity Distance (m)_&gt;15])</f>
        <v>906.88211526315797</v>
      </c>
      <c r="Z289" s="11">
        <f>AVERAGEIF(Table15[Name],Table15[[#This Row],[Name]],Table15[Velocity Zone 5 (20-25 Km/h) (m)])</f>
        <v>235.67684315789475</v>
      </c>
      <c r="AA289" s="11">
        <f>AVERAGEIF(Table15[Name],Table15[[#This Row],[Name]],Table15[Total Player Load])</f>
        <v>507.92690578947372</v>
      </c>
      <c r="AB289" s="11">
        <f>AVERAGEIF(Table15[Name],Table15[[#This Row],[Name]],Table15[ACC+DEC])</f>
        <v>120.26315789473684</v>
      </c>
      <c r="AC289" s="11">
        <f>AVERAGE(Table15[Total Distance (m)])</f>
        <v>5546.0900840188679</v>
      </c>
      <c r="AD289" s="11">
        <f>AVERAGE(Table15[HSD Above 20 km/h])</f>
        <v>248.67511279245289</v>
      </c>
      <c r="AE289" s="11">
        <f>AVERAGE(Table15[Maximum Velocity (km/h)])</f>
        <v>25.938714150943401</v>
      </c>
      <c r="AF289" s="11">
        <f>AVERAGE(Table15[Velocity Zone 4 (15-20 Km/h) (m)])</f>
        <v>585.63754809433908</v>
      </c>
      <c r="AG289" s="11">
        <f>AVERAGE(Table15[Velocity Zone 6 (25 + Km/h) (m)])</f>
        <v>55.103452830188672</v>
      </c>
      <c r="AH289" s="11">
        <f>AVERAGE(Table15[Acceleration B1-3 Total Efforts (Gen 2)])</f>
        <v>70.932075471698113</v>
      </c>
      <c r="AI289" s="11">
        <f>AVERAGE(Table15[Deceleration B1-3 Total Efforts (Gen 2)])</f>
        <v>58.513207547169813</v>
      </c>
      <c r="AJ289" s="11">
        <f>AVERAGE(Table15[High Intensity Distance (m)_&gt;15])</f>
        <v>834.31266088679206</v>
      </c>
      <c r="AK289" s="11">
        <f>AVERAGE(Table15[Velocity Zone 5 (20-25 Km/h) (m)])</f>
        <v>193.57165996226419</v>
      </c>
      <c r="AL289" s="11">
        <f>AVERAGE(Table15[Total Player Load])</f>
        <v>612.17092028301886</v>
      </c>
      <c r="AM289" s="11">
        <f>AVERAGE(Table15[ACC+DEC])</f>
        <v>129.44528301886791</v>
      </c>
      <c r="AN289" s="11" t="str">
        <f>TEXT(Table15[[#This Row],[Date]],"mmmm")</f>
        <v>juillet</v>
      </c>
      <c r="AO289" s="11" t="e">
        <f ca="1">_xlfn.MAXIFS(Table15[Total Distance (m)],Table15[Name],Table15[[#This Row],[Name]])</f>
        <v>#NAME?</v>
      </c>
      <c r="AP289" s="11" t="e">
        <f ca="1">_xlfn.MAXIFS(Table15[HSD Above 20 km/h],Table15[Name],Table15[[#This Row],[Name]])</f>
        <v>#NAME?</v>
      </c>
      <c r="AQ289" s="11" t="e">
        <f ca="1">_xlfn.MAXIFS(Table15[Maximum Velocity (km/h)],Table15[Name],Table15[[#This Row],[Name]])</f>
        <v>#NAME?</v>
      </c>
      <c r="AR289" s="9" t="e">
        <f ca="1">Table15[[#This Row],[Maximum Velocity (km/h)]]/Table15[[#This Row],[Max_Maximum Velocity (km/h)]]</f>
        <v>#NAME?</v>
      </c>
      <c r="AS289" s="11" t="e">
        <f ca="1">_xlfn.MAXIFS(Table15[Velocity Zone 4 (15-20 Km/h) (m)],Table15[Name],Table15[[#This Row],[Name]])</f>
        <v>#NAME?</v>
      </c>
      <c r="AT289" s="11" t="e">
        <f ca="1">_xlfn.MAXIFS(Table15[Velocity Zone 6 (25 + Km/h) (m)],Table15[Name],Table15[[#This Row],[Name]])</f>
        <v>#NAME?</v>
      </c>
      <c r="AU289" s="11" t="e">
        <f ca="1">_xlfn.MAXIFS(Table15[Acceleration B1-3 Total Efforts (Gen 2)],Table15[Name],Table15[[#This Row],[Name]])</f>
        <v>#NAME?</v>
      </c>
      <c r="AV289" s="11" t="e">
        <f ca="1">_xlfn.MAXIFS(Table15[Deceleration B1-3 Total Efforts (Gen 2)],Table15[Name],Table15[[#This Row],[Name]])</f>
        <v>#NAME?</v>
      </c>
      <c r="AW289" s="11" t="e">
        <f ca="1">_xlfn.MAXIFS(Table15[High Intensity Distance (m)_&gt;15],Table15[Name],Table15[[#This Row],[Name]])</f>
        <v>#NAME?</v>
      </c>
      <c r="AX289" s="11" t="e">
        <f ca="1">_xlfn.MAXIFS(Table15[Velocity Zone 5 (20-25 Km/h) (m)],Table15[Name],Table15[[#This Row],[Name]])</f>
        <v>#NAME?</v>
      </c>
      <c r="AY289" s="11" t="e">
        <f ca="1">_xlfn.MAXIFS(Table15[Total Player Load],Table15[Name],Table15[[#This Row],[Name]])</f>
        <v>#NAME?</v>
      </c>
      <c r="AZ289" s="11" t="e">
        <f ca="1">_xlfn.MAXIFS(Table15[ACC+DEC],Table15[Name],Table15[[#This Row],[Name]])</f>
        <v>#NAME?</v>
      </c>
      <c r="BA289" s="11">
        <f>CONVERT(Table15[[#This Row],[Total Duration]],"day","mn")</f>
        <v>76.2</v>
      </c>
      <c r="BB289" s="12">
        <f>Table15[[#This Row],[HSD Above 20 km/h]]/Table15[[#This Row],[Duration(min)]]</f>
        <v>0.837270341207349</v>
      </c>
      <c r="BC289" s="12">
        <f>Table15[[#This Row],[Velocity Zone 4 (15-20 Km/h) (m)]]/Table15[[#This Row],[Duration(min)]]</f>
        <v>3.2534120734908134</v>
      </c>
      <c r="BD289" s="12">
        <f>Table15[[#This Row],[Velocity Zone 6 (25 + Km/h) (m)]]/Table15[[#This Row],[Duration(min)]]</f>
        <v>0</v>
      </c>
      <c r="BE289" s="12">
        <f>Table15[[#This Row],[Acceleration B1-3 Total Efforts (Gen 2)]]/Table15[[#This Row],[Duration(min)]]</f>
        <v>0.74803149606299213</v>
      </c>
      <c r="BF289" s="12">
        <f>Table15[[#This Row],[Deceleration B1-3 Total Efforts (Gen 2)]]/Table15[[#This Row],[Duration(min)]]</f>
        <v>0.45931758530183725</v>
      </c>
      <c r="BG289" s="12">
        <f>Table15[[#This Row],[High Intensity Distance (m)_&gt;15]]/Table15[[#This Row],[Duration(min)]]</f>
        <v>4.0906824146981622</v>
      </c>
      <c r="BH289" s="12">
        <f>Table15[[#This Row],[Velocity Zone 5 (20-25 Km/h) (m)]]/Table15[[#This Row],[Duration(min)]]</f>
        <v>0.837270341207349</v>
      </c>
      <c r="BI289" s="12">
        <f>Table15[[#This Row],[Total Player Load]]/Table15[[#This Row],[Duration(min)]]</f>
        <v>5.5383585301837268</v>
      </c>
      <c r="BJ289" s="12">
        <f>Table15[[#This Row],[ACC+DEC]]/Table15[[#This Row],[Duration(min)]]</f>
        <v>1.2073490813648293</v>
      </c>
      <c r="BK289" s="11"/>
      <c r="BL289" s="11"/>
    </row>
    <row r="290" spans="1:64" x14ac:dyDescent="0.3">
      <c r="A290" s="6" t="s">
        <v>22</v>
      </c>
      <c r="B290" s="6" t="s">
        <v>211</v>
      </c>
      <c r="C290" s="18" t="s">
        <v>212</v>
      </c>
      <c r="D290" s="6" t="s">
        <v>19</v>
      </c>
      <c r="E290" s="17" t="s">
        <v>213</v>
      </c>
      <c r="F290" s="19">
        <v>3609.1501499999999</v>
      </c>
      <c r="G290" s="19">
        <v>44.2</v>
      </c>
      <c r="H290" s="19">
        <v>26.575859999999999</v>
      </c>
      <c r="I290" s="19">
        <v>133.05000000000001</v>
      </c>
      <c r="J290" s="19">
        <v>11.25</v>
      </c>
      <c r="K290" s="19">
        <v>44</v>
      </c>
      <c r="L290" s="19">
        <v>29</v>
      </c>
      <c r="M290" s="19">
        <v>177.25</v>
      </c>
      <c r="N290" s="19">
        <v>32.950000000000003</v>
      </c>
      <c r="O290" s="19">
        <v>421.77355999999997</v>
      </c>
      <c r="P290" s="25">
        <v>47.364069999999998</v>
      </c>
      <c r="Q290" s="26">
        <f>SUM(Table15[[#This Row],[Acceleration B1-3 Total Efforts (Gen 2)]:[Deceleration B1-3 Total Efforts (Gen 2)]])</f>
        <v>73</v>
      </c>
      <c r="R290" s="22">
        <f>AVERAGEIF(Table15[Name],Table15[[#This Row],[Name]],Table15[Total Distance (m)])</f>
        <v>5462.7683058620696</v>
      </c>
      <c r="S290" s="11">
        <f>AVERAGEIF(Table15[Name],Table15[[#This Row],[Name]],Table15[HSD Above 20 km/h])</f>
        <v>326.42379344827589</v>
      </c>
      <c r="T290" s="11">
        <f>AVERAGEIF(Table15[Name],Table15[[#This Row],[Name]],Table15[Maximum Velocity (km/h)])</f>
        <v>27.231627931034481</v>
      </c>
      <c r="U290" s="11">
        <f>AVERAGEIF(Table15[Name],Table15[[#This Row],[Name]],Table15[Velocity Zone 4 (15-20 Km/h) (m)])</f>
        <v>608.04103965517231</v>
      </c>
      <c r="V290" s="11">
        <f>AVERAGEIF(Table15[Name],Table15[[#This Row],[Name]],Table15[Velocity Zone 6 (25 + Km/h) (m)])</f>
        <v>84.49862137931035</v>
      </c>
      <c r="W290" s="11">
        <f>AVERAGEIF(Table15[Name],Table15[[#This Row],[Name]],Table15[Acceleration B1-3 Total Efforts (Gen 2)])</f>
        <v>82.482758620689651</v>
      </c>
      <c r="X290" s="11">
        <f>AVERAGEIF(Table15[Name],Table15[[#This Row],[Name]],Table15[Deceleration B1-3 Total Efforts (Gen 2)])</f>
        <v>68.65517241379311</v>
      </c>
      <c r="Y290" s="11">
        <f>AVERAGEIF(Table15[Name],Table15[[#This Row],[Name]],Table15[High Intensity Distance (m)_&gt;15])</f>
        <v>934.4648331034482</v>
      </c>
      <c r="Z290" s="11">
        <f>AVERAGEIF(Table15[Name],Table15[[#This Row],[Name]],Table15[Velocity Zone 5 (20-25 Km/h) (m)])</f>
        <v>241.92517206896545</v>
      </c>
      <c r="AA290" s="11">
        <f>AVERAGEIF(Table15[Name],Table15[[#This Row],[Name]],Table15[Total Player Load])</f>
        <v>648.54259724137933</v>
      </c>
      <c r="AB290" s="11">
        <f>AVERAGEIF(Table15[Name],Table15[[#This Row],[Name]],Table15[ACC+DEC])</f>
        <v>151.13793103448276</v>
      </c>
      <c r="AC290" s="11">
        <f>AVERAGE(Table15[Total Distance (m)])</f>
        <v>5546.0900840188679</v>
      </c>
      <c r="AD290" s="11">
        <f>AVERAGE(Table15[HSD Above 20 km/h])</f>
        <v>248.67511279245289</v>
      </c>
      <c r="AE290" s="11">
        <f>AVERAGE(Table15[Maximum Velocity (km/h)])</f>
        <v>25.938714150943401</v>
      </c>
      <c r="AF290" s="11">
        <f>AVERAGE(Table15[Velocity Zone 4 (15-20 Km/h) (m)])</f>
        <v>585.63754809433908</v>
      </c>
      <c r="AG290" s="11">
        <f>AVERAGE(Table15[Velocity Zone 6 (25 + Km/h) (m)])</f>
        <v>55.103452830188672</v>
      </c>
      <c r="AH290" s="11">
        <f>AVERAGE(Table15[Acceleration B1-3 Total Efforts (Gen 2)])</f>
        <v>70.932075471698113</v>
      </c>
      <c r="AI290" s="11">
        <f>AVERAGE(Table15[Deceleration B1-3 Total Efforts (Gen 2)])</f>
        <v>58.513207547169813</v>
      </c>
      <c r="AJ290" s="11">
        <f>AVERAGE(Table15[High Intensity Distance (m)_&gt;15])</f>
        <v>834.31266088679206</v>
      </c>
      <c r="AK290" s="11">
        <f>AVERAGE(Table15[Velocity Zone 5 (20-25 Km/h) (m)])</f>
        <v>193.57165996226419</v>
      </c>
      <c r="AL290" s="11">
        <f>AVERAGE(Table15[Total Player Load])</f>
        <v>612.17092028301886</v>
      </c>
      <c r="AM290" s="11">
        <f>AVERAGE(Table15[ACC+DEC])</f>
        <v>129.44528301886791</v>
      </c>
      <c r="AN290" s="11" t="str">
        <f>TEXT(Table15[[#This Row],[Date]],"mmmm")</f>
        <v>juillet</v>
      </c>
      <c r="AO290" s="11" t="e">
        <f ca="1">_xlfn.MAXIFS(Table15[Total Distance (m)],Table15[Name],Table15[[#This Row],[Name]])</f>
        <v>#NAME?</v>
      </c>
      <c r="AP290" s="11" t="e">
        <f ca="1">_xlfn.MAXIFS(Table15[HSD Above 20 km/h],Table15[Name],Table15[[#This Row],[Name]])</f>
        <v>#NAME?</v>
      </c>
      <c r="AQ290" s="11" t="e">
        <f ca="1">_xlfn.MAXIFS(Table15[Maximum Velocity (km/h)],Table15[Name],Table15[[#This Row],[Name]])</f>
        <v>#NAME?</v>
      </c>
      <c r="AR290" s="9" t="e">
        <f ca="1">Table15[[#This Row],[Maximum Velocity (km/h)]]/Table15[[#This Row],[Max_Maximum Velocity (km/h)]]</f>
        <v>#NAME?</v>
      </c>
      <c r="AS290" s="11" t="e">
        <f ca="1">_xlfn.MAXIFS(Table15[Velocity Zone 4 (15-20 Km/h) (m)],Table15[Name],Table15[[#This Row],[Name]])</f>
        <v>#NAME?</v>
      </c>
      <c r="AT290" s="11" t="e">
        <f ca="1">_xlfn.MAXIFS(Table15[Velocity Zone 6 (25 + Km/h) (m)],Table15[Name],Table15[[#This Row],[Name]])</f>
        <v>#NAME?</v>
      </c>
      <c r="AU290" s="11" t="e">
        <f ca="1">_xlfn.MAXIFS(Table15[Acceleration B1-3 Total Efforts (Gen 2)],Table15[Name],Table15[[#This Row],[Name]])</f>
        <v>#NAME?</v>
      </c>
      <c r="AV290" s="11" t="e">
        <f ca="1">_xlfn.MAXIFS(Table15[Deceleration B1-3 Total Efforts (Gen 2)],Table15[Name],Table15[[#This Row],[Name]])</f>
        <v>#NAME?</v>
      </c>
      <c r="AW290" s="11" t="e">
        <f ca="1">_xlfn.MAXIFS(Table15[High Intensity Distance (m)_&gt;15],Table15[Name],Table15[[#This Row],[Name]])</f>
        <v>#NAME?</v>
      </c>
      <c r="AX290" s="11" t="e">
        <f ca="1">_xlfn.MAXIFS(Table15[Velocity Zone 5 (20-25 Km/h) (m)],Table15[Name],Table15[[#This Row],[Name]])</f>
        <v>#NAME?</v>
      </c>
      <c r="AY290" s="11" t="e">
        <f ca="1">_xlfn.MAXIFS(Table15[Total Player Load],Table15[Name],Table15[[#This Row],[Name]])</f>
        <v>#NAME?</v>
      </c>
      <c r="AZ290" s="11" t="e">
        <f ca="1">_xlfn.MAXIFS(Table15[ACC+DEC],Table15[Name],Table15[[#This Row],[Name]])</f>
        <v>#NAME?</v>
      </c>
      <c r="BA290" s="11">
        <f>CONVERT(Table15[[#This Row],[Total Duration]],"day","mn")</f>
        <v>76.2</v>
      </c>
      <c r="BB290" s="12">
        <f>Table15[[#This Row],[HSD Above 20 km/h]]/Table15[[#This Row],[Duration(min)]]</f>
        <v>0.58005249343832022</v>
      </c>
      <c r="BC290" s="12">
        <f>Table15[[#This Row],[Velocity Zone 4 (15-20 Km/h) (m)]]/Table15[[#This Row],[Duration(min)]]</f>
        <v>1.7460629921259843</v>
      </c>
      <c r="BD290" s="12">
        <f>Table15[[#This Row],[Velocity Zone 6 (25 + Km/h) (m)]]/Table15[[#This Row],[Duration(min)]]</f>
        <v>0.14763779527559054</v>
      </c>
      <c r="BE290" s="12">
        <f>Table15[[#This Row],[Acceleration B1-3 Total Efforts (Gen 2)]]/Table15[[#This Row],[Duration(min)]]</f>
        <v>0.57742782152230965</v>
      </c>
      <c r="BF290" s="12">
        <f>Table15[[#This Row],[Deceleration B1-3 Total Efforts (Gen 2)]]/Table15[[#This Row],[Duration(min)]]</f>
        <v>0.38057742782152232</v>
      </c>
      <c r="BG290" s="12">
        <f>Table15[[#This Row],[High Intensity Distance (m)_&gt;15]]/Table15[[#This Row],[Duration(min)]]</f>
        <v>2.3261154855643045</v>
      </c>
      <c r="BH290" s="12">
        <f>Table15[[#This Row],[Velocity Zone 5 (20-25 Km/h) (m)]]/Table15[[#This Row],[Duration(min)]]</f>
        <v>0.4324146981627297</v>
      </c>
      <c r="BI290" s="12">
        <f>Table15[[#This Row],[Total Player Load]]/Table15[[#This Row],[Duration(min)]]</f>
        <v>5.5350860892388445</v>
      </c>
      <c r="BJ290" s="12">
        <f>Table15[[#This Row],[ACC+DEC]]/Table15[[#This Row],[Duration(min)]]</f>
        <v>0.95800524934383202</v>
      </c>
      <c r="BK290" s="11"/>
      <c r="BL290" s="11"/>
    </row>
    <row r="291" spans="1:64" x14ac:dyDescent="0.3">
      <c r="A291" s="6" t="s">
        <v>37</v>
      </c>
      <c r="B291" s="6" t="s">
        <v>211</v>
      </c>
      <c r="C291" s="18" t="s">
        <v>212</v>
      </c>
      <c r="D291" s="6" t="s">
        <v>19</v>
      </c>
      <c r="E291" s="17" t="s">
        <v>213</v>
      </c>
      <c r="F291" s="19">
        <v>3812.2272899999998</v>
      </c>
      <c r="G291" s="19">
        <v>0</v>
      </c>
      <c r="H291" s="19">
        <v>18.88625</v>
      </c>
      <c r="I291" s="19">
        <v>109.2</v>
      </c>
      <c r="J291" s="19">
        <v>0</v>
      </c>
      <c r="K291" s="19">
        <v>41</v>
      </c>
      <c r="L291" s="19">
        <v>27</v>
      </c>
      <c r="M291" s="19">
        <v>109.2</v>
      </c>
      <c r="N291" s="19">
        <v>0</v>
      </c>
      <c r="O291" s="19">
        <v>426.19860999999997</v>
      </c>
      <c r="P291" s="25">
        <v>50.029119999999999</v>
      </c>
      <c r="Q291" s="26">
        <f>SUM(Table15[[#This Row],[Acceleration B1-3 Total Efforts (Gen 2)]:[Deceleration B1-3 Total Efforts (Gen 2)]])</f>
        <v>68</v>
      </c>
      <c r="R291" s="22">
        <f>AVERAGEIF(Table15[Name],Table15[[#This Row],[Name]],Table15[Total Distance (m)])</f>
        <v>6139.7996708333349</v>
      </c>
      <c r="S291" s="11">
        <f>AVERAGEIF(Table15[Name],Table15[[#This Row],[Name]],Table15[HSD Above 20 km/h])</f>
        <v>201.54916583333338</v>
      </c>
      <c r="T291" s="11">
        <f>AVERAGEIF(Table15[Name],Table15[[#This Row],[Name]],Table15[Maximum Velocity (km/h)])</f>
        <v>23.793131666666667</v>
      </c>
      <c r="U291" s="11">
        <f>AVERAGEIF(Table15[Name],Table15[[#This Row],[Name]],Table15[Velocity Zone 4 (15-20 Km/h) (m)])</f>
        <v>577.89167124999983</v>
      </c>
      <c r="V291" s="11">
        <f>AVERAGEIF(Table15[Name],Table15[[#This Row],[Name]],Table15[Velocity Zone 6 (25 + Km/h) (m)])</f>
        <v>45.649166250000007</v>
      </c>
      <c r="W291" s="11">
        <f>AVERAGEIF(Table15[Name],Table15[[#This Row],[Name]],Table15[Acceleration B1-3 Total Efforts (Gen 2)])</f>
        <v>68.25</v>
      </c>
      <c r="X291" s="11">
        <f>AVERAGEIF(Table15[Name],Table15[[#This Row],[Name]],Table15[Deceleration B1-3 Total Efforts (Gen 2)])</f>
        <v>52.208333333333336</v>
      </c>
      <c r="Y291" s="11">
        <f>AVERAGEIF(Table15[Name],Table15[[#This Row],[Name]],Table15[High Intensity Distance (m)_&gt;15])</f>
        <v>779.44083708333335</v>
      </c>
      <c r="Z291" s="11">
        <f>AVERAGEIF(Table15[Name],Table15[[#This Row],[Name]],Table15[Velocity Zone 5 (20-25 Km/h) (m)])</f>
        <v>155.89999958333337</v>
      </c>
      <c r="AA291" s="11">
        <f>AVERAGEIF(Table15[Name],Table15[[#This Row],[Name]],Table15[Total Player Load])</f>
        <v>674.74275333333321</v>
      </c>
      <c r="AB291" s="11">
        <f>AVERAGEIF(Table15[Name],Table15[[#This Row],[Name]],Table15[ACC+DEC])</f>
        <v>120.45833333333333</v>
      </c>
      <c r="AC291" s="11">
        <f>AVERAGE(Table15[Total Distance (m)])</f>
        <v>5546.0900840188679</v>
      </c>
      <c r="AD291" s="11">
        <f>AVERAGE(Table15[HSD Above 20 km/h])</f>
        <v>248.67511279245289</v>
      </c>
      <c r="AE291" s="11">
        <f>AVERAGE(Table15[Maximum Velocity (km/h)])</f>
        <v>25.938714150943401</v>
      </c>
      <c r="AF291" s="11">
        <f>AVERAGE(Table15[Velocity Zone 4 (15-20 Km/h) (m)])</f>
        <v>585.63754809433908</v>
      </c>
      <c r="AG291" s="11">
        <f>AVERAGE(Table15[Velocity Zone 6 (25 + Km/h) (m)])</f>
        <v>55.103452830188672</v>
      </c>
      <c r="AH291" s="11">
        <f>AVERAGE(Table15[Acceleration B1-3 Total Efforts (Gen 2)])</f>
        <v>70.932075471698113</v>
      </c>
      <c r="AI291" s="11">
        <f>AVERAGE(Table15[Deceleration B1-3 Total Efforts (Gen 2)])</f>
        <v>58.513207547169813</v>
      </c>
      <c r="AJ291" s="11">
        <f>AVERAGE(Table15[High Intensity Distance (m)_&gt;15])</f>
        <v>834.31266088679206</v>
      </c>
      <c r="AK291" s="11">
        <f>AVERAGE(Table15[Velocity Zone 5 (20-25 Km/h) (m)])</f>
        <v>193.57165996226419</v>
      </c>
      <c r="AL291" s="11">
        <f>AVERAGE(Table15[Total Player Load])</f>
        <v>612.17092028301886</v>
      </c>
      <c r="AM291" s="11">
        <f>AVERAGE(Table15[ACC+DEC])</f>
        <v>129.44528301886791</v>
      </c>
      <c r="AN291" s="11" t="str">
        <f>TEXT(Table15[[#This Row],[Date]],"mmmm")</f>
        <v>juillet</v>
      </c>
      <c r="AO291" s="11" t="e">
        <f ca="1">_xlfn.MAXIFS(Table15[Total Distance (m)],Table15[Name],Table15[[#This Row],[Name]])</f>
        <v>#NAME?</v>
      </c>
      <c r="AP291" s="11" t="e">
        <f ca="1">_xlfn.MAXIFS(Table15[HSD Above 20 km/h],Table15[Name],Table15[[#This Row],[Name]])</f>
        <v>#NAME?</v>
      </c>
      <c r="AQ291" s="11" t="e">
        <f ca="1">_xlfn.MAXIFS(Table15[Maximum Velocity (km/h)],Table15[Name],Table15[[#This Row],[Name]])</f>
        <v>#NAME?</v>
      </c>
      <c r="AR291" s="9" t="e">
        <f ca="1">Table15[[#This Row],[Maximum Velocity (km/h)]]/Table15[[#This Row],[Max_Maximum Velocity (km/h)]]</f>
        <v>#NAME?</v>
      </c>
      <c r="AS291" s="11" t="e">
        <f ca="1">_xlfn.MAXIFS(Table15[Velocity Zone 4 (15-20 Km/h) (m)],Table15[Name],Table15[[#This Row],[Name]])</f>
        <v>#NAME?</v>
      </c>
      <c r="AT291" s="11" t="e">
        <f ca="1">_xlfn.MAXIFS(Table15[Velocity Zone 6 (25 + Km/h) (m)],Table15[Name],Table15[[#This Row],[Name]])</f>
        <v>#NAME?</v>
      </c>
      <c r="AU291" s="11" t="e">
        <f ca="1">_xlfn.MAXIFS(Table15[Acceleration B1-3 Total Efforts (Gen 2)],Table15[Name],Table15[[#This Row],[Name]])</f>
        <v>#NAME?</v>
      </c>
      <c r="AV291" s="11" t="e">
        <f ca="1">_xlfn.MAXIFS(Table15[Deceleration B1-3 Total Efforts (Gen 2)],Table15[Name],Table15[[#This Row],[Name]])</f>
        <v>#NAME?</v>
      </c>
      <c r="AW291" s="11" t="e">
        <f ca="1">_xlfn.MAXIFS(Table15[High Intensity Distance (m)_&gt;15],Table15[Name],Table15[[#This Row],[Name]])</f>
        <v>#NAME?</v>
      </c>
      <c r="AX291" s="11" t="e">
        <f ca="1">_xlfn.MAXIFS(Table15[Velocity Zone 5 (20-25 Km/h) (m)],Table15[Name],Table15[[#This Row],[Name]])</f>
        <v>#NAME?</v>
      </c>
      <c r="AY291" s="11" t="e">
        <f ca="1">_xlfn.MAXIFS(Table15[Total Player Load],Table15[Name],Table15[[#This Row],[Name]])</f>
        <v>#NAME?</v>
      </c>
      <c r="AZ291" s="11" t="e">
        <f ca="1">_xlfn.MAXIFS(Table15[ACC+DEC],Table15[Name],Table15[[#This Row],[Name]])</f>
        <v>#NAME?</v>
      </c>
      <c r="BA291" s="11">
        <f>CONVERT(Table15[[#This Row],[Total Duration]],"day","mn")</f>
        <v>76.2</v>
      </c>
      <c r="BB291" s="12">
        <f>Table15[[#This Row],[HSD Above 20 km/h]]/Table15[[#This Row],[Duration(min)]]</f>
        <v>0</v>
      </c>
      <c r="BC291" s="12">
        <f>Table15[[#This Row],[Velocity Zone 4 (15-20 Km/h) (m)]]/Table15[[#This Row],[Duration(min)]]</f>
        <v>1.4330708661417322</v>
      </c>
      <c r="BD291" s="12">
        <f>Table15[[#This Row],[Velocity Zone 6 (25 + Km/h) (m)]]/Table15[[#This Row],[Duration(min)]]</f>
        <v>0</v>
      </c>
      <c r="BE291" s="12">
        <f>Table15[[#This Row],[Acceleration B1-3 Total Efforts (Gen 2)]]/Table15[[#This Row],[Duration(min)]]</f>
        <v>0.53805774278215224</v>
      </c>
      <c r="BF291" s="12">
        <f>Table15[[#This Row],[Deceleration B1-3 Total Efforts (Gen 2)]]/Table15[[#This Row],[Duration(min)]]</f>
        <v>0.3543307086614173</v>
      </c>
      <c r="BG291" s="12">
        <f>Table15[[#This Row],[High Intensity Distance (m)_&gt;15]]/Table15[[#This Row],[Duration(min)]]</f>
        <v>1.4330708661417322</v>
      </c>
      <c r="BH291" s="12">
        <f>Table15[[#This Row],[Velocity Zone 5 (20-25 Km/h) (m)]]/Table15[[#This Row],[Duration(min)]]</f>
        <v>0</v>
      </c>
      <c r="BI291" s="12">
        <f>Table15[[#This Row],[Total Player Load]]/Table15[[#This Row],[Duration(min)]]</f>
        <v>5.5931576115485555</v>
      </c>
      <c r="BJ291" s="12">
        <f>Table15[[#This Row],[ACC+DEC]]/Table15[[#This Row],[Duration(min)]]</f>
        <v>0.89238845144356949</v>
      </c>
      <c r="BK291" s="11"/>
      <c r="BL291" s="11"/>
    </row>
    <row r="292" spans="1:64" x14ac:dyDescent="0.3">
      <c r="A292" s="6" t="s">
        <v>23</v>
      </c>
      <c r="B292" s="6" t="s">
        <v>211</v>
      </c>
      <c r="C292" s="18" t="s">
        <v>212</v>
      </c>
      <c r="D292" s="6" t="s">
        <v>24</v>
      </c>
      <c r="E292" s="17" t="s">
        <v>214</v>
      </c>
      <c r="F292" s="19">
        <v>3806.0683600000002</v>
      </c>
      <c r="G292" s="19">
        <v>24.3</v>
      </c>
      <c r="H292" s="19">
        <v>22.73817</v>
      </c>
      <c r="I292" s="19">
        <v>86.36</v>
      </c>
      <c r="J292" s="19">
        <v>0</v>
      </c>
      <c r="K292" s="19">
        <v>25</v>
      </c>
      <c r="L292" s="19">
        <v>18</v>
      </c>
      <c r="M292" s="19">
        <v>110.66</v>
      </c>
      <c r="N292" s="19">
        <v>24.3</v>
      </c>
      <c r="O292" s="19">
        <v>399.11401000000001</v>
      </c>
      <c r="P292" s="25">
        <v>50.150779999999997</v>
      </c>
      <c r="Q292" s="26">
        <f>SUM(Table15[[#This Row],[Acceleration B1-3 Total Efforts (Gen 2)]:[Deceleration B1-3 Total Efforts (Gen 2)]])</f>
        <v>43</v>
      </c>
      <c r="R292" s="22">
        <f>AVERAGEIF(Table15[Name],Table15[[#This Row],[Name]],Table15[Total Distance (m)])</f>
        <v>6241.2704329032267</v>
      </c>
      <c r="S292" s="11">
        <f>AVERAGEIF(Table15[Name],Table15[[#This Row],[Name]],Table15[HSD Above 20 km/h])</f>
        <v>217.21870838709677</v>
      </c>
      <c r="T292" s="11">
        <f>AVERAGEIF(Table15[Name],Table15[[#This Row],[Name]],Table15[Maximum Velocity (km/h)])</f>
        <v>26.033857419354835</v>
      </c>
      <c r="U292" s="11">
        <f>AVERAGEIF(Table15[Name],Table15[[#This Row],[Name]],Table15[Velocity Zone 4 (15-20 Km/h) (m)])</f>
        <v>570.99710096774197</v>
      </c>
      <c r="V292" s="11">
        <f>AVERAGEIF(Table15[Name],Table15[[#This Row],[Name]],Table15[Velocity Zone 6 (25 + Km/h) (m)])</f>
        <v>39.649355161290323</v>
      </c>
      <c r="W292" s="11">
        <f>AVERAGEIF(Table15[Name],Table15[[#This Row],[Name]],Table15[Acceleration B1-3 Total Efforts (Gen 2)])</f>
        <v>62.967741935483872</v>
      </c>
      <c r="X292" s="11">
        <f>AVERAGEIF(Table15[Name],Table15[[#This Row],[Name]],Table15[Deceleration B1-3 Total Efforts (Gen 2)])</f>
        <v>49.29032258064516</v>
      </c>
      <c r="Y292" s="11">
        <f>AVERAGEIF(Table15[Name],Table15[[#This Row],[Name]],Table15[High Intensity Distance (m)_&gt;15])</f>
        <v>788.2158093548386</v>
      </c>
      <c r="Z292" s="11">
        <f>AVERAGEIF(Table15[Name],Table15[[#This Row],[Name]],Table15[Velocity Zone 5 (20-25 Km/h) (m)])</f>
        <v>177.56935322580642</v>
      </c>
      <c r="AA292" s="11">
        <f>AVERAGEIF(Table15[Name],Table15[[#This Row],[Name]],Table15[Total Player Load])</f>
        <v>665.93952838709663</v>
      </c>
      <c r="AB292" s="11">
        <f>AVERAGEIF(Table15[Name],Table15[[#This Row],[Name]],Table15[ACC+DEC])</f>
        <v>112.25806451612904</v>
      </c>
      <c r="AC292" s="11">
        <f>AVERAGE(Table15[Total Distance (m)])</f>
        <v>5546.0900840188679</v>
      </c>
      <c r="AD292" s="11">
        <f>AVERAGE(Table15[HSD Above 20 km/h])</f>
        <v>248.67511279245289</v>
      </c>
      <c r="AE292" s="11">
        <f>AVERAGE(Table15[Maximum Velocity (km/h)])</f>
        <v>25.938714150943401</v>
      </c>
      <c r="AF292" s="11">
        <f>AVERAGE(Table15[Velocity Zone 4 (15-20 Km/h) (m)])</f>
        <v>585.63754809433908</v>
      </c>
      <c r="AG292" s="11">
        <f>AVERAGE(Table15[Velocity Zone 6 (25 + Km/h) (m)])</f>
        <v>55.103452830188672</v>
      </c>
      <c r="AH292" s="11">
        <f>AVERAGE(Table15[Acceleration B1-3 Total Efforts (Gen 2)])</f>
        <v>70.932075471698113</v>
      </c>
      <c r="AI292" s="11">
        <f>AVERAGE(Table15[Deceleration B1-3 Total Efforts (Gen 2)])</f>
        <v>58.513207547169813</v>
      </c>
      <c r="AJ292" s="11">
        <f>AVERAGE(Table15[High Intensity Distance (m)_&gt;15])</f>
        <v>834.31266088679206</v>
      </c>
      <c r="AK292" s="11">
        <f>AVERAGE(Table15[Velocity Zone 5 (20-25 Km/h) (m)])</f>
        <v>193.57165996226419</v>
      </c>
      <c r="AL292" s="11">
        <f>AVERAGE(Table15[Total Player Load])</f>
        <v>612.17092028301886</v>
      </c>
      <c r="AM292" s="11">
        <f>AVERAGE(Table15[ACC+DEC])</f>
        <v>129.44528301886791</v>
      </c>
      <c r="AN292" s="11" t="str">
        <f>TEXT(Table15[[#This Row],[Date]],"mmmm")</f>
        <v>juillet</v>
      </c>
      <c r="AO292" s="11" t="e">
        <f ca="1">_xlfn.MAXIFS(Table15[Total Distance (m)],Table15[Name],Table15[[#This Row],[Name]])</f>
        <v>#NAME?</v>
      </c>
      <c r="AP292" s="11" t="e">
        <f ca="1">_xlfn.MAXIFS(Table15[HSD Above 20 km/h],Table15[Name],Table15[[#This Row],[Name]])</f>
        <v>#NAME?</v>
      </c>
      <c r="AQ292" s="11" t="e">
        <f ca="1">_xlfn.MAXIFS(Table15[Maximum Velocity (km/h)],Table15[Name],Table15[[#This Row],[Name]])</f>
        <v>#NAME?</v>
      </c>
      <c r="AR292" s="9" t="e">
        <f ca="1">Table15[[#This Row],[Maximum Velocity (km/h)]]/Table15[[#This Row],[Max_Maximum Velocity (km/h)]]</f>
        <v>#NAME?</v>
      </c>
      <c r="AS292" s="11" t="e">
        <f ca="1">_xlfn.MAXIFS(Table15[Velocity Zone 4 (15-20 Km/h) (m)],Table15[Name],Table15[[#This Row],[Name]])</f>
        <v>#NAME?</v>
      </c>
      <c r="AT292" s="11" t="e">
        <f ca="1">_xlfn.MAXIFS(Table15[Velocity Zone 6 (25 + Km/h) (m)],Table15[Name],Table15[[#This Row],[Name]])</f>
        <v>#NAME?</v>
      </c>
      <c r="AU292" s="11" t="e">
        <f ca="1">_xlfn.MAXIFS(Table15[Acceleration B1-3 Total Efforts (Gen 2)],Table15[Name],Table15[[#This Row],[Name]])</f>
        <v>#NAME?</v>
      </c>
      <c r="AV292" s="11" t="e">
        <f ca="1">_xlfn.MAXIFS(Table15[Deceleration B1-3 Total Efforts (Gen 2)],Table15[Name],Table15[[#This Row],[Name]])</f>
        <v>#NAME?</v>
      </c>
      <c r="AW292" s="11" t="e">
        <f ca="1">_xlfn.MAXIFS(Table15[High Intensity Distance (m)_&gt;15],Table15[Name],Table15[[#This Row],[Name]])</f>
        <v>#NAME?</v>
      </c>
      <c r="AX292" s="11" t="e">
        <f ca="1">_xlfn.MAXIFS(Table15[Velocity Zone 5 (20-25 Km/h) (m)],Table15[Name],Table15[[#This Row],[Name]])</f>
        <v>#NAME?</v>
      </c>
      <c r="AY292" s="11" t="e">
        <f ca="1">_xlfn.MAXIFS(Table15[Total Player Load],Table15[Name],Table15[[#This Row],[Name]])</f>
        <v>#NAME?</v>
      </c>
      <c r="AZ292" s="11" t="e">
        <f ca="1">_xlfn.MAXIFS(Table15[ACC+DEC],Table15[Name],Table15[[#This Row],[Name]])</f>
        <v>#NAME?</v>
      </c>
      <c r="BA292" s="11">
        <f>CONVERT(Table15[[#This Row],[Total Duration]],"day","mn")</f>
        <v>75.88333333333334</v>
      </c>
      <c r="BB292" s="12">
        <f>Table15[[#This Row],[HSD Above 20 km/h]]/Table15[[#This Row],[Duration(min)]]</f>
        <v>0.32022842082143638</v>
      </c>
      <c r="BC292" s="12">
        <f>Table15[[#This Row],[Velocity Zone 4 (15-20 Km/h) (m)]]/Table15[[#This Row],[Duration(min)]]</f>
        <v>1.138062815725895</v>
      </c>
      <c r="BD292" s="12">
        <f>Table15[[#This Row],[Velocity Zone 6 (25 + Km/h) (m)]]/Table15[[#This Row],[Duration(min)]]</f>
        <v>0</v>
      </c>
      <c r="BE292" s="12">
        <f>Table15[[#This Row],[Acceleration B1-3 Total Efforts (Gen 2)]]/Table15[[#This Row],[Duration(min)]]</f>
        <v>0.32945310784098392</v>
      </c>
      <c r="BF292" s="12">
        <f>Table15[[#This Row],[Deceleration B1-3 Total Efforts (Gen 2)]]/Table15[[#This Row],[Duration(min)]]</f>
        <v>0.23720623764550844</v>
      </c>
      <c r="BG292" s="12">
        <f>Table15[[#This Row],[High Intensity Distance (m)_&gt;15]]/Table15[[#This Row],[Duration(min)]]</f>
        <v>1.4582912365473313</v>
      </c>
      <c r="BH292" s="12">
        <f>Table15[[#This Row],[Velocity Zone 5 (20-25 Km/h) (m)]]/Table15[[#This Row],[Duration(min)]]</f>
        <v>0.32022842082143638</v>
      </c>
      <c r="BI292" s="12">
        <f>Table15[[#This Row],[Total Player Load]]/Table15[[#This Row],[Duration(min)]]</f>
        <v>5.259574039095102</v>
      </c>
      <c r="BJ292" s="12">
        <f>Table15[[#This Row],[ACC+DEC]]/Table15[[#This Row],[Duration(min)]]</f>
        <v>0.56665934548649233</v>
      </c>
      <c r="BK292" s="11"/>
      <c r="BL292" s="11"/>
    </row>
    <row r="293" spans="1:64" x14ac:dyDescent="0.3">
      <c r="A293" s="6" t="s">
        <v>206</v>
      </c>
      <c r="B293" s="6" t="s">
        <v>211</v>
      </c>
      <c r="C293" s="18" t="s">
        <v>212</v>
      </c>
      <c r="D293" s="6" t="s">
        <v>36</v>
      </c>
      <c r="E293" s="17" t="s">
        <v>214</v>
      </c>
      <c r="F293" s="19">
        <v>3185.2380400000002</v>
      </c>
      <c r="G293" s="19">
        <v>19.62</v>
      </c>
      <c r="H293" s="19">
        <v>22.24492</v>
      </c>
      <c r="I293" s="19">
        <v>114.11</v>
      </c>
      <c r="J293" s="19">
        <v>0</v>
      </c>
      <c r="K293" s="19">
        <v>51</v>
      </c>
      <c r="L293" s="19">
        <v>40</v>
      </c>
      <c r="M293" s="19">
        <v>133.72999999999999</v>
      </c>
      <c r="N293" s="19">
        <v>19.62</v>
      </c>
      <c r="O293" s="19">
        <v>387.90350000000001</v>
      </c>
      <c r="P293" s="25">
        <v>41.970390000000002</v>
      </c>
      <c r="Q293" s="26">
        <f>SUM(Table15[[#This Row],[Acceleration B1-3 Total Efforts (Gen 2)]:[Deceleration B1-3 Total Efforts (Gen 2)]])</f>
        <v>91</v>
      </c>
      <c r="R293" s="22">
        <f>AVERAGEIF(Table15[Name],Table15[[#This Row],[Name]],Table15[Total Distance (m)])</f>
        <v>3590.9032000000002</v>
      </c>
      <c r="S293" s="11">
        <f>AVERAGEIF(Table15[Name],Table15[[#This Row],[Name]],Table15[HSD Above 20 km/h])</f>
        <v>199.38999666666666</v>
      </c>
      <c r="T293" s="11">
        <f>AVERAGEIF(Table15[Name],Table15[[#This Row],[Name]],Table15[Maximum Velocity (km/h)])</f>
        <v>24.312796666666667</v>
      </c>
      <c r="U293" s="11">
        <f>AVERAGEIF(Table15[Name],Table15[[#This Row],[Name]],Table15[Velocity Zone 4 (15-20 Km/h) (m)])</f>
        <v>318.42000333333334</v>
      </c>
      <c r="V293" s="11">
        <f>AVERAGEIF(Table15[Name],Table15[[#This Row],[Name]],Table15[Velocity Zone 6 (25 + Km/h) (m)])</f>
        <v>8.1733333333333338</v>
      </c>
      <c r="W293" s="11">
        <f>AVERAGEIF(Table15[Name],Table15[[#This Row],[Name]],Table15[Acceleration B1-3 Total Efforts (Gen 2)])</f>
        <v>55.666666666666664</v>
      </c>
      <c r="X293" s="11">
        <f>AVERAGEIF(Table15[Name],Table15[[#This Row],[Name]],Table15[Deceleration B1-3 Total Efforts (Gen 2)])</f>
        <v>43</v>
      </c>
      <c r="Y293" s="11">
        <f>AVERAGEIF(Table15[Name],Table15[[#This Row],[Name]],Table15[High Intensity Distance (m)_&gt;15])</f>
        <v>517.80999999999995</v>
      </c>
      <c r="Z293" s="11">
        <f>AVERAGEIF(Table15[Name],Table15[[#This Row],[Name]],Table15[Velocity Zone 5 (20-25 Km/h) (m)])</f>
        <v>191.21666333333334</v>
      </c>
      <c r="AA293" s="11">
        <f>AVERAGEIF(Table15[Name],Table15[[#This Row],[Name]],Table15[Total Player Load])</f>
        <v>421.86074333333335</v>
      </c>
      <c r="AB293" s="11">
        <f>AVERAGEIF(Table15[Name],Table15[[#This Row],[Name]],Table15[ACC+DEC])</f>
        <v>98.666666666666671</v>
      </c>
      <c r="AC293" s="11">
        <f>AVERAGE(Table15[Total Distance (m)])</f>
        <v>5546.0900840188679</v>
      </c>
      <c r="AD293" s="11">
        <f>AVERAGE(Table15[HSD Above 20 km/h])</f>
        <v>248.67511279245289</v>
      </c>
      <c r="AE293" s="11">
        <f>AVERAGE(Table15[Maximum Velocity (km/h)])</f>
        <v>25.938714150943401</v>
      </c>
      <c r="AF293" s="11">
        <f>AVERAGE(Table15[Velocity Zone 4 (15-20 Km/h) (m)])</f>
        <v>585.63754809433908</v>
      </c>
      <c r="AG293" s="11">
        <f>AVERAGE(Table15[Velocity Zone 6 (25 + Km/h) (m)])</f>
        <v>55.103452830188672</v>
      </c>
      <c r="AH293" s="11">
        <f>AVERAGE(Table15[Acceleration B1-3 Total Efforts (Gen 2)])</f>
        <v>70.932075471698113</v>
      </c>
      <c r="AI293" s="11">
        <f>AVERAGE(Table15[Deceleration B1-3 Total Efforts (Gen 2)])</f>
        <v>58.513207547169813</v>
      </c>
      <c r="AJ293" s="11">
        <f>AVERAGE(Table15[High Intensity Distance (m)_&gt;15])</f>
        <v>834.31266088679206</v>
      </c>
      <c r="AK293" s="11">
        <f>AVERAGE(Table15[Velocity Zone 5 (20-25 Km/h) (m)])</f>
        <v>193.57165996226419</v>
      </c>
      <c r="AL293" s="11">
        <f>AVERAGE(Table15[Total Player Load])</f>
        <v>612.17092028301886</v>
      </c>
      <c r="AM293" s="11">
        <f>AVERAGE(Table15[ACC+DEC])</f>
        <v>129.44528301886791</v>
      </c>
      <c r="AN293" s="11" t="str">
        <f>TEXT(Table15[[#This Row],[Date]],"mmmm")</f>
        <v>juillet</v>
      </c>
      <c r="AO293" s="11" t="e">
        <f ca="1">_xlfn.MAXIFS(Table15[Total Distance (m)],Table15[Name],Table15[[#This Row],[Name]])</f>
        <v>#NAME?</v>
      </c>
      <c r="AP293" s="11" t="e">
        <f ca="1">_xlfn.MAXIFS(Table15[HSD Above 20 km/h],Table15[Name],Table15[[#This Row],[Name]])</f>
        <v>#NAME?</v>
      </c>
      <c r="AQ293" s="11" t="e">
        <f ca="1">_xlfn.MAXIFS(Table15[Maximum Velocity (km/h)],Table15[Name],Table15[[#This Row],[Name]])</f>
        <v>#NAME?</v>
      </c>
      <c r="AR293" s="9" t="e">
        <f ca="1">Table15[[#This Row],[Maximum Velocity (km/h)]]/Table15[[#This Row],[Max_Maximum Velocity (km/h)]]</f>
        <v>#NAME?</v>
      </c>
      <c r="AS293" s="11" t="e">
        <f ca="1">_xlfn.MAXIFS(Table15[Velocity Zone 4 (15-20 Km/h) (m)],Table15[Name],Table15[[#This Row],[Name]])</f>
        <v>#NAME?</v>
      </c>
      <c r="AT293" s="11" t="e">
        <f ca="1">_xlfn.MAXIFS(Table15[Velocity Zone 6 (25 + Km/h) (m)],Table15[Name],Table15[[#This Row],[Name]])</f>
        <v>#NAME?</v>
      </c>
      <c r="AU293" s="11" t="e">
        <f ca="1">_xlfn.MAXIFS(Table15[Acceleration B1-3 Total Efforts (Gen 2)],Table15[Name],Table15[[#This Row],[Name]])</f>
        <v>#NAME?</v>
      </c>
      <c r="AV293" s="11" t="e">
        <f ca="1">_xlfn.MAXIFS(Table15[Deceleration B1-3 Total Efforts (Gen 2)],Table15[Name],Table15[[#This Row],[Name]])</f>
        <v>#NAME?</v>
      </c>
      <c r="AW293" s="11" t="e">
        <f ca="1">_xlfn.MAXIFS(Table15[High Intensity Distance (m)_&gt;15],Table15[Name],Table15[[#This Row],[Name]])</f>
        <v>#NAME?</v>
      </c>
      <c r="AX293" s="11" t="e">
        <f ca="1">_xlfn.MAXIFS(Table15[Velocity Zone 5 (20-25 Km/h) (m)],Table15[Name],Table15[[#This Row],[Name]])</f>
        <v>#NAME?</v>
      </c>
      <c r="AY293" s="11" t="e">
        <f ca="1">_xlfn.MAXIFS(Table15[Total Player Load],Table15[Name],Table15[[#This Row],[Name]])</f>
        <v>#NAME?</v>
      </c>
      <c r="AZ293" s="11" t="e">
        <f ca="1">_xlfn.MAXIFS(Table15[ACC+DEC],Table15[Name],Table15[[#This Row],[Name]])</f>
        <v>#NAME?</v>
      </c>
      <c r="BA293" s="11">
        <f>CONVERT(Table15[[#This Row],[Total Duration]],"day","mn")</f>
        <v>75.88333333333334</v>
      </c>
      <c r="BB293" s="12">
        <f>Table15[[#This Row],[HSD Above 20 km/h]]/Table15[[#This Row],[Duration(min)]]</f>
        <v>0.25855479903360423</v>
      </c>
      <c r="BC293" s="12">
        <f>Table15[[#This Row],[Velocity Zone 4 (15-20 Km/h) (m)]]/Table15[[#This Row],[Duration(min)]]</f>
        <v>1.5037557654293872</v>
      </c>
      <c r="BD293" s="12">
        <f>Table15[[#This Row],[Velocity Zone 6 (25 + Km/h) (m)]]/Table15[[#This Row],[Duration(min)]]</f>
        <v>0</v>
      </c>
      <c r="BE293" s="12">
        <f>Table15[[#This Row],[Acceleration B1-3 Total Efforts (Gen 2)]]/Table15[[#This Row],[Duration(min)]]</f>
        <v>0.67208433999560724</v>
      </c>
      <c r="BF293" s="12">
        <f>Table15[[#This Row],[Deceleration B1-3 Total Efforts (Gen 2)]]/Table15[[#This Row],[Duration(min)]]</f>
        <v>0.52712497254557433</v>
      </c>
      <c r="BG293" s="12">
        <f>Table15[[#This Row],[High Intensity Distance (m)_&gt;15]]/Table15[[#This Row],[Duration(min)]]</f>
        <v>1.7623105644629911</v>
      </c>
      <c r="BH293" s="12">
        <f>Table15[[#This Row],[Velocity Zone 5 (20-25 Km/h) (m)]]/Table15[[#This Row],[Duration(min)]]</f>
        <v>0.25855479903360423</v>
      </c>
      <c r="BI293" s="12">
        <f>Table15[[#This Row],[Total Player Load]]/Table15[[#This Row],[Duration(min)]]</f>
        <v>5.1118405446958048</v>
      </c>
      <c r="BJ293" s="12">
        <f>Table15[[#This Row],[ACC+DEC]]/Table15[[#This Row],[Duration(min)]]</f>
        <v>1.1992093125411816</v>
      </c>
      <c r="BK293" s="11"/>
      <c r="BL293" s="11"/>
    </row>
    <row r="294" spans="1:64" x14ac:dyDescent="0.3">
      <c r="A294" s="6" t="s">
        <v>27</v>
      </c>
      <c r="B294" s="6" t="s">
        <v>211</v>
      </c>
      <c r="C294" s="18" t="s">
        <v>212</v>
      </c>
      <c r="D294" s="6" t="s">
        <v>15</v>
      </c>
      <c r="E294" s="17" t="s">
        <v>215</v>
      </c>
      <c r="F294" s="19">
        <v>3019.4641099999999</v>
      </c>
      <c r="G294" s="19">
        <v>0</v>
      </c>
      <c r="H294" s="19">
        <v>17.716380000000001</v>
      </c>
      <c r="I294" s="19">
        <v>57.54</v>
      </c>
      <c r="J294" s="19">
        <v>0</v>
      </c>
      <c r="K294" s="19">
        <v>28</v>
      </c>
      <c r="L294" s="19">
        <v>15</v>
      </c>
      <c r="M294" s="19">
        <v>57.54</v>
      </c>
      <c r="N294" s="19">
        <v>0</v>
      </c>
      <c r="O294" s="19">
        <v>317.02654999999999</v>
      </c>
      <c r="P294" s="25">
        <v>39.466160000000002</v>
      </c>
      <c r="Q294" s="26">
        <f>SUM(Table15[[#This Row],[Acceleration B1-3 Total Efforts (Gen 2)]:[Deceleration B1-3 Total Efforts (Gen 2)]])</f>
        <v>43</v>
      </c>
      <c r="R294" s="22">
        <f>AVERAGEIF(Table15[Name],Table15[[#This Row],[Name]],Table15[Total Distance (m)])</f>
        <v>5179.7768868965513</v>
      </c>
      <c r="S294" s="11">
        <f>AVERAGEIF(Table15[Name],Table15[[#This Row],[Name]],Table15[HSD Above 20 km/h])</f>
        <v>252.10896655172411</v>
      </c>
      <c r="T294" s="11">
        <f>AVERAGEIF(Table15[Name],Table15[[#This Row],[Name]],Table15[Maximum Velocity (km/h)])</f>
        <v>25.649757931034483</v>
      </c>
      <c r="U294" s="11">
        <f>AVERAGEIF(Table15[Name],Table15[[#This Row],[Name]],Table15[Velocity Zone 4 (15-20 Km/h) (m)])</f>
        <v>569.24724724137934</v>
      </c>
      <c r="V294" s="11">
        <f>AVERAGEIF(Table15[Name],Table15[[#This Row],[Name]],Table15[Velocity Zone 6 (25 + Km/h) (m)])</f>
        <v>51.631034137931039</v>
      </c>
      <c r="W294" s="11">
        <f>AVERAGEIF(Table15[Name],Table15[[#This Row],[Name]],Table15[Acceleration B1-3 Total Efforts (Gen 2)])</f>
        <v>76</v>
      </c>
      <c r="X294" s="11">
        <f>AVERAGEIF(Table15[Name],Table15[[#This Row],[Name]],Table15[Deceleration B1-3 Total Efforts (Gen 2)])</f>
        <v>64.58620689655173</v>
      </c>
      <c r="Y294" s="11">
        <f>AVERAGEIF(Table15[Name],Table15[[#This Row],[Name]],Table15[High Intensity Distance (m)_&gt;15])</f>
        <v>821.35621379310328</v>
      </c>
      <c r="Z294" s="11">
        <f>AVERAGEIF(Table15[Name],Table15[[#This Row],[Name]],Table15[Velocity Zone 5 (20-25 Km/h) (m)])</f>
        <v>200.47793241379313</v>
      </c>
      <c r="AA294" s="11">
        <f>AVERAGEIF(Table15[Name],Table15[[#This Row],[Name]],Table15[Total Player Load])</f>
        <v>529.0852103448276</v>
      </c>
      <c r="AB294" s="11">
        <f>AVERAGEIF(Table15[Name],Table15[[#This Row],[Name]],Table15[ACC+DEC])</f>
        <v>140.58620689655172</v>
      </c>
      <c r="AC294" s="11">
        <f>AVERAGE(Table15[Total Distance (m)])</f>
        <v>5546.0900840188679</v>
      </c>
      <c r="AD294" s="11">
        <f>AVERAGE(Table15[HSD Above 20 km/h])</f>
        <v>248.67511279245289</v>
      </c>
      <c r="AE294" s="11">
        <f>AVERAGE(Table15[Maximum Velocity (km/h)])</f>
        <v>25.938714150943401</v>
      </c>
      <c r="AF294" s="11">
        <f>AVERAGE(Table15[Velocity Zone 4 (15-20 Km/h) (m)])</f>
        <v>585.63754809433908</v>
      </c>
      <c r="AG294" s="11">
        <f>AVERAGE(Table15[Velocity Zone 6 (25 + Km/h) (m)])</f>
        <v>55.103452830188672</v>
      </c>
      <c r="AH294" s="11">
        <f>AVERAGE(Table15[Acceleration B1-3 Total Efforts (Gen 2)])</f>
        <v>70.932075471698113</v>
      </c>
      <c r="AI294" s="11">
        <f>AVERAGE(Table15[Deceleration B1-3 Total Efforts (Gen 2)])</f>
        <v>58.513207547169813</v>
      </c>
      <c r="AJ294" s="11">
        <f>AVERAGE(Table15[High Intensity Distance (m)_&gt;15])</f>
        <v>834.31266088679206</v>
      </c>
      <c r="AK294" s="11">
        <f>AVERAGE(Table15[Velocity Zone 5 (20-25 Km/h) (m)])</f>
        <v>193.57165996226419</v>
      </c>
      <c r="AL294" s="11">
        <f>AVERAGE(Table15[Total Player Load])</f>
        <v>612.17092028301886</v>
      </c>
      <c r="AM294" s="11">
        <f>AVERAGE(Table15[ACC+DEC])</f>
        <v>129.44528301886791</v>
      </c>
      <c r="AN294" s="11" t="str">
        <f>TEXT(Table15[[#This Row],[Date]],"mmmm")</f>
        <v>juillet</v>
      </c>
      <c r="AO294" s="11" t="e">
        <f ca="1">_xlfn.MAXIFS(Table15[Total Distance (m)],Table15[Name],Table15[[#This Row],[Name]])</f>
        <v>#NAME?</v>
      </c>
      <c r="AP294" s="11" t="e">
        <f ca="1">_xlfn.MAXIFS(Table15[HSD Above 20 km/h],Table15[Name],Table15[[#This Row],[Name]])</f>
        <v>#NAME?</v>
      </c>
      <c r="AQ294" s="11" t="e">
        <f ca="1">_xlfn.MAXIFS(Table15[Maximum Velocity (km/h)],Table15[Name],Table15[[#This Row],[Name]])</f>
        <v>#NAME?</v>
      </c>
      <c r="AR294" s="9" t="e">
        <f ca="1">Table15[[#This Row],[Maximum Velocity (km/h)]]/Table15[[#This Row],[Max_Maximum Velocity (km/h)]]</f>
        <v>#NAME?</v>
      </c>
      <c r="AS294" s="11" t="e">
        <f ca="1">_xlfn.MAXIFS(Table15[Velocity Zone 4 (15-20 Km/h) (m)],Table15[Name],Table15[[#This Row],[Name]])</f>
        <v>#NAME?</v>
      </c>
      <c r="AT294" s="11" t="e">
        <f ca="1">_xlfn.MAXIFS(Table15[Velocity Zone 6 (25 + Km/h) (m)],Table15[Name],Table15[[#This Row],[Name]])</f>
        <v>#NAME?</v>
      </c>
      <c r="AU294" s="11" t="e">
        <f ca="1">_xlfn.MAXIFS(Table15[Acceleration B1-3 Total Efforts (Gen 2)],Table15[Name],Table15[[#This Row],[Name]])</f>
        <v>#NAME?</v>
      </c>
      <c r="AV294" s="11" t="e">
        <f ca="1">_xlfn.MAXIFS(Table15[Deceleration B1-3 Total Efforts (Gen 2)],Table15[Name],Table15[[#This Row],[Name]])</f>
        <v>#NAME?</v>
      </c>
      <c r="AW294" s="11" t="e">
        <f ca="1">_xlfn.MAXIFS(Table15[High Intensity Distance (m)_&gt;15],Table15[Name],Table15[[#This Row],[Name]])</f>
        <v>#NAME?</v>
      </c>
      <c r="AX294" s="11" t="e">
        <f ca="1">_xlfn.MAXIFS(Table15[Velocity Zone 5 (20-25 Km/h) (m)],Table15[Name],Table15[[#This Row],[Name]])</f>
        <v>#NAME?</v>
      </c>
      <c r="AY294" s="11" t="e">
        <f ca="1">_xlfn.MAXIFS(Table15[Total Player Load],Table15[Name],Table15[[#This Row],[Name]])</f>
        <v>#NAME?</v>
      </c>
      <c r="AZ294" s="11" t="e">
        <f ca="1">_xlfn.MAXIFS(Table15[ACC+DEC],Table15[Name],Table15[[#This Row],[Name]])</f>
        <v>#NAME?</v>
      </c>
      <c r="BA294" s="11">
        <f>CONVERT(Table15[[#This Row],[Total Duration]],"day","mn")</f>
        <v>76.5</v>
      </c>
      <c r="BB294" s="12">
        <f>Table15[[#This Row],[HSD Above 20 km/h]]/Table15[[#This Row],[Duration(min)]]</f>
        <v>0</v>
      </c>
      <c r="BC294" s="12">
        <f>Table15[[#This Row],[Velocity Zone 4 (15-20 Km/h) (m)]]/Table15[[#This Row],[Duration(min)]]</f>
        <v>0.75215686274509808</v>
      </c>
      <c r="BD294" s="12">
        <f>Table15[[#This Row],[Velocity Zone 6 (25 + Km/h) (m)]]/Table15[[#This Row],[Duration(min)]]</f>
        <v>0</v>
      </c>
      <c r="BE294" s="12">
        <f>Table15[[#This Row],[Acceleration B1-3 Total Efforts (Gen 2)]]/Table15[[#This Row],[Duration(min)]]</f>
        <v>0.36601307189542481</v>
      </c>
      <c r="BF294" s="12">
        <f>Table15[[#This Row],[Deceleration B1-3 Total Efforts (Gen 2)]]/Table15[[#This Row],[Duration(min)]]</f>
        <v>0.19607843137254902</v>
      </c>
      <c r="BG294" s="12">
        <f>Table15[[#This Row],[High Intensity Distance (m)_&gt;15]]/Table15[[#This Row],[Duration(min)]]</f>
        <v>0.75215686274509808</v>
      </c>
      <c r="BH294" s="12">
        <f>Table15[[#This Row],[Velocity Zone 5 (20-25 Km/h) (m)]]/Table15[[#This Row],[Duration(min)]]</f>
        <v>0</v>
      </c>
      <c r="BI294" s="12">
        <f>Table15[[#This Row],[Total Player Load]]/Table15[[#This Row],[Duration(min)]]</f>
        <v>4.1441379084967318</v>
      </c>
      <c r="BJ294" s="12">
        <f>Table15[[#This Row],[ACC+DEC]]/Table15[[#This Row],[Duration(min)]]</f>
        <v>0.56209150326797386</v>
      </c>
      <c r="BK294" s="11"/>
      <c r="BL294" s="11"/>
    </row>
    <row r="295" spans="1:64" x14ac:dyDescent="0.3">
      <c r="A295" s="6" t="s">
        <v>29</v>
      </c>
      <c r="B295" s="6" t="s">
        <v>211</v>
      </c>
      <c r="C295" s="18" t="s">
        <v>212</v>
      </c>
      <c r="D295" s="6" t="s">
        <v>19</v>
      </c>
      <c r="E295" s="17" t="s">
        <v>213</v>
      </c>
      <c r="F295" s="19">
        <v>3547.6191399999998</v>
      </c>
      <c r="G295" s="19">
        <v>11.6</v>
      </c>
      <c r="H295" s="19">
        <v>25.17332</v>
      </c>
      <c r="I295" s="19">
        <v>235.35001</v>
      </c>
      <c r="J295" s="19">
        <v>1.84</v>
      </c>
      <c r="K295" s="19">
        <v>40</v>
      </c>
      <c r="L295" s="19">
        <v>28</v>
      </c>
      <c r="M295" s="19">
        <v>246.95000999999999</v>
      </c>
      <c r="N295" s="19">
        <v>9.76</v>
      </c>
      <c r="O295" s="19">
        <v>403.25155999999998</v>
      </c>
      <c r="P295" s="25">
        <v>46.556579999999997</v>
      </c>
      <c r="Q295" s="26">
        <f>SUM(Table15[[#This Row],[Acceleration B1-3 Total Efforts (Gen 2)]:[Deceleration B1-3 Total Efforts (Gen 2)]])</f>
        <v>68</v>
      </c>
      <c r="R295" s="22">
        <f>AVERAGEIF(Table15[Name],Table15[[#This Row],[Name]],Table15[Total Distance (m)])</f>
        <v>5728.9490364516105</v>
      </c>
      <c r="S295" s="11">
        <f>AVERAGEIF(Table15[Name],Table15[[#This Row],[Name]],Table15[HSD Above 20 km/h])</f>
        <v>239.85128903225805</v>
      </c>
      <c r="T295" s="11">
        <f>AVERAGEIF(Table15[Name],Table15[[#This Row],[Name]],Table15[Maximum Velocity (km/h)])</f>
        <v>25.935883548387089</v>
      </c>
      <c r="U295" s="11">
        <f>AVERAGEIF(Table15[Name],Table15[[#This Row],[Name]],Table15[Velocity Zone 4 (15-20 Km/h) (m)])</f>
        <v>718.38871516129029</v>
      </c>
      <c r="V295" s="11">
        <f>AVERAGEIF(Table15[Name],Table15[[#This Row],[Name]],Table15[Velocity Zone 6 (25 + Km/h) (m)])</f>
        <v>46.860967419354829</v>
      </c>
      <c r="W295" s="11">
        <f>AVERAGEIF(Table15[Name],Table15[[#This Row],[Name]],Table15[Acceleration B1-3 Total Efforts (Gen 2)])</f>
        <v>75.193548387096769</v>
      </c>
      <c r="X295" s="11">
        <f>AVERAGEIF(Table15[Name],Table15[[#This Row],[Name]],Table15[Deceleration B1-3 Total Efforts (Gen 2)])</f>
        <v>57.548387096774192</v>
      </c>
      <c r="Y295" s="11">
        <f>AVERAGEIF(Table15[Name],Table15[[#This Row],[Name]],Table15[High Intensity Distance (m)_&gt;15])</f>
        <v>958.24000419354843</v>
      </c>
      <c r="Z295" s="11">
        <f>AVERAGEIF(Table15[Name],Table15[[#This Row],[Name]],Table15[Velocity Zone 5 (20-25 Km/h) (m)])</f>
        <v>192.99032161290322</v>
      </c>
      <c r="AA295" s="11">
        <f>AVERAGEIF(Table15[Name],Table15[[#This Row],[Name]],Table15[Total Player Load])</f>
        <v>618.45316032258052</v>
      </c>
      <c r="AB295" s="11">
        <f>AVERAGEIF(Table15[Name],Table15[[#This Row],[Name]],Table15[ACC+DEC])</f>
        <v>132.74193548387098</v>
      </c>
      <c r="AC295" s="11">
        <f>AVERAGE(Table15[Total Distance (m)])</f>
        <v>5546.0900840188679</v>
      </c>
      <c r="AD295" s="11">
        <f>AVERAGE(Table15[HSD Above 20 km/h])</f>
        <v>248.67511279245289</v>
      </c>
      <c r="AE295" s="11">
        <f>AVERAGE(Table15[Maximum Velocity (km/h)])</f>
        <v>25.938714150943401</v>
      </c>
      <c r="AF295" s="11">
        <f>AVERAGE(Table15[Velocity Zone 4 (15-20 Km/h) (m)])</f>
        <v>585.63754809433908</v>
      </c>
      <c r="AG295" s="11">
        <f>AVERAGE(Table15[Velocity Zone 6 (25 + Km/h) (m)])</f>
        <v>55.103452830188672</v>
      </c>
      <c r="AH295" s="11">
        <f>AVERAGE(Table15[Acceleration B1-3 Total Efforts (Gen 2)])</f>
        <v>70.932075471698113</v>
      </c>
      <c r="AI295" s="11">
        <f>AVERAGE(Table15[Deceleration B1-3 Total Efforts (Gen 2)])</f>
        <v>58.513207547169813</v>
      </c>
      <c r="AJ295" s="11">
        <f>AVERAGE(Table15[High Intensity Distance (m)_&gt;15])</f>
        <v>834.31266088679206</v>
      </c>
      <c r="AK295" s="11">
        <f>AVERAGE(Table15[Velocity Zone 5 (20-25 Km/h) (m)])</f>
        <v>193.57165996226419</v>
      </c>
      <c r="AL295" s="11">
        <f>AVERAGE(Table15[Total Player Load])</f>
        <v>612.17092028301886</v>
      </c>
      <c r="AM295" s="11">
        <f>AVERAGE(Table15[ACC+DEC])</f>
        <v>129.44528301886791</v>
      </c>
      <c r="AN295" s="11" t="str">
        <f>TEXT(Table15[[#This Row],[Date]],"mmmm")</f>
        <v>juillet</v>
      </c>
      <c r="AO295" s="11" t="e">
        <f ca="1">_xlfn.MAXIFS(Table15[Total Distance (m)],Table15[Name],Table15[[#This Row],[Name]])</f>
        <v>#NAME?</v>
      </c>
      <c r="AP295" s="11" t="e">
        <f ca="1">_xlfn.MAXIFS(Table15[HSD Above 20 km/h],Table15[Name],Table15[[#This Row],[Name]])</f>
        <v>#NAME?</v>
      </c>
      <c r="AQ295" s="11" t="e">
        <f ca="1">_xlfn.MAXIFS(Table15[Maximum Velocity (km/h)],Table15[Name],Table15[[#This Row],[Name]])</f>
        <v>#NAME?</v>
      </c>
      <c r="AR295" s="9" t="e">
        <f ca="1">Table15[[#This Row],[Maximum Velocity (km/h)]]/Table15[[#This Row],[Max_Maximum Velocity (km/h)]]</f>
        <v>#NAME?</v>
      </c>
      <c r="AS295" s="11" t="e">
        <f ca="1">_xlfn.MAXIFS(Table15[Velocity Zone 4 (15-20 Km/h) (m)],Table15[Name],Table15[[#This Row],[Name]])</f>
        <v>#NAME?</v>
      </c>
      <c r="AT295" s="11" t="e">
        <f ca="1">_xlfn.MAXIFS(Table15[Velocity Zone 6 (25 + Km/h) (m)],Table15[Name],Table15[[#This Row],[Name]])</f>
        <v>#NAME?</v>
      </c>
      <c r="AU295" s="11" t="e">
        <f ca="1">_xlfn.MAXIFS(Table15[Acceleration B1-3 Total Efforts (Gen 2)],Table15[Name],Table15[[#This Row],[Name]])</f>
        <v>#NAME?</v>
      </c>
      <c r="AV295" s="11" t="e">
        <f ca="1">_xlfn.MAXIFS(Table15[Deceleration B1-3 Total Efforts (Gen 2)],Table15[Name],Table15[[#This Row],[Name]])</f>
        <v>#NAME?</v>
      </c>
      <c r="AW295" s="11" t="e">
        <f ca="1">_xlfn.MAXIFS(Table15[High Intensity Distance (m)_&gt;15],Table15[Name],Table15[[#This Row],[Name]])</f>
        <v>#NAME?</v>
      </c>
      <c r="AX295" s="11" t="e">
        <f ca="1">_xlfn.MAXIFS(Table15[Velocity Zone 5 (20-25 Km/h) (m)],Table15[Name],Table15[[#This Row],[Name]])</f>
        <v>#NAME?</v>
      </c>
      <c r="AY295" s="11" t="e">
        <f ca="1">_xlfn.MAXIFS(Table15[Total Player Load],Table15[Name],Table15[[#This Row],[Name]])</f>
        <v>#NAME?</v>
      </c>
      <c r="AZ295" s="11" t="e">
        <f ca="1">_xlfn.MAXIFS(Table15[ACC+DEC],Table15[Name],Table15[[#This Row],[Name]])</f>
        <v>#NAME?</v>
      </c>
      <c r="BA295" s="11">
        <f>CONVERT(Table15[[#This Row],[Total Duration]],"day","mn")</f>
        <v>76.2</v>
      </c>
      <c r="BB295" s="12">
        <f>Table15[[#This Row],[HSD Above 20 km/h]]/Table15[[#This Row],[Duration(min)]]</f>
        <v>0.15223097112860892</v>
      </c>
      <c r="BC295" s="12">
        <f>Table15[[#This Row],[Velocity Zone 4 (15-20 Km/h) (m)]]/Table15[[#This Row],[Duration(min)]]</f>
        <v>3.0885828083989502</v>
      </c>
      <c r="BD295" s="12">
        <f>Table15[[#This Row],[Velocity Zone 6 (25 + Km/h) (m)]]/Table15[[#This Row],[Duration(min)]]</f>
        <v>2.4146981627296588E-2</v>
      </c>
      <c r="BE295" s="12">
        <f>Table15[[#This Row],[Acceleration B1-3 Total Efforts (Gen 2)]]/Table15[[#This Row],[Duration(min)]]</f>
        <v>0.52493438320209973</v>
      </c>
      <c r="BF295" s="12">
        <f>Table15[[#This Row],[Deceleration B1-3 Total Efforts (Gen 2)]]/Table15[[#This Row],[Duration(min)]]</f>
        <v>0.36745406824146981</v>
      </c>
      <c r="BG295" s="12">
        <f>Table15[[#This Row],[High Intensity Distance (m)_&gt;15]]/Table15[[#This Row],[Duration(min)]]</f>
        <v>3.2408137795275587</v>
      </c>
      <c r="BH295" s="12">
        <f>Table15[[#This Row],[Velocity Zone 5 (20-25 Km/h) (m)]]/Table15[[#This Row],[Duration(min)]]</f>
        <v>0.12808398950131233</v>
      </c>
      <c r="BI295" s="12">
        <f>Table15[[#This Row],[Total Player Load]]/Table15[[#This Row],[Duration(min)]]</f>
        <v>5.2920152230971125</v>
      </c>
      <c r="BJ295" s="12">
        <f>Table15[[#This Row],[ACC+DEC]]/Table15[[#This Row],[Duration(min)]]</f>
        <v>0.89238845144356949</v>
      </c>
      <c r="BK295" s="11"/>
      <c r="BL295" s="11"/>
    </row>
    <row r="296" spans="1:64" x14ac:dyDescent="0.3">
      <c r="A296" s="6" t="s">
        <v>208</v>
      </c>
      <c r="B296" s="6" t="s">
        <v>211</v>
      </c>
      <c r="C296" s="18" t="s">
        <v>212</v>
      </c>
      <c r="D296" s="6" t="s">
        <v>17</v>
      </c>
      <c r="E296" s="17" t="s">
        <v>216</v>
      </c>
      <c r="F296" s="19">
        <v>1213.50845</v>
      </c>
      <c r="G296" s="19">
        <v>3.03</v>
      </c>
      <c r="H296" s="19">
        <v>21.281849999999999</v>
      </c>
      <c r="I296" s="19">
        <v>18.649999999999999</v>
      </c>
      <c r="J296" s="19">
        <v>0</v>
      </c>
      <c r="K296" s="19">
        <v>9</v>
      </c>
      <c r="L296" s="19">
        <v>6</v>
      </c>
      <c r="M296" s="19">
        <v>21.68</v>
      </c>
      <c r="N296" s="19">
        <v>3.03</v>
      </c>
      <c r="O296" s="19">
        <v>209.69255999999999</v>
      </c>
      <c r="P296" s="25">
        <v>50.111499999999999</v>
      </c>
      <c r="Q296" s="26">
        <f>SUM(Table15[[#This Row],[Acceleration B1-3 Total Efforts (Gen 2)]:[Deceleration B1-3 Total Efforts (Gen 2)]])</f>
        <v>15</v>
      </c>
      <c r="R296" s="22">
        <f>AVERAGEIF(Table15[Name],Table15[[#This Row],[Name]],Table15[Total Distance (m)])</f>
        <v>2747.8010836363628</v>
      </c>
      <c r="S296" s="11">
        <f>AVERAGEIF(Table15[Name],Table15[[#This Row],[Name]],Table15[HSD Above 20 km/h])</f>
        <v>134.42545636363636</v>
      </c>
      <c r="T296" s="11">
        <f>AVERAGEIF(Table15[Name],Table15[[#This Row],[Name]],Table15[Maximum Velocity (km/h)])</f>
        <v>23.561767272727273</v>
      </c>
      <c r="U296" s="11">
        <f>AVERAGEIF(Table15[Name],Table15[[#This Row],[Name]],Table15[Velocity Zone 4 (15-20 Km/h) (m)])</f>
        <v>313.58000090909093</v>
      </c>
      <c r="V296" s="11">
        <f>AVERAGEIF(Table15[Name],Table15[[#This Row],[Name]],Table15[Velocity Zone 6 (25 + Km/h) (m)])</f>
        <v>29.54091</v>
      </c>
      <c r="W296" s="11">
        <f>AVERAGEIF(Table15[Name],Table15[[#This Row],[Name]],Table15[Acceleration B1-3 Total Efforts (Gen 2)])</f>
        <v>30.818181818181817</v>
      </c>
      <c r="X296" s="11">
        <f>AVERAGEIF(Table15[Name],Table15[[#This Row],[Name]],Table15[Deceleration B1-3 Total Efforts (Gen 2)])</f>
        <v>21</v>
      </c>
      <c r="Y296" s="11">
        <f>AVERAGEIF(Table15[Name],Table15[[#This Row],[Name]],Table15[High Intensity Distance (m)_&gt;15])</f>
        <v>448.00545727272714</v>
      </c>
      <c r="Z296" s="11">
        <f>AVERAGEIF(Table15[Name],Table15[[#This Row],[Name]],Table15[Velocity Zone 5 (20-25 Km/h) (m)])</f>
        <v>104.88454636363636</v>
      </c>
      <c r="AA296" s="11">
        <f>AVERAGEIF(Table15[Name],Table15[[#This Row],[Name]],Table15[Total Player Load])</f>
        <v>397.17121454545452</v>
      </c>
      <c r="AB296" s="11">
        <f>AVERAGEIF(Table15[Name],Table15[[#This Row],[Name]],Table15[ACC+DEC])</f>
        <v>51.81818181818182</v>
      </c>
      <c r="AC296" s="11">
        <f>AVERAGE(Table15[Total Distance (m)])</f>
        <v>5546.0900840188679</v>
      </c>
      <c r="AD296" s="11">
        <f>AVERAGE(Table15[HSD Above 20 km/h])</f>
        <v>248.67511279245289</v>
      </c>
      <c r="AE296" s="11">
        <f>AVERAGE(Table15[Maximum Velocity (km/h)])</f>
        <v>25.938714150943401</v>
      </c>
      <c r="AF296" s="11">
        <f>AVERAGE(Table15[Velocity Zone 4 (15-20 Km/h) (m)])</f>
        <v>585.63754809433908</v>
      </c>
      <c r="AG296" s="11">
        <f>AVERAGE(Table15[Velocity Zone 6 (25 + Km/h) (m)])</f>
        <v>55.103452830188672</v>
      </c>
      <c r="AH296" s="11">
        <f>AVERAGE(Table15[Acceleration B1-3 Total Efforts (Gen 2)])</f>
        <v>70.932075471698113</v>
      </c>
      <c r="AI296" s="11">
        <f>AVERAGE(Table15[Deceleration B1-3 Total Efforts (Gen 2)])</f>
        <v>58.513207547169813</v>
      </c>
      <c r="AJ296" s="11">
        <f>AVERAGE(Table15[High Intensity Distance (m)_&gt;15])</f>
        <v>834.31266088679206</v>
      </c>
      <c r="AK296" s="11">
        <f>AVERAGE(Table15[Velocity Zone 5 (20-25 Km/h) (m)])</f>
        <v>193.57165996226419</v>
      </c>
      <c r="AL296" s="11">
        <f>AVERAGE(Table15[Total Player Load])</f>
        <v>612.17092028301886</v>
      </c>
      <c r="AM296" s="11">
        <f>AVERAGE(Table15[ACC+DEC])</f>
        <v>129.44528301886791</v>
      </c>
      <c r="AN296" s="11" t="str">
        <f>TEXT(Table15[[#This Row],[Date]],"mmmm")</f>
        <v>juillet</v>
      </c>
      <c r="AO296" s="11" t="e">
        <f ca="1">_xlfn.MAXIFS(Table15[Total Distance (m)],Table15[Name],Table15[[#This Row],[Name]])</f>
        <v>#NAME?</v>
      </c>
      <c r="AP296" s="11" t="e">
        <f ca="1">_xlfn.MAXIFS(Table15[HSD Above 20 km/h],Table15[Name],Table15[[#This Row],[Name]])</f>
        <v>#NAME?</v>
      </c>
      <c r="AQ296" s="11" t="e">
        <f ca="1">_xlfn.MAXIFS(Table15[Maximum Velocity (km/h)],Table15[Name],Table15[[#This Row],[Name]])</f>
        <v>#NAME?</v>
      </c>
      <c r="AR296" s="9" t="e">
        <f ca="1">Table15[[#This Row],[Maximum Velocity (km/h)]]/Table15[[#This Row],[Max_Maximum Velocity (km/h)]]</f>
        <v>#NAME?</v>
      </c>
      <c r="AS296" s="11" t="e">
        <f ca="1">_xlfn.MAXIFS(Table15[Velocity Zone 4 (15-20 Km/h) (m)],Table15[Name],Table15[[#This Row],[Name]])</f>
        <v>#NAME?</v>
      </c>
      <c r="AT296" s="11" t="e">
        <f ca="1">_xlfn.MAXIFS(Table15[Velocity Zone 6 (25 + Km/h) (m)],Table15[Name],Table15[[#This Row],[Name]])</f>
        <v>#NAME?</v>
      </c>
      <c r="AU296" s="11" t="e">
        <f ca="1">_xlfn.MAXIFS(Table15[Acceleration B1-3 Total Efforts (Gen 2)],Table15[Name],Table15[[#This Row],[Name]])</f>
        <v>#NAME?</v>
      </c>
      <c r="AV296" s="11" t="e">
        <f ca="1">_xlfn.MAXIFS(Table15[Deceleration B1-3 Total Efforts (Gen 2)],Table15[Name],Table15[[#This Row],[Name]])</f>
        <v>#NAME?</v>
      </c>
      <c r="AW296" s="11" t="e">
        <f ca="1">_xlfn.MAXIFS(Table15[High Intensity Distance (m)_&gt;15],Table15[Name],Table15[[#This Row],[Name]])</f>
        <v>#NAME?</v>
      </c>
      <c r="AX296" s="11" t="e">
        <f ca="1">_xlfn.MAXIFS(Table15[Velocity Zone 5 (20-25 Km/h) (m)],Table15[Name],Table15[[#This Row],[Name]])</f>
        <v>#NAME?</v>
      </c>
      <c r="AY296" s="11" t="e">
        <f ca="1">_xlfn.MAXIFS(Table15[Total Player Load],Table15[Name],Table15[[#This Row],[Name]])</f>
        <v>#NAME?</v>
      </c>
      <c r="AZ296" s="11" t="e">
        <f ca="1">_xlfn.MAXIFS(Table15[ACC+DEC],Table15[Name],Table15[[#This Row],[Name]])</f>
        <v>#NAME?</v>
      </c>
      <c r="BA296" s="11">
        <f>CONVERT(Table15[[#This Row],[Total Duration]],"day","mn")</f>
        <v>26.350000000000005</v>
      </c>
      <c r="BB296" s="12">
        <f>Table15[[#This Row],[HSD Above 20 km/h]]/Table15[[#This Row],[Duration(min)]]</f>
        <v>0.11499051233396582</v>
      </c>
      <c r="BC296" s="12">
        <f>Table15[[#This Row],[Velocity Zone 4 (15-20 Km/h) (m)]]/Table15[[#This Row],[Duration(min)]]</f>
        <v>0.70777988614800735</v>
      </c>
      <c r="BD296" s="12">
        <f>Table15[[#This Row],[Velocity Zone 6 (25 + Km/h) (m)]]/Table15[[#This Row],[Duration(min)]]</f>
        <v>0</v>
      </c>
      <c r="BE296" s="12">
        <f>Table15[[#This Row],[Acceleration B1-3 Total Efforts (Gen 2)]]/Table15[[#This Row],[Duration(min)]]</f>
        <v>0.34155597722960146</v>
      </c>
      <c r="BF296" s="12">
        <f>Table15[[#This Row],[Deceleration B1-3 Total Efforts (Gen 2)]]/Table15[[#This Row],[Duration(min)]]</f>
        <v>0.22770398481973431</v>
      </c>
      <c r="BG296" s="12">
        <f>Table15[[#This Row],[High Intensity Distance (m)_&gt;15]]/Table15[[#This Row],[Duration(min)]]</f>
        <v>0.82277039848197331</v>
      </c>
      <c r="BH296" s="12">
        <f>Table15[[#This Row],[Velocity Zone 5 (20-25 Km/h) (m)]]/Table15[[#This Row],[Duration(min)]]</f>
        <v>0.11499051233396582</v>
      </c>
      <c r="BI296" s="12">
        <f>Table15[[#This Row],[Total Player Load]]/Table15[[#This Row],[Duration(min)]]</f>
        <v>7.9579719165085372</v>
      </c>
      <c r="BJ296" s="12">
        <f>Table15[[#This Row],[ACC+DEC]]/Table15[[#This Row],[Duration(min)]]</f>
        <v>0.56925996204933571</v>
      </c>
      <c r="BK296" s="11"/>
      <c r="BL296" s="11"/>
    </row>
    <row r="297" spans="1:64" x14ac:dyDescent="0.3">
      <c r="A297" s="6" t="s">
        <v>30</v>
      </c>
      <c r="B297" s="6" t="s">
        <v>211</v>
      </c>
      <c r="C297" s="18" t="s">
        <v>212</v>
      </c>
      <c r="D297" s="6" t="s">
        <v>21</v>
      </c>
      <c r="E297" s="17" t="s">
        <v>215</v>
      </c>
      <c r="F297" s="19">
        <v>3601.79126</v>
      </c>
      <c r="G297" s="19">
        <v>27.22</v>
      </c>
      <c r="H297" s="19">
        <v>24.150379999999998</v>
      </c>
      <c r="I297" s="19">
        <v>141.00998999999999</v>
      </c>
      <c r="J297" s="19">
        <v>0</v>
      </c>
      <c r="K297" s="19">
        <v>42</v>
      </c>
      <c r="L297" s="19">
        <v>27</v>
      </c>
      <c r="M297" s="19">
        <v>168.22998999999999</v>
      </c>
      <c r="N297" s="19">
        <v>27.22</v>
      </c>
      <c r="O297" s="19">
        <v>417.35626000000002</v>
      </c>
      <c r="P297" s="25">
        <v>47.07752</v>
      </c>
      <c r="Q297" s="26">
        <f>SUM(Table15[[#This Row],[Acceleration B1-3 Total Efforts (Gen 2)]:[Deceleration B1-3 Total Efforts (Gen 2)]])</f>
        <v>69</v>
      </c>
      <c r="R297" s="22">
        <f>AVERAGEIF(Table15[Name],Table15[[#This Row],[Name]],Table15[Total Distance (m)])</f>
        <v>6327.7802760000004</v>
      </c>
      <c r="S297" s="11">
        <f>AVERAGEIF(Table15[Name],Table15[[#This Row],[Name]],Table15[HSD Above 20 km/h])</f>
        <v>269.76999760000001</v>
      </c>
      <c r="T297" s="11">
        <f>AVERAGEIF(Table15[Name],Table15[[#This Row],[Name]],Table15[Maximum Velocity (km/h)])</f>
        <v>26.616227999999992</v>
      </c>
      <c r="U297" s="11">
        <f>AVERAGEIF(Table15[Name],Table15[[#This Row],[Name]],Table15[Velocity Zone 4 (15-20 Km/h) (m)])</f>
        <v>618.62719760000004</v>
      </c>
      <c r="V297" s="11">
        <f>AVERAGEIF(Table15[Name],Table15[[#This Row],[Name]],Table15[Velocity Zone 6 (25 + Km/h) (m)])</f>
        <v>55.423999599999988</v>
      </c>
      <c r="W297" s="11">
        <f>AVERAGEIF(Table15[Name],Table15[[#This Row],[Name]],Table15[Acceleration B1-3 Total Efforts (Gen 2)])</f>
        <v>72.12</v>
      </c>
      <c r="X297" s="11">
        <f>AVERAGEIF(Table15[Name],Table15[[#This Row],[Name]],Table15[Deceleration B1-3 Total Efforts (Gen 2)])</f>
        <v>69.84</v>
      </c>
      <c r="Y297" s="11">
        <f>AVERAGEIF(Table15[Name],Table15[[#This Row],[Name]],Table15[High Intensity Distance (m)_&gt;15])</f>
        <v>888.39719520000017</v>
      </c>
      <c r="Z297" s="11">
        <f>AVERAGEIF(Table15[Name],Table15[[#This Row],[Name]],Table15[Velocity Zone 5 (20-25 Km/h) (m)])</f>
        <v>214.34599800000004</v>
      </c>
      <c r="AA297" s="11">
        <f>AVERAGEIF(Table15[Name],Table15[[#This Row],[Name]],Table15[Total Player Load])</f>
        <v>767.42658760000006</v>
      </c>
      <c r="AB297" s="11">
        <f>AVERAGEIF(Table15[Name],Table15[[#This Row],[Name]],Table15[ACC+DEC])</f>
        <v>141.96</v>
      </c>
      <c r="AC297" s="11">
        <f>AVERAGE(Table15[Total Distance (m)])</f>
        <v>5546.0900840188679</v>
      </c>
      <c r="AD297" s="11">
        <f>AVERAGE(Table15[HSD Above 20 km/h])</f>
        <v>248.67511279245289</v>
      </c>
      <c r="AE297" s="11">
        <f>AVERAGE(Table15[Maximum Velocity (km/h)])</f>
        <v>25.938714150943401</v>
      </c>
      <c r="AF297" s="11">
        <f>AVERAGE(Table15[Velocity Zone 4 (15-20 Km/h) (m)])</f>
        <v>585.63754809433908</v>
      </c>
      <c r="AG297" s="11">
        <f>AVERAGE(Table15[Velocity Zone 6 (25 + Km/h) (m)])</f>
        <v>55.103452830188672</v>
      </c>
      <c r="AH297" s="11">
        <f>AVERAGE(Table15[Acceleration B1-3 Total Efforts (Gen 2)])</f>
        <v>70.932075471698113</v>
      </c>
      <c r="AI297" s="11">
        <f>AVERAGE(Table15[Deceleration B1-3 Total Efforts (Gen 2)])</f>
        <v>58.513207547169813</v>
      </c>
      <c r="AJ297" s="11">
        <f>AVERAGE(Table15[High Intensity Distance (m)_&gt;15])</f>
        <v>834.31266088679206</v>
      </c>
      <c r="AK297" s="11">
        <f>AVERAGE(Table15[Velocity Zone 5 (20-25 Km/h) (m)])</f>
        <v>193.57165996226419</v>
      </c>
      <c r="AL297" s="11">
        <f>AVERAGE(Table15[Total Player Load])</f>
        <v>612.17092028301886</v>
      </c>
      <c r="AM297" s="11">
        <f>AVERAGE(Table15[ACC+DEC])</f>
        <v>129.44528301886791</v>
      </c>
      <c r="AN297" s="11" t="str">
        <f>TEXT(Table15[[#This Row],[Date]],"mmmm")</f>
        <v>juillet</v>
      </c>
      <c r="AO297" s="11" t="e">
        <f ca="1">_xlfn.MAXIFS(Table15[Total Distance (m)],Table15[Name],Table15[[#This Row],[Name]])</f>
        <v>#NAME?</v>
      </c>
      <c r="AP297" s="11" t="e">
        <f ca="1">_xlfn.MAXIFS(Table15[HSD Above 20 km/h],Table15[Name],Table15[[#This Row],[Name]])</f>
        <v>#NAME?</v>
      </c>
      <c r="AQ297" s="11" t="e">
        <f ca="1">_xlfn.MAXIFS(Table15[Maximum Velocity (km/h)],Table15[Name],Table15[[#This Row],[Name]])</f>
        <v>#NAME?</v>
      </c>
      <c r="AR297" s="9" t="e">
        <f ca="1">Table15[[#This Row],[Maximum Velocity (km/h)]]/Table15[[#This Row],[Max_Maximum Velocity (km/h)]]</f>
        <v>#NAME?</v>
      </c>
      <c r="AS297" s="11" t="e">
        <f ca="1">_xlfn.MAXIFS(Table15[Velocity Zone 4 (15-20 Km/h) (m)],Table15[Name],Table15[[#This Row],[Name]])</f>
        <v>#NAME?</v>
      </c>
      <c r="AT297" s="11" t="e">
        <f ca="1">_xlfn.MAXIFS(Table15[Velocity Zone 6 (25 + Km/h) (m)],Table15[Name],Table15[[#This Row],[Name]])</f>
        <v>#NAME?</v>
      </c>
      <c r="AU297" s="11" t="e">
        <f ca="1">_xlfn.MAXIFS(Table15[Acceleration B1-3 Total Efforts (Gen 2)],Table15[Name],Table15[[#This Row],[Name]])</f>
        <v>#NAME?</v>
      </c>
      <c r="AV297" s="11" t="e">
        <f ca="1">_xlfn.MAXIFS(Table15[Deceleration B1-3 Total Efforts (Gen 2)],Table15[Name],Table15[[#This Row],[Name]])</f>
        <v>#NAME?</v>
      </c>
      <c r="AW297" s="11" t="e">
        <f ca="1">_xlfn.MAXIFS(Table15[High Intensity Distance (m)_&gt;15],Table15[Name],Table15[[#This Row],[Name]])</f>
        <v>#NAME?</v>
      </c>
      <c r="AX297" s="11" t="e">
        <f ca="1">_xlfn.MAXIFS(Table15[Velocity Zone 5 (20-25 Km/h) (m)],Table15[Name],Table15[[#This Row],[Name]])</f>
        <v>#NAME?</v>
      </c>
      <c r="AY297" s="11" t="e">
        <f ca="1">_xlfn.MAXIFS(Table15[Total Player Load],Table15[Name],Table15[[#This Row],[Name]])</f>
        <v>#NAME?</v>
      </c>
      <c r="AZ297" s="11" t="e">
        <f ca="1">_xlfn.MAXIFS(Table15[ACC+DEC],Table15[Name],Table15[[#This Row],[Name]])</f>
        <v>#NAME?</v>
      </c>
      <c r="BA297" s="11">
        <f>CONVERT(Table15[[#This Row],[Total Duration]],"day","mn")</f>
        <v>76.5</v>
      </c>
      <c r="BB297" s="12">
        <f>Table15[[#This Row],[HSD Above 20 km/h]]/Table15[[#This Row],[Duration(min)]]</f>
        <v>0.35581699346405227</v>
      </c>
      <c r="BC297" s="12">
        <f>Table15[[#This Row],[Velocity Zone 4 (15-20 Km/h) (m)]]/Table15[[#This Row],[Duration(min)]]</f>
        <v>1.8432678431372547</v>
      </c>
      <c r="BD297" s="12">
        <f>Table15[[#This Row],[Velocity Zone 6 (25 + Km/h) (m)]]/Table15[[#This Row],[Duration(min)]]</f>
        <v>0</v>
      </c>
      <c r="BE297" s="12">
        <f>Table15[[#This Row],[Acceleration B1-3 Total Efforts (Gen 2)]]/Table15[[#This Row],[Duration(min)]]</f>
        <v>0.5490196078431373</v>
      </c>
      <c r="BF297" s="12">
        <f>Table15[[#This Row],[Deceleration B1-3 Total Efforts (Gen 2)]]/Table15[[#This Row],[Duration(min)]]</f>
        <v>0.35294117647058826</v>
      </c>
      <c r="BG297" s="12">
        <f>Table15[[#This Row],[High Intensity Distance (m)_&gt;15]]/Table15[[#This Row],[Duration(min)]]</f>
        <v>2.1990848366013069</v>
      </c>
      <c r="BH297" s="12">
        <f>Table15[[#This Row],[Velocity Zone 5 (20-25 Km/h) (m)]]/Table15[[#This Row],[Duration(min)]]</f>
        <v>0.35581699346405227</v>
      </c>
      <c r="BI297" s="12">
        <f>Table15[[#This Row],[Total Player Load]]/Table15[[#This Row],[Duration(min)]]</f>
        <v>5.455637385620915</v>
      </c>
      <c r="BJ297" s="12">
        <f>Table15[[#This Row],[ACC+DEC]]/Table15[[#This Row],[Duration(min)]]</f>
        <v>0.90196078431372551</v>
      </c>
      <c r="BK297" s="11"/>
      <c r="BL297" s="11"/>
    </row>
    <row r="298" spans="1:64" x14ac:dyDescent="0.3">
      <c r="A298" s="6" t="s">
        <v>31</v>
      </c>
      <c r="B298" s="6" t="s">
        <v>211</v>
      </c>
      <c r="C298" s="18" t="s">
        <v>212</v>
      </c>
      <c r="D298" s="6" t="s">
        <v>13</v>
      </c>
      <c r="E298" s="17" t="s">
        <v>215</v>
      </c>
      <c r="F298" s="19">
        <v>3389.6581999999999</v>
      </c>
      <c r="G298" s="19">
        <v>3.58</v>
      </c>
      <c r="H298" s="19">
        <v>21.14865</v>
      </c>
      <c r="I298" s="19">
        <v>110.11</v>
      </c>
      <c r="J298" s="19">
        <v>0</v>
      </c>
      <c r="K298" s="19">
        <v>42</v>
      </c>
      <c r="L298" s="19">
        <v>24</v>
      </c>
      <c r="M298" s="19">
        <v>113.69</v>
      </c>
      <c r="N298" s="19">
        <v>3.58</v>
      </c>
      <c r="O298" s="19">
        <v>379.69119000000001</v>
      </c>
      <c r="P298" s="25">
        <v>44.304819999999999</v>
      </c>
      <c r="Q298" s="26">
        <f>SUM(Table15[[#This Row],[Acceleration B1-3 Total Efforts (Gen 2)]:[Deceleration B1-3 Total Efforts (Gen 2)]])</f>
        <v>66</v>
      </c>
      <c r="R298" s="22">
        <f>AVERAGEIF(Table15[Name],Table15[[#This Row],[Name]],Table15[Total Distance (m)])</f>
        <v>5736.3535444827576</v>
      </c>
      <c r="S298" s="11">
        <f>AVERAGEIF(Table15[Name],Table15[[#This Row],[Name]],Table15[HSD Above 20 km/h])</f>
        <v>310.48689620689652</v>
      </c>
      <c r="T298" s="11">
        <f>AVERAGEIF(Table15[Name],Table15[[#This Row],[Name]],Table15[Maximum Velocity (km/h)])</f>
        <v>28.726263448275855</v>
      </c>
      <c r="U298" s="11">
        <f>AVERAGEIF(Table15[Name],Table15[[#This Row],[Name]],Table15[Velocity Zone 4 (15-20 Km/h) (m)])</f>
        <v>532.37862275862074</v>
      </c>
      <c r="V298" s="11">
        <f>AVERAGEIF(Table15[Name],Table15[[#This Row],[Name]],Table15[Velocity Zone 6 (25 + Km/h) (m)])</f>
        <v>94.211723793103417</v>
      </c>
      <c r="W298" s="11">
        <f>AVERAGEIF(Table15[Name],Table15[[#This Row],[Name]],Table15[Acceleration B1-3 Total Efforts (Gen 2)])</f>
        <v>72.41379310344827</v>
      </c>
      <c r="X298" s="11">
        <f>AVERAGEIF(Table15[Name],Table15[[#This Row],[Name]],Table15[Deceleration B1-3 Total Efforts (Gen 2)])</f>
        <v>61.517241379310342</v>
      </c>
      <c r="Y298" s="11">
        <f>AVERAGEIF(Table15[Name],Table15[[#This Row],[Name]],Table15[High Intensity Distance (m)_&gt;15])</f>
        <v>842.86551896551737</v>
      </c>
      <c r="Z298" s="11">
        <f>AVERAGEIF(Table15[Name],Table15[[#This Row],[Name]],Table15[Velocity Zone 5 (20-25 Km/h) (m)])</f>
        <v>216.27517241379309</v>
      </c>
      <c r="AA298" s="11">
        <f>AVERAGEIF(Table15[Name],Table15[[#This Row],[Name]],Table15[Total Player Load])</f>
        <v>644.87674827586204</v>
      </c>
      <c r="AB298" s="11">
        <f>AVERAGEIF(Table15[Name],Table15[[#This Row],[Name]],Table15[ACC+DEC])</f>
        <v>133.93103448275863</v>
      </c>
      <c r="AC298" s="11">
        <f>AVERAGE(Table15[Total Distance (m)])</f>
        <v>5546.0900840188679</v>
      </c>
      <c r="AD298" s="11">
        <f>AVERAGE(Table15[HSD Above 20 km/h])</f>
        <v>248.67511279245289</v>
      </c>
      <c r="AE298" s="11">
        <f>AVERAGE(Table15[Maximum Velocity (km/h)])</f>
        <v>25.938714150943401</v>
      </c>
      <c r="AF298" s="11">
        <f>AVERAGE(Table15[Velocity Zone 4 (15-20 Km/h) (m)])</f>
        <v>585.63754809433908</v>
      </c>
      <c r="AG298" s="11">
        <f>AVERAGE(Table15[Velocity Zone 6 (25 + Km/h) (m)])</f>
        <v>55.103452830188672</v>
      </c>
      <c r="AH298" s="11">
        <f>AVERAGE(Table15[Acceleration B1-3 Total Efforts (Gen 2)])</f>
        <v>70.932075471698113</v>
      </c>
      <c r="AI298" s="11">
        <f>AVERAGE(Table15[Deceleration B1-3 Total Efforts (Gen 2)])</f>
        <v>58.513207547169813</v>
      </c>
      <c r="AJ298" s="11">
        <f>AVERAGE(Table15[High Intensity Distance (m)_&gt;15])</f>
        <v>834.31266088679206</v>
      </c>
      <c r="AK298" s="11">
        <f>AVERAGE(Table15[Velocity Zone 5 (20-25 Km/h) (m)])</f>
        <v>193.57165996226419</v>
      </c>
      <c r="AL298" s="11">
        <f>AVERAGE(Table15[Total Player Load])</f>
        <v>612.17092028301886</v>
      </c>
      <c r="AM298" s="11">
        <f>AVERAGE(Table15[ACC+DEC])</f>
        <v>129.44528301886791</v>
      </c>
      <c r="AN298" s="11" t="str">
        <f>TEXT(Table15[[#This Row],[Date]],"mmmm")</f>
        <v>juillet</v>
      </c>
      <c r="AO298" s="11" t="e">
        <f ca="1">_xlfn.MAXIFS(Table15[Total Distance (m)],Table15[Name],Table15[[#This Row],[Name]])</f>
        <v>#NAME?</v>
      </c>
      <c r="AP298" s="11" t="e">
        <f ca="1">_xlfn.MAXIFS(Table15[HSD Above 20 km/h],Table15[Name],Table15[[#This Row],[Name]])</f>
        <v>#NAME?</v>
      </c>
      <c r="AQ298" s="11" t="e">
        <f ca="1">_xlfn.MAXIFS(Table15[Maximum Velocity (km/h)],Table15[Name],Table15[[#This Row],[Name]])</f>
        <v>#NAME?</v>
      </c>
      <c r="AR298" s="9" t="e">
        <f ca="1">Table15[[#This Row],[Maximum Velocity (km/h)]]/Table15[[#This Row],[Max_Maximum Velocity (km/h)]]</f>
        <v>#NAME?</v>
      </c>
      <c r="AS298" s="11" t="e">
        <f ca="1">_xlfn.MAXIFS(Table15[Velocity Zone 4 (15-20 Km/h) (m)],Table15[Name],Table15[[#This Row],[Name]])</f>
        <v>#NAME?</v>
      </c>
      <c r="AT298" s="11" t="e">
        <f ca="1">_xlfn.MAXIFS(Table15[Velocity Zone 6 (25 + Km/h) (m)],Table15[Name],Table15[[#This Row],[Name]])</f>
        <v>#NAME?</v>
      </c>
      <c r="AU298" s="11" t="e">
        <f ca="1">_xlfn.MAXIFS(Table15[Acceleration B1-3 Total Efforts (Gen 2)],Table15[Name],Table15[[#This Row],[Name]])</f>
        <v>#NAME?</v>
      </c>
      <c r="AV298" s="11" t="e">
        <f ca="1">_xlfn.MAXIFS(Table15[Deceleration B1-3 Total Efforts (Gen 2)],Table15[Name],Table15[[#This Row],[Name]])</f>
        <v>#NAME?</v>
      </c>
      <c r="AW298" s="11" t="e">
        <f ca="1">_xlfn.MAXIFS(Table15[High Intensity Distance (m)_&gt;15],Table15[Name],Table15[[#This Row],[Name]])</f>
        <v>#NAME?</v>
      </c>
      <c r="AX298" s="11" t="e">
        <f ca="1">_xlfn.MAXIFS(Table15[Velocity Zone 5 (20-25 Km/h) (m)],Table15[Name],Table15[[#This Row],[Name]])</f>
        <v>#NAME?</v>
      </c>
      <c r="AY298" s="11" t="e">
        <f ca="1">_xlfn.MAXIFS(Table15[Total Player Load],Table15[Name],Table15[[#This Row],[Name]])</f>
        <v>#NAME?</v>
      </c>
      <c r="AZ298" s="11" t="e">
        <f ca="1">_xlfn.MAXIFS(Table15[ACC+DEC],Table15[Name],Table15[[#This Row],[Name]])</f>
        <v>#NAME?</v>
      </c>
      <c r="BA298" s="11">
        <f>CONVERT(Table15[[#This Row],[Total Duration]],"day","mn")</f>
        <v>76.5</v>
      </c>
      <c r="BB298" s="12">
        <f>Table15[[#This Row],[HSD Above 20 km/h]]/Table15[[#This Row],[Duration(min)]]</f>
        <v>4.6797385620915032E-2</v>
      </c>
      <c r="BC298" s="12">
        <f>Table15[[#This Row],[Velocity Zone 4 (15-20 Km/h) (m)]]/Table15[[#This Row],[Duration(min)]]</f>
        <v>1.4393464052287581</v>
      </c>
      <c r="BD298" s="12">
        <f>Table15[[#This Row],[Velocity Zone 6 (25 + Km/h) (m)]]/Table15[[#This Row],[Duration(min)]]</f>
        <v>0</v>
      </c>
      <c r="BE298" s="12">
        <f>Table15[[#This Row],[Acceleration B1-3 Total Efforts (Gen 2)]]/Table15[[#This Row],[Duration(min)]]</f>
        <v>0.5490196078431373</v>
      </c>
      <c r="BF298" s="12">
        <f>Table15[[#This Row],[Deceleration B1-3 Total Efforts (Gen 2)]]/Table15[[#This Row],[Duration(min)]]</f>
        <v>0.31372549019607843</v>
      </c>
      <c r="BG298" s="12">
        <f>Table15[[#This Row],[High Intensity Distance (m)_&gt;15]]/Table15[[#This Row],[Duration(min)]]</f>
        <v>1.4861437908496731</v>
      </c>
      <c r="BH298" s="12">
        <f>Table15[[#This Row],[Velocity Zone 5 (20-25 Km/h) (m)]]/Table15[[#This Row],[Duration(min)]]</f>
        <v>4.6797385620915032E-2</v>
      </c>
      <c r="BI298" s="12">
        <f>Table15[[#This Row],[Total Player Load]]/Table15[[#This Row],[Duration(min)]]</f>
        <v>4.9632835294117648</v>
      </c>
      <c r="BJ298" s="12">
        <f>Table15[[#This Row],[ACC+DEC]]/Table15[[#This Row],[Duration(min)]]</f>
        <v>0.86274509803921573</v>
      </c>
      <c r="BK298" s="11"/>
      <c r="BL298" s="11"/>
    </row>
    <row r="299" spans="1:64" x14ac:dyDescent="0.3">
      <c r="A299" s="6" t="s">
        <v>32</v>
      </c>
      <c r="B299" s="6" t="s">
        <v>211</v>
      </c>
      <c r="C299" s="18" t="s">
        <v>212</v>
      </c>
      <c r="D299" s="6" t="s">
        <v>33</v>
      </c>
      <c r="E299" s="17" t="s">
        <v>215</v>
      </c>
      <c r="F299" s="19">
        <v>3476.4328599999999</v>
      </c>
      <c r="G299" s="19">
        <v>8.65</v>
      </c>
      <c r="H299" s="19">
        <v>22.774450000000002</v>
      </c>
      <c r="I299" s="19">
        <v>131.72</v>
      </c>
      <c r="J299" s="19">
        <v>0</v>
      </c>
      <c r="K299" s="19">
        <v>38</v>
      </c>
      <c r="L299" s="19">
        <v>30</v>
      </c>
      <c r="M299" s="19">
        <v>140.37</v>
      </c>
      <c r="N299" s="19">
        <v>8.65</v>
      </c>
      <c r="O299" s="19">
        <v>411.76352000000003</v>
      </c>
      <c r="P299" s="25">
        <v>45.439010000000003</v>
      </c>
      <c r="Q299" s="26">
        <f>SUM(Table15[[#This Row],[Acceleration B1-3 Total Efforts (Gen 2)]:[Deceleration B1-3 Total Efforts (Gen 2)]])</f>
        <v>68</v>
      </c>
      <c r="R299" s="22">
        <f>AVERAGEIF(Table15[Name],Table15[[#This Row],[Name]],Table15[Total Distance (m)])</f>
        <v>6055.5326909677415</v>
      </c>
      <c r="S299" s="11">
        <f>AVERAGEIF(Table15[Name],Table15[[#This Row],[Name]],Table15[HSD Above 20 km/h])</f>
        <v>274.67451548387095</v>
      </c>
      <c r="T299" s="11">
        <f>AVERAGEIF(Table15[Name],Table15[[#This Row],[Name]],Table15[Maximum Velocity (km/h)])</f>
        <v>26.296229354838712</v>
      </c>
      <c r="U299" s="11">
        <f>AVERAGEIF(Table15[Name],Table15[[#This Row],[Name]],Table15[Velocity Zone 4 (15-20 Km/h) (m)])</f>
        <v>708.64805967741938</v>
      </c>
      <c r="V299" s="11">
        <f>AVERAGEIF(Table15[Name],Table15[[#This Row],[Name]],Table15[Velocity Zone 6 (25 + Km/h) (m)])</f>
        <v>66.10161225806452</v>
      </c>
      <c r="W299" s="11">
        <f>AVERAGEIF(Table15[Name],Table15[[#This Row],[Name]],Table15[Acceleration B1-3 Total Efforts (Gen 2)])</f>
        <v>82.935483870967744</v>
      </c>
      <c r="X299" s="11">
        <f>AVERAGEIF(Table15[Name],Table15[[#This Row],[Name]],Table15[Deceleration B1-3 Total Efforts (Gen 2)])</f>
        <v>67.774193548387103</v>
      </c>
      <c r="Y299" s="11">
        <f>AVERAGEIF(Table15[Name],Table15[[#This Row],[Name]],Table15[High Intensity Distance (m)_&gt;15])</f>
        <v>983.32257516129016</v>
      </c>
      <c r="Z299" s="11">
        <f>AVERAGEIF(Table15[Name],Table15[[#This Row],[Name]],Table15[Velocity Zone 5 (20-25 Km/h) (m)])</f>
        <v>208.5729032258065</v>
      </c>
      <c r="AA299" s="11">
        <f>AVERAGEIF(Table15[Name],Table15[[#This Row],[Name]],Table15[Total Player Load])</f>
        <v>684.52521000000002</v>
      </c>
      <c r="AB299" s="11">
        <f>AVERAGEIF(Table15[Name],Table15[[#This Row],[Name]],Table15[ACC+DEC])</f>
        <v>150.70967741935485</v>
      </c>
      <c r="AC299" s="11">
        <f>AVERAGE(Table15[Total Distance (m)])</f>
        <v>5546.0900840188679</v>
      </c>
      <c r="AD299" s="11">
        <f>AVERAGE(Table15[HSD Above 20 km/h])</f>
        <v>248.67511279245289</v>
      </c>
      <c r="AE299" s="11">
        <f>AVERAGE(Table15[Maximum Velocity (km/h)])</f>
        <v>25.938714150943401</v>
      </c>
      <c r="AF299" s="11">
        <f>AVERAGE(Table15[Velocity Zone 4 (15-20 Km/h) (m)])</f>
        <v>585.63754809433908</v>
      </c>
      <c r="AG299" s="11">
        <f>AVERAGE(Table15[Velocity Zone 6 (25 + Km/h) (m)])</f>
        <v>55.103452830188672</v>
      </c>
      <c r="AH299" s="11">
        <f>AVERAGE(Table15[Acceleration B1-3 Total Efforts (Gen 2)])</f>
        <v>70.932075471698113</v>
      </c>
      <c r="AI299" s="11">
        <f>AVERAGE(Table15[Deceleration B1-3 Total Efforts (Gen 2)])</f>
        <v>58.513207547169813</v>
      </c>
      <c r="AJ299" s="11">
        <f>AVERAGE(Table15[High Intensity Distance (m)_&gt;15])</f>
        <v>834.31266088679206</v>
      </c>
      <c r="AK299" s="11">
        <f>AVERAGE(Table15[Velocity Zone 5 (20-25 Km/h) (m)])</f>
        <v>193.57165996226419</v>
      </c>
      <c r="AL299" s="11">
        <f>AVERAGE(Table15[Total Player Load])</f>
        <v>612.17092028301886</v>
      </c>
      <c r="AM299" s="11">
        <f>AVERAGE(Table15[ACC+DEC])</f>
        <v>129.44528301886791</v>
      </c>
      <c r="AN299" s="11" t="str">
        <f>TEXT(Table15[[#This Row],[Date]],"mmmm")</f>
        <v>juillet</v>
      </c>
      <c r="AO299" s="11" t="e">
        <f ca="1">_xlfn.MAXIFS(Table15[Total Distance (m)],Table15[Name],Table15[[#This Row],[Name]])</f>
        <v>#NAME?</v>
      </c>
      <c r="AP299" s="11" t="e">
        <f ca="1">_xlfn.MAXIFS(Table15[HSD Above 20 km/h],Table15[Name],Table15[[#This Row],[Name]])</f>
        <v>#NAME?</v>
      </c>
      <c r="AQ299" s="11" t="e">
        <f ca="1">_xlfn.MAXIFS(Table15[Maximum Velocity (km/h)],Table15[Name],Table15[[#This Row],[Name]])</f>
        <v>#NAME?</v>
      </c>
      <c r="AR299" s="9" t="e">
        <f ca="1">Table15[[#This Row],[Maximum Velocity (km/h)]]/Table15[[#This Row],[Max_Maximum Velocity (km/h)]]</f>
        <v>#NAME?</v>
      </c>
      <c r="AS299" s="11" t="e">
        <f ca="1">_xlfn.MAXIFS(Table15[Velocity Zone 4 (15-20 Km/h) (m)],Table15[Name],Table15[[#This Row],[Name]])</f>
        <v>#NAME?</v>
      </c>
      <c r="AT299" s="11" t="e">
        <f ca="1">_xlfn.MAXIFS(Table15[Velocity Zone 6 (25 + Km/h) (m)],Table15[Name],Table15[[#This Row],[Name]])</f>
        <v>#NAME?</v>
      </c>
      <c r="AU299" s="11" t="e">
        <f ca="1">_xlfn.MAXIFS(Table15[Acceleration B1-3 Total Efforts (Gen 2)],Table15[Name],Table15[[#This Row],[Name]])</f>
        <v>#NAME?</v>
      </c>
      <c r="AV299" s="11" t="e">
        <f ca="1">_xlfn.MAXIFS(Table15[Deceleration B1-3 Total Efforts (Gen 2)],Table15[Name],Table15[[#This Row],[Name]])</f>
        <v>#NAME?</v>
      </c>
      <c r="AW299" s="11" t="e">
        <f ca="1">_xlfn.MAXIFS(Table15[High Intensity Distance (m)_&gt;15],Table15[Name],Table15[[#This Row],[Name]])</f>
        <v>#NAME?</v>
      </c>
      <c r="AX299" s="11" t="e">
        <f ca="1">_xlfn.MAXIFS(Table15[Velocity Zone 5 (20-25 Km/h) (m)],Table15[Name],Table15[[#This Row],[Name]])</f>
        <v>#NAME?</v>
      </c>
      <c r="AY299" s="11" t="e">
        <f ca="1">_xlfn.MAXIFS(Table15[Total Player Load],Table15[Name],Table15[[#This Row],[Name]])</f>
        <v>#NAME?</v>
      </c>
      <c r="AZ299" s="11" t="e">
        <f ca="1">_xlfn.MAXIFS(Table15[ACC+DEC],Table15[Name],Table15[[#This Row],[Name]])</f>
        <v>#NAME?</v>
      </c>
      <c r="BA299" s="11">
        <f>CONVERT(Table15[[#This Row],[Total Duration]],"day","mn")</f>
        <v>76.5</v>
      </c>
      <c r="BB299" s="12">
        <f>Table15[[#This Row],[HSD Above 20 km/h]]/Table15[[#This Row],[Duration(min)]]</f>
        <v>0.1130718954248366</v>
      </c>
      <c r="BC299" s="12">
        <f>Table15[[#This Row],[Velocity Zone 4 (15-20 Km/h) (m)]]/Table15[[#This Row],[Duration(min)]]</f>
        <v>1.7218300653594771</v>
      </c>
      <c r="BD299" s="12">
        <f>Table15[[#This Row],[Velocity Zone 6 (25 + Km/h) (m)]]/Table15[[#This Row],[Duration(min)]]</f>
        <v>0</v>
      </c>
      <c r="BE299" s="12">
        <f>Table15[[#This Row],[Acceleration B1-3 Total Efforts (Gen 2)]]/Table15[[#This Row],[Duration(min)]]</f>
        <v>0.49673202614379086</v>
      </c>
      <c r="BF299" s="12">
        <f>Table15[[#This Row],[Deceleration B1-3 Total Efforts (Gen 2)]]/Table15[[#This Row],[Duration(min)]]</f>
        <v>0.39215686274509803</v>
      </c>
      <c r="BG299" s="12">
        <f>Table15[[#This Row],[High Intensity Distance (m)_&gt;15]]/Table15[[#This Row],[Duration(min)]]</f>
        <v>1.8349019607843138</v>
      </c>
      <c r="BH299" s="12">
        <f>Table15[[#This Row],[Velocity Zone 5 (20-25 Km/h) (m)]]/Table15[[#This Row],[Duration(min)]]</f>
        <v>0.1130718954248366</v>
      </c>
      <c r="BI299" s="12">
        <f>Table15[[#This Row],[Total Player Load]]/Table15[[#This Row],[Duration(min)]]</f>
        <v>5.3825296732026144</v>
      </c>
      <c r="BJ299" s="12">
        <f>Table15[[#This Row],[ACC+DEC]]/Table15[[#This Row],[Duration(min)]]</f>
        <v>0.88888888888888884</v>
      </c>
      <c r="BK299" s="11"/>
      <c r="BL299" s="11"/>
    </row>
    <row r="300" spans="1:64" x14ac:dyDescent="0.3">
      <c r="A300" s="6" t="s">
        <v>34</v>
      </c>
      <c r="B300" s="6" t="s">
        <v>211</v>
      </c>
      <c r="C300" s="18" t="s">
        <v>212</v>
      </c>
      <c r="D300" s="6" t="s">
        <v>19</v>
      </c>
      <c r="E300" s="17" t="s">
        <v>214</v>
      </c>
      <c r="F300" s="19">
        <v>3202.8566900000001</v>
      </c>
      <c r="G300" s="19">
        <v>8.77</v>
      </c>
      <c r="H300" s="19">
        <v>21.357859999999999</v>
      </c>
      <c r="I300" s="19">
        <v>102.44</v>
      </c>
      <c r="J300" s="19">
        <v>0</v>
      </c>
      <c r="K300" s="19">
        <v>26</v>
      </c>
      <c r="L300" s="19">
        <v>16</v>
      </c>
      <c r="M300" s="19">
        <v>111.21</v>
      </c>
      <c r="N300" s="19">
        <v>8.77</v>
      </c>
      <c r="O300" s="19">
        <v>270.27591000000001</v>
      </c>
      <c r="P300" s="25">
        <v>42.202550000000002</v>
      </c>
      <c r="Q300" s="26">
        <f>SUM(Table15[[#This Row],[Acceleration B1-3 Total Efforts (Gen 2)]:[Deceleration B1-3 Total Efforts (Gen 2)]])</f>
        <v>42</v>
      </c>
      <c r="R300" s="22">
        <f>AVERAGEIF(Table15[Name],Table15[[#This Row],[Name]],Table15[Total Distance (m)])</f>
        <v>5581.052372000001</v>
      </c>
      <c r="S300" s="11">
        <f>AVERAGEIF(Table15[Name],Table15[[#This Row],[Name]],Table15[HSD Above 20 km/h])</f>
        <v>222.46299999999994</v>
      </c>
      <c r="T300" s="11">
        <f>AVERAGEIF(Table15[Name],Table15[[#This Row],[Name]],Table15[Maximum Velocity (km/h)])</f>
        <v>25.694832333333334</v>
      </c>
      <c r="U300" s="11">
        <f>AVERAGEIF(Table15[Name],Table15[[#This Row],[Name]],Table15[Velocity Zone 4 (15-20 Km/h) (m)])</f>
        <v>541.62199466666652</v>
      </c>
      <c r="V300" s="11">
        <f>AVERAGEIF(Table15[Name],Table15[[#This Row],[Name]],Table15[Velocity Zone 6 (25 + Km/h) (m)])</f>
        <v>43.164333333333325</v>
      </c>
      <c r="W300" s="11">
        <f>AVERAGEIF(Table15[Name],Table15[[#This Row],[Name]],Table15[Acceleration B1-3 Total Efforts (Gen 2)])</f>
        <v>53.666666666666664</v>
      </c>
      <c r="X300" s="11">
        <f>AVERAGEIF(Table15[Name],Table15[[#This Row],[Name]],Table15[Deceleration B1-3 Total Efforts (Gen 2)])</f>
        <v>40</v>
      </c>
      <c r="Y300" s="11">
        <f>AVERAGEIF(Table15[Name],Table15[[#This Row],[Name]],Table15[High Intensity Distance (m)_&gt;15])</f>
        <v>764.0849946666666</v>
      </c>
      <c r="Z300" s="11">
        <f>AVERAGEIF(Table15[Name],Table15[[#This Row],[Name]],Table15[Velocity Zone 5 (20-25 Km/h) (m)])</f>
        <v>179.29866666666666</v>
      </c>
      <c r="AA300" s="11">
        <f>AVERAGEIF(Table15[Name],Table15[[#This Row],[Name]],Table15[Total Player Load])</f>
        <v>509.93909600000012</v>
      </c>
      <c r="AB300" s="11">
        <f>AVERAGEIF(Table15[Name],Table15[[#This Row],[Name]],Table15[ACC+DEC])</f>
        <v>93.666666666666671</v>
      </c>
      <c r="AC300" s="11">
        <f>AVERAGE(Table15[Total Distance (m)])</f>
        <v>5546.0900840188679</v>
      </c>
      <c r="AD300" s="11">
        <f>AVERAGE(Table15[HSD Above 20 km/h])</f>
        <v>248.67511279245289</v>
      </c>
      <c r="AE300" s="11">
        <f>AVERAGE(Table15[Maximum Velocity (km/h)])</f>
        <v>25.938714150943401</v>
      </c>
      <c r="AF300" s="11">
        <f>AVERAGE(Table15[Velocity Zone 4 (15-20 Km/h) (m)])</f>
        <v>585.63754809433908</v>
      </c>
      <c r="AG300" s="11">
        <f>AVERAGE(Table15[Velocity Zone 6 (25 + Km/h) (m)])</f>
        <v>55.103452830188672</v>
      </c>
      <c r="AH300" s="11">
        <f>AVERAGE(Table15[Acceleration B1-3 Total Efforts (Gen 2)])</f>
        <v>70.932075471698113</v>
      </c>
      <c r="AI300" s="11">
        <f>AVERAGE(Table15[Deceleration B1-3 Total Efforts (Gen 2)])</f>
        <v>58.513207547169813</v>
      </c>
      <c r="AJ300" s="11">
        <f>AVERAGE(Table15[High Intensity Distance (m)_&gt;15])</f>
        <v>834.31266088679206</v>
      </c>
      <c r="AK300" s="11">
        <f>AVERAGE(Table15[Velocity Zone 5 (20-25 Km/h) (m)])</f>
        <v>193.57165996226419</v>
      </c>
      <c r="AL300" s="11">
        <f>AVERAGE(Table15[Total Player Load])</f>
        <v>612.17092028301886</v>
      </c>
      <c r="AM300" s="11">
        <f>AVERAGE(Table15[ACC+DEC])</f>
        <v>129.44528301886791</v>
      </c>
      <c r="AN300" s="11" t="str">
        <f>TEXT(Table15[[#This Row],[Date]],"mmmm")</f>
        <v>juillet</v>
      </c>
      <c r="AO300" s="11" t="e">
        <f ca="1">_xlfn.MAXIFS(Table15[Total Distance (m)],Table15[Name],Table15[[#This Row],[Name]])</f>
        <v>#NAME?</v>
      </c>
      <c r="AP300" s="11" t="e">
        <f ca="1">_xlfn.MAXIFS(Table15[HSD Above 20 km/h],Table15[Name],Table15[[#This Row],[Name]])</f>
        <v>#NAME?</v>
      </c>
      <c r="AQ300" s="11" t="e">
        <f ca="1">_xlfn.MAXIFS(Table15[Maximum Velocity (km/h)],Table15[Name],Table15[[#This Row],[Name]])</f>
        <v>#NAME?</v>
      </c>
      <c r="AR300" s="9" t="e">
        <f ca="1">Table15[[#This Row],[Maximum Velocity (km/h)]]/Table15[[#This Row],[Max_Maximum Velocity (km/h)]]</f>
        <v>#NAME?</v>
      </c>
      <c r="AS300" s="11" t="e">
        <f ca="1">_xlfn.MAXIFS(Table15[Velocity Zone 4 (15-20 Km/h) (m)],Table15[Name],Table15[[#This Row],[Name]])</f>
        <v>#NAME?</v>
      </c>
      <c r="AT300" s="11" t="e">
        <f ca="1">_xlfn.MAXIFS(Table15[Velocity Zone 6 (25 + Km/h) (m)],Table15[Name],Table15[[#This Row],[Name]])</f>
        <v>#NAME?</v>
      </c>
      <c r="AU300" s="11" t="e">
        <f ca="1">_xlfn.MAXIFS(Table15[Acceleration B1-3 Total Efforts (Gen 2)],Table15[Name],Table15[[#This Row],[Name]])</f>
        <v>#NAME?</v>
      </c>
      <c r="AV300" s="11" t="e">
        <f ca="1">_xlfn.MAXIFS(Table15[Deceleration B1-3 Total Efforts (Gen 2)],Table15[Name],Table15[[#This Row],[Name]])</f>
        <v>#NAME?</v>
      </c>
      <c r="AW300" s="11" t="e">
        <f ca="1">_xlfn.MAXIFS(Table15[High Intensity Distance (m)_&gt;15],Table15[Name],Table15[[#This Row],[Name]])</f>
        <v>#NAME?</v>
      </c>
      <c r="AX300" s="11" t="e">
        <f ca="1">_xlfn.MAXIFS(Table15[Velocity Zone 5 (20-25 Km/h) (m)],Table15[Name],Table15[[#This Row],[Name]])</f>
        <v>#NAME?</v>
      </c>
      <c r="AY300" s="11" t="e">
        <f ca="1">_xlfn.MAXIFS(Table15[Total Player Load],Table15[Name],Table15[[#This Row],[Name]])</f>
        <v>#NAME?</v>
      </c>
      <c r="AZ300" s="11" t="e">
        <f ca="1">_xlfn.MAXIFS(Table15[ACC+DEC],Table15[Name],Table15[[#This Row],[Name]])</f>
        <v>#NAME?</v>
      </c>
      <c r="BA300" s="11">
        <f>CONVERT(Table15[[#This Row],[Total Duration]],"day","mn")</f>
        <v>75.88333333333334</v>
      </c>
      <c r="BB300" s="12">
        <f>Table15[[#This Row],[HSD Above 20 km/h]]/Table15[[#This Row],[Duration(min)]]</f>
        <v>0.11557215023061716</v>
      </c>
      <c r="BC300" s="12">
        <f>Table15[[#This Row],[Velocity Zone 4 (15-20 Km/h) (m)]]/Table15[[#This Row],[Duration(min)]]</f>
        <v>1.3499670546892157</v>
      </c>
      <c r="BD300" s="12">
        <f>Table15[[#This Row],[Velocity Zone 6 (25 + Km/h) (m)]]/Table15[[#This Row],[Duration(min)]]</f>
        <v>0</v>
      </c>
      <c r="BE300" s="12">
        <f>Table15[[#This Row],[Acceleration B1-3 Total Efforts (Gen 2)]]/Table15[[#This Row],[Duration(min)]]</f>
        <v>0.34263123215462332</v>
      </c>
      <c r="BF300" s="12">
        <f>Table15[[#This Row],[Deceleration B1-3 Total Efforts (Gen 2)]]/Table15[[#This Row],[Duration(min)]]</f>
        <v>0.21084998901822971</v>
      </c>
      <c r="BG300" s="12">
        <f>Table15[[#This Row],[High Intensity Distance (m)_&gt;15]]/Table15[[#This Row],[Duration(min)]]</f>
        <v>1.4655392049198328</v>
      </c>
      <c r="BH300" s="12">
        <f>Table15[[#This Row],[Velocity Zone 5 (20-25 Km/h) (m)]]/Table15[[#This Row],[Duration(min)]]</f>
        <v>0.11557215023061716</v>
      </c>
      <c r="BI300" s="12">
        <f>Table15[[#This Row],[Total Player Load]]/Table15[[#This Row],[Duration(min)]]</f>
        <v>3.5617295409620029</v>
      </c>
      <c r="BJ300" s="12">
        <f>Table15[[#This Row],[ACC+DEC]]/Table15[[#This Row],[Duration(min)]]</f>
        <v>0.55348122117285303</v>
      </c>
      <c r="BK300" s="11"/>
      <c r="BL300" s="11"/>
    </row>
    <row r="301" spans="1:64" x14ac:dyDescent="0.3">
      <c r="A301" s="6" t="s">
        <v>132</v>
      </c>
      <c r="B301" s="6" t="s">
        <v>211</v>
      </c>
      <c r="C301" s="18" t="s">
        <v>212</v>
      </c>
      <c r="D301" s="6" t="s">
        <v>133</v>
      </c>
      <c r="E301" s="17" t="s">
        <v>213</v>
      </c>
      <c r="F301" s="19">
        <v>3653.5173300000001</v>
      </c>
      <c r="G301" s="19">
        <v>22.93</v>
      </c>
      <c r="H301" s="19">
        <v>22.65888</v>
      </c>
      <c r="I301" s="19">
        <v>183.5</v>
      </c>
      <c r="J301" s="19">
        <v>0</v>
      </c>
      <c r="K301" s="19">
        <v>62</v>
      </c>
      <c r="L301" s="19">
        <v>36</v>
      </c>
      <c r="M301" s="19">
        <v>206.43</v>
      </c>
      <c r="N301" s="19">
        <v>22.93</v>
      </c>
      <c r="O301" s="19">
        <v>467.68137000000002</v>
      </c>
      <c r="P301" s="25">
        <v>47.94632</v>
      </c>
      <c r="Q301" s="26">
        <f>SUM(Table15[[#This Row],[Acceleration B1-3 Total Efforts (Gen 2)]:[Deceleration B1-3 Total Efforts (Gen 2)]])</f>
        <v>98</v>
      </c>
      <c r="R301" s="22">
        <f>AVERAGEIF(Table15[Name],Table15[[#This Row],[Name]],Table15[Total Distance (m)])</f>
        <v>5479.0795495652173</v>
      </c>
      <c r="S301" s="11">
        <f>AVERAGEIF(Table15[Name],Table15[[#This Row],[Name]],Table15[HSD Above 20 km/h])</f>
        <v>386.95826173913048</v>
      </c>
      <c r="T301" s="11">
        <f>AVERAGEIF(Table15[Name],Table15[[#This Row],[Name]],Table15[Maximum Velocity (km/h)])</f>
        <v>29.089952173913051</v>
      </c>
      <c r="U301" s="11">
        <f>AVERAGEIF(Table15[Name],Table15[[#This Row],[Name]],Table15[Velocity Zone 4 (15-20 Km/h) (m)])</f>
        <v>636.45826130434773</v>
      </c>
      <c r="V301" s="11">
        <f>AVERAGEIF(Table15[Name],Table15[[#This Row],[Name]],Table15[Velocity Zone 6 (25 + Km/h) (m)])</f>
        <v>92.425217391304358</v>
      </c>
      <c r="W301" s="11">
        <f>AVERAGEIF(Table15[Name],Table15[[#This Row],[Name]],Table15[Acceleration B1-3 Total Efforts (Gen 2)])</f>
        <v>88.347826086956516</v>
      </c>
      <c r="X301" s="11">
        <f>AVERAGEIF(Table15[Name],Table15[[#This Row],[Name]],Table15[Deceleration B1-3 Total Efforts (Gen 2)])</f>
        <v>63.434782608695649</v>
      </c>
      <c r="Y301" s="11">
        <f>AVERAGEIF(Table15[Name],Table15[[#This Row],[Name]],Table15[High Intensity Distance (m)_&gt;15])</f>
        <v>1023.4165230434783</v>
      </c>
      <c r="Z301" s="11">
        <f>AVERAGEIF(Table15[Name],Table15[[#This Row],[Name]],Table15[Velocity Zone 5 (20-25 Km/h) (m)])</f>
        <v>294.53304434782609</v>
      </c>
      <c r="AA301" s="11">
        <f>AVERAGEIF(Table15[Name],Table15[[#This Row],[Name]],Table15[Total Player Load])</f>
        <v>648.57789217391303</v>
      </c>
      <c r="AB301" s="11">
        <f>AVERAGEIF(Table15[Name],Table15[[#This Row],[Name]],Table15[ACC+DEC])</f>
        <v>151.78260869565219</v>
      </c>
      <c r="AC301" s="11">
        <f>AVERAGE(Table15[Total Distance (m)])</f>
        <v>5546.0900840188679</v>
      </c>
      <c r="AD301" s="11">
        <f>AVERAGE(Table15[HSD Above 20 km/h])</f>
        <v>248.67511279245289</v>
      </c>
      <c r="AE301" s="11">
        <f>AVERAGE(Table15[Maximum Velocity (km/h)])</f>
        <v>25.938714150943401</v>
      </c>
      <c r="AF301" s="11">
        <f>AVERAGE(Table15[Velocity Zone 4 (15-20 Km/h) (m)])</f>
        <v>585.63754809433908</v>
      </c>
      <c r="AG301" s="11">
        <f>AVERAGE(Table15[Velocity Zone 6 (25 + Km/h) (m)])</f>
        <v>55.103452830188672</v>
      </c>
      <c r="AH301" s="11">
        <f>AVERAGE(Table15[Acceleration B1-3 Total Efforts (Gen 2)])</f>
        <v>70.932075471698113</v>
      </c>
      <c r="AI301" s="11">
        <f>AVERAGE(Table15[Deceleration B1-3 Total Efforts (Gen 2)])</f>
        <v>58.513207547169813</v>
      </c>
      <c r="AJ301" s="11">
        <f>AVERAGE(Table15[High Intensity Distance (m)_&gt;15])</f>
        <v>834.31266088679206</v>
      </c>
      <c r="AK301" s="11">
        <f>AVERAGE(Table15[Velocity Zone 5 (20-25 Km/h) (m)])</f>
        <v>193.57165996226419</v>
      </c>
      <c r="AL301" s="11">
        <f>AVERAGE(Table15[Total Player Load])</f>
        <v>612.17092028301886</v>
      </c>
      <c r="AM301" s="11">
        <f>AVERAGE(Table15[ACC+DEC])</f>
        <v>129.44528301886791</v>
      </c>
      <c r="AN301" s="11" t="str">
        <f>TEXT(Table15[[#This Row],[Date]],"mmmm")</f>
        <v>juillet</v>
      </c>
      <c r="AO301" s="11" t="e">
        <f ca="1">_xlfn.MAXIFS(Table15[Total Distance (m)],Table15[Name],Table15[[#This Row],[Name]])</f>
        <v>#NAME?</v>
      </c>
      <c r="AP301" s="11" t="e">
        <f ca="1">_xlfn.MAXIFS(Table15[HSD Above 20 km/h],Table15[Name],Table15[[#This Row],[Name]])</f>
        <v>#NAME?</v>
      </c>
      <c r="AQ301" s="11" t="e">
        <f ca="1">_xlfn.MAXIFS(Table15[Maximum Velocity (km/h)],Table15[Name],Table15[[#This Row],[Name]])</f>
        <v>#NAME?</v>
      </c>
      <c r="AR301" s="9" t="e">
        <f ca="1">Table15[[#This Row],[Maximum Velocity (km/h)]]/Table15[[#This Row],[Max_Maximum Velocity (km/h)]]</f>
        <v>#NAME?</v>
      </c>
      <c r="AS301" s="11" t="e">
        <f ca="1">_xlfn.MAXIFS(Table15[Velocity Zone 4 (15-20 Km/h) (m)],Table15[Name],Table15[[#This Row],[Name]])</f>
        <v>#NAME?</v>
      </c>
      <c r="AT301" s="11" t="e">
        <f ca="1">_xlfn.MAXIFS(Table15[Velocity Zone 6 (25 + Km/h) (m)],Table15[Name],Table15[[#This Row],[Name]])</f>
        <v>#NAME?</v>
      </c>
      <c r="AU301" s="11" t="e">
        <f ca="1">_xlfn.MAXIFS(Table15[Acceleration B1-3 Total Efforts (Gen 2)],Table15[Name],Table15[[#This Row],[Name]])</f>
        <v>#NAME?</v>
      </c>
      <c r="AV301" s="11" t="e">
        <f ca="1">_xlfn.MAXIFS(Table15[Deceleration B1-3 Total Efforts (Gen 2)],Table15[Name],Table15[[#This Row],[Name]])</f>
        <v>#NAME?</v>
      </c>
      <c r="AW301" s="11" t="e">
        <f ca="1">_xlfn.MAXIFS(Table15[High Intensity Distance (m)_&gt;15],Table15[Name],Table15[[#This Row],[Name]])</f>
        <v>#NAME?</v>
      </c>
      <c r="AX301" s="11" t="e">
        <f ca="1">_xlfn.MAXIFS(Table15[Velocity Zone 5 (20-25 Km/h) (m)],Table15[Name],Table15[[#This Row],[Name]])</f>
        <v>#NAME?</v>
      </c>
      <c r="AY301" s="11" t="e">
        <f ca="1">_xlfn.MAXIFS(Table15[Total Player Load],Table15[Name],Table15[[#This Row],[Name]])</f>
        <v>#NAME?</v>
      </c>
      <c r="AZ301" s="11" t="e">
        <f ca="1">_xlfn.MAXIFS(Table15[ACC+DEC],Table15[Name],Table15[[#This Row],[Name]])</f>
        <v>#NAME?</v>
      </c>
      <c r="BA301" s="11">
        <f>CONVERT(Table15[[#This Row],[Total Duration]],"day","mn")</f>
        <v>76.2</v>
      </c>
      <c r="BB301" s="12">
        <f>Table15[[#This Row],[HSD Above 20 km/h]]/Table15[[#This Row],[Duration(min)]]</f>
        <v>0.30091863517060363</v>
      </c>
      <c r="BC301" s="12">
        <f>Table15[[#This Row],[Velocity Zone 4 (15-20 Km/h) (m)]]/Table15[[#This Row],[Duration(min)]]</f>
        <v>2.4081364829396326</v>
      </c>
      <c r="BD301" s="12">
        <f>Table15[[#This Row],[Velocity Zone 6 (25 + Km/h) (m)]]/Table15[[#This Row],[Duration(min)]]</f>
        <v>0</v>
      </c>
      <c r="BE301" s="12">
        <f>Table15[[#This Row],[Acceleration B1-3 Total Efforts (Gen 2)]]/Table15[[#This Row],[Duration(min)]]</f>
        <v>0.81364829396325455</v>
      </c>
      <c r="BF301" s="12">
        <f>Table15[[#This Row],[Deceleration B1-3 Total Efforts (Gen 2)]]/Table15[[#This Row],[Duration(min)]]</f>
        <v>0.47244094488188976</v>
      </c>
      <c r="BG301" s="12">
        <f>Table15[[#This Row],[High Intensity Distance (m)_&gt;15]]/Table15[[#This Row],[Duration(min)]]</f>
        <v>2.709055118110236</v>
      </c>
      <c r="BH301" s="12">
        <f>Table15[[#This Row],[Velocity Zone 5 (20-25 Km/h) (m)]]/Table15[[#This Row],[Duration(min)]]</f>
        <v>0.30091863517060363</v>
      </c>
      <c r="BI301" s="12">
        <f>Table15[[#This Row],[Total Player Load]]/Table15[[#This Row],[Duration(min)]]</f>
        <v>6.1375507874015751</v>
      </c>
      <c r="BJ301" s="12">
        <f>Table15[[#This Row],[ACC+DEC]]/Table15[[#This Row],[Duration(min)]]</f>
        <v>1.2860892388451444</v>
      </c>
      <c r="BK301" s="11"/>
      <c r="BL301" s="11"/>
    </row>
    <row r="302" spans="1:64" x14ac:dyDescent="0.3">
      <c r="A302" s="6" t="s">
        <v>38</v>
      </c>
      <c r="B302" s="6" t="s">
        <v>211</v>
      </c>
      <c r="C302" s="18" t="s">
        <v>212</v>
      </c>
      <c r="D302" s="6" t="s">
        <v>36</v>
      </c>
      <c r="E302" s="17" t="s">
        <v>215</v>
      </c>
      <c r="F302" s="19">
        <v>3595.5671400000001</v>
      </c>
      <c r="G302" s="19">
        <v>2.67</v>
      </c>
      <c r="H302" s="19">
        <v>20.432480000000002</v>
      </c>
      <c r="I302" s="19">
        <v>93.02</v>
      </c>
      <c r="J302" s="19">
        <v>0</v>
      </c>
      <c r="K302" s="19">
        <v>49</v>
      </c>
      <c r="L302" s="19">
        <v>30</v>
      </c>
      <c r="M302" s="19">
        <v>95.69</v>
      </c>
      <c r="N302" s="19">
        <v>2.67</v>
      </c>
      <c r="O302" s="19">
        <v>423.96514999999999</v>
      </c>
      <c r="P302" s="25">
        <v>46.996169999999999</v>
      </c>
      <c r="Q302" s="26">
        <f>SUM(Table15[[#This Row],[Acceleration B1-3 Total Efforts (Gen 2)]:[Deceleration B1-3 Total Efforts (Gen 2)]])</f>
        <v>79</v>
      </c>
      <c r="R302" s="22">
        <f>AVERAGEIF(Table15[Name],Table15[[#This Row],[Name]],Table15[Total Distance (m)])</f>
        <v>5862.2701721428584</v>
      </c>
      <c r="S302" s="11">
        <f>AVERAGEIF(Table15[Name],Table15[[#This Row],[Name]],Table15[HSD Above 20 km/h])</f>
        <v>234.10142785714288</v>
      </c>
      <c r="T302" s="11">
        <f>AVERAGEIF(Table15[Name],Table15[[#This Row],[Name]],Table15[Maximum Velocity (km/h)])</f>
        <v>25.695756428571428</v>
      </c>
      <c r="U302" s="11">
        <f>AVERAGEIF(Table15[Name],Table15[[#This Row],[Name]],Table15[Velocity Zone 4 (15-20 Km/h) (m)])</f>
        <v>673.12214035714283</v>
      </c>
      <c r="V302" s="11">
        <f>AVERAGEIF(Table15[Name],Table15[[#This Row],[Name]],Table15[Velocity Zone 6 (25 + Km/h) (m)])</f>
        <v>30.467142857142857</v>
      </c>
      <c r="W302" s="11">
        <f>AVERAGEIF(Table15[Name],Table15[[#This Row],[Name]],Table15[Acceleration B1-3 Total Efforts (Gen 2)])</f>
        <v>78.285714285714292</v>
      </c>
      <c r="X302" s="11">
        <f>AVERAGEIF(Table15[Name],Table15[[#This Row],[Name]],Table15[Deceleration B1-3 Total Efforts (Gen 2)])</f>
        <v>71.178571428571431</v>
      </c>
      <c r="Y302" s="11">
        <f>AVERAGEIF(Table15[Name],Table15[[#This Row],[Name]],Table15[High Intensity Distance (m)_&gt;15])</f>
        <v>907.22356821428571</v>
      </c>
      <c r="Z302" s="11">
        <f>AVERAGEIF(Table15[Name],Table15[[#This Row],[Name]],Table15[Velocity Zone 5 (20-25 Km/h) (m)])</f>
        <v>203.63428500000001</v>
      </c>
      <c r="AA302" s="11">
        <f>AVERAGEIF(Table15[Name],Table15[[#This Row],[Name]],Table15[Total Player Load])</f>
        <v>656.75099392857157</v>
      </c>
      <c r="AB302" s="11">
        <f>AVERAGEIF(Table15[Name],Table15[[#This Row],[Name]],Table15[ACC+DEC])</f>
        <v>149.46428571428572</v>
      </c>
      <c r="AC302" s="11">
        <f>AVERAGE(Table15[Total Distance (m)])</f>
        <v>5546.0900840188679</v>
      </c>
      <c r="AD302" s="11">
        <f>AVERAGE(Table15[HSD Above 20 km/h])</f>
        <v>248.67511279245289</v>
      </c>
      <c r="AE302" s="11">
        <f>AVERAGE(Table15[Maximum Velocity (km/h)])</f>
        <v>25.938714150943401</v>
      </c>
      <c r="AF302" s="11">
        <f>AVERAGE(Table15[Velocity Zone 4 (15-20 Km/h) (m)])</f>
        <v>585.63754809433908</v>
      </c>
      <c r="AG302" s="11">
        <f>AVERAGE(Table15[Velocity Zone 6 (25 + Km/h) (m)])</f>
        <v>55.103452830188672</v>
      </c>
      <c r="AH302" s="11">
        <f>AVERAGE(Table15[Acceleration B1-3 Total Efforts (Gen 2)])</f>
        <v>70.932075471698113</v>
      </c>
      <c r="AI302" s="11">
        <f>AVERAGE(Table15[Deceleration B1-3 Total Efforts (Gen 2)])</f>
        <v>58.513207547169813</v>
      </c>
      <c r="AJ302" s="11">
        <f>AVERAGE(Table15[High Intensity Distance (m)_&gt;15])</f>
        <v>834.31266088679206</v>
      </c>
      <c r="AK302" s="11">
        <f>AVERAGE(Table15[Velocity Zone 5 (20-25 Km/h) (m)])</f>
        <v>193.57165996226419</v>
      </c>
      <c r="AL302" s="11">
        <f>AVERAGE(Table15[Total Player Load])</f>
        <v>612.17092028301886</v>
      </c>
      <c r="AM302" s="11">
        <f>AVERAGE(Table15[ACC+DEC])</f>
        <v>129.44528301886791</v>
      </c>
      <c r="AN302" s="11" t="str">
        <f>TEXT(Table15[[#This Row],[Date]],"mmmm")</f>
        <v>juillet</v>
      </c>
      <c r="AO302" s="11" t="e">
        <f ca="1">_xlfn.MAXIFS(Table15[Total Distance (m)],Table15[Name],Table15[[#This Row],[Name]])</f>
        <v>#NAME?</v>
      </c>
      <c r="AP302" s="11" t="e">
        <f ca="1">_xlfn.MAXIFS(Table15[HSD Above 20 km/h],Table15[Name],Table15[[#This Row],[Name]])</f>
        <v>#NAME?</v>
      </c>
      <c r="AQ302" s="11" t="e">
        <f ca="1">_xlfn.MAXIFS(Table15[Maximum Velocity (km/h)],Table15[Name],Table15[[#This Row],[Name]])</f>
        <v>#NAME?</v>
      </c>
      <c r="AR302" s="9" t="e">
        <f ca="1">Table15[[#This Row],[Maximum Velocity (km/h)]]/Table15[[#This Row],[Max_Maximum Velocity (km/h)]]</f>
        <v>#NAME?</v>
      </c>
      <c r="AS302" s="11" t="e">
        <f ca="1">_xlfn.MAXIFS(Table15[Velocity Zone 4 (15-20 Km/h) (m)],Table15[Name],Table15[[#This Row],[Name]])</f>
        <v>#NAME?</v>
      </c>
      <c r="AT302" s="11" t="e">
        <f ca="1">_xlfn.MAXIFS(Table15[Velocity Zone 6 (25 + Km/h) (m)],Table15[Name],Table15[[#This Row],[Name]])</f>
        <v>#NAME?</v>
      </c>
      <c r="AU302" s="11" t="e">
        <f ca="1">_xlfn.MAXIFS(Table15[Acceleration B1-3 Total Efforts (Gen 2)],Table15[Name],Table15[[#This Row],[Name]])</f>
        <v>#NAME?</v>
      </c>
      <c r="AV302" s="11" t="e">
        <f ca="1">_xlfn.MAXIFS(Table15[Deceleration B1-3 Total Efforts (Gen 2)],Table15[Name],Table15[[#This Row],[Name]])</f>
        <v>#NAME?</v>
      </c>
      <c r="AW302" s="11" t="e">
        <f ca="1">_xlfn.MAXIFS(Table15[High Intensity Distance (m)_&gt;15],Table15[Name],Table15[[#This Row],[Name]])</f>
        <v>#NAME?</v>
      </c>
      <c r="AX302" s="11" t="e">
        <f ca="1">_xlfn.MAXIFS(Table15[Velocity Zone 5 (20-25 Km/h) (m)],Table15[Name],Table15[[#This Row],[Name]])</f>
        <v>#NAME?</v>
      </c>
      <c r="AY302" s="11" t="e">
        <f ca="1">_xlfn.MAXIFS(Table15[Total Player Load],Table15[Name],Table15[[#This Row],[Name]])</f>
        <v>#NAME?</v>
      </c>
      <c r="AZ302" s="11" t="e">
        <f ca="1">_xlfn.MAXIFS(Table15[ACC+DEC],Table15[Name],Table15[[#This Row],[Name]])</f>
        <v>#NAME?</v>
      </c>
      <c r="BA302" s="11">
        <f>CONVERT(Table15[[#This Row],[Total Duration]],"day","mn")</f>
        <v>76.5</v>
      </c>
      <c r="BB302" s="12">
        <f>Table15[[#This Row],[HSD Above 20 km/h]]/Table15[[#This Row],[Duration(min)]]</f>
        <v>3.4901960784313728E-2</v>
      </c>
      <c r="BC302" s="12">
        <f>Table15[[#This Row],[Velocity Zone 4 (15-20 Km/h) (m)]]/Table15[[#This Row],[Duration(min)]]</f>
        <v>1.2159477124183007</v>
      </c>
      <c r="BD302" s="12">
        <f>Table15[[#This Row],[Velocity Zone 6 (25 + Km/h) (m)]]/Table15[[#This Row],[Duration(min)]]</f>
        <v>0</v>
      </c>
      <c r="BE302" s="12">
        <f>Table15[[#This Row],[Acceleration B1-3 Total Efforts (Gen 2)]]/Table15[[#This Row],[Duration(min)]]</f>
        <v>0.64052287581699341</v>
      </c>
      <c r="BF302" s="12">
        <f>Table15[[#This Row],[Deceleration B1-3 Total Efforts (Gen 2)]]/Table15[[#This Row],[Duration(min)]]</f>
        <v>0.39215686274509803</v>
      </c>
      <c r="BG302" s="12">
        <f>Table15[[#This Row],[High Intensity Distance (m)_&gt;15]]/Table15[[#This Row],[Duration(min)]]</f>
        <v>1.2508496732026144</v>
      </c>
      <c r="BH302" s="12">
        <f>Table15[[#This Row],[Velocity Zone 5 (20-25 Km/h) (m)]]/Table15[[#This Row],[Duration(min)]]</f>
        <v>3.4901960784313728E-2</v>
      </c>
      <c r="BI302" s="12">
        <f>Table15[[#This Row],[Total Player Load]]/Table15[[#This Row],[Duration(min)]]</f>
        <v>5.5420281045751629</v>
      </c>
      <c r="BJ302" s="12">
        <f>Table15[[#This Row],[ACC+DEC]]/Table15[[#This Row],[Duration(min)]]</f>
        <v>1.0326797385620916</v>
      </c>
      <c r="BK302" s="11"/>
      <c r="BL302" s="11"/>
    </row>
    <row r="303" spans="1:64" x14ac:dyDescent="0.3">
      <c r="A303" s="6" t="s">
        <v>12</v>
      </c>
      <c r="B303" s="6" t="s">
        <v>217</v>
      </c>
      <c r="C303" s="18" t="s">
        <v>218</v>
      </c>
      <c r="D303" s="6" t="s">
        <v>13</v>
      </c>
      <c r="E303" s="17" t="s">
        <v>219</v>
      </c>
      <c r="F303" s="19">
        <v>6462.17346</v>
      </c>
      <c r="G303" s="19">
        <v>623.89998000000003</v>
      </c>
      <c r="H303" s="19">
        <v>30.84207</v>
      </c>
      <c r="I303" s="19">
        <v>778.53</v>
      </c>
      <c r="J303" s="19">
        <v>118.8</v>
      </c>
      <c r="K303" s="19">
        <v>91</v>
      </c>
      <c r="L303" s="19">
        <v>59</v>
      </c>
      <c r="M303" s="19">
        <v>1402.4299799999999</v>
      </c>
      <c r="N303" s="19">
        <v>505.09998000000002</v>
      </c>
      <c r="O303" s="19">
        <v>682.53552000000002</v>
      </c>
      <c r="P303" s="25">
        <v>84.699460000000002</v>
      </c>
      <c r="Q303" s="26">
        <f>SUM(Table15[[#This Row],[Acceleration B1-3 Total Efforts (Gen 2)]:[Deceleration B1-3 Total Efforts (Gen 2)]])</f>
        <v>150</v>
      </c>
      <c r="R303" s="22">
        <f>AVERAGEIF(Table15[Name],Table15[[#This Row],[Name]],Table15[Total Distance (m)])</f>
        <v>5856.8354133333323</v>
      </c>
      <c r="S303" s="11">
        <f>AVERAGEIF(Table15[Name],Table15[[#This Row],[Name]],Table15[HSD Above 20 km/h])</f>
        <v>236.25925888888889</v>
      </c>
      <c r="T303" s="11">
        <f>AVERAGEIF(Table15[Name],Table15[[#This Row],[Name]],Table15[Maximum Velocity (km/h)])</f>
        <v>26.173386666666666</v>
      </c>
      <c r="U303" s="11">
        <f>AVERAGEIF(Table15[Name],Table15[[#This Row],[Name]],Table15[Velocity Zone 4 (15-20 Km/h) (m)])</f>
        <v>555.67370444444441</v>
      </c>
      <c r="V303" s="11">
        <f>AVERAGEIF(Table15[Name],Table15[[#This Row],[Name]],Table15[Velocity Zone 6 (25 + Km/h) (m)])</f>
        <v>40.940370740740747</v>
      </c>
      <c r="W303" s="11">
        <f>AVERAGEIF(Table15[Name],Table15[[#This Row],[Name]],Table15[Acceleration B1-3 Total Efforts (Gen 2)])</f>
        <v>70.925925925925924</v>
      </c>
      <c r="X303" s="11">
        <f>AVERAGEIF(Table15[Name],Table15[[#This Row],[Name]],Table15[Deceleration B1-3 Total Efforts (Gen 2)])</f>
        <v>56.851851851851855</v>
      </c>
      <c r="Y303" s="11">
        <f>AVERAGEIF(Table15[Name],Table15[[#This Row],[Name]],Table15[High Intensity Distance (m)_&gt;15])</f>
        <v>791.93296333333319</v>
      </c>
      <c r="Z303" s="11">
        <f>AVERAGEIF(Table15[Name],Table15[[#This Row],[Name]],Table15[Velocity Zone 5 (20-25 Km/h) (m)])</f>
        <v>195.31888814814815</v>
      </c>
      <c r="AA303" s="11">
        <f>AVERAGEIF(Table15[Name],Table15[[#This Row],[Name]],Table15[Total Player Load])</f>
        <v>644.53564962962969</v>
      </c>
      <c r="AB303" s="11">
        <f>AVERAGEIF(Table15[Name],Table15[[#This Row],[Name]],Table15[ACC+DEC])</f>
        <v>127.77777777777777</v>
      </c>
      <c r="AC303" s="11">
        <f>AVERAGE(Table15[Total Distance (m)])</f>
        <v>5546.0900840188679</v>
      </c>
      <c r="AD303" s="11">
        <f>AVERAGE(Table15[HSD Above 20 km/h])</f>
        <v>248.67511279245289</v>
      </c>
      <c r="AE303" s="11">
        <f>AVERAGE(Table15[Maximum Velocity (km/h)])</f>
        <v>25.938714150943401</v>
      </c>
      <c r="AF303" s="11">
        <f>AVERAGE(Table15[Velocity Zone 4 (15-20 Km/h) (m)])</f>
        <v>585.63754809433908</v>
      </c>
      <c r="AG303" s="11">
        <f>AVERAGE(Table15[Velocity Zone 6 (25 + Km/h) (m)])</f>
        <v>55.103452830188672</v>
      </c>
      <c r="AH303" s="11">
        <f>AVERAGE(Table15[Acceleration B1-3 Total Efforts (Gen 2)])</f>
        <v>70.932075471698113</v>
      </c>
      <c r="AI303" s="11">
        <f>AVERAGE(Table15[Deceleration B1-3 Total Efforts (Gen 2)])</f>
        <v>58.513207547169813</v>
      </c>
      <c r="AJ303" s="11">
        <f>AVERAGE(Table15[High Intensity Distance (m)_&gt;15])</f>
        <v>834.31266088679206</v>
      </c>
      <c r="AK303" s="11">
        <f>AVERAGE(Table15[Velocity Zone 5 (20-25 Km/h) (m)])</f>
        <v>193.57165996226419</v>
      </c>
      <c r="AL303" s="11">
        <f>AVERAGE(Table15[Total Player Load])</f>
        <v>612.17092028301886</v>
      </c>
      <c r="AM303" s="11">
        <f>AVERAGE(Table15[ACC+DEC])</f>
        <v>129.44528301886791</v>
      </c>
      <c r="AN303" s="11" t="str">
        <f>TEXT(Table15[[#This Row],[Date]],"mmmm")</f>
        <v>juillet</v>
      </c>
      <c r="AO303" s="11" t="e">
        <f ca="1">_xlfn.MAXIFS(Table15[Total Distance (m)],Table15[Name],Table15[[#This Row],[Name]])</f>
        <v>#NAME?</v>
      </c>
      <c r="AP303" s="11" t="e">
        <f ca="1">_xlfn.MAXIFS(Table15[HSD Above 20 km/h],Table15[Name],Table15[[#This Row],[Name]])</f>
        <v>#NAME?</v>
      </c>
      <c r="AQ303" s="11" t="e">
        <f ca="1">_xlfn.MAXIFS(Table15[Maximum Velocity (km/h)],Table15[Name],Table15[[#This Row],[Name]])</f>
        <v>#NAME?</v>
      </c>
      <c r="AR303" s="9" t="e">
        <f ca="1">Table15[[#This Row],[Maximum Velocity (km/h)]]/Table15[[#This Row],[Max_Maximum Velocity (km/h)]]</f>
        <v>#NAME?</v>
      </c>
      <c r="AS303" s="11" t="e">
        <f ca="1">_xlfn.MAXIFS(Table15[Velocity Zone 4 (15-20 Km/h) (m)],Table15[Name],Table15[[#This Row],[Name]])</f>
        <v>#NAME?</v>
      </c>
      <c r="AT303" s="11" t="e">
        <f ca="1">_xlfn.MAXIFS(Table15[Velocity Zone 6 (25 + Km/h) (m)],Table15[Name],Table15[[#This Row],[Name]])</f>
        <v>#NAME?</v>
      </c>
      <c r="AU303" s="11" t="e">
        <f ca="1">_xlfn.MAXIFS(Table15[Acceleration B1-3 Total Efforts (Gen 2)],Table15[Name],Table15[[#This Row],[Name]])</f>
        <v>#NAME?</v>
      </c>
      <c r="AV303" s="11" t="e">
        <f ca="1">_xlfn.MAXIFS(Table15[Deceleration B1-3 Total Efforts (Gen 2)],Table15[Name],Table15[[#This Row],[Name]])</f>
        <v>#NAME?</v>
      </c>
      <c r="AW303" s="11" t="e">
        <f ca="1">_xlfn.MAXIFS(Table15[High Intensity Distance (m)_&gt;15],Table15[Name],Table15[[#This Row],[Name]])</f>
        <v>#NAME?</v>
      </c>
      <c r="AX303" s="11" t="e">
        <f ca="1">_xlfn.MAXIFS(Table15[Velocity Zone 5 (20-25 Km/h) (m)],Table15[Name],Table15[[#This Row],[Name]])</f>
        <v>#NAME?</v>
      </c>
      <c r="AY303" s="11" t="e">
        <f ca="1">_xlfn.MAXIFS(Table15[Total Player Load],Table15[Name],Table15[[#This Row],[Name]])</f>
        <v>#NAME?</v>
      </c>
      <c r="AZ303" s="11" t="e">
        <f ca="1">_xlfn.MAXIFS(Table15[ACC+DEC],Table15[Name],Table15[[#This Row],[Name]])</f>
        <v>#NAME?</v>
      </c>
      <c r="BA303" s="11">
        <f>CONVERT(Table15[[#This Row],[Total Duration]],"day","mn")</f>
        <v>76.666666666666657</v>
      </c>
      <c r="BB303" s="12">
        <f>Table15[[#This Row],[HSD Above 20 km/h]]/Table15[[#This Row],[Duration(min)]]</f>
        <v>8.1378258260869583</v>
      </c>
      <c r="BC303" s="12">
        <f>Table15[[#This Row],[Velocity Zone 4 (15-20 Km/h) (m)]]/Table15[[#This Row],[Duration(min)]]</f>
        <v>10.154739130434784</v>
      </c>
      <c r="BD303" s="12">
        <f>Table15[[#This Row],[Velocity Zone 6 (25 + Km/h) (m)]]/Table15[[#This Row],[Duration(min)]]</f>
        <v>1.5495652173913046</v>
      </c>
      <c r="BE303" s="12">
        <f>Table15[[#This Row],[Acceleration B1-3 Total Efforts (Gen 2)]]/Table15[[#This Row],[Duration(min)]]</f>
        <v>1.1869565217391307</v>
      </c>
      <c r="BF303" s="12">
        <f>Table15[[#This Row],[Deceleration B1-3 Total Efforts (Gen 2)]]/Table15[[#This Row],[Duration(min)]]</f>
        <v>0.76956521739130446</v>
      </c>
      <c r="BG303" s="12">
        <f>Table15[[#This Row],[High Intensity Distance (m)_&gt;15]]/Table15[[#This Row],[Duration(min)]]</f>
        <v>18.292564956521741</v>
      </c>
      <c r="BH303" s="12">
        <f>Table15[[#This Row],[Velocity Zone 5 (20-25 Km/h) (m)]]/Table15[[#This Row],[Duration(min)]]</f>
        <v>6.588260608695653</v>
      </c>
      <c r="BI303" s="12">
        <f>Table15[[#This Row],[Total Player Load]]/Table15[[#This Row],[Duration(min)]]</f>
        <v>8.9026372173913053</v>
      </c>
      <c r="BJ303" s="12">
        <f>Table15[[#This Row],[ACC+DEC]]/Table15[[#This Row],[Duration(min)]]</f>
        <v>1.956521739130435</v>
      </c>
      <c r="BK303" s="11"/>
      <c r="BL303" s="11"/>
    </row>
    <row r="304" spans="1:64" x14ac:dyDescent="0.3">
      <c r="A304" s="6" t="s">
        <v>14</v>
      </c>
      <c r="B304" s="6" t="s">
        <v>217</v>
      </c>
      <c r="C304" s="18" t="s">
        <v>218</v>
      </c>
      <c r="D304" s="6" t="s">
        <v>15</v>
      </c>
      <c r="E304" s="17" t="s">
        <v>220</v>
      </c>
      <c r="F304" s="19">
        <v>4247.3037100000001</v>
      </c>
      <c r="G304" s="19">
        <v>229.75</v>
      </c>
      <c r="H304" s="19">
        <v>28.176780000000001</v>
      </c>
      <c r="I304" s="19">
        <v>359.61</v>
      </c>
      <c r="J304" s="19">
        <v>72.760000000000005</v>
      </c>
      <c r="K304" s="19">
        <v>47</v>
      </c>
      <c r="L304" s="19">
        <v>42</v>
      </c>
      <c r="M304" s="19">
        <v>589.36</v>
      </c>
      <c r="N304" s="19">
        <v>156.99</v>
      </c>
      <c r="O304" s="19">
        <v>406.0335</v>
      </c>
      <c r="P304" s="25">
        <v>81.287589999999994</v>
      </c>
      <c r="Q304" s="26">
        <f>SUM(Table15[[#This Row],[Acceleration B1-3 Total Efforts (Gen 2)]:[Deceleration B1-3 Total Efforts (Gen 2)]])</f>
        <v>89</v>
      </c>
      <c r="R304" s="22">
        <f>AVERAGEIF(Table15[Name],Table15[[#This Row],[Name]],Table15[Total Distance (m)])</f>
        <v>4869.3203724000005</v>
      </c>
      <c r="S304" s="11">
        <f>AVERAGEIF(Table15[Name],Table15[[#This Row],[Name]],Table15[HSD Above 20 km/h])</f>
        <v>247.6363996</v>
      </c>
      <c r="T304" s="11">
        <f>AVERAGEIF(Table15[Name],Table15[[#This Row],[Name]],Table15[Maximum Velocity (km/h)])</f>
        <v>26.278271199999999</v>
      </c>
      <c r="U304" s="11">
        <f>AVERAGEIF(Table15[Name],Table15[[#This Row],[Name]],Table15[Velocity Zone 4 (15-20 Km/h) (m)])</f>
        <v>530.37160040000015</v>
      </c>
      <c r="V304" s="11">
        <f>AVERAGEIF(Table15[Name],Table15[[#This Row],[Name]],Table15[Velocity Zone 6 (25 + Km/h) (m)])</f>
        <v>78.678400000000011</v>
      </c>
      <c r="W304" s="11">
        <f>AVERAGEIF(Table15[Name],Table15[[#This Row],[Name]],Table15[Acceleration B1-3 Total Efforts (Gen 2)])</f>
        <v>62.76</v>
      </c>
      <c r="X304" s="11">
        <f>AVERAGEIF(Table15[Name],Table15[[#This Row],[Name]],Table15[Deceleration B1-3 Total Efforts (Gen 2)])</f>
        <v>54.96</v>
      </c>
      <c r="Y304" s="11">
        <f>AVERAGEIF(Table15[Name],Table15[[#This Row],[Name]],Table15[High Intensity Distance (m)_&gt;15])</f>
        <v>778.00800000000015</v>
      </c>
      <c r="Z304" s="11">
        <f>AVERAGEIF(Table15[Name],Table15[[#This Row],[Name]],Table15[Velocity Zone 5 (20-25 Km/h) (m)])</f>
        <v>168.95799960000005</v>
      </c>
      <c r="AA304" s="11">
        <f>AVERAGEIF(Table15[Name],Table15[[#This Row],[Name]],Table15[Total Player Load])</f>
        <v>537.5049484000001</v>
      </c>
      <c r="AB304" s="11">
        <f>AVERAGEIF(Table15[Name],Table15[[#This Row],[Name]],Table15[ACC+DEC])</f>
        <v>117.72</v>
      </c>
      <c r="AC304" s="11">
        <f>AVERAGE(Table15[Total Distance (m)])</f>
        <v>5546.0900840188679</v>
      </c>
      <c r="AD304" s="11">
        <f>AVERAGE(Table15[HSD Above 20 km/h])</f>
        <v>248.67511279245289</v>
      </c>
      <c r="AE304" s="11">
        <f>AVERAGE(Table15[Maximum Velocity (km/h)])</f>
        <v>25.938714150943401</v>
      </c>
      <c r="AF304" s="11">
        <f>AVERAGE(Table15[Velocity Zone 4 (15-20 Km/h) (m)])</f>
        <v>585.63754809433908</v>
      </c>
      <c r="AG304" s="11">
        <f>AVERAGE(Table15[Velocity Zone 6 (25 + Km/h) (m)])</f>
        <v>55.103452830188672</v>
      </c>
      <c r="AH304" s="11">
        <f>AVERAGE(Table15[Acceleration B1-3 Total Efforts (Gen 2)])</f>
        <v>70.932075471698113</v>
      </c>
      <c r="AI304" s="11">
        <f>AVERAGE(Table15[Deceleration B1-3 Total Efforts (Gen 2)])</f>
        <v>58.513207547169813</v>
      </c>
      <c r="AJ304" s="11">
        <f>AVERAGE(Table15[High Intensity Distance (m)_&gt;15])</f>
        <v>834.31266088679206</v>
      </c>
      <c r="AK304" s="11">
        <f>AVERAGE(Table15[Velocity Zone 5 (20-25 Km/h) (m)])</f>
        <v>193.57165996226419</v>
      </c>
      <c r="AL304" s="11">
        <f>AVERAGE(Table15[Total Player Load])</f>
        <v>612.17092028301886</v>
      </c>
      <c r="AM304" s="11">
        <f>AVERAGE(Table15[ACC+DEC])</f>
        <v>129.44528301886791</v>
      </c>
      <c r="AN304" s="11" t="str">
        <f>TEXT(Table15[[#This Row],[Date]],"mmmm")</f>
        <v>juillet</v>
      </c>
      <c r="AO304" s="11" t="e">
        <f ca="1">_xlfn.MAXIFS(Table15[Total Distance (m)],Table15[Name],Table15[[#This Row],[Name]])</f>
        <v>#NAME?</v>
      </c>
      <c r="AP304" s="11" t="e">
        <f ca="1">_xlfn.MAXIFS(Table15[HSD Above 20 km/h],Table15[Name],Table15[[#This Row],[Name]])</f>
        <v>#NAME?</v>
      </c>
      <c r="AQ304" s="11" t="e">
        <f ca="1">_xlfn.MAXIFS(Table15[Maximum Velocity (km/h)],Table15[Name],Table15[[#This Row],[Name]])</f>
        <v>#NAME?</v>
      </c>
      <c r="AR304" s="9" t="e">
        <f ca="1">Table15[[#This Row],[Maximum Velocity (km/h)]]/Table15[[#This Row],[Max_Maximum Velocity (km/h)]]</f>
        <v>#NAME?</v>
      </c>
      <c r="AS304" s="11" t="e">
        <f ca="1">_xlfn.MAXIFS(Table15[Velocity Zone 4 (15-20 Km/h) (m)],Table15[Name],Table15[[#This Row],[Name]])</f>
        <v>#NAME?</v>
      </c>
      <c r="AT304" s="11" t="e">
        <f ca="1">_xlfn.MAXIFS(Table15[Velocity Zone 6 (25 + Km/h) (m)],Table15[Name],Table15[[#This Row],[Name]])</f>
        <v>#NAME?</v>
      </c>
      <c r="AU304" s="11" t="e">
        <f ca="1">_xlfn.MAXIFS(Table15[Acceleration B1-3 Total Efforts (Gen 2)],Table15[Name],Table15[[#This Row],[Name]])</f>
        <v>#NAME?</v>
      </c>
      <c r="AV304" s="11" t="e">
        <f ca="1">_xlfn.MAXIFS(Table15[Deceleration B1-3 Total Efforts (Gen 2)],Table15[Name],Table15[[#This Row],[Name]])</f>
        <v>#NAME?</v>
      </c>
      <c r="AW304" s="11" t="e">
        <f ca="1">_xlfn.MAXIFS(Table15[High Intensity Distance (m)_&gt;15],Table15[Name],Table15[[#This Row],[Name]])</f>
        <v>#NAME?</v>
      </c>
      <c r="AX304" s="11" t="e">
        <f ca="1">_xlfn.MAXIFS(Table15[Velocity Zone 5 (20-25 Km/h) (m)],Table15[Name],Table15[[#This Row],[Name]])</f>
        <v>#NAME?</v>
      </c>
      <c r="AY304" s="11" t="e">
        <f ca="1">_xlfn.MAXIFS(Table15[Total Player Load],Table15[Name],Table15[[#This Row],[Name]])</f>
        <v>#NAME?</v>
      </c>
      <c r="AZ304" s="11" t="e">
        <f ca="1">_xlfn.MAXIFS(Table15[ACC+DEC],Table15[Name],Table15[[#This Row],[Name]])</f>
        <v>#NAME?</v>
      </c>
      <c r="BA304" s="11">
        <f>CONVERT(Table15[[#This Row],[Total Duration]],"day","mn")</f>
        <v>52.250000000000007</v>
      </c>
      <c r="BB304" s="12">
        <f>Table15[[#This Row],[HSD Above 20 km/h]]/Table15[[#This Row],[Duration(min)]]</f>
        <v>4.3971291866028706</v>
      </c>
      <c r="BC304" s="12">
        <f>Table15[[#This Row],[Velocity Zone 4 (15-20 Km/h) (m)]]/Table15[[#This Row],[Duration(min)]]</f>
        <v>6.8824880382775113</v>
      </c>
      <c r="BD304" s="12">
        <f>Table15[[#This Row],[Velocity Zone 6 (25 + Km/h) (m)]]/Table15[[#This Row],[Duration(min)]]</f>
        <v>1.3925358851674641</v>
      </c>
      <c r="BE304" s="12">
        <f>Table15[[#This Row],[Acceleration B1-3 Total Efforts (Gen 2)]]/Table15[[#This Row],[Duration(min)]]</f>
        <v>0.89952153110047839</v>
      </c>
      <c r="BF304" s="12">
        <f>Table15[[#This Row],[Deceleration B1-3 Total Efforts (Gen 2)]]/Table15[[#This Row],[Duration(min)]]</f>
        <v>0.80382775119617211</v>
      </c>
      <c r="BG304" s="12">
        <f>Table15[[#This Row],[High Intensity Distance (m)_&gt;15]]/Table15[[#This Row],[Duration(min)]]</f>
        <v>11.279617224880381</v>
      </c>
      <c r="BH304" s="12">
        <f>Table15[[#This Row],[Velocity Zone 5 (20-25 Km/h) (m)]]/Table15[[#This Row],[Duration(min)]]</f>
        <v>3.0045933014354063</v>
      </c>
      <c r="BI304" s="12">
        <f>Table15[[#This Row],[Total Player Load]]/Table15[[#This Row],[Duration(min)]]</f>
        <v>7.7709760765550229</v>
      </c>
      <c r="BJ304" s="12">
        <f>Table15[[#This Row],[ACC+DEC]]/Table15[[#This Row],[Duration(min)]]</f>
        <v>1.7033492822966505</v>
      </c>
      <c r="BK304" s="11"/>
      <c r="BL304" s="11"/>
    </row>
    <row r="305" spans="1:64" x14ac:dyDescent="0.3">
      <c r="A305" s="6" t="s">
        <v>16</v>
      </c>
      <c r="B305" s="6" t="s">
        <v>217</v>
      </c>
      <c r="C305" s="18" t="s">
        <v>218</v>
      </c>
      <c r="D305" s="6" t="s">
        <v>17</v>
      </c>
      <c r="E305" s="17" t="s">
        <v>221</v>
      </c>
      <c r="F305" s="19">
        <v>9371.8924000000006</v>
      </c>
      <c r="G305" s="19">
        <v>399.54</v>
      </c>
      <c r="H305" s="19">
        <v>31.571570000000001</v>
      </c>
      <c r="I305" s="19">
        <v>812.17001000000005</v>
      </c>
      <c r="J305" s="19">
        <v>100.66</v>
      </c>
      <c r="K305" s="19">
        <v>120</v>
      </c>
      <c r="L305" s="19">
        <v>78</v>
      </c>
      <c r="M305" s="19">
        <v>1211.71001</v>
      </c>
      <c r="N305" s="19">
        <v>298.88</v>
      </c>
      <c r="O305" s="19">
        <v>885.11450000000002</v>
      </c>
      <c r="P305" s="25">
        <v>87.753309999999999</v>
      </c>
      <c r="Q305" s="26">
        <f>SUM(Table15[[#This Row],[Acceleration B1-3 Total Efforts (Gen 2)]:[Deceleration B1-3 Total Efforts (Gen 2)]])</f>
        <v>198</v>
      </c>
      <c r="R305" s="22">
        <f>AVERAGEIF(Table15[Name],Table15[[#This Row],[Name]],Table15[Total Distance (m)])</f>
        <v>5619.8345883333332</v>
      </c>
      <c r="S305" s="11">
        <f>AVERAGEIF(Table15[Name],Table15[[#This Row],[Name]],Table15[HSD Above 20 km/h])</f>
        <v>194.1326656666667</v>
      </c>
      <c r="T305" s="11">
        <f>AVERAGEIF(Table15[Name],Table15[[#This Row],[Name]],Table15[Maximum Velocity (km/h)])</f>
        <v>25.38796266666666</v>
      </c>
      <c r="U305" s="11">
        <f>AVERAGEIF(Table15[Name],Table15[[#This Row],[Name]],Table15[Velocity Zone 4 (15-20 Km/h) (m)])</f>
        <v>452.42266433333327</v>
      </c>
      <c r="V305" s="11">
        <f>AVERAGEIF(Table15[Name],Table15[[#This Row],[Name]],Table15[Velocity Zone 6 (25 + Km/h) (m)])</f>
        <v>48.318666999999991</v>
      </c>
      <c r="W305" s="11">
        <f>AVERAGEIF(Table15[Name],Table15[[#This Row],[Name]],Table15[Acceleration B1-3 Total Efforts (Gen 2)])</f>
        <v>61.2</v>
      </c>
      <c r="X305" s="11">
        <f>AVERAGEIF(Table15[Name],Table15[[#This Row],[Name]],Table15[Deceleration B1-3 Total Efforts (Gen 2)])</f>
        <v>48.06666666666667</v>
      </c>
      <c r="Y305" s="11">
        <f>AVERAGEIF(Table15[Name],Table15[[#This Row],[Name]],Table15[High Intensity Distance (m)_&gt;15])</f>
        <v>646.55532999999991</v>
      </c>
      <c r="Z305" s="11">
        <f>AVERAGEIF(Table15[Name],Table15[[#This Row],[Name]],Table15[Velocity Zone 5 (20-25 Km/h) (m)])</f>
        <v>145.81399866666669</v>
      </c>
      <c r="AA305" s="11">
        <f>AVERAGEIF(Table15[Name],Table15[[#This Row],[Name]],Table15[Total Player Load])</f>
        <v>593.12283433333312</v>
      </c>
      <c r="AB305" s="11">
        <f>AVERAGEIF(Table15[Name],Table15[[#This Row],[Name]],Table15[ACC+DEC])</f>
        <v>109.26666666666667</v>
      </c>
      <c r="AC305" s="11">
        <f>AVERAGE(Table15[Total Distance (m)])</f>
        <v>5546.0900840188679</v>
      </c>
      <c r="AD305" s="11">
        <f>AVERAGE(Table15[HSD Above 20 km/h])</f>
        <v>248.67511279245289</v>
      </c>
      <c r="AE305" s="11">
        <f>AVERAGE(Table15[Maximum Velocity (km/h)])</f>
        <v>25.938714150943401</v>
      </c>
      <c r="AF305" s="11">
        <f>AVERAGE(Table15[Velocity Zone 4 (15-20 Km/h) (m)])</f>
        <v>585.63754809433908</v>
      </c>
      <c r="AG305" s="11">
        <f>AVERAGE(Table15[Velocity Zone 6 (25 + Km/h) (m)])</f>
        <v>55.103452830188672</v>
      </c>
      <c r="AH305" s="11">
        <f>AVERAGE(Table15[Acceleration B1-3 Total Efforts (Gen 2)])</f>
        <v>70.932075471698113</v>
      </c>
      <c r="AI305" s="11">
        <f>AVERAGE(Table15[Deceleration B1-3 Total Efforts (Gen 2)])</f>
        <v>58.513207547169813</v>
      </c>
      <c r="AJ305" s="11">
        <f>AVERAGE(Table15[High Intensity Distance (m)_&gt;15])</f>
        <v>834.31266088679206</v>
      </c>
      <c r="AK305" s="11">
        <f>AVERAGE(Table15[Velocity Zone 5 (20-25 Km/h) (m)])</f>
        <v>193.57165996226419</v>
      </c>
      <c r="AL305" s="11">
        <f>AVERAGE(Table15[Total Player Load])</f>
        <v>612.17092028301886</v>
      </c>
      <c r="AM305" s="11">
        <f>AVERAGE(Table15[ACC+DEC])</f>
        <v>129.44528301886791</v>
      </c>
      <c r="AN305" s="11" t="str">
        <f>TEXT(Table15[[#This Row],[Date]],"mmmm")</f>
        <v>juillet</v>
      </c>
      <c r="AO305" s="11" t="e">
        <f ca="1">_xlfn.MAXIFS(Table15[Total Distance (m)],Table15[Name],Table15[[#This Row],[Name]])</f>
        <v>#NAME?</v>
      </c>
      <c r="AP305" s="11" t="e">
        <f ca="1">_xlfn.MAXIFS(Table15[HSD Above 20 km/h],Table15[Name],Table15[[#This Row],[Name]])</f>
        <v>#NAME?</v>
      </c>
      <c r="AQ305" s="11" t="e">
        <f ca="1">_xlfn.MAXIFS(Table15[Maximum Velocity (km/h)],Table15[Name],Table15[[#This Row],[Name]])</f>
        <v>#NAME?</v>
      </c>
      <c r="AR305" s="9" t="e">
        <f ca="1">Table15[[#This Row],[Maximum Velocity (km/h)]]/Table15[[#This Row],[Max_Maximum Velocity (km/h)]]</f>
        <v>#NAME?</v>
      </c>
      <c r="AS305" s="11" t="e">
        <f ca="1">_xlfn.MAXIFS(Table15[Velocity Zone 4 (15-20 Km/h) (m)],Table15[Name],Table15[[#This Row],[Name]])</f>
        <v>#NAME?</v>
      </c>
      <c r="AT305" s="11" t="e">
        <f ca="1">_xlfn.MAXIFS(Table15[Velocity Zone 6 (25 + Km/h) (m)],Table15[Name],Table15[[#This Row],[Name]])</f>
        <v>#NAME?</v>
      </c>
      <c r="AU305" s="11" t="e">
        <f ca="1">_xlfn.MAXIFS(Table15[Acceleration B1-3 Total Efforts (Gen 2)],Table15[Name],Table15[[#This Row],[Name]])</f>
        <v>#NAME?</v>
      </c>
      <c r="AV305" s="11" t="e">
        <f ca="1">_xlfn.MAXIFS(Table15[Deceleration B1-3 Total Efforts (Gen 2)],Table15[Name],Table15[[#This Row],[Name]])</f>
        <v>#NAME?</v>
      </c>
      <c r="AW305" s="11" t="e">
        <f ca="1">_xlfn.MAXIFS(Table15[High Intensity Distance (m)_&gt;15],Table15[Name],Table15[[#This Row],[Name]])</f>
        <v>#NAME?</v>
      </c>
      <c r="AX305" s="11" t="e">
        <f ca="1">_xlfn.MAXIFS(Table15[Velocity Zone 5 (20-25 Km/h) (m)],Table15[Name],Table15[[#This Row],[Name]])</f>
        <v>#NAME?</v>
      </c>
      <c r="AY305" s="11" t="e">
        <f ca="1">_xlfn.MAXIFS(Table15[Total Player Load],Table15[Name],Table15[[#This Row],[Name]])</f>
        <v>#NAME?</v>
      </c>
      <c r="AZ305" s="11" t="e">
        <f ca="1">_xlfn.MAXIFS(Table15[ACC+DEC],Table15[Name],Table15[[#This Row],[Name]])</f>
        <v>#NAME?</v>
      </c>
      <c r="BA305" s="11">
        <f>CONVERT(Table15[[#This Row],[Total Duration]],"day","mn")</f>
        <v>106.78333333333333</v>
      </c>
      <c r="BB305" s="12">
        <f>Table15[[#This Row],[HSD Above 20 km/h]]/Table15[[#This Row],[Duration(min)]]</f>
        <v>3.7415951303262061</v>
      </c>
      <c r="BC305" s="12">
        <f>Table15[[#This Row],[Velocity Zone 4 (15-20 Km/h) (m)]]/Table15[[#This Row],[Duration(min)]]</f>
        <v>7.605775027313876</v>
      </c>
      <c r="BD305" s="12">
        <f>Table15[[#This Row],[Velocity Zone 6 (25 + Km/h) (m)]]/Table15[[#This Row],[Duration(min)]]</f>
        <v>0.94265646948649917</v>
      </c>
      <c r="BE305" s="12">
        <f>Table15[[#This Row],[Acceleration B1-3 Total Efforts (Gen 2)]]/Table15[[#This Row],[Duration(min)]]</f>
        <v>1.1237708756048073</v>
      </c>
      <c r="BF305" s="12">
        <f>Table15[[#This Row],[Deceleration B1-3 Total Efforts (Gen 2)]]/Table15[[#This Row],[Duration(min)]]</f>
        <v>0.73045106914312474</v>
      </c>
      <c r="BG305" s="12">
        <f>Table15[[#This Row],[High Intensity Distance (m)_&gt;15]]/Table15[[#This Row],[Duration(min)]]</f>
        <v>11.347370157640082</v>
      </c>
      <c r="BH305" s="12">
        <f>Table15[[#This Row],[Velocity Zone 5 (20-25 Km/h) (m)]]/Table15[[#This Row],[Duration(min)]]</f>
        <v>2.7989386608397067</v>
      </c>
      <c r="BI305" s="12">
        <f>Table15[[#This Row],[Total Player Load]]/Table15[[#This Row],[Duration(min)]]</f>
        <v>8.288882472295926</v>
      </c>
      <c r="BJ305" s="12">
        <f>Table15[[#This Row],[ACC+DEC]]/Table15[[#This Row],[Duration(min)]]</f>
        <v>1.854221944747932</v>
      </c>
      <c r="BK305" s="11"/>
      <c r="BL305" s="11"/>
    </row>
    <row r="306" spans="1:64" x14ac:dyDescent="0.3">
      <c r="A306" s="6" t="s">
        <v>20</v>
      </c>
      <c r="B306" s="6" t="s">
        <v>217</v>
      </c>
      <c r="C306" s="18" t="s">
        <v>218</v>
      </c>
      <c r="D306" s="6" t="s">
        <v>21</v>
      </c>
      <c r="E306" s="17" t="s">
        <v>222</v>
      </c>
      <c r="F306" s="19">
        <v>3479.0190400000001</v>
      </c>
      <c r="G306" s="19">
        <v>666.32001000000002</v>
      </c>
      <c r="H306" s="19">
        <v>32.836120000000001</v>
      </c>
      <c r="I306" s="19">
        <v>615.99998000000005</v>
      </c>
      <c r="J306" s="19">
        <v>130.24001000000001</v>
      </c>
      <c r="K306" s="19">
        <v>90</v>
      </c>
      <c r="L306" s="19">
        <v>69</v>
      </c>
      <c r="M306" s="19">
        <v>1282.31999</v>
      </c>
      <c r="N306" s="19">
        <v>536.08000000000004</v>
      </c>
      <c r="O306" s="19">
        <v>374.65739000000002</v>
      </c>
      <c r="P306" s="25">
        <v>42.936279999999996</v>
      </c>
      <c r="Q306" s="26">
        <f>SUM(Table15[[#This Row],[Acceleration B1-3 Total Efforts (Gen 2)]:[Deceleration B1-3 Total Efforts (Gen 2)]])</f>
        <v>159</v>
      </c>
      <c r="R306" s="22">
        <f>AVERAGEIF(Table15[Name],Table15[[#This Row],[Name]],Table15[Total Distance (m)])</f>
        <v>5363.5460153333315</v>
      </c>
      <c r="S306" s="11">
        <f>AVERAGEIF(Table15[Name],Table15[[#This Row],[Name]],Table15[HSD Above 20 km/h])</f>
        <v>256.65866566666665</v>
      </c>
      <c r="T306" s="11">
        <f>AVERAGEIF(Table15[Name],Table15[[#This Row],[Name]],Table15[Maximum Velocity (km/h)])</f>
        <v>25.384765000000002</v>
      </c>
      <c r="U306" s="11">
        <f>AVERAGEIF(Table15[Name],Table15[[#This Row],[Name]],Table15[Velocity Zone 4 (15-20 Km/h) (m)])</f>
        <v>556.02699966666682</v>
      </c>
      <c r="V306" s="11">
        <f>AVERAGEIF(Table15[Name],Table15[[#This Row],[Name]],Table15[Velocity Zone 6 (25 + Km/h) (m)])</f>
        <v>51.111667666666676</v>
      </c>
      <c r="W306" s="11">
        <f>AVERAGEIF(Table15[Name],Table15[[#This Row],[Name]],Table15[Acceleration B1-3 Total Efforts (Gen 2)])</f>
        <v>73.8</v>
      </c>
      <c r="X306" s="11">
        <f>AVERAGEIF(Table15[Name],Table15[[#This Row],[Name]],Table15[Deceleration B1-3 Total Efforts (Gen 2)])</f>
        <v>70.533333333333331</v>
      </c>
      <c r="Y306" s="11">
        <f>AVERAGEIF(Table15[Name],Table15[[#This Row],[Name]],Table15[High Intensity Distance (m)_&gt;15])</f>
        <v>812.68566533333353</v>
      </c>
      <c r="Z306" s="11">
        <f>AVERAGEIF(Table15[Name],Table15[[#This Row],[Name]],Table15[Velocity Zone 5 (20-25 Km/h) (m)])</f>
        <v>205.546998</v>
      </c>
      <c r="AA306" s="11">
        <f>AVERAGEIF(Table15[Name],Table15[[#This Row],[Name]],Table15[Total Player Load])</f>
        <v>642.88242899999989</v>
      </c>
      <c r="AB306" s="11">
        <f>AVERAGEIF(Table15[Name],Table15[[#This Row],[Name]],Table15[ACC+DEC])</f>
        <v>144.33333333333334</v>
      </c>
      <c r="AC306" s="11">
        <f>AVERAGE(Table15[Total Distance (m)])</f>
        <v>5546.0900840188679</v>
      </c>
      <c r="AD306" s="11">
        <f>AVERAGE(Table15[HSD Above 20 km/h])</f>
        <v>248.67511279245289</v>
      </c>
      <c r="AE306" s="11">
        <f>AVERAGE(Table15[Maximum Velocity (km/h)])</f>
        <v>25.938714150943401</v>
      </c>
      <c r="AF306" s="11">
        <f>AVERAGE(Table15[Velocity Zone 4 (15-20 Km/h) (m)])</f>
        <v>585.63754809433908</v>
      </c>
      <c r="AG306" s="11">
        <f>AVERAGE(Table15[Velocity Zone 6 (25 + Km/h) (m)])</f>
        <v>55.103452830188672</v>
      </c>
      <c r="AH306" s="11">
        <f>AVERAGE(Table15[Acceleration B1-3 Total Efforts (Gen 2)])</f>
        <v>70.932075471698113</v>
      </c>
      <c r="AI306" s="11">
        <f>AVERAGE(Table15[Deceleration B1-3 Total Efforts (Gen 2)])</f>
        <v>58.513207547169813</v>
      </c>
      <c r="AJ306" s="11">
        <f>AVERAGE(Table15[High Intensity Distance (m)_&gt;15])</f>
        <v>834.31266088679206</v>
      </c>
      <c r="AK306" s="11">
        <f>AVERAGE(Table15[Velocity Zone 5 (20-25 Km/h) (m)])</f>
        <v>193.57165996226419</v>
      </c>
      <c r="AL306" s="11">
        <f>AVERAGE(Table15[Total Player Load])</f>
        <v>612.17092028301886</v>
      </c>
      <c r="AM306" s="11">
        <f>AVERAGE(Table15[ACC+DEC])</f>
        <v>129.44528301886791</v>
      </c>
      <c r="AN306" s="11" t="str">
        <f>TEXT(Table15[[#This Row],[Date]],"mmmm")</f>
        <v>juillet</v>
      </c>
      <c r="AO306" s="11" t="e">
        <f ca="1">_xlfn.MAXIFS(Table15[Total Distance (m)],Table15[Name],Table15[[#This Row],[Name]])</f>
        <v>#NAME?</v>
      </c>
      <c r="AP306" s="11" t="e">
        <f ca="1">_xlfn.MAXIFS(Table15[HSD Above 20 km/h],Table15[Name],Table15[[#This Row],[Name]])</f>
        <v>#NAME?</v>
      </c>
      <c r="AQ306" s="11" t="e">
        <f ca="1">_xlfn.MAXIFS(Table15[Maximum Velocity (km/h)],Table15[Name],Table15[[#This Row],[Name]])</f>
        <v>#NAME?</v>
      </c>
      <c r="AR306" s="9" t="e">
        <f ca="1">Table15[[#This Row],[Maximum Velocity (km/h)]]/Table15[[#This Row],[Max_Maximum Velocity (km/h)]]</f>
        <v>#NAME?</v>
      </c>
      <c r="AS306" s="11" t="e">
        <f ca="1">_xlfn.MAXIFS(Table15[Velocity Zone 4 (15-20 Km/h) (m)],Table15[Name],Table15[[#This Row],[Name]])</f>
        <v>#NAME?</v>
      </c>
      <c r="AT306" s="11" t="e">
        <f ca="1">_xlfn.MAXIFS(Table15[Velocity Zone 6 (25 + Km/h) (m)],Table15[Name],Table15[[#This Row],[Name]])</f>
        <v>#NAME?</v>
      </c>
      <c r="AU306" s="11" t="e">
        <f ca="1">_xlfn.MAXIFS(Table15[Acceleration B1-3 Total Efforts (Gen 2)],Table15[Name],Table15[[#This Row],[Name]])</f>
        <v>#NAME?</v>
      </c>
      <c r="AV306" s="11" t="e">
        <f ca="1">_xlfn.MAXIFS(Table15[Deceleration B1-3 Total Efforts (Gen 2)],Table15[Name],Table15[[#This Row],[Name]])</f>
        <v>#NAME?</v>
      </c>
      <c r="AW306" s="11" t="e">
        <f ca="1">_xlfn.MAXIFS(Table15[High Intensity Distance (m)_&gt;15],Table15[Name],Table15[[#This Row],[Name]])</f>
        <v>#NAME?</v>
      </c>
      <c r="AX306" s="11" t="e">
        <f ca="1">_xlfn.MAXIFS(Table15[Velocity Zone 5 (20-25 Km/h) (m)],Table15[Name],Table15[[#This Row],[Name]])</f>
        <v>#NAME?</v>
      </c>
      <c r="AY306" s="11" t="e">
        <f ca="1">_xlfn.MAXIFS(Table15[Total Player Load],Table15[Name],Table15[[#This Row],[Name]])</f>
        <v>#NAME?</v>
      </c>
      <c r="AZ306" s="11" t="e">
        <f ca="1">_xlfn.MAXIFS(Table15[ACC+DEC],Table15[Name],Table15[[#This Row],[Name]])</f>
        <v>#NAME?</v>
      </c>
      <c r="BA306" s="11">
        <f>CONVERT(Table15[[#This Row],[Total Duration]],"day","mn")</f>
        <v>85.5</v>
      </c>
      <c r="BB306" s="12">
        <f>Table15[[#This Row],[HSD Above 20 km/h]]/Table15[[#This Row],[Duration(min)]]</f>
        <v>7.7932164912280708</v>
      </c>
      <c r="BC306" s="12">
        <f>Table15[[#This Row],[Velocity Zone 4 (15-20 Km/h) (m)]]/Table15[[#This Row],[Duration(min)]]</f>
        <v>7.2046781286549715</v>
      </c>
      <c r="BD306" s="12">
        <f>Table15[[#This Row],[Velocity Zone 6 (25 + Km/h) (m)]]/Table15[[#This Row],[Duration(min)]]</f>
        <v>1.523274970760234</v>
      </c>
      <c r="BE306" s="12">
        <f>Table15[[#This Row],[Acceleration B1-3 Total Efforts (Gen 2)]]/Table15[[#This Row],[Duration(min)]]</f>
        <v>1.0526315789473684</v>
      </c>
      <c r="BF306" s="12">
        <f>Table15[[#This Row],[Deceleration B1-3 Total Efforts (Gen 2)]]/Table15[[#This Row],[Duration(min)]]</f>
        <v>0.80701754385964908</v>
      </c>
      <c r="BG306" s="12">
        <f>Table15[[#This Row],[High Intensity Distance (m)_&gt;15]]/Table15[[#This Row],[Duration(min)]]</f>
        <v>14.99789461988304</v>
      </c>
      <c r="BH306" s="12">
        <f>Table15[[#This Row],[Velocity Zone 5 (20-25 Km/h) (m)]]/Table15[[#This Row],[Duration(min)]]</f>
        <v>6.269941520467837</v>
      </c>
      <c r="BI306" s="12">
        <f>Table15[[#This Row],[Total Player Load]]/Table15[[#This Row],[Duration(min)]]</f>
        <v>4.3819577777777781</v>
      </c>
      <c r="BJ306" s="12">
        <f>Table15[[#This Row],[ACC+DEC]]/Table15[[#This Row],[Duration(min)]]</f>
        <v>1.8596491228070176</v>
      </c>
      <c r="BK306" s="11"/>
      <c r="BL306" s="11"/>
    </row>
    <row r="307" spans="1:64" x14ac:dyDescent="0.3">
      <c r="A307" s="6" t="s">
        <v>159</v>
      </c>
      <c r="B307" s="6" t="s">
        <v>217</v>
      </c>
      <c r="C307" s="18" t="s">
        <v>218</v>
      </c>
      <c r="D307" s="6" t="s">
        <v>133</v>
      </c>
      <c r="E307" s="17" t="s">
        <v>223</v>
      </c>
      <c r="F307" s="19">
        <v>5994.9057000000003</v>
      </c>
      <c r="G307" s="19">
        <v>529.53000999999995</v>
      </c>
      <c r="H307" s="19">
        <v>28.948720000000002</v>
      </c>
      <c r="I307" s="19">
        <v>1213.2700299999999</v>
      </c>
      <c r="J307" s="19">
        <v>131.9</v>
      </c>
      <c r="K307" s="19">
        <v>68</v>
      </c>
      <c r="L307" s="19">
        <v>58</v>
      </c>
      <c r="M307" s="19">
        <v>1742.8000400000001</v>
      </c>
      <c r="N307" s="19">
        <v>397.63001000000003</v>
      </c>
      <c r="O307" s="19">
        <v>566.14554999999996</v>
      </c>
      <c r="P307" s="25">
        <v>103.27942</v>
      </c>
      <c r="Q307" s="26">
        <f>SUM(Table15[[#This Row],[Acceleration B1-3 Total Efforts (Gen 2)]:[Deceleration B1-3 Total Efforts (Gen 2)]])</f>
        <v>126</v>
      </c>
      <c r="R307" s="22">
        <f>AVERAGEIF(Table15[Name],Table15[[#This Row],[Name]],Table15[Total Distance (m)])</f>
        <v>4770.1773194736861</v>
      </c>
      <c r="S307" s="11">
        <f>AVERAGEIF(Table15[Name],Table15[[#This Row],[Name]],Table15[HSD Above 20 km/h])</f>
        <v>287.34263210526314</v>
      </c>
      <c r="T307" s="11">
        <f>AVERAGEIF(Table15[Name],Table15[[#This Row],[Name]],Table15[Maximum Velocity (km/h)])</f>
        <v>26.175440000000002</v>
      </c>
      <c r="U307" s="11">
        <f>AVERAGEIF(Table15[Name],Table15[[#This Row],[Name]],Table15[Velocity Zone 4 (15-20 Km/h) (m)])</f>
        <v>619.53948315789467</v>
      </c>
      <c r="V307" s="11">
        <f>AVERAGEIF(Table15[Name],Table15[[#This Row],[Name]],Table15[Velocity Zone 6 (25 + Km/h) (m)])</f>
        <v>51.665788947368419</v>
      </c>
      <c r="W307" s="11">
        <f>AVERAGEIF(Table15[Name],Table15[[#This Row],[Name]],Table15[Acceleration B1-3 Total Efforts (Gen 2)])</f>
        <v>67</v>
      </c>
      <c r="X307" s="11">
        <f>AVERAGEIF(Table15[Name],Table15[[#This Row],[Name]],Table15[Deceleration B1-3 Total Efforts (Gen 2)])</f>
        <v>53.263157894736842</v>
      </c>
      <c r="Y307" s="11">
        <f>AVERAGEIF(Table15[Name],Table15[[#This Row],[Name]],Table15[High Intensity Distance (m)_&gt;15])</f>
        <v>906.88211526315797</v>
      </c>
      <c r="Z307" s="11">
        <f>AVERAGEIF(Table15[Name],Table15[[#This Row],[Name]],Table15[Velocity Zone 5 (20-25 Km/h) (m)])</f>
        <v>235.67684315789475</v>
      </c>
      <c r="AA307" s="11">
        <f>AVERAGEIF(Table15[Name],Table15[[#This Row],[Name]],Table15[Total Player Load])</f>
        <v>507.92690578947372</v>
      </c>
      <c r="AB307" s="11">
        <f>AVERAGEIF(Table15[Name],Table15[[#This Row],[Name]],Table15[ACC+DEC])</f>
        <v>120.26315789473684</v>
      </c>
      <c r="AC307" s="11">
        <f>AVERAGE(Table15[Total Distance (m)])</f>
        <v>5546.0900840188679</v>
      </c>
      <c r="AD307" s="11">
        <f>AVERAGE(Table15[HSD Above 20 km/h])</f>
        <v>248.67511279245289</v>
      </c>
      <c r="AE307" s="11">
        <f>AVERAGE(Table15[Maximum Velocity (km/h)])</f>
        <v>25.938714150943401</v>
      </c>
      <c r="AF307" s="11">
        <f>AVERAGE(Table15[Velocity Zone 4 (15-20 Km/h) (m)])</f>
        <v>585.63754809433908</v>
      </c>
      <c r="AG307" s="11">
        <f>AVERAGE(Table15[Velocity Zone 6 (25 + Km/h) (m)])</f>
        <v>55.103452830188672</v>
      </c>
      <c r="AH307" s="11">
        <f>AVERAGE(Table15[Acceleration B1-3 Total Efforts (Gen 2)])</f>
        <v>70.932075471698113</v>
      </c>
      <c r="AI307" s="11">
        <f>AVERAGE(Table15[Deceleration B1-3 Total Efforts (Gen 2)])</f>
        <v>58.513207547169813</v>
      </c>
      <c r="AJ307" s="11">
        <f>AVERAGE(Table15[High Intensity Distance (m)_&gt;15])</f>
        <v>834.31266088679206</v>
      </c>
      <c r="AK307" s="11">
        <f>AVERAGE(Table15[Velocity Zone 5 (20-25 Km/h) (m)])</f>
        <v>193.57165996226419</v>
      </c>
      <c r="AL307" s="11">
        <f>AVERAGE(Table15[Total Player Load])</f>
        <v>612.17092028301886</v>
      </c>
      <c r="AM307" s="11">
        <f>AVERAGE(Table15[ACC+DEC])</f>
        <v>129.44528301886791</v>
      </c>
      <c r="AN307" s="11" t="str">
        <f>TEXT(Table15[[#This Row],[Date]],"mmmm")</f>
        <v>juillet</v>
      </c>
      <c r="AO307" s="11" t="e">
        <f ca="1">_xlfn.MAXIFS(Table15[Total Distance (m)],Table15[Name],Table15[[#This Row],[Name]])</f>
        <v>#NAME?</v>
      </c>
      <c r="AP307" s="11" t="e">
        <f ca="1">_xlfn.MAXIFS(Table15[HSD Above 20 km/h],Table15[Name],Table15[[#This Row],[Name]])</f>
        <v>#NAME?</v>
      </c>
      <c r="AQ307" s="11" t="e">
        <f ca="1">_xlfn.MAXIFS(Table15[Maximum Velocity (km/h)],Table15[Name],Table15[[#This Row],[Name]])</f>
        <v>#NAME?</v>
      </c>
      <c r="AR307" s="9" t="e">
        <f ca="1">Table15[[#This Row],[Maximum Velocity (km/h)]]/Table15[[#This Row],[Max_Maximum Velocity (km/h)]]</f>
        <v>#NAME?</v>
      </c>
      <c r="AS307" s="11" t="e">
        <f ca="1">_xlfn.MAXIFS(Table15[Velocity Zone 4 (15-20 Km/h) (m)],Table15[Name],Table15[[#This Row],[Name]])</f>
        <v>#NAME?</v>
      </c>
      <c r="AT307" s="11" t="e">
        <f ca="1">_xlfn.MAXIFS(Table15[Velocity Zone 6 (25 + Km/h) (m)],Table15[Name],Table15[[#This Row],[Name]])</f>
        <v>#NAME?</v>
      </c>
      <c r="AU307" s="11" t="e">
        <f ca="1">_xlfn.MAXIFS(Table15[Acceleration B1-3 Total Efforts (Gen 2)],Table15[Name],Table15[[#This Row],[Name]])</f>
        <v>#NAME?</v>
      </c>
      <c r="AV307" s="11" t="e">
        <f ca="1">_xlfn.MAXIFS(Table15[Deceleration B1-3 Total Efforts (Gen 2)],Table15[Name],Table15[[#This Row],[Name]])</f>
        <v>#NAME?</v>
      </c>
      <c r="AW307" s="11" t="e">
        <f ca="1">_xlfn.MAXIFS(Table15[High Intensity Distance (m)_&gt;15],Table15[Name],Table15[[#This Row],[Name]])</f>
        <v>#NAME?</v>
      </c>
      <c r="AX307" s="11" t="e">
        <f ca="1">_xlfn.MAXIFS(Table15[Velocity Zone 5 (20-25 Km/h) (m)],Table15[Name],Table15[[#This Row],[Name]])</f>
        <v>#NAME?</v>
      </c>
      <c r="AY307" s="11" t="e">
        <f ca="1">_xlfn.MAXIFS(Table15[Total Player Load],Table15[Name],Table15[[#This Row],[Name]])</f>
        <v>#NAME?</v>
      </c>
      <c r="AZ307" s="11" t="e">
        <f ca="1">_xlfn.MAXIFS(Table15[ACC+DEC],Table15[Name],Table15[[#This Row],[Name]])</f>
        <v>#NAME?</v>
      </c>
      <c r="BA307" s="11">
        <f>CONVERT(Table15[[#This Row],[Total Duration]],"day","mn")</f>
        <v>58.033333333333331</v>
      </c>
      <c r="BB307" s="12">
        <f>Table15[[#This Row],[HSD Above 20 km/h]]/Table15[[#This Row],[Duration(min)]]</f>
        <v>9.1245837449741529</v>
      </c>
      <c r="BC307" s="12">
        <f>Table15[[#This Row],[Velocity Zone 4 (15-20 Km/h) (m)]]/Table15[[#This Row],[Duration(min)]]</f>
        <v>20.906433601378517</v>
      </c>
      <c r="BD307" s="12">
        <f>Table15[[#This Row],[Velocity Zone 6 (25 + Km/h) (m)]]/Table15[[#This Row],[Duration(min)]]</f>
        <v>2.2728317059161403</v>
      </c>
      <c r="BE307" s="12">
        <f>Table15[[#This Row],[Acceleration B1-3 Total Efforts (Gen 2)]]/Table15[[#This Row],[Duration(min)]]</f>
        <v>1.1717403790924756</v>
      </c>
      <c r="BF307" s="12">
        <f>Table15[[#This Row],[Deceleration B1-3 Total Efforts (Gen 2)]]/Table15[[#This Row],[Duration(min)]]</f>
        <v>0.99942561746122927</v>
      </c>
      <c r="BG307" s="12">
        <f>Table15[[#This Row],[High Intensity Distance (m)_&gt;15]]/Table15[[#This Row],[Duration(min)]]</f>
        <v>30.031017346352673</v>
      </c>
      <c r="BH307" s="12">
        <f>Table15[[#This Row],[Velocity Zone 5 (20-25 Km/h) (m)]]/Table15[[#This Row],[Duration(min)]]</f>
        <v>6.8517520390580131</v>
      </c>
      <c r="BI307" s="12">
        <f>Table15[[#This Row],[Total Player Load]]/Table15[[#This Row],[Duration(min)]]</f>
        <v>9.7555235496840886</v>
      </c>
      <c r="BJ307" s="12">
        <f>Table15[[#This Row],[ACC+DEC]]/Table15[[#This Row],[Duration(min)]]</f>
        <v>2.1711659965537047</v>
      </c>
      <c r="BK307" s="11"/>
      <c r="BL307" s="11"/>
    </row>
    <row r="308" spans="1:64" x14ac:dyDescent="0.3">
      <c r="A308" s="6" t="s">
        <v>22</v>
      </c>
      <c r="B308" s="6" t="s">
        <v>217</v>
      </c>
      <c r="C308" s="18" t="s">
        <v>218</v>
      </c>
      <c r="D308" s="6" t="s">
        <v>19</v>
      </c>
      <c r="E308" s="17" t="s">
        <v>224</v>
      </c>
      <c r="F308" s="19">
        <v>3841.8740200000002</v>
      </c>
      <c r="G308" s="19">
        <v>1040.26999</v>
      </c>
      <c r="H308" s="19">
        <v>34.203090000000003</v>
      </c>
      <c r="I308" s="19">
        <v>552.18998999999997</v>
      </c>
      <c r="J308" s="19">
        <v>173.85001</v>
      </c>
      <c r="K308" s="19">
        <v>80</v>
      </c>
      <c r="L308" s="19">
        <v>67</v>
      </c>
      <c r="M308" s="19">
        <v>1592.4599800000001</v>
      </c>
      <c r="N308" s="19">
        <v>866.41998000000001</v>
      </c>
      <c r="O308" s="19">
        <v>444.42227000000003</v>
      </c>
      <c r="P308" s="25">
        <v>47.402450000000002</v>
      </c>
      <c r="Q308" s="26">
        <f>SUM(Table15[[#This Row],[Acceleration B1-3 Total Efforts (Gen 2)]:[Deceleration B1-3 Total Efforts (Gen 2)]])</f>
        <v>147</v>
      </c>
      <c r="R308" s="22">
        <f>AVERAGEIF(Table15[Name],Table15[[#This Row],[Name]],Table15[Total Distance (m)])</f>
        <v>5462.7683058620696</v>
      </c>
      <c r="S308" s="11">
        <f>AVERAGEIF(Table15[Name],Table15[[#This Row],[Name]],Table15[HSD Above 20 km/h])</f>
        <v>326.42379344827589</v>
      </c>
      <c r="T308" s="11">
        <f>AVERAGEIF(Table15[Name],Table15[[#This Row],[Name]],Table15[Maximum Velocity (km/h)])</f>
        <v>27.231627931034481</v>
      </c>
      <c r="U308" s="11">
        <f>AVERAGEIF(Table15[Name],Table15[[#This Row],[Name]],Table15[Velocity Zone 4 (15-20 Km/h) (m)])</f>
        <v>608.04103965517231</v>
      </c>
      <c r="V308" s="11">
        <f>AVERAGEIF(Table15[Name],Table15[[#This Row],[Name]],Table15[Velocity Zone 6 (25 + Km/h) (m)])</f>
        <v>84.49862137931035</v>
      </c>
      <c r="W308" s="11">
        <f>AVERAGEIF(Table15[Name],Table15[[#This Row],[Name]],Table15[Acceleration B1-3 Total Efforts (Gen 2)])</f>
        <v>82.482758620689651</v>
      </c>
      <c r="X308" s="11">
        <f>AVERAGEIF(Table15[Name],Table15[[#This Row],[Name]],Table15[Deceleration B1-3 Total Efforts (Gen 2)])</f>
        <v>68.65517241379311</v>
      </c>
      <c r="Y308" s="11">
        <f>AVERAGEIF(Table15[Name],Table15[[#This Row],[Name]],Table15[High Intensity Distance (m)_&gt;15])</f>
        <v>934.4648331034482</v>
      </c>
      <c r="Z308" s="11">
        <f>AVERAGEIF(Table15[Name],Table15[[#This Row],[Name]],Table15[Velocity Zone 5 (20-25 Km/h) (m)])</f>
        <v>241.92517206896545</v>
      </c>
      <c r="AA308" s="11">
        <f>AVERAGEIF(Table15[Name],Table15[[#This Row],[Name]],Table15[Total Player Load])</f>
        <v>648.54259724137933</v>
      </c>
      <c r="AB308" s="11">
        <f>AVERAGEIF(Table15[Name],Table15[[#This Row],[Name]],Table15[ACC+DEC])</f>
        <v>151.13793103448276</v>
      </c>
      <c r="AC308" s="11">
        <f>AVERAGE(Table15[Total Distance (m)])</f>
        <v>5546.0900840188679</v>
      </c>
      <c r="AD308" s="11">
        <f>AVERAGE(Table15[HSD Above 20 km/h])</f>
        <v>248.67511279245289</v>
      </c>
      <c r="AE308" s="11">
        <f>AVERAGE(Table15[Maximum Velocity (km/h)])</f>
        <v>25.938714150943401</v>
      </c>
      <c r="AF308" s="11">
        <f>AVERAGE(Table15[Velocity Zone 4 (15-20 Km/h) (m)])</f>
        <v>585.63754809433908</v>
      </c>
      <c r="AG308" s="11">
        <f>AVERAGE(Table15[Velocity Zone 6 (25 + Km/h) (m)])</f>
        <v>55.103452830188672</v>
      </c>
      <c r="AH308" s="11">
        <f>AVERAGE(Table15[Acceleration B1-3 Total Efforts (Gen 2)])</f>
        <v>70.932075471698113</v>
      </c>
      <c r="AI308" s="11">
        <f>AVERAGE(Table15[Deceleration B1-3 Total Efforts (Gen 2)])</f>
        <v>58.513207547169813</v>
      </c>
      <c r="AJ308" s="11">
        <f>AVERAGE(Table15[High Intensity Distance (m)_&gt;15])</f>
        <v>834.31266088679206</v>
      </c>
      <c r="AK308" s="11">
        <f>AVERAGE(Table15[Velocity Zone 5 (20-25 Km/h) (m)])</f>
        <v>193.57165996226419</v>
      </c>
      <c r="AL308" s="11">
        <f>AVERAGE(Table15[Total Player Load])</f>
        <v>612.17092028301886</v>
      </c>
      <c r="AM308" s="11">
        <f>AVERAGE(Table15[ACC+DEC])</f>
        <v>129.44528301886791</v>
      </c>
      <c r="AN308" s="11" t="str">
        <f>TEXT(Table15[[#This Row],[Date]],"mmmm")</f>
        <v>juillet</v>
      </c>
      <c r="AO308" s="11" t="e">
        <f ca="1">_xlfn.MAXIFS(Table15[Total Distance (m)],Table15[Name],Table15[[#This Row],[Name]])</f>
        <v>#NAME?</v>
      </c>
      <c r="AP308" s="11" t="e">
        <f ca="1">_xlfn.MAXIFS(Table15[HSD Above 20 km/h],Table15[Name],Table15[[#This Row],[Name]])</f>
        <v>#NAME?</v>
      </c>
      <c r="AQ308" s="11" t="e">
        <f ca="1">_xlfn.MAXIFS(Table15[Maximum Velocity (km/h)],Table15[Name],Table15[[#This Row],[Name]])</f>
        <v>#NAME?</v>
      </c>
      <c r="AR308" s="9" t="e">
        <f ca="1">Table15[[#This Row],[Maximum Velocity (km/h)]]/Table15[[#This Row],[Max_Maximum Velocity (km/h)]]</f>
        <v>#NAME?</v>
      </c>
      <c r="AS308" s="11" t="e">
        <f ca="1">_xlfn.MAXIFS(Table15[Velocity Zone 4 (15-20 Km/h) (m)],Table15[Name],Table15[[#This Row],[Name]])</f>
        <v>#NAME?</v>
      </c>
      <c r="AT308" s="11" t="e">
        <f ca="1">_xlfn.MAXIFS(Table15[Velocity Zone 6 (25 + Km/h) (m)],Table15[Name],Table15[[#This Row],[Name]])</f>
        <v>#NAME?</v>
      </c>
      <c r="AU308" s="11" t="e">
        <f ca="1">_xlfn.MAXIFS(Table15[Acceleration B1-3 Total Efforts (Gen 2)],Table15[Name],Table15[[#This Row],[Name]])</f>
        <v>#NAME?</v>
      </c>
      <c r="AV308" s="11" t="e">
        <f ca="1">_xlfn.MAXIFS(Table15[Deceleration B1-3 Total Efforts (Gen 2)],Table15[Name],Table15[[#This Row],[Name]])</f>
        <v>#NAME?</v>
      </c>
      <c r="AW308" s="11" t="e">
        <f ca="1">_xlfn.MAXIFS(Table15[High Intensity Distance (m)_&gt;15],Table15[Name],Table15[[#This Row],[Name]])</f>
        <v>#NAME?</v>
      </c>
      <c r="AX308" s="11" t="e">
        <f ca="1">_xlfn.MAXIFS(Table15[Velocity Zone 5 (20-25 Km/h) (m)],Table15[Name],Table15[[#This Row],[Name]])</f>
        <v>#NAME?</v>
      </c>
      <c r="AY308" s="11" t="e">
        <f ca="1">_xlfn.MAXIFS(Table15[Total Player Load],Table15[Name],Table15[[#This Row],[Name]])</f>
        <v>#NAME?</v>
      </c>
      <c r="AZ308" s="11" t="e">
        <f ca="1">_xlfn.MAXIFS(Table15[ACC+DEC],Table15[Name],Table15[[#This Row],[Name]])</f>
        <v>#NAME?</v>
      </c>
      <c r="BA308" s="11">
        <f>CONVERT(Table15[[#This Row],[Total Duration]],"day","mn")</f>
        <v>85.433333333333351</v>
      </c>
      <c r="BB308" s="12">
        <f>Table15[[#This Row],[HSD Above 20 km/h]]/Table15[[#This Row],[Duration(min)]]</f>
        <v>12.176394732735073</v>
      </c>
      <c r="BC308" s="12">
        <f>Table15[[#This Row],[Velocity Zone 4 (15-20 Km/h) (m)]]/Table15[[#This Row],[Duration(min)]]</f>
        <v>6.4634021459227453</v>
      </c>
      <c r="BD308" s="12">
        <f>Table15[[#This Row],[Velocity Zone 6 (25 + Km/h) (m)]]/Table15[[#This Row],[Duration(min)]]</f>
        <v>2.0349201326570419</v>
      </c>
      <c r="BE308" s="12">
        <f>Table15[[#This Row],[Acceleration B1-3 Total Efforts (Gen 2)]]/Table15[[#This Row],[Duration(min)]]</f>
        <v>0.93640265314085036</v>
      </c>
      <c r="BF308" s="12">
        <f>Table15[[#This Row],[Deceleration B1-3 Total Efforts (Gen 2)]]/Table15[[#This Row],[Duration(min)]]</f>
        <v>0.7842372220054622</v>
      </c>
      <c r="BG308" s="12">
        <f>Table15[[#This Row],[High Intensity Distance (m)_&gt;15]]/Table15[[#This Row],[Duration(min)]]</f>
        <v>18.639796878657819</v>
      </c>
      <c r="BH308" s="12">
        <f>Table15[[#This Row],[Velocity Zone 5 (20-25 Km/h) (m)]]/Table15[[#This Row],[Duration(min)]]</f>
        <v>10.141474600078032</v>
      </c>
      <c r="BI308" s="12">
        <f>Table15[[#This Row],[Total Player Load]]/Table15[[#This Row],[Duration(min)]]</f>
        <v>5.2019774092859921</v>
      </c>
      <c r="BJ308" s="12">
        <f>Table15[[#This Row],[ACC+DEC]]/Table15[[#This Row],[Duration(min)]]</f>
        <v>1.7206398751463126</v>
      </c>
      <c r="BK308" s="11"/>
      <c r="BL308" s="11"/>
    </row>
    <row r="309" spans="1:64" x14ac:dyDescent="0.3">
      <c r="A309" s="6" t="s">
        <v>37</v>
      </c>
      <c r="B309" s="6" t="s">
        <v>217</v>
      </c>
      <c r="C309" s="18" t="s">
        <v>218</v>
      </c>
      <c r="D309" s="6" t="s">
        <v>19</v>
      </c>
      <c r="E309" s="17" t="s">
        <v>225</v>
      </c>
      <c r="F309" s="19">
        <v>9768.3128099999994</v>
      </c>
      <c r="G309" s="19">
        <v>575.05999999999995</v>
      </c>
      <c r="H309" s="19">
        <v>29.80668</v>
      </c>
      <c r="I309" s="19">
        <v>932.02</v>
      </c>
      <c r="J309" s="19">
        <v>197.84</v>
      </c>
      <c r="K309" s="19">
        <v>99</v>
      </c>
      <c r="L309" s="19">
        <v>90</v>
      </c>
      <c r="M309" s="19">
        <v>1507.08</v>
      </c>
      <c r="N309" s="19">
        <v>377.22</v>
      </c>
      <c r="O309" s="19">
        <v>988.24257999999998</v>
      </c>
      <c r="P309" s="25">
        <v>93.518289999999993</v>
      </c>
      <c r="Q309" s="26">
        <f>SUM(Table15[[#This Row],[Acceleration B1-3 Total Efforts (Gen 2)]:[Deceleration B1-3 Total Efforts (Gen 2)]])</f>
        <v>189</v>
      </c>
      <c r="R309" s="22">
        <f>AVERAGEIF(Table15[Name],Table15[[#This Row],[Name]],Table15[Total Distance (m)])</f>
        <v>6139.7996708333349</v>
      </c>
      <c r="S309" s="11">
        <f>AVERAGEIF(Table15[Name],Table15[[#This Row],[Name]],Table15[HSD Above 20 km/h])</f>
        <v>201.54916583333338</v>
      </c>
      <c r="T309" s="11">
        <f>AVERAGEIF(Table15[Name],Table15[[#This Row],[Name]],Table15[Maximum Velocity (km/h)])</f>
        <v>23.793131666666667</v>
      </c>
      <c r="U309" s="11">
        <f>AVERAGEIF(Table15[Name],Table15[[#This Row],[Name]],Table15[Velocity Zone 4 (15-20 Km/h) (m)])</f>
        <v>577.89167124999983</v>
      </c>
      <c r="V309" s="11">
        <f>AVERAGEIF(Table15[Name],Table15[[#This Row],[Name]],Table15[Velocity Zone 6 (25 + Km/h) (m)])</f>
        <v>45.649166250000007</v>
      </c>
      <c r="W309" s="11">
        <f>AVERAGEIF(Table15[Name],Table15[[#This Row],[Name]],Table15[Acceleration B1-3 Total Efforts (Gen 2)])</f>
        <v>68.25</v>
      </c>
      <c r="X309" s="11">
        <f>AVERAGEIF(Table15[Name],Table15[[#This Row],[Name]],Table15[Deceleration B1-3 Total Efforts (Gen 2)])</f>
        <v>52.208333333333336</v>
      </c>
      <c r="Y309" s="11">
        <f>AVERAGEIF(Table15[Name],Table15[[#This Row],[Name]],Table15[High Intensity Distance (m)_&gt;15])</f>
        <v>779.44083708333335</v>
      </c>
      <c r="Z309" s="11">
        <f>AVERAGEIF(Table15[Name],Table15[[#This Row],[Name]],Table15[Velocity Zone 5 (20-25 Km/h) (m)])</f>
        <v>155.89999958333337</v>
      </c>
      <c r="AA309" s="11">
        <f>AVERAGEIF(Table15[Name],Table15[[#This Row],[Name]],Table15[Total Player Load])</f>
        <v>674.74275333333321</v>
      </c>
      <c r="AB309" s="11">
        <f>AVERAGEIF(Table15[Name],Table15[[#This Row],[Name]],Table15[ACC+DEC])</f>
        <v>120.45833333333333</v>
      </c>
      <c r="AC309" s="11">
        <f>AVERAGE(Table15[Total Distance (m)])</f>
        <v>5546.0900840188679</v>
      </c>
      <c r="AD309" s="11">
        <f>AVERAGE(Table15[HSD Above 20 km/h])</f>
        <v>248.67511279245289</v>
      </c>
      <c r="AE309" s="11">
        <f>AVERAGE(Table15[Maximum Velocity (km/h)])</f>
        <v>25.938714150943401</v>
      </c>
      <c r="AF309" s="11">
        <f>AVERAGE(Table15[Velocity Zone 4 (15-20 Km/h) (m)])</f>
        <v>585.63754809433908</v>
      </c>
      <c r="AG309" s="11">
        <f>AVERAGE(Table15[Velocity Zone 6 (25 + Km/h) (m)])</f>
        <v>55.103452830188672</v>
      </c>
      <c r="AH309" s="11">
        <f>AVERAGE(Table15[Acceleration B1-3 Total Efforts (Gen 2)])</f>
        <v>70.932075471698113</v>
      </c>
      <c r="AI309" s="11">
        <f>AVERAGE(Table15[Deceleration B1-3 Total Efforts (Gen 2)])</f>
        <v>58.513207547169813</v>
      </c>
      <c r="AJ309" s="11">
        <f>AVERAGE(Table15[High Intensity Distance (m)_&gt;15])</f>
        <v>834.31266088679206</v>
      </c>
      <c r="AK309" s="11">
        <f>AVERAGE(Table15[Velocity Zone 5 (20-25 Km/h) (m)])</f>
        <v>193.57165996226419</v>
      </c>
      <c r="AL309" s="11">
        <f>AVERAGE(Table15[Total Player Load])</f>
        <v>612.17092028301886</v>
      </c>
      <c r="AM309" s="11">
        <f>AVERAGE(Table15[ACC+DEC])</f>
        <v>129.44528301886791</v>
      </c>
      <c r="AN309" s="11" t="str">
        <f>TEXT(Table15[[#This Row],[Date]],"mmmm")</f>
        <v>juillet</v>
      </c>
      <c r="AO309" s="11" t="e">
        <f ca="1">_xlfn.MAXIFS(Table15[Total Distance (m)],Table15[Name],Table15[[#This Row],[Name]])</f>
        <v>#NAME?</v>
      </c>
      <c r="AP309" s="11" t="e">
        <f ca="1">_xlfn.MAXIFS(Table15[HSD Above 20 km/h],Table15[Name],Table15[[#This Row],[Name]])</f>
        <v>#NAME?</v>
      </c>
      <c r="AQ309" s="11" t="e">
        <f ca="1">_xlfn.MAXIFS(Table15[Maximum Velocity (km/h)],Table15[Name],Table15[[#This Row],[Name]])</f>
        <v>#NAME?</v>
      </c>
      <c r="AR309" s="9" t="e">
        <f ca="1">Table15[[#This Row],[Maximum Velocity (km/h)]]/Table15[[#This Row],[Max_Maximum Velocity (km/h)]]</f>
        <v>#NAME?</v>
      </c>
      <c r="AS309" s="11" t="e">
        <f ca="1">_xlfn.MAXIFS(Table15[Velocity Zone 4 (15-20 Km/h) (m)],Table15[Name],Table15[[#This Row],[Name]])</f>
        <v>#NAME?</v>
      </c>
      <c r="AT309" s="11" t="e">
        <f ca="1">_xlfn.MAXIFS(Table15[Velocity Zone 6 (25 + Km/h) (m)],Table15[Name],Table15[[#This Row],[Name]])</f>
        <v>#NAME?</v>
      </c>
      <c r="AU309" s="11" t="e">
        <f ca="1">_xlfn.MAXIFS(Table15[Acceleration B1-3 Total Efforts (Gen 2)],Table15[Name],Table15[[#This Row],[Name]])</f>
        <v>#NAME?</v>
      </c>
      <c r="AV309" s="11" t="e">
        <f ca="1">_xlfn.MAXIFS(Table15[Deceleration B1-3 Total Efforts (Gen 2)],Table15[Name],Table15[[#This Row],[Name]])</f>
        <v>#NAME?</v>
      </c>
      <c r="AW309" s="11" t="e">
        <f ca="1">_xlfn.MAXIFS(Table15[High Intensity Distance (m)_&gt;15],Table15[Name],Table15[[#This Row],[Name]])</f>
        <v>#NAME?</v>
      </c>
      <c r="AX309" s="11" t="e">
        <f ca="1">_xlfn.MAXIFS(Table15[Velocity Zone 5 (20-25 Km/h) (m)],Table15[Name],Table15[[#This Row],[Name]])</f>
        <v>#NAME?</v>
      </c>
      <c r="AY309" s="11" t="e">
        <f ca="1">_xlfn.MAXIFS(Table15[Total Player Load],Table15[Name],Table15[[#This Row],[Name]])</f>
        <v>#NAME?</v>
      </c>
      <c r="AZ309" s="11" t="e">
        <f ca="1">_xlfn.MAXIFS(Table15[ACC+DEC],Table15[Name],Table15[[#This Row],[Name]])</f>
        <v>#NAME?</v>
      </c>
      <c r="BA309" s="11">
        <f>CONVERT(Table15[[#This Row],[Total Duration]],"day","mn")</f>
        <v>104.45</v>
      </c>
      <c r="BB309" s="12">
        <f>Table15[[#This Row],[HSD Above 20 km/h]]/Table15[[#This Row],[Duration(min)]]</f>
        <v>5.5056007659167063</v>
      </c>
      <c r="BC309" s="12">
        <f>Table15[[#This Row],[Velocity Zone 4 (15-20 Km/h) (m)]]/Table15[[#This Row],[Duration(min)]]</f>
        <v>8.9231211105792241</v>
      </c>
      <c r="BD309" s="12">
        <f>Table15[[#This Row],[Velocity Zone 6 (25 + Km/h) (m)]]/Table15[[#This Row],[Duration(min)]]</f>
        <v>1.8941120153183342</v>
      </c>
      <c r="BE309" s="12">
        <f>Table15[[#This Row],[Acceleration B1-3 Total Efforts (Gen 2)]]/Table15[[#This Row],[Duration(min)]]</f>
        <v>0.94782192436572521</v>
      </c>
      <c r="BF309" s="12">
        <f>Table15[[#This Row],[Deceleration B1-3 Total Efforts (Gen 2)]]/Table15[[#This Row],[Duration(min)]]</f>
        <v>0.86165629487793205</v>
      </c>
      <c r="BG309" s="12">
        <f>Table15[[#This Row],[High Intensity Distance (m)_&gt;15]]/Table15[[#This Row],[Duration(min)]]</f>
        <v>14.42872187649593</v>
      </c>
      <c r="BH309" s="12">
        <f>Table15[[#This Row],[Velocity Zone 5 (20-25 Km/h) (m)]]/Table15[[#This Row],[Duration(min)]]</f>
        <v>3.6114887505983724</v>
      </c>
      <c r="BI309" s="12">
        <f>Table15[[#This Row],[Total Player Load]]/Table15[[#This Row],[Duration(min)]]</f>
        <v>9.4613937769267586</v>
      </c>
      <c r="BJ309" s="12">
        <f>Table15[[#This Row],[ACC+DEC]]/Table15[[#This Row],[Duration(min)]]</f>
        <v>1.8094782192436571</v>
      </c>
      <c r="BK309" s="11"/>
      <c r="BL309" s="11"/>
    </row>
    <row r="310" spans="1:64" x14ac:dyDescent="0.3">
      <c r="A310" s="6" t="s">
        <v>23</v>
      </c>
      <c r="B310" s="6" t="s">
        <v>217</v>
      </c>
      <c r="C310" s="18" t="s">
        <v>218</v>
      </c>
      <c r="D310" s="6" t="s">
        <v>24</v>
      </c>
      <c r="E310" s="17" t="s">
        <v>221</v>
      </c>
      <c r="F310" s="19">
        <v>10566.004999999999</v>
      </c>
      <c r="G310" s="19">
        <v>323.36998999999997</v>
      </c>
      <c r="H310" s="19">
        <v>28.10568</v>
      </c>
      <c r="I310" s="19">
        <v>881.8</v>
      </c>
      <c r="J310" s="19">
        <v>47.13</v>
      </c>
      <c r="K310" s="19">
        <v>84</v>
      </c>
      <c r="L310" s="19">
        <v>79</v>
      </c>
      <c r="M310" s="19">
        <v>1205.1699900000001</v>
      </c>
      <c r="N310" s="19">
        <v>276.23998999999998</v>
      </c>
      <c r="O310" s="19">
        <v>1051.7535600000001</v>
      </c>
      <c r="P310" s="25">
        <v>98.934330000000003</v>
      </c>
      <c r="Q310" s="26">
        <f>SUM(Table15[[#This Row],[Acceleration B1-3 Total Efforts (Gen 2)]:[Deceleration B1-3 Total Efforts (Gen 2)]])</f>
        <v>163</v>
      </c>
      <c r="R310" s="22">
        <f>AVERAGEIF(Table15[Name],Table15[[#This Row],[Name]],Table15[Total Distance (m)])</f>
        <v>6241.2704329032267</v>
      </c>
      <c r="S310" s="11">
        <f>AVERAGEIF(Table15[Name],Table15[[#This Row],[Name]],Table15[HSD Above 20 km/h])</f>
        <v>217.21870838709677</v>
      </c>
      <c r="T310" s="11">
        <f>AVERAGEIF(Table15[Name],Table15[[#This Row],[Name]],Table15[Maximum Velocity (km/h)])</f>
        <v>26.033857419354835</v>
      </c>
      <c r="U310" s="11">
        <f>AVERAGEIF(Table15[Name],Table15[[#This Row],[Name]],Table15[Velocity Zone 4 (15-20 Km/h) (m)])</f>
        <v>570.99710096774197</v>
      </c>
      <c r="V310" s="11">
        <f>AVERAGEIF(Table15[Name],Table15[[#This Row],[Name]],Table15[Velocity Zone 6 (25 + Km/h) (m)])</f>
        <v>39.649355161290323</v>
      </c>
      <c r="W310" s="11">
        <f>AVERAGEIF(Table15[Name],Table15[[#This Row],[Name]],Table15[Acceleration B1-3 Total Efforts (Gen 2)])</f>
        <v>62.967741935483872</v>
      </c>
      <c r="X310" s="11">
        <f>AVERAGEIF(Table15[Name],Table15[[#This Row],[Name]],Table15[Deceleration B1-3 Total Efforts (Gen 2)])</f>
        <v>49.29032258064516</v>
      </c>
      <c r="Y310" s="11">
        <f>AVERAGEIF(Table15[Name],Table15[[#This Row],[Name]],Table15[High Intensity Distance (m)_&gt;15])</f>
        <v>788.2158093548386</v>
      </c>
      <c r="Z310" s="11">
        <f>AVERAGEIF(Table15[Name],Table15[[#This Row],[Name]],Table15[Velocity Zone 5 (20-25 Km/h) (m)])</f>
        <v>177.56935322580642</v>
      </c>
      <c r="AA310" s="11">
        <f>AVERAGEIF(Table15[Name],Table15[[#This Row],[Name]],Table15[Total Player Load])</f>
        <v>665.93952838709663</v>
      </c>
      <c r="AB310" s="11">
        <f>AVERAGEIF(Table15[Name],Table15[[#This Row],[Name]],Table15[ACC+DEC])</f>
        <v>112.25806451612904</v>
      </c>
      <c r="AC310" s="11">
        <f>AVERAGE(Table15[Total Distance (m)])</f>
        <v>5546.0900840188679</v>
      </c>
      <c r="AD310" s="11">
        <f>AVERAGE(Table15[HSD Above 20 km/h])</f>
        <v>248.67511279245289</v>
      </c>
      <c r="AE310" s="11">
        <f>AVERAGE(Table15[Maximum Velocity (km/h)])</f>
        <v>25.938714150943401</v>
      </c>
      <c r="AF310" s="11">
        <f>AVERAGE(Table15[Velocity Zone 4 (15-20 Km/h) (m)])</f>
        <v>585.63754809433908</v>
      </c>
      <c r="AG310" s="11">
        <f>AVERAGE(Table15[Velocity Zone 6 (25 + Km/h) (m)])</f>
        <v>55.103452830188672</v>
      </c>
      <c r="AH310" s="11">
        <f>AVERAGE(Table15[Acceleration B1-3 Total Efforts (Gen 2)])</f>
        <v>70.932075471698113</v>
      </c>
      <c r="AI310" s="11">
        <f>AVERAGE(Table15[Deceleration B1-3 Total Efforts (Gen 2)])</f>
        <v>58.513207547169813</v>
      </c>
      <c r="AJ310" s="11">
        <f>AVERAGE(Table15[High Intensity Distance (m)_&gt;15])</f>
        <v>834.31266088679206</v>
      </c>
      <c r="AK310" s="11">
        <f>AVERAGE(Table15[Velocity Zone 5 (20-25 Km/h) (m)])</f>
        <v>193.57165996226419</v>
      </c>
      <c r="AL310" s="11">
        <f>AVERAGE(Table15[Total Player Load])</f>
        <v>612.17092028301886</v>
      </c>
      <c r="AM310" s="11">
        <f>AVERAGE(Table15[ACC+DEC])</f>
        <v>129.44528301886791</v>
      </c>
      <c r="AN310" s="11" t="str">
        <f>TEXT(Table15[[#This Row],[Date]],"mmmm")</f>
        <v>juillet</v>
      </c>
      <c r="AO310" s="11" t="e">
        <f ca="1">_xlfn.MAXIFS(Table15[Total Distance (m)],Table15[Name],Table15[[#This Row],[Name]])</f>
        <v>#NAME?</v>
      </c>
      <c r="AP310" s="11" t="e">
        <f ca="1">_xlfn.MAXIFS(Table15[HSD Above 20 km/h],Table15[Name],Table15[[#This Row],[Name]])</f>
        <v>#NAME?</v>
      </c>
      <c r="AQ310" s="11" t="e">
        <f ca="1">_xlfn.MAXIFS(Table15[Maximum Velocity (km/h)],Table15[Name],Table15[[#This Row],[Name]])</f>
        <v>#NAME?</v>
      </c>
      <c r="AR310" s="9" t="e">
        <f ca="1">Table15[[#This Row],[Maximum Velocity (km/h)]]/Table15[[#This Row],[Max_Maximum Velocity (km/h)]]</f>
        <v>#NAME?</v>
      </c>
      <c r="AS310" s="11" t="e">
        <f ca="1">_xlfn.MAXIFS(Table15[Velocity Zone 4 (15-20 Km/h) (m)],Table15[Name],Table15[[#This Row],[Name]])</f>
        <v>#NAME?</v>
      </c>
      <c r="AT310" s="11" t="e">
        <f ca="1">_xlfn.MAXIFS(Table15[Velocity Zone 6 (25 + Km/h) (m)],Table15[Name],Table15[[#This Row],[Name]])</f>
        <v>#NAME?</v>
      </c>
      <c r="AU310" s="11" t="e">
        <f ca="1">_xlfn.MAXIFS(Table15[Acceleration B1-3 Total Efforts (Gen 2)],Table15[Name],Table15[[#This Row],[Name]])</f>
        <v>#NAME?</v>
      </c>
      <c r="AV310" s="11" t="e">
        <f ca="1">_xlfn.MAXIFS(Table15[Deceleration B1-3 Total Efforts (Gen 2)],Table15[Name],Table15[[#This Row],[Name]])</f>
        <v>#NAME?</v>
      </c>
      <c r="AW310" s="11" t="e">
        <f ca="1">_xlfn.MAXIFS(Table15[High Intensity Distance (m)_&gt;15],Table15[Name],Table15[[#This Row],[Name]])</f>
        <v>#NAME?</v>
      </c>
      <c r="AX310" s="11" t="e">
        <f ca="1">_xlfn.MAXIFS(Table15[Velocity Zone 5 (20-25 Km/h) (m)],Table15[Name],Table15[[#This Row],[Name]])</f>
        <v>#NAME?</v>
      </c>
      <c r="AY310" s="11" t="e">
        <f ca="1">_xlfn.MAXIFS(Table15[Total Player Load],Table15[Name],Table15[[#This Row],[Name]])</f>
        <v>#NAME?</v>
      </c>
      <c r="AZ310" s="11" t="e">
        <f ca="1">_xlfn.MAXIFS(Table15[ACC+DEC],Table15[Name],Table15[[#This Row],[Name]])</f>
        <v>#NAME?</v>
      </c>
      <c r="BA310" s="11">
        <f>CONVERT(Table15[[#This Row],[Total Duration]],"day","mn")</f>
        <v>106.78333333333333</v>
      </c>
      <c r="BB310" s="12">
        <f>Table15[[#This Row],[HSD Above 20 km/h]]/Table15[[#This Row],[Duration(min)]]</f>
        <v>3.0282814733884811</v>
      </c>
      <c r="BC310" s="12">
        <f>Table15[[#This Row],[Velocity Zone 4 (15-20 Km/h) (m)]]/Table15[[#This Row],[Duration(min)]]</f>
        <v>8.2578429842359924</v>
      </c>
      <c r="BD310" s="12">
        <f>Table15[[#This Row],[Velocity Zone 6 (25 + Km/h) (m)]]/Table15[[#This Row],[Duration(min)]]</f>
        <v>0.44136101139378808</v>
      </c>
      <c r="BE310" s="12">
        <f>Table15[[#This Row],[Acceleration B1-3 Total Efforts (Gen 2)]]/Table15[[#This Row],[Duration(min)]]</f>
        <v>0.78663961292336504</v>
      </c>
      <c r="BF310" s="12">
        <f>Table15[[#This Row],[Deceleration B1-3 Total Efforts (Gen 2)]]/Table15[[#This Row],[Duration(min)]]</f>
        <v>0.73981582643983146</v>
      </c>
      <c r="BG310" s="12">
        <f>Table15[[#This Row],[High Intensity Distance (m)_&gt;15]]/Table15[[#This Row],[Duration(min)]]</f>
        <v>11.286124457624474</v>
      </c>
      <c r="BH310" s="12">
        <f>Table15[[#This Row],[Velocity Zone 5 (20-25 Km/h) (m)]]/Table15[[#This Row],[Duration(min)]]</f>
        <v>2.5869204619946933</v>
      </c>
      <c r="BI310" s="12">
        <f>Table15[[#This Row],[Total Player Load]]/Table15[[#This Row],[Duration(min)]]</f>
        <v>9.8494168253472782</v>
      </c>
      <c r="BJ310" s="12">
        <f>Table15[[#This Row],[ACC+DEC]]/Table15[[#This Row],[Duration(min)]]</f>
        <v>1.5264554393631966</v>
      </c>
      <c r="BK310" s="11"/>
      <c r="BL310" s="11"/>
    </row>
    <row r="311" spans="1:64" x14ac:dyDescent="0.3">
      <c r="A311" s="6" t="s">
        <v>27</v>
      </c>
      <c r="B311" s="6" t="s">
        <v>217</v>
      </c>
      <c r="C311" s="18" t="s">
        <v>218</v>
      </c>
      <c r="D311" s="6" t="s">
        <v>15</v>
      </c>
      <c r="E311" s="17" t="s">
        <v>226</v>
      </c>
      <c r="F311" s="19">
        <v>5373.7265600000001</v>
      </c>
      <c r="G311" s="19">
        <v>358.25</v>
      </c>
      <c r="H311" s="19">
        <v>29.571680000000001</v>
      </c>
      <c r="I311" s="19">
        <v>748.13</v>
      </c>
      <c r="J311" s="19">
        <v>68.12</v>
      </c>
      <c r="K311" s="19">
        <v>72</v>
      </c>
      <c r="L311" s="19">
        <v>66</v>
      </c>
      <c r="M311" s="19">
        <v>1106.3800000000001</v>
      </c>
      <c r="N311" s="19">
        <v>290.13</v>
      </c>
      <c r="O311" s="19">
        <v>511.67572000000001</v>
      </c>
      <c r="P311" s="25">
        <v>92.156049999999993</v>
      </c>
      <c r="Q311" s="26">
        <f>SUM(Table15[[#This Row],[Acceleration B1-3 Total Efforts (Gen 2)]:[Deceleration B1-3 Total Efforts (Gen 2)]])</f>
        <v>138</v>
      </c>
      <c r="R311" s="22">
        <f>AVERAGEIF(Table15[Name],Table15[[#This Row],[Name]],Table15[Total Distance (m)])</f>
        <v>5179.7768868965513</v>
      </c>
      <c r="S311" s="11">
        <f>AVERAGEIF(Table15[Name],Table15[[#This Row],[Name]],Table15[HSD Above 20 km/h])</f>
        <v>252.10896655172411</v>
      </c>
      <c r="T311" s="11">
        <f>AVERAGEIF(Table15[Name],Table15[[#This Row],[Name]],Table15[Maximum Velocity (km/h)])</f>
        <v>25.649757931034483</v>
      </c>
      <c r="U311" s="11">
        <f>AVERAGEIF(Table15[Name],Table15[[#This Row],[Name]],Table15[Velocity Zone 4 (15-20 Km/h) (m)])</f>
        <v>569.24724724137934</v>
      </c>
      <c r="V311" s="11">
        <f>AVERAGEIF(Table15[Name],Table15[[#This Row],[Name]],Table15[Velocity Zone 6 (25 + Km/h) (m)])</f>
        <v>51.631034137931039</v>
      </c>
      <c r="W311" s="11">
        <f>AVERAGEIF(Table15[Name],Table15[[#This Row],[Name]],Table15[Acceleration B1-3 Total Efforts (Gen 2)])</f>
        <v>76</v>
      </c>
      <c r="X311" s="11">
        <f>AVERAGEIF(Table15[Name],Table15[[#This Row],[Name]],Table15[Deceleration B1-3 Total Efforts (Gen 2)])</f>
        <v>64.58620689655173</v>
      </c>
      <c r="Y311" s="11">
        <f>AVERAGEIF(Table15[Name],Table15[[#This Row],[Name]],Table15[High Intensity Distance (m)_&gt;15])</f>
        <v>821.35621379310328</v>
      </c>
      <c r="Z311" s="11">
        <f>AVERAGEIF(Table15[Name],Table15[[#This Row],[Name]],Table15[Velocity Zone 5 (20-25 Km/h) (m)])</f>
        <v>200.47793241379313</v>
      </c>
      <c r="AA311" s="11">
        <f>AVERAGEIF(Table15[Name],Table15[[#This Row],[Name]],Table15[Total Player Load])</f>
        <v>529.0852103448276</v>
      </c>
      <c r="AB311" s="11">
        <f>AVERAGEIF(Table15[Name],Table15[[#This Row],[Name]],Table15[ACC+DEC])</f>
        <v>140.58620689655172</v>
      </c>
      <c r="AC311" s="11">
        <f>AVERAGE(Table15[Total Distance (m)])</f>
        <v>5546.0900840188679</v>
      </c>
      <c r="AD311" s="11">
        <f>AVERAGE(Table15[HSD Above 20 km/h])</f>
        <v>248.67511279245289</v>
      </c>
      <c r="AE311" s="11">
        <f>AVERAGE(Table15[Maximum Velocity (km/h)])</f>
        <v>25.938714150943401</v>
      </c>
      <c r="AF311" s="11">
        <f>AVERAGE(Table15[Velocity Zone 4 (15-20 Km/h) (m)])</f>
        <v>585.63754809433908</v>
      </c>
      <c r="AG311" s="11">
        <f>AVERAGE(Table15[Velocity Zone 6 (25 + Km/h) (m)])</f>
        <v>55.103452830188672</v>
      </c>
      <c r="AH311" s="11">
        <f>AVERAGE(Table15[Acceleration B1-3 Total Efforts (Gen 2)])</f>
        <v>70.932075471698113</v>
      </c>
      <c r="AI311" s="11">
        <f>AVERAGE(Table15[Deceleration B1-3 Total Efforts (Gen 2)])</f>
        <v>58.513207547169813</v>
      </c>
      <c r="AJ311" s="11">
        <f>AVERAGE(Table15[High Intensity Distance (m)_&gt;15])</f>
        <v>834.31266088679206</v>
      </c>
      <c r="AK311" s="11">
        <f>AVERAGE(Table15[Velocity Zone 5 (20-25 Km/h) (m)])</f>
        <v>193.57165996226419</v>
      </c>
      <c r="AL311" s="11">
        <f>AVERAGE(Table15[Total Player Load])</f>
        <v>612.17092028301886</v>
      </c>
      <c r="AM311" s="11">
        <f>AVERAGE(Table15[ACC+DEC])</f>
        <v>129.44528301886791</v>
      </c>
      <c r="AN311" s="11" t="str">
        <f>TEXT(Table15[[#This Row],[Date]],"mmmm")</f>
        <v>juillet</v>
      </c>
      <c r="AO311" s="11" t="e">
        <f ca="1">_xlfn.MAXIFS(Table15[Total Distance (m)],Table15[Name],Table15[[#This Row],[Name]])</f>
        <v>#NAME?</v>
      </c>
      <c r="AP311" s="11" t="e">
        <f ca="1">_xlfn.MAXIFS(Table15[HSD Above 20 km/h],Table15[Name],Table15[[#This Row],[Name]])</f>
        <v>#NAME?</v>
      </c>
      <c r="AQ311" s="11" t="e">
        <f ca="1">_xlfn.MAXIFS(Table15[Maximum Velocity (km/h)],Table15[Name],Table15[[#This Row],[Name]])</f>
        <v>#NAME?</v>
      </c>
      <c r="AR311" s="9" t="e">
        <f ca="1">Table15[[#This Row],[Maximum Velocity (km/h)]]/Table15[[#This Row],[Max_Maximum Velocity (km/h)]]</f>
        <v>#NAME?</v>
      </c>
      <c r="AS311" s="11" t="e">
        <f ca="1">_xlfn.MAXIFS(Table15[Velocity Zone 4 (15-20 Km/h) (m)],Table15[Name],Table15[[#This Row],[Name]])</f>
        <v>#NAME?</v>
      </c>
      <c r="AT311" s="11" t="e">
        <f ca="1">_xlfn.MAXIFS(Table15[Velocity Zone 6 (25 + Km/h) (m)],Table15[Name],Table15[[#This Row],[Name]])</f>
        <v>#NAME?</v>
      </c>
      <c r="AU311" s="11" t="e">
        <f ca="1">_xlfn.MAXIFS(Table15[Acceleration B1-3 Total Efforts (Gen 2)],Table15[Name],Table15[[#This Row],[Name]])</f>
        <v>#NAME?</v>
      </c>
      <c r="AV311" s="11" t="e">
        <f ca="1">_xlfn.MAXIFS(Table15[Deceleration B1-3 Total Efforts (Gen 2)],Table15[Name],Table15[[#This Row],[Name]])</f>
        <v>#NAME?</v>
      </c>
      <c r="AW311" s="11" t="e">
        <f ca="1">_xlfn.MAXIFS(Table15[High Intensity Distance (m)_&gt;15],Table15[Name],Table15[[#This Row],[Name]])</f>
        <v>#NAME?</v>
      </c>
      <c r="AX311" s="11" t="e">
        <f ca="1">_xlfn.MAXIFS(Table15[Velocity Zone 5 (20-25 Km/h) (m)],Table15[Name],Table15[[#This Row],[Name]])</f>
        <v>#NAME?</v>
      </c>
      <c r="AY311" s="11" t="e">
        <f ca="1">_xlfn.MAXIFS(Table15[Total Player Load],Table15[Name],Table15[[#This Row],[Name]])</f>
        <v>#NAME?</v>
      </c>
      <c r="AZ311" s="11" t="e">
        <f ca="1">_xlfn.MAXIFS(Table15[ACC+DEC],Table15[Name],Table15[[#This Row],[Name]])</f>
        <v>#NAME?</v>
      </c>
      <c r="BA311" s="11">
        <f>CONVERT(Table15[[#This Row],[Total Duration]],"day","mn")</f>
        <v>58.29999999999999</v>
      </c>
      <c r="BB311" s="12">
        <f>Table15[[#This Row],[HSD Above 20 km/h]]/Table15[[#This Row],[Duration(min)]]</f>
        <v>6.1449399656946841</v>
      </c>
      <c r="BC311" s="12">
        <f>Table15[[#This Row],[Velocity Zone 4 (15-20 Km/h) (m)]]/Table15[[#This Row],[Duration(min)]]</f>
        <v>12.832418524871358</v>
      </c>
      <c r="BD311" s="12">
        <f>Table15[[#This Row],[Velocity Zone 6 (25 + Km/h) (m)]]/Table15[[#This Row],[Duration(min)]]</f>
        <v>1.1684391080617498</v>
      </c>
      <c r="BE311" s="12">
        <f>Table15[[#This Row],[Acceleration B1-3 Total Efforts (Gen 2)]]/Table15[[#This Row],[Duration(min)]]</f>
        <v>1.2349914236706692</v>
      </c>
      <c r="BF311" s="12">
        <f>Table15[[#This Row],[Deceleration B1-3 Total Efforts (Gen 2)]]/Table15[[#This Row],[Duration(min)]]</f>
        <v>1.1320754716981134</v>
      </c>
      <c r="BG311" s="12">
        <f>Table15[[#This Row],[High Intensity Distance (m)_&gt;15]]/Table15[[#This Row],[Duration(min)]]</f>
        <v>18.977358490566044</v>
      </c>
      <c r="BH311" s="12">
        <f>Table15[[#This Row],[Velocity Zone 5 (20-25 Km/h) (m)]]/Table15[[#This Row],[Duration(min)]]</f>
        <v>4.9765008576329341</v>
      </c>
      <c r="BI311" s="12">
        <f>Table15[[#This Row],[Total Player Load]]/Table15[[#This Row],[Duration(min)]]</f>
        <v>8.7765989708404817</v>
      </c>
      <c r="BJ311" s="12">
        <f>Table15[[#This Row],[ACC+DEC]]/Table15[[#This Row],[Duration(min)]]</f>
        <v>2.3670668953687826</v>
      </c>
      <c r="BK311" s="11"/>
      <c r="BL311" s="11"/>
    </row>
    <row r="312" spans="1:64" x14ac:dyDescent="0.3">
      <c r="A312" s="6" t="s">
        <v>29</v>
      </c>
      <c r="B312" s="6" t="s">
        <v>217</v>
      </c>
      <c r="C312" s="18" t="s">
        <v>218</v>
      </c>
      <c r="D312" s="6" t="s">
        <v>19</v>
      </c>
      <c r="E312" s="17" t="s">
        <v>227</v>
      </c>
      <c r="F312" s="19">
        <v>10262.93103</v>
      </c>
      <c r="G312" s="19">
        <v>700.67998999999998</v>
      </c>
      <c r="H312" s="19">
        <v>30.282299999999999</v>
      </c>
      <c r="I312" s="19">
        <v>1452.7100399999999</v>
      </c>
      <c r="J312" s="19">
        <v>199.5</v>
      </c>
      <c r="K312" s="19">
        <v>102</v>
      </c>
      <c r="L312" s="19">
        <v>87</v>
      </c>
      <c r="M312" s="19">
        <v>2153.39003</v>
      </c>
      <c r="N312" s="19">
        <v>501.17998999999998</v>
      </c>
      <c r="O312" s="19">
        <v>953.29138999999998</v>
      </c>
      <c r="P312" s="25">
        <v>93.022840000000002</v>
      </c>
      <c r="Q312" s="26">
        <f>SUM(Table15[[#This Row],[Acceleration B1-3 Total Efforts (Gen 2)]:[Deceleration B1-3 Total Efforts (Gen 2)]])</f>
        <v>189</v>
      </c>
      <c r="R312" s="22">
        <f>AVERAGEIF(Table15[Name],Table15[[#This Row],[Name]],Table15[Total Distance (m)])</f>
        <v>5728.9490364516105</v>
      </c>
      <c r="S312" s="11">
        <f>AVERAGEIF(Table15[Name],Table15[[#This Row],[Name]],Table15[HSD Above 20 km/h])</f>
        <v>239.85128903225805</v>
      </c>
      <c r="T312" s="11">
        <f>AVERAGEIF(Table15[Name],Table15[[#This Row],[Name]],Table15[Maximum Velocity (km/h)])</f>
        <v>25.935883548387089</v>
      </c>
      <c r="U312" s="11">
        <f>AVERAGEIF(Table15[Name],Table15[[#This Row],[Name]],Table15[Velocity Zone 4 (15-20 Km/h) (m)])</f>
        <v>718.38871516129029</v>
      </c>
      <c r="V312" s="11">
        <f>AVERAGEIF(Table15[Name],Table15[[#This Row],[Name]],Table15[Velocity Zone 6 (25 + Km/h) (m)])</f>
        <v>46.860967419354829</v>
      </c>
      <c r="W312" s="11">
        <f>AVERAGEIF(Table15[Name],Table15[[#This Row],[Name]],Table15[Acceleration B1-3 Total Efforts (Gen 2)])</f>
        <v>75.193548387096769</v>
      </c>
      <c r="X312" s="11">
        <f>AVERAGEIF(Table15[Name],Table15[[#This Row],[Name]],Table15[Deceleration B1-3 Total Efforts (Gen 2)])</f>
        <v>57.548387096774192</v>
      </c>
      <c r="Y312" s="11">
        <f>AVERAGEIF(Table15[Name],Table15[[#This Row],[Name]],Table15[High Intensity Distance (m)_&gt;15])</f>
        <v>958.24000419354843</v>
      </c>
      <c r="Z312" s="11">
        <f>AVERAGEIF(Table15[Name],Table15[[#This Row],[Name]],Table15[Velocity Zone 5 (20-25 Km/h) (m)])</f>
        <v>192.99032161290322</v>
      </c>
      <c r="AA312" s="11">
        <f>AVERAGEIF(Table15[Name],Table15[[#This Row],[Name]],Table15[Total Player Load])</f>
        <v>618.45316032258052</v>
      </c>
      <c r="AB312" s="11">
        <f>AVERAGEIF(Table15[Name],Table15[[#This Row],[Name]],Table15[ACC+DEC])</f>
        <v>132.74193548387098</v>
      </c>
      <c r="AC312" s="11">
        <f>AVERAGE(Table15[Total Distance (m)])</f>
        <v>5546.0900840188679</v>
      </c>
      <c r="AD312" s="11">
        <f>AVERAGE(Table15[HSD Above 20 km/h])</f>
        <v>248.67511279245289</v>
      </c>
      <c r="AE312" s="11">
        <f>AVERAGE(Table15[Maximum Velocity (km/h)])</f>
        <v>25.938714150943401</v>
      </c>
      <c r="AF312" s="11">
        <f>AVERAGE(Table15[Velocity Zone 4 (15-20 Km/h) (m)])</f>
        <v>585.63754809433908</v>
      </c>
      <c r="AG312" s="11">
        <f>AVERAGE(Table15[Velocity Zone 6 (25 + Km/h) (m)])</f>
        <v>55.103452830188672</v>
      </c>
      <c r="AH312" s="11">
        <f>AVERAGE(Table15[Acceleration B1-3 Total Efforts (Gen 2)])</f>
        <v>70.932075471698113</v>
      </c>
      <c r="AI312" s="11">
        <f>AVERAGE(Table15[Deceleration B1-3 Total Efforts (Gen 2)])</f>
        <v>58.513207547169813</v>
      </c>
      <c r="AJ312" s="11">
        <f>AVERAGE(Table15[High Intensity Distance (m)_&gt;15])</f>
        <v>834.31266088679206</v>
      </c>
      <c r="AK312" s="11">
        <f>AVERAGE(Table15[Velocity Zone 5 (20-25 Km/h) (m)])</f>
        <v>193.57165996226419</v>
      </c>
      <c r="AL312" s="11">
        <f>AVERAGE(Table15[Total Player Load])</f>
        <v>612.17092028301886</v>
      </c>
      <c r="AM312" s="11">
        <f>AVERAGE(Table15[ACC+DEC])</f>
        <v>129.44528301886791</v>
      </c>
      <c r="AN312" s="11" t="str">
        <f>TEXT(Table15[[#This Row],[Date]],"mmmm")</f>
        <v>juillet</v>
      </c>
      <c r="AO312" s="11" t="e">
        <f ca="1">_xlfn.MAXIFS(Table15[Total Distance (m)],Table15[Name],Table15[[#This Row],[Name]])</f>
        <v>#NAME?</v>
      </c>
      <c r="AP312" s="11" t="e">
        <f ca="1">_xlfn.MAXIFS(Table15[HSD Above 20 km/h],Table15[Name],Table15[[#This Row],[Name]])</f>
        <v>#NAME?</v>
      </c>
      <c r="AQ312" s="11" t="e">
        <f ca="1">_xlfn.MAXIFS(Table15[Maximum Velocity (km/h)],Table15[Name],Table15[[#This Row],[Name]])</f>
        <v>#NAME?</v>
      </c>
      <c r="AR312" s="9" t="e">
        <f ca="1">Table15[[#This Row],[Maximum Velocity (km/h)]]/Table15[[#This Row],[Max_Maximum Velocity (km/h)]]</f>
        <v>#NAME?</v>
      </c>
      <c r="AS312" s="11" t="e">
        <f ca="1">_xlfn.MAXIFS(Table15[Velocity Zone 4 (15-20 Km/h) (m)],Table15[Name],Table15[[#This Row],[Name]])</f>
        <v>#NAME?</v>
      </c>
      <c r="AT312" s="11" t="e">
        <f ca="1">_xlfn.MAXIFS(Table15[Velocity Zone 6 (25 + Km/h) (m)],Table15[Name],Table15[[#This Row],[Name]])</f>
        <v>#NAME?</v>
      </c>
      <c r="AU312" s="11" t="e">
        <f ca="1">_xlfn.MAXIFS(Table15[Acceleration B1-3 Total Efforts (Gen 2)],Table15[Name],Table15[[#This Row],[Name]])</f>
        <v>#NAME?</v>
      </c>
      <c r="AV312" s="11" t="e">
        <f ca="1">_xlfn.MAXIFS(Table15[Deceleration B1-3 Total Efforts (Gen 2)],Table15[Name],Table15[[#This Row],[Name]])</f>
        <v>#NAME?</v>
      </c>
      <c r="AW312" s="11" t="e">
        <f ca="1">_xlfn.MAXIFS(Table15[High Intensity Distance (m)_&gt;15],Table15[Name],Table15[[#This Row],[Name]])</f>
        <v>#NAME?</v>
      </c>
      <c r="AX312" s="11" t="e">
        <f ca="1">_xlfn.MAXIFS(Table15[Velocity Zone 5 (20-25 Km/h) (m)],Table15[Name],Table15[[#This Row],[Name]])</f>
        <v>#NAME?</v>
      </c>
      <c r="AY312" s="11" t="e">
        <f ca="1">_xlfn.MAXIFS(Table15[Total Player Load],Table15[Name],Table15[[#This Row],[Name]])</f>
        <v>#NAME?</v>
      </c>
      <c r="AZ312" s="11" t="e">
        <f ca="1">_xlfn.MAXIFS(Table15[ACC+DEC],Table15[Name],Table15[[#This Row],[Name]])</f>
        <v>#NAME?</v>
      </c>
      <c r="BA312" s="11">
        <f>CONVERT(Table15[[#This Row],[Total Duration]],"day","mn")</f>
        <v>110.31666666666666</v>
      </c>
      <c r="BB312" s="12">
        <f>Table15[[#This Row],[HSD Above 20 km/h]]/Table15[[#This Row],[Duration(min)]]</f>
        <v>6.3515333736213933</v>
      </c>
      <c r="BC312" s="12">
        <f>Table15[[#This Row],[Velocity Zone 4 (15-20 Km/h) (m)]]/Table15[[#This Row],[Duration(min)]]</f>
        <v>13.168545460039281</v>
      </c>
      <c r="BD312" s="12">
        <f>Table15[[#This Row],[Velocity Zone 6 (25 + Km/h) (m)]]/Table15[[#This Row],[Duration(min)]]</f>
        <v>1.8084302764768092</v>
      </c>
      <c r="BE312" s="12">
        <f>Table15[[#This Row],[Acceleration B1-3 Total Efforts (Gen 2)]]/Table15[[#This Row],[Duration(min)]]</f>
        <v>0.92461096842423329</v>
      </c>
      <c r="BF312" s="12">
        <f>Table15[[#This Row],[Deceleration B1-3 Total Efforts (Gen 2)]]/Table15[[#This Row],[Duration(min)]]</f>
        <v>0.78863876718537551</v>
      </c>
      <c r="BG312" s="12">
        <f>Table15[[#This Row],[High Intensity Distance (m)_&gt;15]]/Table15[[#This Row],[Duration(min)]]</f>
        <v>19.520078833660676</v>
      </c>
      <c r="BH312" s="12">
        <f>Table15[[#This Row],[Velocity Zone 5 (20-25 Km/h) (m)]]/Table15[[#This Row],[Duration(min)]]</f>
        <v>4.5431030971445834</v>
      </c>
      <c r="BI312" s="12">
        <f>Table15[[#This Row],[Total Player Load]]/Table15[[#This Row],[Duration(min)]]</f>
        <v>8.6414085813566999</v>
      </c>
      <c r="BJ312" s="12">
        <f>Table15[[#This Row],[ACC+DEC]]/Table15[[#This Row],[Duration(min)]]</f>
        <v>1.7132497356096088</v>
      </c>
      <c r="BK312" s="11"/>
      <c r="BL312" s="11"/>
    </row>
    <row r="313" spans="1:64" x14ac:dyDescent="0.3">
      <c r="A313" s="6" t="s">
        <v>30</v>
      </c>
      <c r="B313" s="6" t="s">
        <v>217</v>
      </c>
      <c r="C313" s="18" t="s">
        <v>218</v>
      </c>
      <c r="D313" s="6" t="s">
        <v>21</v>
      </c>
      <c r="E313" s="17" t="s">
        <v>228</v>
      </c>
      <c r="F313" s="19">
        <v>4955.6228600000004</v>
      </c>
      <c r="G313" s="19">
        <v>291.78998999999999</v>
      </c>
      <c r="H313" s="19">
        <v>29.46977</v>
      </c>
      <c r="I313" s="19">
        <v>611.27000999999996</v>
      </c>
      <c r="J313" s="19">
        <v>67.36</v>
      </c>
      <c r="K313" s="19">
        <v>37</v>
      </c>
      <c r="L313" s="19">
        <v>42</v>
      </c>
      <c r="M313" s="19">
        <v>903.06</v>
      </c>
      <c r="N313" s="19">
        <v>224.42999</v>
      </c>
      <c r="O313" s="19">
        <v>553.75969999999995</v>
      </c>
      <c r="P313" s="25">
        <v>89.205309999999997</v>
      </c>
      <c r="Q313" s="26">
        <f>SUM(Table15[[#This Row],[Acceleration B1-3 Total Efforts (Gen 2)]:[Deceleration B1-3 Total Efforts (Gen 2)]])</f>
        <v>79</v>
      </c>
      <c r="R313" s="22">
        <f>AVERAGEIF(Table15[Name],Table15[[#This Row],[Name]],Table15[Total Distance (m)])</f>
        <v>6327.7802760000004</v>
      </c>
      <c r="S313" s="11">
        <f>AVERAGEIF(Table15[Name],Table15[[#This Row],[Name]],Table15[HSD Above 20 km/h])</f>
        <v>269.76999760000001</v>
      </c>
      <c r="T313" s="11">
        <f>AVERAGEIF(Table15[Name],Table15[[#This Row],[Name]],Table15[Maximum Velocity (km/h)])</f>
        <v>26.616227999999992</v>
      </c>
      <c r="U313" s="11">
        <f>AVERAGEIF(Table15[Name],Table15[[#This Row],[Name]],Table15[Velocity Zone 4 (15-20 Km/h) (m)])</f>
        <v>618.62719760000004</v>
      </c>
      <c r="V313" s="11">
        <f>AVERAGEIF(Table15[Name],Table15[[#This Row],[Name]],Table15[Velocity Zone 6 (25 + Km/h) (m)])</f>
        <v>55.423999599999988</v>
      </c>
      <c r="W313" s="11">
        <f>AVERAGEIF(Table15[Name],Table15[[#This Row],[Name]],Table15[Acceleration B1-3 Total Efforts (Gen 2)])</f>
        <v>72.12</v>
      </c>
      <c r="X313" s="11">
        <f>AVERAGEIF(Table15[Name],Table15[[#This Row],[Name]],Table15[Deceleration B1-3 Total Efforts (Gen 2)])</f>
        <v>69.84</v>
      </c>
      <c r="Y313" s="11">
        <f>AVERAGEIF(Table15[Name],Table15[[#This Row],[Name]],Table15[High Intensity Distance (m)_&gt;15])</f>
        <v>888.39719520000017</v>
      </c>
      <c r="Z313" s="11">
        <f>AVERAGEIF(Table15[Name],Table15[[#This Row],[Name]],Table15[Velocity Zone 5 (20-25 Km/h) (m)])</f>
        <v>214.34599800000004</v>
      </c>
      <c r="AA313" s="11">
        <f>AVERAGEIF(Table15[Name],Table15[[#This Row],[Name]],Table15[Total Player Load])</f>
        <v>767.42658760000006</v>
      </c>
      <c r="AB313" s="11">
        <f>AVERAGEIF(Table15[Name],Table15[[#This Row],[Name]],Table15[ACC+DEC])</f>
        <v>141.96</v>
      </c>
      <c r="AC313" s="11">
        <f>AVERAGE(Table15[Total Distance (m)])</f>
        <v>5546.0900840188679</v>
      </c>
      <c r="AD313" s="11">
        <f>AVERAGE(Table15[HSD Above 20 km/h])</f>
        <v>248.67511279245289</v>
      </c>
      <c r="AE313" s="11">
        <f>AVERAGE(Table15[Maximum Velocity (km/h)])</f>
        <v>25.938714150943401</v>
      </c>
      <c r="AF313" s="11">
        <f>AVERAGE(Table15[Velocity Zone 4 (15-20 Km/h) (m)])</f>
        <v>585.63754809433908</v>
      </c>
      <c r="AG313" s="11">
        <f>AVERAGE(Table15[Velocity Zone 6 (25 + Km/h) (m)])</f>
        <v>55.103452830188672</v>
      </c>
      <c r="AH313" s="11">
        <f>AVERAGE(Table15[Acceleration B1-3 Total Efforts (Gen 2)])</f>
        <v>70.932075471698113</v>
      </c>
      <c r="AI313" s="11">
        <f>AVERAGE(Table15[Deceleration B1-3 Total Efforts (Gen 2)])</f>
        <v>58.513207547169813</v>
      </c>
      <c r="AJ313" s="11">
        <f>AVERAGE(Table15[High Intensity Distance (m)_&gt;15])</f>
        <v>834.31266088679206</v>
      </c>
      <c r="AK313" s="11">
        <f>AVERAGE(Table15[Velocity Zone 5 (20-25 Km/h) (m)])</f>
        <v>193.57165996226419</v>
      </c>
      <c r="AL313" s="11">
        <f>AVERAGE(Table15[Total Player Load])</f>
        <v>612.17092028301886</v>
      </c>
      <c r="AM313" s="11">
        <f>AVERAGE(Table15[ACC+DEC])</f>
        <v>129.44528301886791</v>
      </c>
      <c r="AN313" s="11" t="str">
        <f>TEXT(Table15[[#This Row],[Date]],"mmmm")</f>
        <v>juillet</v>
      </c>
      <c r="AO313" s="11" t="e">
        <f ca="1">_xlfn.MAXIFS(Table15[Total Distance (m)],Table15[Name],Table15[[#This Row],[Name]])</f>
        <v>#NAME?</v>
      </c>
      <c r="AP313" s="11" t="e">
        <f ca="1">_xlfn.MAXIFS(Table15[HSD Above 20 km/h],Table15[Name],Table15[[#This Row],[Name]])</f>
        <v>#NAME?</v>
      </c>
      <c r="AQ313" s="11" t="e">
        <f ca="1">_xlfn.MAXIFS(Table15[Maximum Velocity (km/h)],Table15[Name],Table15[[#This Row],[Name]])</f>
        <v>#NAME?</v>
      </c>
      <c r="AR313" s="9" t="e">
        <f ca="1">Table15[[#This Row],[Maximum Velocity (km/h)]]/Table15[[#This Row],[Max_Maximum Velocity (km/h)]]</f>
        <v>#NAME?</v>
      </c>
      <c r="AS313" s="11" t="e">
        <f ca="1">_xlfn.MAXIFS(Table15[Velocity Zone 4 (15-20 Km/h) (m)],Table15[Name],Table15[[#This Row],[Name]])</f>
        <v>#NAME?</v>
      </c>
      <c r="AT313" s="11" t="e">
        <f ca="1">_xlfn.MAXIFS(Table15[Velocity Zone 6 (25 + Km/h) (m)],Table15[Name],Table15[[#This Row],[Name]])</f>
        <v>#NAME?</v>
      </c>
      <c r="AU313" s="11" t="e">
        <f ca="1">_xlfn.MAXIFS(Table15[Acceleration B1-3 Total Efforts (Gen 2)],Table15[Name],Table15[[#This Row],[Name]])</f>
        <v>#NAME?</v>
      </c>
      <c r="AV313" s="11" t="e">
        <f ca="1">_xlfn.MAXIFS(Table15[Deceleration B1-3 Total Efforts (Gen 2)],Table15[Name],Table15[[#This Row],[Name]])</f>
        <v>#NAME?</v>
      </c>
      <c r="AW313" s="11" t="e">
        <f ca="1">_xlfn.MAXIFS(Table15[High Intensity Distance (m)_&gt;15],Table15[Name],Table15[[#This Row],[Name]])</f>
        <v>#NAME?</v>
      </c>
      <c r="AX313" s="11" t="e">
        <f ca="1">_xlfn.MAXIFS(Table15[Velocity Zone 5 (20-25 Km/h) (m)],Table15[Name],Table15[[#This Row],[Name]])</f>
        <v>#NAME?</v>
      </c>
      <c r="AY313" s="11" t="e">
        <f ca="1">_xlfn.MAXIFS(Table15[Total Player Load],Table15[Name],Table15[[#This Row],[Name]])</f>
        <v>#NAME?</v>
      </c>
      <c r="AZ313" s="11" t="e">
        <f ca="1">_xlfn.MAXIFS(Table15[ACC+DEC],Table15[Name],Table15[[#This Row],[Name]])</f>
        <v>#NAME?</v>
      </c>
      <c r="BA313" s="11">
        <f>CONVERT(Table15[[#This Row],[Total Duration]],"day","mn")</f>
        <v>56.100000000000009</v>
      </c>
      <c r="BB313" s="12">
        <f>Table15[[#This Row],[HSD Above 20 km/h]]/Table15[[#This Row],[Duration(min)]]</f>
        <v>5.2012475935828864</v>
      </c>
      <c r="BC313" s="12">
        <f>Table15[[#This Row],[Velocity Zone 4 (15-20 Km/h) (m)]]/Table15[[#This Row],[Duration(min)]]</f>
        <v>10.896078609625667</v>
      </c>
      <c r="BD313" s="12">
        <f>Table15[[#This Row],[Velocity Zone 6 (25 + Km/h) (m)]]/Table15[[#This Row],[Duration(min)]]</f>
        <v>1.2007130124777181</v>
      </c>
      <c r="BE313" s="12">
        <f>Table15[[#This Row],[Acceleration B1-3 Total Efforts (Gen 2)]]/Table15[[#This Row],[Duration(min)]]</f>
        <v>0.65953654188948296</v>
      </c>
      <c r="BF313" s="12">
        <f>Table15[[#This Row],[Deceleration B1-3 Total Efforts (Gen 2)]]/Table15[[#This Row],[Duration(min)]]</f>
        <v>0.74866310160427796</v>
      </c>
      <c r="BG313" s="12">
        <f>Table15[[#This Row],[High Intensity Distance (m)_&gt;15]]/Table15[[#This Row],[Duration(min)]]</f>
        <v>16.097326203208553</v>
      </c>
      <c r="BH313" s="12">
        <f>Table15[[#This Row],[Velocity Zone 5 (20-25 Km/h) (m)]]/Table15[[#This Row],[Duration(min)]]</f>
        <v>4.0005345811051685</v>
      </c>
      <c r="BI313" s="12">
        <f>Table15[[#This Row],[Total Player Load]]/Table15[[#This Row],[Duration(min)]]</f>
        <v>9.8709393939393912</v>
      </c>
      <c r="BJ313" s="12">
        <f>Table15[[#This Row],[ACC+DEC]]/Table15[[#This Row],[Duration(min)]]</f>
        <v>1.4081996434937609</v>
      </c>
      <c r="BK313" s="11"/>
      <c r="BL313" s="11"/>
    </row>
    <row r="314" spans="1:64" x14ac:dyDescent="0.3">
      <c r="A314" s="6" t="s">
        <v>31</v>
      </c>
      <c r="B314" s="6" t="s">
        <v>217</v>
      </c>
      <c r="C314" s="18" t="s">
        <v>218</v>
      </c>
      <c r="D314" s="6" t="s">
        <v>13</v>
      </c>
      <c r="E314" s="17" t="s">
        <v>229</v>
      </c>
      <c r="F314" s="19">
        <v>8905.3621800000001</v>
      </c>
      <c r="G314" s="19">
        <v>576.26998000000003</v>
      </c>
      <c r="H314" s="19">
        <v>33.559350000000002</v>
      </c>
      <c r="I314" s="19">
        <v>814.02002000000005</v>
      </c>
      <c r="J314" s="19">
        <v>197.35999000000001</v>
      </c>
      <c r="K314" s="19">
        <v>101</v>
      </c>
      <c r="L314" s="19">
        <v>89</v>
      </c>
      <c r="M314" s="19">
        <v>1390.29</v>
      </c>
      <c r="N314" s="19">
        <v>378.90998999999999</v>
      </c>
      <c r="O314" s="19">
        <v>826.89894000000004</v>
      </c>
      <c r="P314" s="25">
        <v>83.999780000000001</v>
      </c>
      <c r="Q314" s="26">
        <f>SUM(Table15[[#This Row],[Acceleration B1-3 Total Efforts (Gen 2)]:[Deceleration B1-3 Total Efforts (Gen 2)]])</f>
        <v>190</v>
      </c>
      <c r="R314" s="22">
        <f>AVERAGEIF(Table15[Name],Table15[[#This Row],[Name]],Table15[Total Distance (m)])</f>
        <v>5736.3535444827576</v>
      </c>
      <c r="S314" s="11">
        <f>AVERAGEIF(Table15[Name],Table15[[#This Row],[Name]],Table15[HSD Above 20 km/h])</f>
        <v>310.48689620689652</v>
      </c>
      <c r="T314" s="11">
        <f>AVERAGEIF(Table15[Name],Table15[[#This Row],[Name]],Table15[Maximum Velocity (km/h)])</f>
        <v>28.726263448275855</v>
      </c>
      <c r="U314" s="11">
        <f>AVERAGEIF(Table15[Name],Table15[[#This Row],[Name]],Table15[Velocity Zone 4 (15-20 Km/h) (m)])</f>
        <v>532.37862275862074</v>
      </c>
      <c r="V314" s="11">
        <f>AVERAGEIF(Table15[Name],Table15[[#This Row],[Name]],Table15[Velocity Zone 6 (25 + Km/h) (m)])</f>
        <v>94.211723793103417</v>
      </c>
      <c r="W314" s="11">
        <f>AVERAGEIF(Table15[Name],Table15[[#This Row],[Name]],Table15[Acceleration B1-3 Total Efforts (Gen 2)])</f>
        <v>72.41379310344827</v>
      </c>
      <c r="X314" s="11">
        <f>AVERAGEIF(Table15[Name],Table15[[#This Row],[Name]],Table15[Deceleration B1-3 Total Efforts (Gen 2)])</f>
        <v>61.517241379310342</v>
      </c>
      <c r="Y314" s="11">
        <f>AVERAGEIF(Table15[Name],Table15[[#This Row],[Name]],Table15[High Intensity Distance (m)_&gt;15])</f>
        <v>842.86551896551737</v>
      </c>
      <c r="Z314" s="11">
        <f>AVERAGEIF(Table15[Name],Table15[[#This Row],[Name]],Table15[Velocity Zone 5 (20-25 Km/h) (m)])</f>
        <v>216.27517241379309</v>
      </c>
      <c r="AA314" s="11">
        <f>AVERAGEIF(Table15[Name],Table15[[#This Row],[Name]],Table15[Total Player Load])</f>
        <v>644.87674827586204</v>
      </c>
      <c r="AB314" s="11">
        <f>AVERAGEIF(Table15[Name],Table15[[#This Row],[Name]],Table15[ACC+DEC])</f>
        <v>133.93103448275863</v>
      </c>
      <c r="AC314" s="11">
        <f>AVERAGE(Table15[Total Distance (m)])</f>
        <v>5546.0900840188679</v>
      </c>
      <c r="AD314" s="11">
        <f>AVERAGE(Table15[HSD Above 20 km/h])</f>
        <v>248.67511279245289</v>
      </c>
      <c r="AE314" s="11">
        <f>AVERAGE(Table15[Maximum Velocity (km/h)])</f>
        <v>25.938714150943401</v>
      </c>
      <c r="AF314" s="11">
        <f>AVERAGE(Table15[Velocity Zone 4 (15-20 Km/h) (m)])</f>
        <v>585.63754809433908</v>
      </c>
      <c r="AG314" s="11">
        <f>AVERAGE(Table15[Velocity Zone 6 (25 + Km/h) (m)])</f>
        <v>55.103452830188672</v>
      </c>
      <c r="AH314" s="11">
        <f>AVERAGE(Table15[Acceleration B1-3 Total Efforts (Gen 2)])</f>
        <v>70.932075471698113</v>
      </c>
      <c r="AI314" s="11">
        <f>AVERAGE(Table15[Deceleration B1-3 Total Efforts (Gen 2)])</f>
        <v>58.513207547169813</v>
      </c>
      <c r="AJ314" s="11">
        <f>AVERAGE(Table15[High Intensity Distance (m)_&gt;15])</f>
        <v>834.31266088679206</v>
      </c>
      <c r="AK314" s="11">
        <f>AVERAGE(Table15[Velocity Zone 5 (20-25 Km/h) (m)])</f>
        <v>193.57165996226419</v>
      </c>
      <c r="AL314" s="11">
        <f>AVERAGE(Table15[Total Player Load])</f>
        <v>612.17092028301886</v>
      </c>
      <c r="AM314" s="11">
        <f>AVERAGE(Table15[ACC+DEC])</f>
        <v>129.44528301886791</v>
      </c>
      <c r="AN314" s="11" t="str">
        <f>TEXT(Table15[[#This Row],[Date]],"mmmm")</f>
        <v>juillet</v>
      </c>
      <c r="AO314" s="11" t="e">
        <f ca="1">_xlfn.MAXIFS(Table15[Total Distance (m)],Table15[Name],Table15[[#This Row],[Name]])</f>
        <v>#NAME?</v>
      </c>
      <c r="AP314" s="11" t="e">
        <f ca="1">_xlfn.MAXIFS(Table15[HSD Above 20 km/h],Table15[Name],Table15[[#This Row],[Name]])</f>
        <v>#NAME?</v>
      </c>
      <c r="AQ314" s="11" t="e">
        <f ca="1">_xlfn.MAXIFS(Table15[Maximum Velocity (km/h)],Table15[Name],Table15[[#This Row],[Name]])</f>
        <v>#NAME?</v>
      </c>
      <c r="AR314" s="9" t="e">
        <f ca="1">Table15[[#This Row],[Maximum Velocity (km/h)]]/Table15[[#This Row],[Max_Maximum Velocity (km/h)]]</f>
        <v>#NAME?</v>
      </c>
      <c r="AS314" s="11" t="e">
        <f ca="1">_xlfn.MAXIFS(Table15[Velocity Zone 4 (15-20 Km/h) (m)],Table15[Name],Table15[[#This Row],[Name]])</f>
        <v>#NAME?</v>
      </c>
      <c r="AT314" s="11" t="e">
        <f ca="1">_xlfn.MAXIFS(Table15[Velocity Zone 6 (25 + Km/h) (m)],Table15[Name],Table15[[#This Row],[Name]])</f>
        <v>#NAME?</v>
      </c>
      <c r="AU314" s="11" t="e">
        <f ca="1">_xlfn.MAXIFS(Table15[Acceleration B1-3 Total Efforts (Gen 2)],Table15[Name],Table15[[#This Row],[Name]])</f>
        <v>#NAME?</v>
      </c>
      <c r="AV314" s="11" t="e">
        <f ca="1">_xlfn.MAXIFS(Table15[Deceleration B1-3 Total Efforts (Gen 2)],Table15[Name],Table15[[#This Row],[Name]])</f>
        <v>#NAME?</v>
      </c>
      <c r="AW314" s="11" t="e">
        <f ca="1">_xlfn.MAXIFS(Table15[High Intensity Distance (m)_&gt;15],Table15[Name],Table15[[#This Row],[Name]])</f>
        <v>#NAME?</v>
      </c>
      <c r="AX314" s="11" t="e">
        <f ca="1">_xlfn.MAXIFS(Table15[Velocity Zone 5 (20-25 Km/h) (m)],Table15[Name],Table15[[#This Row],[Name]])</f>
        <v>#NAME?</v>
      </c>
      <c r="AY314" s="11" t="e">
        <f ca="1">_xlfn.MAXIFS(Table15[Total Player Load],Table15[Name],Table15[[#This Row],[Name]])</f>
        <v>#NAME?</v>
      </c>
      <c r="AZ314" s="11" t="e">
        <f ca="1">_xlfn.MAXIFS(Table15[ACC+DEC],Table15[Name],Table15[[#This Row],[Name]])</f>
        <v>#NAME?</v>
      </c>
      <c r="BA314" s="11">
        <f>CONVERT(Table15[[#This Row],[Total Duration]],"day","mn")</f>
        <v>106</v>
      </c>
      <c r="BB314" s="12">
        <f>Table15[[#This Row],[HSD Above 20 km/h]]/Table15[[#This Row],[Duration(min)]]</f>
        <v>5.4365092452830188</v>
      </c>
      <c r="BC314" s="12">
        <f>Table15[[#This Row],[Velocity Zone 4 (15-20 Km/h) (m)]]/Table15[[#This Row],[Duration(min)]]</f>
        <v>7.679434150943397</v>
      </c>
      <c r="BD314" s="12">
        <f>Table15[[#This Row],[Velocity Zone 6 (25 + Km/h) (m)]]/Table15[[#This Row],[Duration(min)]]</f>
        <v>1.8618866981132076</v>
      </c>
      <c r="BE314" s="12">
        <f>Table15[[#This Row],[Acceleration B1-3 Total Efforts (Gen 2)]]/Table15[[#This Row],[Duration(min)]]</f>
        <v>0.95283018867924529</v>
      </c>
      <c r="BF314" s="12">
        <f>Table15[[#This Row],[Deceleration B1-3 Total Efforts (Gen 2)]]/Table15[[#This Row],[Duration(min)]]</f>
        <v>0.839622641509434</v>
      </c>
      <c r="BG314" s="12">
        <f>Table15[[#This Row],[High Intensity Distance (m)_&gt;15]]/Table15[[#This Row],[Duration(min)]]</f>
        <v>13.115943396226415</v>
      </c>
      <c r="BH314" s="12">
        <f>Table15[[#This Row],[Velocity Zone 5 (20-25 Km/h) (m)]]/Table15[[#This Row],[Duration(min)]]</f>
        <v>3.5746225471698114</v>
      </c>
      <c r="BI314" s="12">
        <f>Table15[[#This Row],[Total Player Load]]/Table15[[#This Row],[Duration(min)]]</f>
        <v>7.8009333962264158</v>
      </c>
      <c r="BJ314" s="12">
        <f>Table15[[#This Row],[ACC+DEC]]/Table15[[#This Row],[Duration(min)]]</f>
        <v>1.7924528301886793</v>
      </c>
      <c r="BK314" s="11"/>
      <c r="BL314" s="11"/>
    </row>
    <row r="315" spans="1:64" x14ac:dyDescent="0.3">
      <c r="A315" s="6" t="s">
        <v>32</v>
      </c>
      <c r="B315" s="6" t="s">
        <v>217</v>
      </c>
      <c r="C315" s="18" t="s">
        <v>218</v>
      </c>
      <c r="D315" s="6" t="s">
        <v>33</v>
      </c>
      <c r="E315" s="17" t="s">
        <v>229</v>
      </c>
      <c r="F315" s="19">
        <v>11392.35901</v>
      </c>
      <c r="G315" s="19">
        <v>848.30998</v>
      </c>
      <c r="H315" s="19">
        <v>32.795900000000003</v>
      </c>
      <c r="I315" s="19">
        <v>1458.19003</v>
      </c>
      <c r="J315" s="19">
        <v>204.59998999999999</v>
      </c>
      <c r="K315" s="19">
        <v>139</v>
      </c>
      <c r="L315" s="19">
        <v>109</v>
      </c>
      <c r="M315" s="19">
        <v>2306.5000100000002</v>
      </c>
      <c r="N315" s="19">
        <v>643.70998999999995</v>
      </c>
      <c r="O315" s="19">
        <v>1126.3655900000001</v>
      </c>
      <c r="P315" s="25">
        <v>107.45836</v>
      </c>
      <c r="Q315" s="26">
        <f>SUM(Table15[[#This Row],[Acceleration B1-3 Total Efforts (Gen 2)]:[Deceleration B1-3 Total Efforts (Gen 2)]])</f>
        <v>248</v>
      </c>
      <c r="R315" s="22">
        <f>AVERAGEIF(Table15[Name],Table15[[#This Row],[Name]],Table15[Total Distance (m)])</f>
        <v>6055.5326909677415</v>
      </c>
      <c r="S315" s="11">
        <f>AVERAGEIF(Table15[Name],Table15[[#This Row],[Name]],Table15[HSD Above 20 km/h])</f>
        <v>274.67451548387095</v>
      </c>
      <c r="T315" s="11">
        <f>AVERAGEIF(Table15[Name],Table15[[#This Row],[Name]],Table15[Maximum Velocity (km/h)])</f>
        <v>26.296229354838712</v>
      </c>
      <c r="U315" s="11">
        <f>AVERAGEIF(Table15[Name],Table15[[#This Row],[Name]],Table15[Velocity Zone 4 (15-20 Km/h) (m)])</f>
        <v>708.64805967741938</v>
      </c>
      <c r="V315" s="11">
        <f>AVERAGEIF(Table15[Name],Table15[[#This Row],[Name]],Table15[Velocity Zone 6 (25 + Km/h) (m)])</f>
        <v>66.10161225806452</v>
      </c>
      <c r="W315" s="11">
        <f>AVERAGEIF(Table15[Name],Table15[[#This Row],[Name]],Table15[Acceleration B1-3 Total Efforts (Gen 2)])</f>
        <v>82.935483870967744</v>
      </c>
      <c r="X315" s="11">
        <f>AVERAGEIF(Table15[Name],Table15[[#This Row],[Name]],Table15[Deceleration B1-3 Total Efforts (Gen 2)])</f>
        <v>67.774193548387103</v>
      </c>
      <c r="Y315" s="11">
        <f>AVERAGEIF(Table15[Name],Table15[[#This Row],[Name]],Table15[High Intensity Distance (m)_&gt;15])</f>
        <v>983.32257516129016</v>
      </c>
      <c r="Z315" s="11">
        <f>AVERAGEIF(Table15[Name],Table15[[#This Row],[Name]],Table15[Velocity Zone 5 (20-25 Km/h) (m)])</f>
        <v>208.5729032258065</v>
      </c>
      <c r="AA315" s="11">
        <f>AVERAGEIF(Table15[Name],Table15[[#This Row],[Name]],Table15[Total Player Load])</f>
        <v>684.52521000000002</v>
      </c>
      <c r="AB315" s="11">
        <f>AVERAGEIF(Table15[Name],Table15[[#This Row],[Name]],Table15[ACC+DEC])</f>
        <v>150.70967741935485</v>
      </c>
      <c r="AC315" s="11">
        <f>AVERAGE(Table15[Total Distance (m)])</f>
        <v>5546.0900840188679</v>
      </c>
      <c r="AD315" s="11">
        <f>AVERAGE(Table15[HSD Above 20 km/h])</f>
        <v>248.67511279245289</v>
      </c>
      <c r="AE315" s="11">
        <f>AVERAGE(Table15[Maximum Velocity (km/h)])</f>
        <v>25.938714150943401</v>
      </c>
      <c r="AF315" s="11">
        <f>AVERAGE(Table15[Velocity Zone 4 (15-20 Km/h) (m)])</f>
        <v>585.63754809433908</v>
      </c>
      <c r="AG315" s="11">
        <f>AVERAGE(Table15[Velocity Zone 6 (25 + Km/h) (m)])</f>
        <v>55.103452830188672</v>
      </c>
      <c r="AH315" s="11">
        <f>AVERAGE(Table15[Acceleration B1-3 Total Efforts (Gen 2)])</f>
        <v>70.932075471698113</v>
      </c>
      <c r="AI315" s="11">
        <f>AVERAGE(Table15[Deceleration B1-3 Total Efforts (Gen 2)])</f>
        <v>58.513207547169813</v>
      </c>
      <c r="AJ315" s="11">
        <f>AVERAGE(Table15[High Intensity Distance (m)_&gt;15])</f>
        <v>834.31266088679206</v>
      </c>
      <c r="AK315" s="11">
        <f>AVERAGE(Table15[Velocity Zone 5 (20-25 Km/h) (m)])</f>
        <v>193.57165996226419</v>
      </c>
      <c r="AL315" s="11">
        <f>AVERAGE(Table15[Total Player Load])</f>
        <v>612.17092028301886</v>
      </c>
      <c r="AM315" s="11">
        <f>AVERAGE(Table15[ACC+DEC])</f>
        <v>129.44528301886791</v>
      </c>
      <c r="AN315" s="11" t="str">
        <f>TEXT(Table15[[#This Row],[Date]],"mmmm")</f>
        <v>juillet</v>
      </c>
      <c r="AO315" s="11" t="e">
        <f ca="1">_xlfn.MAXIFS(Table15[Total Distance (m)],Table15[Name],Table15[[#This Row],[Name]])</f>
        <v>#NAME?</v>
      </c>
      <c r="AP315" s="11" t="e">
        <f ca="1">_xlfn.MAXIFS(Table15[HSD Above 20 km/h],Table15[Name],Table15[[#This Row],[Name]])</f>
        <v>#NAME?</v>
      </c>
      <c r="AQ315" s="11" t="e">
        <f ca="1">_xlfn.MAXIFS(Table15[Maximum Velocity (km/h)],Table15[Name],Table15[[#This Row],[Name]])</f>
        <v>#NAME?</v>
      </c>
      <c r="AR315" s="9" t="e">
        <f ca="1">Table15[[#This Row],[Maximum Velocity (km/h)]]/Table15[[#This Row],[Max_Maximum Velocity (km/h)]]</f>
        <v>#NAME?</v>
      </c>
      <c r="AS315" s="11" t="e">
        <f ca="1">_xlfn.MAXIFS(Table15[Velocity Zone 4 (15-20 Km/h) (m)],Table15[Name],Table15[[#This Row],[Name]])</f>
        <v>#NAME?</v>
      </c>
      <c r="AT315" s="11" t="e">
        <f ca="1">_xlfn.MAXIFS(Table15[Velocity Zone 6 (25 + Km/h) (m)],Table15[Name],Table15[[#This Row],[Name]])</f>
        <v>#NAME?</v>
      </c>
      <c r="AU315" s="11" t="e">
        <f ca="1">_xlfn.MAXIFS(Table15[Acceleration B1-3 Total Efforts (Gen 2)],Table15[Name],Table15[[#This Row],[Name]])</f>
        <v>#NAME?</v>
      </c>
      <c r="AV315" s="11" t="e">
        <f ca="1">_xlfn.MAXIFS(Table15[Deceleration B1-3 Total Efforts (Gen 2)],Table15[Name],Table15[[#This Row],[Name]])</f>
        <v>#NAME?</v>
      </c>
      <c r="AW315" s="11" t="e">
        <f ca="1">_xlfn.MAXIFS(Table15[High Intensity Distance (m)_&gt;15],Table15[Name],Table15[[#This Row],[Name]])</f>
        <v>#NAME?</v>
      </c>
      <c r="AX315" s="11" t="e">
        <f ca="1">_xlfn.MAXIFS(Table15[Velocity Zone 5 (20-25 Km/h) (m)],Table15[Name],Table15[[#This Row],[Name]])</f>
        <v>#NAME?</v>
      </c>
      <c r="AY315" s="11" t="e">
        <f ca="1">_xlfn.MAXIFS(Table15[Total Player Load],Table15[Name],Table15[[#This Row],[Name]])</f>
        <v>#NAME?</v>
      </c>
      <c r="AZ315" s="11" t="e">
        <f ca="1">_xlfn.MAXIFS(Table15[ACC+DEC],Table15[Name],Table15[[#This Row],[Name]])</f>
        <v>#NAME?</v>
      </c>
      <c r="BA315" s="11">
        <f>CONVERT(Table15[[#This Row],[Total Duration]],"day","mn")</f>
        <v>106</v>
      </c>
      <c r="BB315" s="12">
        <f>Table15[[#This Row],[HSD Above 20 km/h]]/Table15[[#This Row],[Duration(min)]]</f>
        <v>8.0029243396226413</v>
      </c>
      <c r="BC315" s="12">
        <f>Table15[[#This Row],[Velocity Zone 4 (15-20 Km/h) (m)]]/Table15[[#This Row],[Duration(min)]]</f>
        <v>13.756509716981132</v>
      </c>
      <c r="BD315" s="12">
        <f>Table15[[#This Row],[Velocity Zone 6 (25 + Km/h) (m)]]/Table15[[#This Row],[Duration(min)]]</f>
        <v>1.9301885849056604</v>
      </c>
      <c r="BE315" s="12">
        <f>Table15[[#This Row],[Acceleration B1-3 Total Efforts (Gen 2)]]/Table15[[#This Row],[Duration(min)]]</f>
        <v>1.3113207547169812</v>
      </c>
      <c r="BF315" s="12">
        <f>Table15[[#This Row],[Deceleration B1-3 Total Efforts (Gen 2)]]/Table15[[#This Row],[Duration(min)]]</f>
        <v>1.0283018867924529</v>
      </c>
      <c r="BG315" s="12">
        <f>Table15[[#This Row],[High Intensity Distance (m)_&gt;15]]/Table15[[#This Row],[Duration(min)]]</f>
        <v>21.759434056603776</v>
      </c>
      <c r="BH315" s="12">
        <f>Table15[[#This Row],[Velocity Zone 5 (20-25 Km/h) (m)]]/Table15[[#This Row],[Duration(min)]]</f>
        <v>6.0727357547169802</v>
      </c>
      <c r="BI315" s="12">
        <f>Table15[[#This Row],[Total Player Load]]/Table15[[#This Row],[Duration(min)]]</f>
        <v>10.626090471698115</v>
      </c>
      <c r="BJ315" s="12">
        <f>Table15[[#This Row],[ACC+DEC]]/Table15[[#This Row],[Duration(min)]]</f>
        <v>2.3396226415094339</v>
      </c>
      <c r="BK315" s="11"/>
      <c r="BL315" s="11"/>
    </row>
    <row r="316" spans="1:64" x14ac:dyDescent="0.3">
      <c r="A316" s="6" t="s">
        <v>34</v>
      </c>
      <c r="B316" s="6" t="s">
        <v>217</v>
      </c>
      <c r="C316" s="18" t="s">
        <v>218</v>
      </c>
      <c r="D316" s="6" t="s">
        <v>19</v>
      </c>
      <c r="E316" s="17" t="s">
        <v>221</v>
      </c>
      <c r="F316" s="19">
        <v>8998.2102699999996</v>
      </c>
      <c r="G316" s="19">
        <v>387.15998999999999</v>
      </c>
      <c r="H316" s="19">
        <v>30.46359</v>
      </c>
      <c r="I316" s="19">
        <v>924.70001000000002</v>
      </c>
      <c r="J316" s="19">
        <v>82.34</v>
      </c>
      <c r="K316" s="19">
        <v>80</v>
      </c>
      <c r="L316" s="19">
        <v>75</v>
      </c>
      <c r="M316" s="19">
        <v>1311.86</v>
      </c>
      <c r="N316" s="19">
        <v>304.81999000000002</v>
      </c>
      <c r="O316" s="19">
        <v>738.77355999999997</v>
      </c>
      <c r="P316" s="25">
        <v>84.254350000000002</v>
      </c>
      <c r="Q316" s="26">
        <f>SUM(Table15[[#This Row],[Acceleration B1-3 Total Efforts (Gen 2)]:[Deceleration B1-3 Total Efforts (Gen 2)]])</f>
        <v>155</v>
      </c>
      <c r="R316" s="22">
        <f>AVERAGEIF(Table15[Name],Table15[[#This Row],[Name]],Table15[Total Distance (m)])</f>
        <v>5581.052372000001</v>
      </c>
      <c r="S316" s="11">
        <f>AVERAGEIF(Table15[Name],Table15[[#This Row],[Name]],Table15[HSD Above 20 km/h])</f>
        <v>222.46299999999994</v>
      </c>
      <c r="T316" s="11">
        <f>AVERAGEIF(Table15[Name],Table15[[#This Row],[Name]],Table15[Maximum Velocity (km/h)])</f>
        <v>25.694832333333334</v>
      </c>
      <c r="U316" s="11">
        <f>AVERAGEIF(Table15[Name],Table15[[#This Row],[Name]],Table15[Velocity Zone 4 (15-20 Km/h) (m)])</f>
        <v>541.62199466666652</v>
      </c>
      <c r="V316" s="11">
        <f>AVERAGEIF(Table15[Name],Table15[[#This Row],[Name]],Table15[Velocity Zone 6 (25 + Km/h) (m)])</f>
        <v>43.164333333333325</v>
      </c>
      <c r="W316" s="11">
        <f>AVERAGEIF(Table15[Name],Table15[[#This Row],[Name]],Table15[Acceleration B1-3 Total Efforts (Gen 2)])</f>
        <v>53.666666666666664</v>
      </c>
      <c r="X316" s="11">
        <f>AVERAGEIF(Table15[Name],Table15[[#This Row],[Name]],Table15[Deceleration B1-3 Total Efforts (Gen 2)])</f>
        <v>40</v>
      </c>
      <c r="Y316" s="11">
        <f>AVERAGEIF(Table15[Name],Table15[[#This Row],[Name]],Table15[High Intensity Distance (m)_&gt;15])</f>
        <v>764.0849946666666</v>
      </c>
      <c r="Z316" s="11">
        <f>AVERAGEIF(Table15[Name],Table15[[#This Row],[Name]],Table15[Velocity Zone 5 (20-25 Km/h) (m)])</f>
        <v>179.29866666666666</v>
      </c>
      <c r="AA316" s="11">
        <f>AVERAGEIF(Table15[Name],Table15[[#This Row],[Name]],Table15[Total Player Load])</f>
        <v>509.93909600000012</v>
      </c>
      <c r="AB316" s="11">
        <f>AVERAGEIF(Table15[Name],Table15[[#This Row],[Name]],Table15[ACC+DEC])</f>
        <v>93.666666666666671</v>
      </c>
      <c r="AC316" s="11">
        <f>AVERAGE(Table15[Total Distance (m)])</f>
        <v>5546.0900840188679</v>
      </c>
      <c r="AD316" s="11">
        <f>AVERAGE(Table15[HSD Above 20 km/h])</f>
        <v>248.67511279245289</v>
      </c>
      <c r="AE316" s="11">
        <f>AVERAGE(Table15[Maximum Velocity (km/h)])</f>
        <v>25.938714150943401</v>
      </c>
      <c r="AF316" s="11">
        <f>AVERAGE(Table15[Velocity Zone 4 (15-20 Km/h) (m)])</f>
        <v>585.63754809433908</v>
      </c>
      <c r="AG316" s="11">
        <f>AVERAGE(Table15[Velocity Zone 6 (25 + Km/h) (m)])</f>
        <v>55.103452830188672</v>
      </c>
      <c r="AH316" s="11">
        <f>AVERAGE(Table15[Acceleration B1-3 Total Efforts (Gen 2)])</f>
        <v>70.932075471698113</v>
      </c>
      <c r="AI316" s="11">
        <f>AVERAGE(Table15[Deceleration B1-3 Total Efforts (Gen 2)])</f>
        <v>58.513207547169813</v>
      </c>
      <c r="AJ316" s="11">
        <f>AVERAGE(Table15[High Intensity Distance (m)_&gt;15])</f>
        <v>834.31266088679206</v>
      </c>
      <c r="AK316" s="11">
        <f>AVERAGE(Table15[Velocity Zone 5 (20-25 Km/h) (m)])</f>
        <v>193.57165996226419</v>
      </c>
      <c r="AL316" s="11">
        <f>AVERAGE(Table15[Total Player Load])</f>
        <v>612.17092028301886</v>
      </c>
      <c r="AM316" s="11">
        <f>AVERAGE(Table15[ACC+DEC])</f>
        <v>129.44528301886791</v>
      </c>
      <c r="AN316" s="11" t="str">
        <f>TEXT(Table15[[#This Row],[Date]],"mmmm")</f>
        <v>juillet</v>
      </c>
      <c r="AO316" s="11" t="e">
        <f ca="1">_xlfn.MAXIFS(Table15[Total Distance (m)],Table15[Name],Table15[[#This Row],[Name]])</f>
        <v>#NAME?</v>
      </c>
      <c r="AP316" s="11" t="e">
        <f ca="1">_xlfn.MAXIFS(Table15[HSD Above 20 km/h],Table15[Name],Table15[[#This Row],[Name]])</f>
        <v>#NAME?</v>
      </c>
      <c r="AQ316" s="11" t="e">
        <f ca="1">_xlfn.MAXIFS(Table15[Maximum Velocity (km/h)],Table15[Name],Table15[[#This Row],[Name]])</f>
        <v>#NAME?</v>
      </c>
      <c r="AR316" s="9" t="e">
        <f ca="1">Table15[[#This Row],[Maximum Velocity (km/h)]]/Table15[[#This Row],[Max_Maximum Velocity (km/h)]]</f>
        <v>#NAME?</v>
      </c>
      <c r="AS316" s="11" t="e">
        <f ca="1">_xlfn.MAXIFS(Table15[Velocity Zone 4 (15-20 Km/h) (m)],Table15[Name],Table15[[#This Row],[Name]])</f>
        <v>#NAME?</v>
      </c>
      <c r="AT316" s="11" t="e">
        <f ca="1">_xlfn.MAXIFS(Table15[Velocity Zone 6 (25 + Km/h) (m)],Table15[Name],Table15[[#This Row],[Name]])</f>
        <v>#NAME?</v>
      </c>
      <c r="AU316" s="11" t="e">
        <f ca="1">_xlfn.MAXIFS(Table15[Acceleration B1-3 Total Efforts (Gen 2)],Table15[Name],Table15[[#This Row],[Name]])</f>
        <v>#NAME?</v>
      </c>
      <c r="AV316" s="11" t="e">
        <f ca="1">_xlfn.MAXIFS(Table15[Deceleration B1-3 Total Efforts (Gen 2)],Table15[Name],Table15[[#This Row],[Name]])</f>
        <v>#NAME?</v>
      </c>
      <c r="AW316" s="11" t="e">
        <f ca="1">_xlfn.MAXIFS(Table15[High Intensity Distance (m)_&gt;15],Table15[Name],Table15[[#This Row],[Name]])</f>
        <v>#NAME?</v>
      </c>
      <c r="AX316" s="11" t="e">
        <f ca="1">_xlfn.MAXIFS(Table15[Velocity Zone 5 (20-25 Km/h) (m)],Table15[Name],Table15[[#This Row],[Name]])</f>
        <v>#NAME?</v>
      </c>
      <c r="AY316" s="11" t="e">
        <f ca="1">_xlfn.MAXIFS(Table15[Total Player Load],Table15[Name],Table15[[#This Row],[Name]])</f>
        <v>#NAME?</v>
      </c>
      <c r="AZ316" s="11" t="e">
        <f ca="1">_xlfn.MAXIFS(Table15[ACC+DEC],Table15[Name],Table15[[#This Row],[Name]])</f>
        <v>#NAME?</v>
      </c>
      <c r="BA316" s="11">
        <f>CONVERT(Table15[[#This Row],[Total Duration]],"day","mn")</f>
        <v>106.78333333333333</v>
      </c>
      <c r="BB316" s="12">
        <f>Table15[[#This Row],[HSD Above 20 km/h]]/Table15[[#This Row],[Duration(min)]]</f>
        <v>3.6256593413454037</v>
      </c>
      <c r="BC316" s="12">
        <f>Table15[[#This Row],[Velocity Zone 4 (15-20 Km/h) (m)]]/Table15[[#This Row],[Duration(min)]]</f>
        <v>8.6595911659122837</v>
      </c>
      <c r="BD316" s="12">
        <f>Table15[[#This Row],[Velocity Zone 6 (25 + Km/h) (m)]]/Table15[[#This Row],[Duration(min)]]</f>
        <v>0.77109411581083198</v>
      </c>
      <c r="BE316" s="12">
        <f>Table15[[#This Row],[Acceleration B1-3 Total Efforts (Gen 2)]]/Table15[[#This Row],[Duration(min)]]</f>
        <v>0.74918058373653817</v>
      </c>
      <c r="BF316" s="12">
        <f>Table15[[#This Row],[Deceleration B1-3 Total Efforts (Gen 2)]]/Table15[[#This Row],[Duration(min)]]</f>
        <v>0.70235679725300448</v>
      </c>
      <c r="BG316" s="12">
        <f>Table15[[#This Row],[High Intensity Distance (m)_&gt;15]]/Table15[[#This Row],[Duration(min)]]</f>
        <v>12.285250507257686</v>
      </c>
      <c r="BH316" s="12">
        <f>Table15[[#This Row],[Velocity Zone 5 (20-25 Km/h) (m)]]/Table15[[#This Row],[Duration(min)]]</f>
        <v>2.8545652255345719</v>
      </c>
      <c r="BI316" s="12">
        <f>Table15[[#This Row],[Total Player Load]]/Table15[[#This Row],[Duration(min)]]</f>
        <v>6.9184350866240045</v>
      </c>
      <c r="BJ316" s="12">
        <f>Table15[[#This Row],[ACC+DEC]]/Table15[[#This Row],[Duration(min)]]</f>
        <v>1.4515373809895427</v>
      </c>
      <c r="BK316" s="11"/>
      <c r="BL316" s="11"/>
    </row>
    <row r="317" spans="1:64" x14ac:dyDescent="0.3">
      <c r="A317" s="6" t="s">
        <v>132</v>
      </c>
      <c r="B317" s="6" t="s">
        <v>217</v>
      </c>
      <c r="C317" s="18" t="s">
        <v>218</v>
      </c>
      <c r="D317" s="6" t="s">
        <v>133</v>
      </c>
      <c r="E317" s="17" t="s">
        <v>224</v>
      </c>
      <c r="F317" s="19">
        <v>3805.19128</v>
      </c>
      <c r="G317" s="19">
        <v>1024.7599700000001</v>
      </c>
      <c r="H317" s="19">
        <v>32.633569999999999</v>
      </c>
      <c r="I317" s="19">
        <v>574.92001000000005</v>
      </c>
      <c r="J317" s="19">
        <v>211.74999</v>
      </c>
      <c r="K317" s="19">
        <v>68</v>
      </c>
      <c r="L317" s="19">
        <v>53</v>
      </c>
      <c r="M317" s="19">
        <v>1599.6799799999999</v>
      </c>
      <c r="N317" s="19">
        <v>813.00998000000004</v>
      </c>
      <c r="O317" s="19">
        <v>429.49122999999997</v>
      </c>
      <c r="P317" s="25">
        <v>47.53548</v>
      </c>
      <c r="Q317" s="26">
        <f>SUM(Table15[[#This Row],[Acceleration B1-3 Total Efforts (Gen 2)]:[Deceleration B1-3 Total Efforts (Gen 2)]])</f>
        <v>121</v>
      </c>
      <c r="R317" s="22">
        <f>AVERAGEIF(Table15[Name],Table15[[#This Row],[Name]],Table15[Total Distance (m)])</f>
        <v>5479.0795495652173</v>
      </c>
      <c r="S317" s="11">
        <f>AVERAGEIF(Table15[Name],Table15[[#This Row],[Name]],Table15[HSD Above 20 km/h])</f>
        <v>386.95826173913048</v>
      </c>
      <c r="T317" s="11">
        <f>AVERAGEIF(Table15[Name],Table15[[#This Row],[Name]],Table15[Maximum Velocity (km/h)])</f>
        <v>29.089952173913051</v>
      </c>
      <c r="U317" s="11">
        <f>AVERAGEIF(Table15[Name],Table15[[#This Row],[Name]],Table15[Velocity Zone 4 (15-20 Km/h) (m)])</f>
        <v>636.45826130434773</v>
      </c>
      <c r="V317" s="11">
        <f>AVERAGEIF(Table15[Name],Table15[[#This Row],[Name]],Table15[Velocity Zone 6 (25 + Km/h) (m)])</f>
        <v>92.425217391304358</v>
      </c>
      <c r="W317" s="11">
        <f>AVERAGEIF(Table15[Name],Table15[[#This Row],[Name]],Table15[Acceleration B1-3 Total Efforts (Gen 2)])</f>
        <v>88.347826086956516</v>
      </c>
      <c r="X317" s="11">
        <f>AVERAGEIF(Table15[Name],Table15[[#This Row],[Name]],Table15[Deceleration B1-3 Total Efforts (Gen 2)])</f>
        <v>63.434782608695649</v>
      </c>
      <c r="Y317" s="11">
        <f>AVERAGEIF(Table15[Name],Table15[[#This Row],[Name]],Table15[High Intensity Distance (m)_&gt;15])</f>
        <v>1023.4165230434783</v>
      </c>
      <c r="Z317" s="11">
        <f>AVERAGEIF(Table15[Name],Table15[[#This Row],[Name]],Table15[Velocity Zone 5 (20-25 Km/h) (m)])</f>
        <v>294.53304434782609</v>
      </c>
      <c r="AA317" s="11">
        <f>AVERAGEIF(Table15[Name],Table15[[#This Row],[Name]],Table15[Total Player Load])</f>
        <v>648.57789217391303</v>
      </c>
      <c r="AB317" s="11">
        <f>AVERAGEIF(Table15[Name],Table15[[#This Row],[Name]],Table15[ACC+DEC])</f>
        <v>151.78260869565219</v>
      </c>
      <c r="AC317" s="11">
        <f>AVERAGE(Table15[Total Distance (m)])</f>
        <v>5546.0900840188679</v>
      </c>
      <c r="AD317" s="11">
        <f>AVERAGE(Table15[HSD Above 20 km/h])</f>
        <v>248.67511279245289</v>
      </c>
      <c r="AE317" s="11">
        <f>AVERAGE(Table15[Maximum Velocity (km/h)])</f>
        <v>25.938714150943401</v>
      </c>
      <c r="AF317" s="11">
        <f>AVERAGE(Table15[Velocity Zone 4 (15-20 Km/h) (m)])</f>
        <v>585.63754809433908</v>
      </c>
      <c r="AG317" s="11">
        <f>AVERAGE(Table15[Velocity Zone 6 (25 + Km/h) (m)])</f>
        <v>55.103452830188672</v>
      </c>
      <c r="AH317" s="11">
        <f>AVERAGE(Table15[Acceleration B1-3 Total Efforts (Gen 2)])</f>
        <v>70.932075471698113</v>
      </c>
      <c r="AI317" s="11">
        <f>AVERAGE(Table15[Deceleration B1-3 Total Efforts (Gen 2)])</f>
        <v>58.513207547169813</v>
      </c>
      <c r="AJ317" s="11">
        <f>AVERAGE(Table15[High Intensity Distance (m)_&gt;15])</f>
        <v>834.31266088679206</v>
      </c>
      <c r="AK317" s="11">
        <f>AVERAGE(Table15[Velocity Zone 5 (20-25 Km/h) (m)])</f>
        <v>193.57165996226419</v>
      </c>
      <c r="AL317" s="11">
        <f>AVERAGE(Table15[Total Player Load])</f>
        <v>612.17092028301886</v>
      </c>
      <c r="AM317" s="11">
        <f>AVERAGE(Table15[ACC+DEC])</f>
        <v>129.44528301886791</v>
      </c>
      <c r="AN317" s="11" t="str">
        <f>TEXT(Table15[[#This Row],[Date]],"mmmm")</f>
        <v>juillet</v>
      </c>
      <c r="AO317" s="11" t="e">
        <f ca="1">_xlfn.MAXIFS(Table15[Total Distance (m)],Table15[Name],Table15[[#This Row],[Name]])</f>
        <v>#NAME?</v>
      </c>
      <c r="AP317" s="11" t="e">
        <f ca="1">_xlfn.MAXIFS(Table15[HSD Above 20 km/h],Table15[Name],Table15[[#This Row],[Name]])</f>
        <v>#NAME?</v>
      </c>
      <c r="AQ317" s="11" t="e">
        <f ca="1">_xlfn.MAXIFS(Table15[Maximum Velocity (km/h)],Table15[Name],Table15[[#This Row],[Name]])</f>
        <v>#NAME?</v>
      </c>
      <c r="AR317" s="9" t="e">
        <f ca="1">Table15[[#This Row],[Maximum Velocity (km/h)]]/Table15[[#This Row],[Max_Maximum Velocity (km/h)]]</f>
        <v>#NAME?</v>
      </c>
      <c r="AS317" s="11" t="e">
        <f ca="1">_xlfn.MAXIFS(Table15[Velocity Zone 4 (15-20 Km/h) (m)],Table15[Name],Table15[[#This Row],[Name]])</f>
        <v>#NAME?</v>
      </c>
      <c r="AT317" s="11" t="e">
        <f ca="1">_xlfn.MAXIFS(Table15[Velocity Zone 6 (25 + Km/h) (m)],Table15[Name],Table15[[#This Row],[Name]])</f>
        <v>#NAME?</v>
      </c>
      <c r="AU317" s="11" t="e">
        <f ca="1">_xlfn.MAXIFS(Table15[Acceleration B1-3 Total Efforts (Gen 2)],Table15[Name],Table15[[#This Row],[Name]])</f>
        <v>#NAME?</v>
      </c>
      <c r="AV317" s="11" t="e">
        <f ca="1">_xlfn.MAXIFS(Table15[Deceleration B1-3 Total Efforts (Gen 2)],Table15[Name],Table15[[#This Row],[Name]])</f>
        <v>#NAME?</v>
      </c>
      <c r="AW317" s="11" t="e">
        <f ca="1">_xlfn.MAXIFS(Table15[High Intensity Distance (m)_&gt;15],Table15[Name],Table15[[#This Row],[Name]])</f>
        <v>#NAME?</v>
      </c>
      <c r="AX317" s="11" t="e">
        <f ca="1">_xlfn.MAXIFS(Table15[Velocity Zone 5 (20-25 Km/h) (m)],Table15[Name],Table15[[#This Row],[Name]])</f>
        <v>#NAME?</v>
      </c>
      <c r="AY317" s="11" t="e">
        <f ca="1">_xlfn.MAXIFS(Table15[Total Player Load],Table15[Name],Table15[[#This Row],[Name]])</f>
        <v>#NAME?</v>
      </c>
      <c r="AZ317" s="11" t="e">
        <f ca="1">_xlfn.MAXIFS(Table15[ACC+DEC],Table15[Name],Table15[[#This Row],[Name]])</f>
        <v>#NAME?</v>
      </c>
      <c r="BA317" s="11">
        <f>CONVERT(Table15[[#This Row],[Total Duration]],"day","mn")</f>
        <v>85.433333333333351</v>
      </c>
      <c r="BB317" s="12">
        <f>Table15[[#This Row],[HSD Above 20 km/h]]/Table15[[#This Row],[Duration(min)]]</f>
        <v>11.994849434256729</v>
      </c>
      <c r="BC317" s="12">
        <f>Table15[[#This Row],[Velocity Zone 4 (15-20 Km/h) (m)]]/Table15[[#This Row],[Duration(min)]]</f>
        <v>6.7294577838470531</v>
      </c>
      <c r="BD317" s="12">
        <f>Table15[[#This Row],[Velocity Zone 6 (25 + Km/h) (m)]]/Table15[[#This Row],[Duration(min)]]</f>
        <v>2.4785406554818565</v>
      </c>
      <c r="BE317" s="12">
        <f>Table15[[#This Row],[Acceleration B1-3 Total Efforts (Gen 2)]]/Table15[[#This Row],[Duration(min)]]</f>
        <v>0.79594225516972283</v>
      </c>
      <c r="BF317" s="12">
        <f>Table15[[#This Row],[Deceleration B1-3 Total Efforts (Gen 2)]]/Table15[[#This Row],[Duration(min)]]</f>
        <v>0.6203667577058134</v>
      </c>
      <c r="BG317" s="12">
        <f>Table15[[#This Row],[High Intensity Distance (m)_&gt;15]]/Table15[[#This Row],[Duration(min)]]</f>
        <v>18.724307218103778</v>
      </c>
      <c r="BH317" s="12">
        <f>Table15[[#This Row],[Velocity Zone 5 (20-25 Km/h) (m)]]/Table15[[#This Row],[Duration(min)]]</f>
        <v>9.5163087787748708</v>
      </c>
      <c r="BI317" s="12">
        <f>Table15[[#This Row],[Total Player Load]]/Table15[[#This Row],[Duration(min)]]</f>
        <v>5.0272090909090892</v>
      </c>
      <c r="BJ317" s="12">
        <f>Table15[[#This Row],[ACC+DEC]]/Table15[[#This Row],[Duration(min)]]</f>
        <v>1.4163090128755362</v>
      </c>
      <c r="BK317" s="11"/>
      <c r="BL317" s="11"/>
    </row>
    <row r="318" spans="1:64" x14ac:dyDescent="0.3">
      <c r="A318" s="6" t="s">
        <v>38</v>
      </c>
      <c r="B318" s="6" t="s">
        <v>217</v>
      </c>
      <c r="C318" s="18" t="s">
        <v>218</v>
      </c>
      <c r="D318" s="6" t="s">
        <v>36</v>
      </c>
      <c r="E318" s="17" t="s">
        <v>230</v>
      </c>
      <c r="F318" s="19">
        <v>6624.4272499999997</v>
      </c>
      <c r="G318" s="19">
        <v>254.44</v>
      </c>
      <c r="H318" s="19">
        <v>27.93693</v>
      </c>
      <c r="I318" s="19">
        <v>1222.56998</v>
      </c>
      <c r="J318" s="19">
        <v>18.079999999999998</v>
      </c>
      <c r="K318" s="19">
        <v>69</v>
      </c>
      <c r="L318" s="19">
        <v>66</v>
      </c>
      <c r="M318" s="19">
        <v>1477.00998</v>
      </c>
      <c r="N318" s="19">
        <v>236.36</v>
      </c>
      <c r="O318" s="19">
        <v>672.49738000000002</v>
      </c>
      <c r="P318" s="25">
        <v>100.86066</v>
      </c>
      <c r="Q318" s="26">
        <f>SUM(Table15[[#This Row],[Acceleration B1-3 Total Efforts (Gen 2)]:[Deceleration B1-3 Total Efforts (Gen 2)]])</f>
        <v>135</v>
      </c>
      <c r="R318" s="22">
        <f>AVERAGEIF(Table15[Name],Table15[[#This Row],[Name]],Table15[Total Distance (m)])</f>
        <v>5862.2701721428584</v>
      </c>
      <c r="S318" s="11">
        <f>AVERAGEIF(Table15[Name],Table15[[#This Row],[Name]],Table15[HSD Above 20 km/h])</f>
        <v>234.10142785714288</v>
      </c>
      <c r="T318" s="11">
        <f>AVERAGEIF(Table15[Name],Table15[[#This Row],[Name]],Table15[Maximum Velocity (km/h)])</f>
        <v>25.695756428571428</v>
      </c>
      <c r="U318" s="11">
        <f>AVERAGEIF(Table15[Name],Table15[[#This Row],[Name]],Table15[Velocity Zone 4 (15-20 Km/h) (m)])</f>
        <v>673.12214035714283</v>
      </c>
      <c r="V318" s="11">
        <f>AVERAGEIF(Table15[Name],Table15[[#This Row],[Name]],Table15[Velocity Zone 6 (25 + Km/h) (m)])</f>
        <v>30.467142857142857</v>
      </c>
      <c r="W318" s="11">
        <f>AVERAGEIF(Table15[Name],Table15[[#This Row],[Name]],Table15[Acceleration B1-3 Total Efforts (Gen 2)])</f>
        <v>78.285714285714292</v>
      </c>
      <c r="X318" s="11">
        <f>AVERAGEIF(Table15[Name],Table15[[#This Row],[Name]],Table15[Deceleration B1-3 Total Efforts (Gen 2)])</f>
        <v>71.178571428571431</v>
      </c>
      <c r="Y318" s="11">
        <f>AVERAGEIF(Table15[Name],Table15[[#This Row],[Name]],Table15[High Intensity Distance (m)_&gt;15])</f>
        <v>907.22356821428571</v>
      </c>
      <c r="Z318" s="11">
        <f>AVERAGEIF(Table15[Name],Table15[[#This Row],[Name]],Table15[Velocity Zone 5 (20-25 Km/h) (m)])</f>
        <v>203.63428500000001</v>
      </c>
      <c r="AA318" s="11">
        <f>AVERAGEIF(Table15[Name],Table15[[#This Row],[Name]],Table15[Total Player Load])</f>
        <v>656.75099392857157</v>
      </c>
      <c r="AB318" s="11">
        <f>AVERAGEIF(Table15[Name],Table15[[#This Row],[Name]],Table15[ACC+DEC])</f>
        <v>149.46428571428572</v>
      </c>
      <c r="AC318" s="11">
        <f>AVERAGE(Table15[Total Distance (m)])</f>
        <v>5546.0900840188679</v>
      </c>
      <c r="AD318" s="11">
        <f>AVERAGE(Table15[HSD Above 20 km/h])</f>
        <v>248.67511279245289</v>
      </c>
      <c r="AE318" s="11">
        <f>AVERAGE(Table15[Maximum Velocity (km/h)])</f>
        <v>25.938714150943401</v>
      </c>
      <c r="AF318" s="11">
        <f>AVERAGE(Table15[Velocity Zone 4 (15-20 Km/h) (m)])</f>
        <v>585.63754809433908</v>
      </c>
      <c r="AG318" s="11">
        <f>AVERAGE(Table15[Velocity Zone 6 (25 + Km/h) (m)])</f>
        <v>55.103452830188672</v>
      </c>
      <c r="AH318" s="11">
        <f>AVERAGE(Table15[Acceleration B1-3 Total Efforts (Gen 2)])</f>
        <v>70.932075471698113</v>
      </c>
      <c r="AI318" s="11">
        <f>AVERAGE(Table15[Deceleration B1-3 Total Efforts (Gen 2)])</f>
        <v>58.513207547169813</v>
      </c>
      <c r="AJ318" s="11">
        <f>AVERAGE(Table15[High Intensity Distance (m)_&gt;15])</f>
        <v>834.31266088679206</v>
      </c>
      <c r="AK318" s="11">
        <f>AVERAGE(Table15[Velocity Zone 5 (20-25 Km/h) (m)])</f>
        <v>193.57165996226419</v>
      </c>
      <c r="AL318" s="11">
        <f>AVERAGE(Table15[Total Player Load])</f>
        <v>612.17092028301886</v>
      </c>
      <c r="AM318" s="11">
        <f>AVERAGE(Table15[ACC+DEC])</f>
        <v>129.44528301886791</v>
      </c>
      <c r="AN318" s="11" t="str">
        <f>TEXT(Table15[[#This Row],[Date]],"mmmm")</f>
        <v>juillet</v>
      </c>
      <c r="AO318" s="11" t="e">
        <f ca="1">_xlfn.MAXIFS(Table15[Total Distance (m)],Table15[Name],Table15[[#This Row],[Name]])</f>
        <v>#NAME?</v>
      </c>
      <c r="AP318" s="11" t="e">
        <f ca="1">_xlfn.MAXIFS(Table15[HSD Above 20 km/h],Table15[Name],Table15[[#This Row],[Name]])</f>
        <v>#NAME?</v>
      </c>
      <c r="AQ318" s="11" t="e">
        <f ca="1">_xlfn.MAXIFS(Table15[Maximum Velocity (km/h)],Table15[Name],Table15[[#This Row],[Name]])</f>
        <v>#NAME?</v>
      </c>
      <c r="AR318" s="9" t="e">
        <f ca="1">Table15[[#This Row],[Maximum Velocity (km/h)]]/Table15[[#This Row],[Max_Maximum Velocity (km/h)]]</f>
        <v>#NAME?</v>
      </c>
      <c r="AS318" s="11" t="e">
        <f ca="1">_xlfn.MAXIFS(Table15[Velocity Zone 4 (15-20 Km/h) (m)],Table15[Name],Table15[[#This Row],[Name]])</f>
        <v>#NAME?</v>
      </c>
      <c r="AT318" s="11" t="e">
        <f ca="1">_xlfn.MAXIFS(Table15[Velocity Zone 6 (25 + Km/h) (m)],Table15[Name],Table15[[#This Row],[Name]])</f>
        <v>#NAME?</v>
      </c>
      <c r="AU318" s="11" t="e">
        <f ca="1">_xlfn.MAXIFS(Table15[Acceleration B1-3 Total Efforts (Gen 2)],Table15[Name],Table15[[#This Row],[Name]])</f>
        <v>#NAME?</v>
      </c>
      <c r="AV318" s="11" t="e">
        <f ca="1">_xlfn.MAXIFS(Table15[Deceleration B1-3 Total Efforts (Gen 2)],Table15[Name],Table15[[#This Row],[Name]])</f>
        <v>#NAME?</v>
      </c>
      <c r="AW318" s="11" t="e">
        <f ca="1">_xlfn.MAXIFS(Table15[High Intensity Distance (m)_&gt;15],Table15[Name],Table15[[#This Row],[Name]])</f>
        <v>#NAME?</v>
      </c>
      <c r="AX318" s="11" t="e">
        <f ca="1">_xlfn.MAXIFS(Table15[Velocity Zone 5 (20-25 Km/h) (m)],Table15[Name],Table15[[#This Row],[Name]])</f>
        <v>#NAME?</v>
      </c>
      <c r="AY318" s="11" t="e">
        <f ca="1">_xlfn.MAXIFS(Table15[Total Player Load],Table15[Name],Table15[[#This Row],[Name]])</f>
        <v>#NAME?</v>
      </c>
      <c r="AZ318" s="11" t="e">
        <f ca="1">_xlfn.MAXIFS(Table15[ACC+DEC],Table15[Name],Table15[[#This Row],[Name]])</f>
        <v>#NAME?</v>
      </c>
      <c r="BA318" s="11">
        <f>CONVERT(Table15[[#This Row],[Total Duration]],"day","mn")</f>
        <v>66.033333333333331</v>
      </c>
      <c r="BB318" s="12">
        <f>Table15[[#This Row],[HSD Above 20 km/h]]/Table15[[#This Row],[Duration(min)]]</f>
        <v>3.8532054517920242</v>
      </c>
      <c r="BC318" s="12">
        <f>Table15[[#This Row],[Velocity Zone 4 (15-20 Km/h) (m)]]/Table15[[#This Row],[Duration(min)]]</f>
        <v>18.514436850075718</v>
      </c>
      <c r="BD318" s="12">
        <f>Table15[[#This Row],[Velocity Zone 6 (25 + Km/h) (m)]]/Table15[[#This Row],[Duration(min)]]</f>
        <v>0.27380111055022716</v>
      </c>
      <c r="BE318" s="12">
        <f>Table15[[#This Row],[Acceleration B1-3 Total Efforts (Gen 2)]]/Table15[[#This Row],[Duration(min)]]</f>
        <v>1.0449268046441191</v>
      </c>
      <c r="BF318" s="12">
        <f>Table15[[#This Row],[Deceleration B1-3 Total Efforts (Gen 2)]]/Table15[[#This Row],[Duration(min)]]</f>
        <v>0.99949520444220097</v>
      </c>
      <c r="BG318" s="12">
        <f>Table15[[#This Row],[High Intensity Distance (m)_&gt;15]]/Table15[[#This Row],[Duration(min)]]</f>
        <v>22.367642301867743</v>
      </c>
      <c r="BH318" s="12">
        <f>Table15[[#This Row],[Velocity Zone 5 (20-25 Km/h) (m)]]/Table15[[#This Row],[Duration(min)]]</f>
        <v>3.5794043412417973</v>
      </c>
      <c r="BI318" s="12">
        <f>Table15[[#This Row],[Total Player Load]]/Table15[[#This Row],[Duration(min)]]</f>
        <v>10.184210701665826</v>
      </c>
      <c r="BJ318" s="12">
        <f>Table15[[#This Row],[ACC+DEC]]/Table15[[#This Row],[Duration(min)]]</f>
        <v>2.0444220090863201</v>
      </c>
      <c r="BK318" s="11"/>
      <c r="BL318" s="11"/>
    </row>
    <row r="319" spans="1:64" x14ac:dyDescent="0.3">
      <c r="A319" s="6" t="s">
        <v>12</v>
      </c>
      <c r="B319" s="6" t="s">
        <v>211</v>
      </c>
      <c r="C319" s="18" t="s">
        <v>231</v>
      </c>
      <c r="D319" s="6" t="s">
        <v>13</v>
      </c>
      <c r="E319" s="17" t="s">
        <v>232</v>
      </c>
      <c r="F319" s="19">
        <v>3548.41833</v>
      </c>
      <c r="G319" s="19">
        <v>56.11</v>
      </c>
      <c r="H319" s="19">
        <v>24.56493</v>
      </c>
      <c r="I319" s="19">
        <v>223.8</v>
      </c>
      <c r="J319" s="19">
        <v>0</v>
      </c>
      <c r="K319" s="19">
        <v>35</v>
      </c>
      <c r="L319" s="19">
        <v>20</v>
      </c>
      <c r="M319" s="19">
        <v>279.91000000000003</v>
      </c>
      <c r="N319" s="19">
        <v>56.11</v>
      </c>
      <c r="O319" s="19">
        <v>408.02105999999998</v>
      </c>
      <c r="P319" s="25">
        <v>45.381419999999999</v>
      </c>
      <c r="Q319" s="26">
        <f>SUM(Table15[[#This Row],[Acceleration B1-3 Total Efforts (Gen 2)]:[Deceleration B1-3 Total Efforts (Gen 2)]])</f>
        <v>55</v>
      </c>
      <c r="R319" s="22">
        <f>AVERAGEIF(Table15[Name],Table15[[#This Row],[Name]],Table15[Total Distance (m)])</f>
        <v>5856.8354133333323</v>
      </c>
      <c r="S319" s="11">
        <f>AVERAGEIF(Table15[Name],Table15[[#This Row],[Name]],Table15[HSD Above 20 km/h])</f>
        <v>236.25925888888889</v>
      </c>
      <c r="T319" s="11">
        <f>AVERAGEIF(Table15[Name],Table15[[#This Row],[Name]],Table15[Maximum Velocity (km/h)])</f>
        <v>26.173386666666666</v>
      </c>
      <c r="U319" s="11">
        <f>AVERAGEIF(Table15[Name],Table15[[#This Row],[Name]],Table15[Velocity Zone 4 (15-20 Km/h) (m)])</f>
        <v>555.67370444444441</v>
      </c>
      <c r="V319" s="11">
        <f>AVERAGEIF(Table15[Name],Table15[[#This Row],[Name]],Table15[Velocity Zone 6 (25 + Km/h) (m)])</f>
        <v>40.940370740740747</v>
      </c>
      <c r="W319" s="11">
        <f>AVERAGEIF(Table15[Name],Table15[[#This Row],[Name]],Table15[Acceleration B1-3 Total Efforts (Gen 2)])</f>
        <v>70.925925925925924</v>
      </c>
      <c r="X319" s="11">
        <f>AVERAGEIF(Table15[Name],Table15[[#This Row],[Name]],Table15[Deceleration B1-3 Total Efforts (Gen 2)])</f>
        <v>56.851851851851855</v>
      </c>
      <c r="Y319" s="11">
        <f>AVERAGEIF(Table15[Name],Table15[[#This Row],[Name]],Table15[High Intensity Distance (m)_&gt;15])</f>
        <v>791.93296333333319</v>
      </c>
      <c r="Z319" s="11">
        <f>AVERAGEIF(Table15[Name],Table15[[#This Row],[Name]],Table15[Velocity Zone 5 (20-25 Km/h) (m)])</f>
        <v>195.31888814814815</v>
      </c>
      <c r="AA319" s="11">
        <f>AVERAGEIF(Table15[Name],Table15[[#This Row],[Name]],Table15[Total Player Load])</f>
        <v>644.53564962962969</v>
      </c>
      <c r="AB319" s="11">
        <f>AVERAGEIF(Table15[Name],Table15[[#This Row],[Name]],Table15[ACC+DEC])</f>
        <v>127.77777777777777</v>
      </c>
      <c r="AC319" s="11">
        <f>AVERAGE(Table15[Total Distance (m)])</f>
        <v>5546.0900840188679</v>
      </c>
      <c r="AD319" s="11">
        <f>AVERAGE(Table15[HSD Above 20 km/h])</f>
        <v>248.67511279245289</v>
      </c>
      <c r="AE319" s="11">
        <f>AVERAGE(Table15[Maximum Velocity (km/h)])</f>
        <v>25.938714150943401</v>
      </c>
      <c r="AF319" s="11">
        <f>AVERAGE(Table15[Velocity Zone 4 (15-20 Km/h) (m)])</f>
        <v>585.63754809433908</v>
      </c>
      <c r="AG319" s="11">
        <f>AVERAGE(Table15[Velocity Zone 6 (25 + Km/h) (m)])</f>
        <v>55.103452830188672</v>
      </c>
      <c r="AH319" s="11">
        <f>AVERAGE(Table15[Acceleration B1-3 Total Efforts (Gen 2)])</f>
        <v>70.932075471698113</v>
      </c>
      <c r="AI319" s="11">
        <f>AVERAGE(Table15[Deceleration B1-3 Total Efforts (Gen 2)])</f>
        <v>58.513207547169813</v>
      </c>
      <c r="AJ319" s="11">
        <f>AVERAGE(Table15[High Intensity Distance (m)_&gt;15])</f>
        <v>834.31266088679206</v>
      </c>
      <c r="AK319" s="11">
        <f>AVERAGE(Table15[Velocity Zone 5 (20-25 Km/h) (m)])</f>
        <v>193.57165996226419</v>
      </c>
      <c r="AL319" s="11">
        <f>AVERAGE(Table15[Total Player Load])</f>
        <v>612.17092028301886</v>
      </c>
      <c r="AM319" s="11">
        <f>AVERAGE(Table15[ACC+DEC])</f>
        <v>129.44528301886791</v>
      </c>
      <c r="AN319" s="11" t="str">
        <f>TEXT(Table15[[#This Row],[Date]],"mmmm")</f>
        <v>août</v>
      </c>
      <c r="AO319" s="11" t="e">
        <f ca="1">_xlfn.MAXIFS(Table15[Total Distance (m)],Table15[Name],Table15[[#This Row],[Name]])</f>
        <v>#NAME?</v>
      </c>
      <c r="AP319" s="11" t="e">
        <f ca="1">_xlfn.MAXIFS(Table15[HSD Above 20 km/h],Table15[Name],Table15[[#This Row],[Name]])</f>
        <v>#NAME?</v>
      </c>
      <c r="AQ319" s="11" t="e">
        <f ca="1">_xlfn.MAXIFS(Table15[Maximum Velocity (km/h)],Table15[Name],Table15[[#This Row],[Name]])</f>
        <v>#NAME?</v>
      </c>
      <c r="AR319" s="9" t="e">
        <f ca="1">Table15[[#This Row],[Maximum Velocity (km/h)]]/Table15[[#This Row],[Max_Maximum Velocity (km/h)]]</f>
        <v>#NAME?</v>
      </c>
      <c r="AS319" s="11" t="e">
        <f ca="1">_xlfn.MAXIFS(Table15[Velocity Zone 4 (15-20 Km/h) (m)],Table15[Name],Table15[[#This Row],[Name]])</f>
        <v>#NAME?</v>
      </c>
      <c r="AT319" s="11" t="e">
        <f ca="1">_xlfn.MAXIFS(Table15[Velocity Zone 6 (25 + Km/h) (m)],Table15[Name],Table15[[#This Row],[Name]])</f>
        <v>#NAME?</v>
      </c>
      <c r="AU319" s="11" t="e">
        <f ca="1">_xlfn.MAXIFS(Table15[Acceleration B1-3 Total Efforts (Gen 2)],Table15[Name],Table15[[#This Row],[Name]])</f>
        <v>#NAME?</v>
      </c>
      <c r="AV319" s="11" t="e">
        <f ca="1">_xlfn.MAXIFS(Table15[Deceleration B1-3 Total Efforts (Gen 2)],Table15[Name],Table15[[#This Row],[Name]])</f>
        <v>#NAME?</v>
      </c>
      <c r="AW319" s="11" t="e">
        <f ca="1">_xlfn.MAXIFS(Table15[High Intensity Distance (m)_&gt;15],Table15[Name],Table15[[#This Row],[Name]])</f>
        <v>#NAME?</v>
      </c>
      <c r="AX319" s="11" t="e">
        <f ca="1">_xlfn.MAXIFS(Table15[Velocity Zone 5 (20-25 Km/h) (m)],Table15[Name],Table15[[#This Row],[Name]])</f>
        <v>#NAME?</v>
      </c>
      <c r="AY319" s="11" t="e">
        <f ca="1">_xlfn.MAXIFS(Table15[Total Player Load],Table15[Name],Table15[[#This Row],[Name]])</f>
        <v>#NAME?</v>
      </c>
      <c r="AZ319" s="11" t="e">
        <f ca="1">_xlfn.MAXIFS(Table15[ACC+DEC],Table15[Name],Table15[[#This Row],[Name]])</f>
        <v>#NAME?</v>
      </c>
      <c r="BA319" s="11">
        <f>CONVERT(Table15[[#This Row],[Total Duration]],"day","mn")</f>
        <v>78.183333333333337</v>
      </c>
      <c r="BB319" s="12">
        <f>Table15[[#This Row],[HSD Above 20 km/h]]/Table15[[#This Row],[Duration(min)]]</f>
        <v>0.71767213813685782</v>
      </c>
      <c r="BC319" s="12">
        <f>Table15[[#This Row],[Velocity Zone 4 (15-20 Km/h) (m)]]/Table15[[#This Row],[Duration(min)]]</f>
        <v>2.8625026646770411</v>
      </c>
      <c r="BD319" s="12">
        <f>Table15[[#This Row],[Velocity Zone 6 (25 + Km/h) (m)]]/Table15[[#This Row],[Duration(min)]]</f>
        <v>0</v>
      </c>
      <c r="BE319" s="12">
        <f>Table15[[#This Row],[Acceleration B1-3 Total Efforts (Gen 2)]]/Table15[[#This Row],[Duration(min)]]</f>
        <v>0.44766574291195904</v>
      </c>
      <c r="BF319" s="12">
        <f>Table15[[#This Row],[Deceleration B1-3 Total Efforts (Gen 2)]]/Table15[[#This Row],[Duration(min)]]</f>
        <v>0.25580899594969086</v>
      </c>
      <c r="BG319" s="12">
        <f>Table15[[#This Row],[High Intensity Distance (m)_&gt;15]]/Table15[[#This Row],[Duration(min)]]</f>
        <v>3.5801748028138989</v>
      </c>
      <c r="BH319" s="12">
        <f>Table15[[#This Row],[Velocity Zone 5 (20-25 Km/h) (m)]]/Table15[[#This Row],[Duration(min)]]</f>
        <v>0.71767213813685782</v>
      </c>
      <c r="BI319" s="12">
        <f>Table15[[#This Row],[Total Player Load]]/Table15[[#This Row],[Duration(min)]]</f>
        <v>5.2187728842464285</v>
      </c>
      <c r="BJ319" s="12">
        <f>Table15[[#This Row],[ACC+DEC]]/Table15[[#This Row],[Duration(min)]]</f>
        <v>0.70347473886164991</v>
      </c>
      <c r="BK319" s="11"/>
      <c r="BL319" s="11"/>
    </row>
    <row r="320" spans="1:64" x14ac:dyDescent="0.3">
      <c r="A320" s="6" t="s">
        <v>14</v>
      </c>
      <c r="B320" s="6" t="s">
        <v>211</v>
      </c>
      <c r="C320" s="18" t="s">
        <v>231</v>
      </c>
      <c r="D320" s="6" t="s">
        <v>15</v>
      </c>
      <c r="E320" s="17" t="s">
        <v>232</v>
      </c>
      <c r="F320" s="19">
        <v>3233.6959200000001</v>
      </c>
      <c r="G320" s="19">
        <v>27.7</v>
      </c>
      <c r="H320" s="19">
        <v>23.857420000000001</v>
      </c>
      <c r="I320" s="19">
        <v>155.44</v>
      </c>
      <c r="J320" s="19">
        <v>0</v>
      </c>
      <c r="K320" s="19">
        <v>32</v>
      </c>
      <c r="L320" s="19">
        <v>22</v>
      </c>
      <c r="M320" s="19">
        <v>183.14</v>
      </c>
      <c r="N320" s="19">
        <v>27.7</v>
      </c>
      <c r="O320" s="19">
        <v>363.78827000000001</v>
      </c>
      <c r="P320" s="25">
        <v>41.356369999999998</v>
      </c>
      <c r="Q320" s="26">
        <f>SUM(Table15[[#This Row],[Acceleration B1-3 Total Efforts (Gen 2)]:[Deceleration B1-3 Total Efforts (Gen 2)]])</f>
        <v>54</v>
      </c>
      <c r="R320" s="22">
        <f>AVERAGEIF(Table15[Name],Table15[[#This Row],[Name]],Table15[Total Distance (m)])</f>
        <v>4869.3203724000005</v>
      </c>
      <c r="S320" s="11">
        <f>AVERAGEIF(Table15[Name],Table15[[#This Row],[Name]],Table15[HSD Above 20 km/h])</f>
        <v>247.6363996</v>
      </c>
      <c r="T320" s="11">
        <f>AVERAGEIF(Table15[Name],Table15[[#This Row],[Name]],Table15[Maximum Velocity (km/h)])</f>
        <v>26.278271199999999</v>
      </c>
      <c r="U320" s="11">
        <f>AVERAGEIF(Table15[Name],Table15[[#This Row],[Name]],Table15[Velocity Zone 4 (15-20 Km/h) (m)])</f>
        <v>530.37160040000015</v>
      </c>
      <c r="V320" s="11">
        <f>AVERAGEIF(Table15[Name],Table15[[#This Row],[Name]],Table15[Velocity Zone 6 (25 + Km/h) (m)])</f>
        <v>78.678400000000011</v>
      </c>
      <c r="W320" s="11">
        <f>AVERAGEIF(Table15[Name],Table15[[#This Row],[Name]],Table15[Acceleration B1-3 Total Efforts (Gen 2)])</f>
        <v>62.76</v>
      </c>
      <c r="X320" s="11">
        <f>AVERAGEIF(Table15[Name],Table15[[#This Row],[Name]],Table15[Deceleration B1-3 Total Efforts (Gen 2)])</f>
        <v>54.96</v>
      </c>
      <c r="Y320" s="11">
        <f>AVERAGEIF(Table15[Name],Table15[[#This Row],[Name]],Table15[High Intensity Distance (m)_&gt;15])</f>
        <v>778.00800000000015</v>
      </c>
      <c r="Z320" s="11">
        <f>AVERAGEIF(Table15[Name],Table15[[#This Row],[Name]],Table15[Velocity Zone 5 (20-25 Km/h) (m)])</f>
        <v>168.95799960000005</v>
      </c>
      <c r="AA320" s="11">
        <f>AVERAGEIF(Table15[Name],Table15[[#This Row],[Name]],Table15[Total Player Load])</f>
        <v>537.5049484000001</v>
      </c>
      <c r="AB320" s="11">
        <f>AVERAGEIF(Table15[Name],Table15[[#This Row],[Name]],Table15[ACC+DEC])</f>
        <v>117.72</v>
      </c>
      <c r="AC320" s="11">
        <f>AVERAGE(Table15[Total Distance (m)])</f>
        <v>5546.0900840188679</v>
      </c>
      <c r="AD320" s="11">
        <f>AVERAGE(Table15[HSD Above 20 km/h])</f>
        <v>248.67511279245289</v>
      </c>
      <c r="AE320" s="11">
        <f>AVERAGE(Table15[Maximum Velocity (km/h)])</f>
        <v>25.938714150943401</v>
      </c>
      <c r="AF320" s="11">
        <f>AVERAGE(Table15[Velocity Zone 4 (15-20 Km/h) (m)])</f>
        <v>585.63754809433908</v>
      </c>
      <c r="AG320" s="11">
        <f>AVERAGE(Table15[Velocity Zone 6 (25 + Km/h) (m)])</f>
        <v>55.103452830188672</v>
      </c>
      <c r="AH320" s="11">
        <f>AVERAGE(Table15[Acceleration B1-3 Total Efforts (Gen 2)])</f>
        <v>70.932075471698113</v>
      </c>
      <c r="AI320" s="11">
        <f>AVERAGE(Table15[Deceleration B1-3 Total Efforts (Gen 2)])</f>
        <v>58.513207547169813</v>
      </c>
      <c r="AJ320" s="11">
        <f>AVERAGE(Table15[High Intensity Distance (m)_&gt;15])</f>
        <v>834.31266088679206</v>
      </c>
      <c r="AK320" s="11">
        <f>AVERAGE(Table15[Velocity Zone 5 (20-25 Km/h) (m)])</f>
        <v>193.57165996226419</v>
      </c>
      <c r="AL320" s="11">
        <f>AVERAGE(Table15[Total Player Load])</f>
        <v>612.17092028301886</v>
      </c>
      <c r="AM320" s="11">
        <f>AVERAGE(Table15[ACC+DEC])</f>
        <v>129.44528301886791</v>
      </c>
      <c r="AN320" s="11" t="str">
        <f>TEXT(Table15[[#This Row],[Date]],"mmmm")</f>
        <v>août</v>
      </c>
      <c r="AO320" s="11" t="e">
        <f ca="1">_xlfn.MAXIFS(Table15[Total Distance (m)],Table15[Name],Table15[[#This Row],[Name]])</f>
        <v>#NAME?</v>
      </c>
      <c r="AP320" s="11" t="e">
        <f ca="1">_xlfn.MAXIFS(Table15[HSD Above 20 km/h],Table15[Name],Table15[[#This Row],[Name]])</f>
        <v>#NAME?</v>
      </c>
      <c r="AQ320" s="11" t="e">
        <f ca="1">_xlfn.MAXIFS(Table15[Maximum Velocity (km/h)],Table15[Name],Table15[[#This Row],[Name]])</f>
        <v>#NAME?</v>
      </c>
      <c r="AR320" s="9" t="e">
        <f ca="1">Table15[[#This Row],[Maximum Velocity (km/h)]]/Table15[[#This Row],[Max_Maximum Velocity (km/h)]]</f>
        <v>#NAME?</v>
      </c>
      <c r="AS320" s="11" t="e">
        <f ca="1">_xlfn.MAXIFS(Table15[Velocity Zone 4 (15-20 Km/h) (m)],Table15[Name],Table15[[#This Row],[Name]])</f>
        <v>#NAME?</v>
      </c>
      <c r="AT320" s="11" t="e">
        <f ca="1">_xlfn.MAXIFS(Table15[Velocity Zone 6 (25 + Km/h) (m)],Table15[Name],Table15[[#This Row],[Name]])</f>
        <v>#NAME?</v>
      </c>
      <c r="AU320" s="11" t="e">
        <f ca="1">_xlfn.MAXIFS(Table15[Acceleration B1-3 Total Efforts (Gen 2)],Table15[Name],Table15[[#This Row],[Name]])</f>
        <v>#NAME?</v>
      </c>
      <c r="AV320" s="11" t="e">
        <f ca="1">_xlfn.MAXIFS(Table15[Deceleration B1-3 Total Efforts (Gen 2)],Table15[Name],Table15[[#This Row],[Name]])</f>
        <v>#NAME?</v>
      </c>
      <c r="AW320" s="11" t="e">
        <f ca="1">_xlfn.MAXIFS(Table15[High Intensity Distance (m)_&gt;15],Table15[Name],Table15[[#This Row],[Name]])</f>
        <v>#NAME?</v>
      </c>
      <c r="AX320" s="11" t="e">
        <f ca="1">_xlfn.MAXIFS(Table15[Velocity Zone 5 (20-25 Km/h) (m)],Table15[Name],Table15[[#This Row],[Name]])</f>
        <v>#NAME?</v>
      </c>
      <c r="AY320" s="11" t="e">
        <f ca="1">_xlfn.MAXIFS(Table15[Total Player Load],Table15[Name],Table15[[#This Row],[Name]])</f>
        <v>#NAME?</v>
      </c>
      <c r="AZ320" s="11" t="e">
        <f ca="1">_xlfn.MAXIFS(Table15[ACC+DEC],Table15[Name],Table15[[#This Row],[Name]])</f>
        <v>#NAME?</v>
      </c>
      <c r="BA320" s="11">
        <f>CONVERT(Table15[[#This Row],[Total Duration]],"day","mn")</f>
        <v>78.183333333333337</v>
      </c>
      <c r="BB320" s="12">
        <f>Table15[[#This Row],[HSD Above 20 km/h]]/Table15[[#This Row],[Duration(min)]]</f>
        <v>0.35429545939032187</v>
      </c>
      <c r="BC320" s="12">
        <f>Table15[[#This Row],[Velocity Zone 4 (15-20 Km/h) (m)]]/Table15[[#This Row],[Duration(min)]]</f>
        <v>1.9881475165209976</v>
      </c>
      <c r="BD320" s="12">
        <f>Table15[[#This Row],[Velocity Zone 6 (25 + Km/h) (m)]]/Table15[[#This Row],[Duration(min)]]</f>
        <v>0</v>
      </c>
      <c r="BE320" s="12">
        <f>Table15[[#This Row],[Acceleration B1-3 Total Efforts (Gen 2)]]/Table15[[#This Row],[Duration(min)]]</f>
        <v>0.40929439351950542</v>
      </c>
      <c r="BF320" s="12">
        <f>Table15[[#This Row],[Deceleration B1-3 Total Efforts (Gen 2)]]/Table15[[#This Row],[Duration(min)]]</f>
        <v>0.28138989554465998</v>
      </c>
      <c r="BG320" s="12">
        <f>Table15[[#This Row],[High Intensity Distance (m)_&gt;15]]/Table15[[#This Row],[Duration(min)]]</f>
        <v>2.3424429759113194</v>
      </c>
      <c r="BH320" s="12">
        <f>Table15[[#This Row],[Velocity Zone 5 (20-25 Km/h) (m)]]/Table15[[#This Row],[Duration(min)]]</f>
        <v>0.35429545939032187</v>
      </c>
      <c r="BI320" s="12">
        <f>Table15[[#This Row],[Total Player Load]]/Table15[[#This Row],[Duration(min)]]</f>
        <v>4.6530156043487532</v>
      </c>
      <c r="BJ320" s="12">
        <f>Table15[[#This Row],[ACC+DEC]]/Table15[[#This Row],[Duration(min)]]</f>
        <v>0.69068428906416535</v>
      </c>
      <c r="BK320" s="11"/>
      <c r="BL320" s="11"/>
    </row>
    <row r="321" spans="1:64" x14ac:dyDescent="0.3">
      <c r="A321" s="6" t="s">
        <v>16</v>
      </c>
      <c r="B321" s="6" t="s">
        <v>211</v>
      </c>
      <c r="C321" s="18" t="s">
        <v>231</v>
      </c>
      <c r="D321" s="6" t="s">
        <v>17</v>
      </c>
      <c r="E321" s="17" t="s">
        <v>232</v>
      </c>
      <c r="F321" s="19">
        <v>3086.8273899999999</v>
      </c>
      <c r="G321" s="19">
        <v>33.26</v>
      </c>
      <c r="H321" s="19">
        <v>22.16114</v>
      </c>
      <c r="I321" s="19">
        <v>85.79</v>
      </c>
      <c r="J321" s="19">
        <v>0</v>
      </c>
      <c r="K321" s="19">
        <v>30</v>
      </c>
      <c r="L321" s="19">
        <v>17</v>
      </c>
      <c r="M321" s="19">
        <v>119.05</v>
      </c>
      <c r="N321" s="19">
        <v>33.26</v>
      </c>
      <c r="O321" s="19">
        <v>324.81389000000001</v>
      </c>
      <c r="P321" s="25">
        <v>39.47804</v>
      </c>
      <c r="Q321" s="26">
        <f>SUM(Table15[[#This Row],[Acceleration B1-3 Total Efforts (Gen 2)]:[Deceleration B1-3 Total Efforts (Gen 2)]])</f>
        <v>47</v>
      </c>
      <c r="R321" s="22">
        <f>AVERAGEIF(Table15[Name],Table15[[#This Row],[Name]],Table15[Total Distance (m)])</f>
        <v>5619.8345883333332</v>
      </c>
      <c r="S321" s="11">
        <f>AVERAGEIF(Table15[Name],Table15[[#This Row],[Name]],Table15[HSD Above 20 km/h])</f>
        <v>194.1326656666667</v>
      </c>
      <c r="T321" s="11">
        <f>AVERAGEIF(Table15[Name],Table15[[#This Row],[Name]],Table15[Maximum Velocity (km/h)])</f>
        <v>25.38796266666666</v>
      </c>
      <c r="U321" s="11">
        <f>AVERAGEIF(Table15[Name],Table15[[#This Row],[Name]],Table15[Velocity Zone 4 (15-20 Km/h) (m)])</f>
        <v>452.42266433333327</v>
      </c>
      <c r="V321" s="11">
        <f>AVERAGEIF(Table15[Name],Table15[[#This Row],[Name]],Table15[Velocity Zone 6 (25 + Km/h) (m)])</f>
        <v>48.318666999999991</v>
      </c>
      <c r="W321" s="11">
        <f>AVERAGEIF(Table15[Name],Table15[[#This Row],[Name]],Table15[Acceleration B1-3 Total Efforts (Gen 2)])</f>
        <v>61.2</v>
      </c>
      <c r="X321" s="11">
        <f>AVERAGEIF(Table15[Name],Table15[[#This Row],[Name]],Table15[Deceleration B1-3 Total Efforts (Gen 2)])</f>
        <v>48.06666666666667</v>
      </c>
      <c r="Y321" s="11">
        <f>AVERAGEIF(Table15[Name],Table15[[#This Row],[Name]],Table15[High Intensity Distance (m)_&gt;15])</f>
        <v>646.55532999999991</v>
      </c>
      <c r="Z321" s="11">
        <f>AVERAGEIF(Table15[Name],Table15[[#This Row],[Name]],Table15[Velocity Zone 5 (20-25 Km/h) (m)])</f>
        <v>145.81399866666669</v>
      </c>
      <c r="AA321" s="11">
        <f>AVERAGEIF(Table15[Name],Table15[[#This Row],[Name]],Table15[Total Player Load])</f>
        <v>593.12283433333312</v>
      </c>
      <c r="AB321" s="11">
        <f>AVERAGEIF(Table15[Name],Table15[[#This Row],[Name]],Table15[ACC+DEC])</f>
        <v>109.26666666666667</v>
      </c>
      <c r="AC321" s="11">
        <f>AVERAGE(Table15[Total Distance (m)])</f>
        <v>5546.0900840188679</v>
      </c>
      <c r="AD321" s="11">
        <f>AVERAGE(Table15[HSD Above 20 km/h])</f>
        <v>248.67511279245289</v>
      </c>
      <c r="AE321" s="11">
        <f>AVERAGE(Table15[Maximum Velocity (km/h)])</f>
        <v>25.938714150943401</v>
      </c>
      <c r="AF321" s="11">
        <f>AVERAGE(Table15[Velocity Zone 4 (15-20 Km/h) (m)])</f>
        <v>585.63754809433908</v>
      </c>
      <c r="AG321" s="11">
        <f>AVERAGE(Table15[Velocity Zone 6 (25 + Km/h) (m)])</f>
        <v>55.103452830188672</v>
      </c>
      <c r="AH321" s="11">
        <f>AVERAGE(Table15[Acceleration B1-3 Total Efforts (Gen 2)])</f>
        <v>70.932075471698113</v>
      </c>
      <c r="AI321" s="11">
        <f>AVERAGE(Table15[Deceleration B1-3 Total Efforts (Gen 2)])</f>
        <v>58.513207547169813</v>
      </c>
      <c r="AJ321" s="11">
        <f>AVERAGE(Table15[High Intensity Distance (m)_&gt;15])</f>
        <v>834.31266088679206</v>
      </c>
      <c r="AK321" s="11">
        <f>AVERAGE(Table15[Velocity Zone 5 (20-25 Km/h) (m)])</f>
        <v>193.57165996226419</v>
      </c>
      <c r="AL321" s="11">
        <f>AVERAGE(Table15[Total Player Load])</f>
        <v>612.17092028301886</v>
      </c>
      <c r="AM321" s="11">
        <f>AVERAGE(Table15[ACC+DEC])</f>
        <v>129.44528301886791</v>
      </c>
      <c r="AN321" s="11" t="str">
        <f>TEXT(Table15[[#This Row],[Date]],"mmmm")</f>
        <v>août</v>
      </c>
      <c r="AO321" s="11" t="e">
        <f ca="1">_xlfn.MAXIFS(Table15[Total Distance (m)],Table15[Name],Table15[[#This Row],[Name]])</f>
        <v>#NAME?</v>
      </c>
      <c r="AP321" s="11" t="e">
        <f ca="1">_xlfn.MAXIFS(Table15[HSD Above 20 km/h],Table15[Name],Table15[[#This Row],[Name]])</f>
        <v>#NAME?</v>
      </c>
      <c r="AQ321" s="11" t="e">
        <f ca="1">_xlfn.MAXIFS(Table15[Maximum Velocity (km/h)],Table15[Name],Table15[[#This Row],[Name]])</f>
        <v>#NAME?</v>
      </c>
      <c r="AR321" s="9" t="e">
        <f ca="1">Table15[[#This Row],[Maximum Velocity (km/h)]]/Table15[[#This Row],[Max_Maximum Velocity (km/h)]]</f>
        <v>#NAME?</v>
      </c>
      <c r="AS321" s="11" t="e">
        <f ca="1">_xlfn.MAXIFS(Table15[Velocity Zone 4 (15-20 Km/h) (m)],Table15[Name],Table15[[#This Row],[Name]])</f>
        <v>#NAME?</v>
      </c>
      <c r="AT321" s="11" t="e">
        <f ca="1">_xlfn.MAXIFS(Table15[Velocity Zone 6 (25 + Km/h) (m)],Table15[Name],Table15[[#This Row],[Name]])</f>
        <v>#NAME?</v>
      </c>
      <c r="AU321" s="11" t="e">
        <f ca="1">_xlfn.MAXIFS(Table15[Acceleration B1-3 Total Efforts (Gen 2)],Table15[Name],Table15[[#This Row],[Name]])</f>
        <v>#NAME?</v>
      </c>
      <c r="AV321" s="11" t="e">
        <f ca="1">_xlfn.MAXIFS(Table15[Deceleration B1-3 Total Efforts (Gen 2)],Table15[Name],Table15[[#This Row],[Name]])</f>
        <v>#NAME?</v>
      </c>
      <c r="AW321" s="11" t="e">
        <f ca="1">_xlfn.MAXIFS(Table15[High Intensity Distance (m)_&gt;15],Table15[Name],Table15[[#This Row],[Name]])</f>
        <v>#NAME?</v>
      </c>
      <c r="AX321" s="11" t="e">
        <f ca="1">_xlfn.MAXIFS(Table15[Velocity Zone 5 (20-25 Km/h) (m)],Table15[Name],Table15[[#This Row],[Name]])</f>
        <v>#NAME?</v>
      </c>
      <c r="AY321" s="11" t="e">
        <f ca="1">_xlfn.MAXIFS(Table15[Total Player Load],Table15[Name],Table15[[#This Row],[Name]])</f>
        <v>#NAME?</v>
      </c>
      <c r="AZ321" s="11" t="e">
        <f ca="1">_xlfn.MAXIFS(Table15[ACC+DEC],Table15[Name],Table15[[#This Row],[Name]])</f>
        <v>#NAME?</v>
      </c>
      <c r="BA321" s="11">
        <f>CONVERT(Table15[[#This Row],[Total Duration]],"day","mn")</f>
        <v>78.183333333333337</v>
      </c>
      <c r="BB321" s="12">
        <f>Table15[[#This Row],[HSD Above 20 km/h]]/Table15[[#This Row],[Duration(min)]]</f>
        <v>0.42541036026433593</v>
      </c>
      <c r="BC321" s="12">
        <f>Table15[[#This Row],[Velocity Zone 4 (15-20 Km/h) (m)]]/Table15[[#This Row],[Duration(min)]]</f>
        <v>1.0972926881261991</v>
      </c>
      <c r="BD321" s="12">
        <f>Table15[[#This Row],[Velocity Zone 6 (25 + Km/h) (m)]]/Table15[[#This Row],[Duration(min)]]</f>
        <v>0</v>
      </c>
      <c r="BE321" s="12">
        <f>Table15[[#This Row],[Acceleration B1-3 Total Efforts (Gen 2)]]/Table15[[#This Row],[Duration(min)]]</f>
        <v>0.38371349392453635</v>
      </c>
      <c r="BF321" s="12">
        <f>Table15[[#This Row],[Deceleration B1-3 Total Efforts (Gen 2)]]/Table15[[#This Row],[Duration(min)]]</f>
        <v>0.21743764655723724</v>
      </c>
      <c r="BG321" s="12">
        <f>Table15[[#This Row],[High Intensity Distance (m)_&gt;15]]/Table15[[#This Row],[Duration(min)]]</f>
        <v>1.5227030483905351</v>
      </c>
      <c r="BH321" s="12">
        <f>Table15[[#This Row],[Velocity Zone 5 (20-25 Km/h) (m)]]/Table15[[#This Row],[Duration(min)]]</f>
        <v>0.42541036026433593</v>
      </c>
      <c r="BI321" s="12">
        <f>Table15[[#This Row],[Total Player Load]]/Table15[[#This Row],[Duration(min)]]</f>
        <v>4.1545157535706672</v>
      </c>
      <c r="BJ321" s="12">
        <f>Table15[[#This Row],[ACC+DEC]]/Table15[[#This Row],[Duration(min)]]</f>
        <v>0.60115114048177354</v>
      </c>
      <c r="BK321" s="11"/>
      <c r="BL321" s="11"/>
    </row>
    <row r="322" spans="1:64" x14ac:dyDescent="0.3">
      <c r="A322" s="6" t="s">
        <v>20</v>
      </c>
      <c r="B322" s="6" t="s">
        <v>211</v>
      </c>
      <c r="C322" s="18" t="s">
        <v>231</v>
      </c>
      <c r="D322" s="6" t="s">
        <v>21</v>
      </c>
      <c r="E322" s="17" t="s">
        <v>232</v>
      </c>
      <c r="F322" s="19">
        <v>3861.1047400000002</v>
      </c>
      <c r="G322" s="19">
        <v>98.06</v>
      </c>
      <c r="H322" s="19">
        <v>24.631419999999999</v>
      </c>
      <c r="I322" s="19">
        <v>443.78</v>
      </c>
      <c r="J322" s="19">
        <v>0</v>
      </c>
      <c r="K322" s="19">
        <v>67</v>
      </c>
      <c r="L322" s="19">
        <v>55</v>
      </c>
      <c r="M322" s="19">
        <v>541.84</v>
      </c>
      <c r="N322" s="19">
        <v>98.06</v>
      </c>
      <c r="O322" s="19">
        <v>469.50274999999999</v>
      </c>
      <c r="P322" s="25">
        <v>49.380420000000001</v>
      </c>
      <c r="Q322" s="26">
        <f>SUM(Table15[[#This Row],[Acceleration B1-3 Total Efforts (Gen 2)]:[Deceleration B1-3 Total Efforts (Gen 2)]])</f>
        <v>122</v>
      </c>
      <c r="R322" s="22">
        <f>AVERAGEIF(Table15[Name],Table15[[#This Row],[Name]],Table15[Total Distance (m)])</f>
        <v>5363.5460153333315</v>
      </c>
      <c r="S322" s="11">
        <f>AVERAGEIF(Table15[Name],Table15[[#This Row],[Name]],Table15[HSD Above 20 km/h])</f>
        <v>256.65866566666665</v>
      </c>
      <c r="T322" s="11">
        <f>AVERAGEIF(Table15[Name],Table15[[#This Row],[Name]],Table15[Maximum Velocity (km/h)])</f>
        <v>25.384765000000002</v>
      </c>
      <c r="U322" s="11">
        <f>AVERAGEIF(Table15[Name],Table15[[#This Row],[Name]],Table15[Velocity Zone 4 (15-20 Km/h) (m)])</f>
        <v>556.02699966666682</v>
      </c>
      <c r="V322" s="11">
        <f>AVERAGEIF(Table15[Name],Table15[[#This Row],[Name]],Table15[Velocity Zone 6 (25 + Km/h) (m)])</f>
        <v>51.111667666666676</v>
      </c>
      <c r="W322" s="11">
        <f>AVERAGEIF(Table15[Name],Table15[[#This Row],[Name]],Table15[Acceleration B1-3 Total Efforts (Gen 2)])</f>
        <v>73.8</v>
      </c>
      <c r="X322" s="11">
        <f>AVERAGEIF(Table15[Name],Table15[[#This Row],[Name]],Table15[Deceleration B1-3 Total Efforts (Gen 2)])</f>
        <v>70.533333333333331</v>
      </c>
      <c r="Y322" s="11">
        <f>AVERAGEIF(Table15[Name],Table15[[#This Row],[Name]],Table15[High Intensity Distance (m)_&gt;15])</f>
        <v>812.68566533333353</v>
      </c>
      <c r="Z322" s="11">
        <f>AVERAGEIF(Table15[Name],Table15[[#This Row],[Name]],Table15[Velocity Zone 5 (20-25 Km/h) (m)])</f>
        <v>205.546998</v>
      </c>
      <c r="AA322" s="11">
        <f>AVERAGEIF(Table15[Name],Table15[[#This Row],[Name]],Table15[Total Player Load])</f>
        <v>642.88242899999989</v>
      </c>
      <c r="AB322" s="11">
        <f>AVERAGEIF(Table15[Name],Table15[[#This Row],[Name]],Table15[ACC+DEC])</f>
        <v>144.33333333333334</v>
      </c>
      <c r="AC322" s="11">
        <f>AVERAGE(Table15[Total Distance (m)])</f>
        <v>5546.0900840188679</v>
      </c>
      <c r="AD322" s="11">
        <f>AVERAGE(Table15[HSD Above 20 km/h])</f>
        <v>248.67511279245289</v>
      </c>
      <c r="AE322" s="11">
        <f>AVERAGE(Table15[Maximum Velocity (km/h)])</f>
        <v>25.938714150943401</v>
      </c>
      <c r="AF322" s="11">
        <f>AVERAGE(Table15[Velocity Zone 4 (15-20 Km/h) (m)])</f>
        <v>585.63754809433908</v>
      </c>
      <c r="AG322" s="11">
        <f>AVERAGE(Table15[Velocity Zone 6 (25 + Km/h) (m)])</f>
        <v>55.103452830188672</v>
      </c>
      <c r="AH322" s="11">
        <f>AVERAGE(Table15[Acceleration B1-3 Total Efforts (Gen 2)])</f>
        <v>70.932075471698113</v>
      </c>
      <c r="AI322" s="11">
        <f>AVERAGE(Table15[Deceleration B1-3 Total Efforts (Gen 2)])</f>
        <v>58.513207547169813</v>
      </c>
      <c r="AJ322" s="11">
        <f>AVERAGE(Table15[High Intensity Distance (m)_&gt;15])</f>
        <v>834.31266088679206</v>
      </c>
      <c r="AK322" s="11">
        <f>AVERAGE(Table15[Velocity Zone 5 (20-25 Km/h) (m)])</f>
        <v>193.57165996226419</v>
      </c>
      <c r="AL322" s="11">
        <f>AVERAGE(Table15[Total Player Load])</f>
        <v>612.17092028301886</v>
      </c>
      <c r="AM322" s="11">
        <f>AVERAGE(Table15[ACC+DEC])</f>
        <v>129.44528301886791</v>
      </c>
      <c r="AN322" s="11" t="str">
        <f>TEXT(Table15[[#This Row],[Date]],"mmmm")</f>
        <v>août</v>
      </c>
      <c r="AO322" s="11" t="e">
        <f ca="1">_xlfn.MAXIFS(Table15[Total Distance (m)],Table15[Name],Table15[[#This Row],[Name]])</f>
        <v>#NAME?</v>
      </c>
      <c r="AP322" s="11" t="e">
        <f ca="1">_xlfn.MAXIFS(Table15[HSD Above 20 km/h],Table15[Name],Table15[[#This Row],[Name]])</f>
        <v>#NAME?</v>
      </c>
      <c r="AQ322" s="11" t="e">
        <f ca="1">_xlfn.MAXIFS(Table15[Maximum Velocity (km/h)],Table15[Name],Table15[[#This Row],[Name]])</f>
        <v>#NAME?</v>
      </c>
      <c r="AR322" s="9" t="e">
        <f ca="1">Table15[[#This Row],[Maximum Velocity (km/h)]]/Table15[[#This Row],[Max_Maximum Velocity (km/h)]]</f>
        <v>#NAME?</v>
      </c>
      <c r="AS322" s="11" t="e">
        <f ca="1">_xlfn.MAXIFS(Table15[Velocity Zone 4 (15-20 Km/h) (m)],Table15[Name],Table15[[#This Row],[Name]])</f>
        <v>#NAME?</v>
      </c>
      <c r="AT322" s="11" t="e">
        <f ca="1">_xlfn.MAXIFS(Table15[Velocity Zone 6 (25 + Km/h) (m)],Table15[Name],Table15[[#This Row],[Name]])</f>
        <v>#NAME?</v>
      </c>
      <c r="AU322" s="11" t="e">
        <f ca="1">_xlfn.MAXIFS(Table15[Acceleration B1-3 Total Efforts (Gen 2)],Table15[Name],Table15[[#This Row],[Name]])</f>
        <v>#NAME?</v>
      </c>
      <c r="AV322" s="11" t="e">
        <f ca="1">_xlfn.MAXIFS(Table15[Deceleration B1-3 Total Efforts (Gen 2)],Table15[Name],Table15[[#This Row],[Name]])</f>
        <v>#NAME?</v>
      </c>
      <c r="AW322" s="11" t="e">
        <f ca="1">_xlfn.MAXIFS(Table15[High Intensity Distance (m)_&gt;15],Table15[Name],Table15[[#This Row],[Name]])</f>
        <v>#NAME?</v>
      </c>
      <c r="AX322" s="11" t="e">
        <f ca="1">_xlfn.MAXIFS(Table15[Velocity Zone 5 (20-25 Km/h) (m)],Table15[Name],Table15[[#This Row],[Name]])</f>
        <v>#NAME?</v>
      </c>
      <c r="AY322" s="11" t="e">
        <f ca="1">_xlfn.MAXIFS(Table15[Total Player Load],Table15[Name],Table15[[#This Row],[Name]])</f>
        <v>#NAME?</v>
      </c>
      <c r="AZ322" s="11" t="e">
        <f ca="1">_xlfn.MAXIFS(Table15[ACC+DEC],Table15[Name],Table15[[#This Row],[Name]])</f>
        <v>#NAME?</v>
      </c>
      <c r="BA322" s="11">
        <f>CONVERT(Table15[[#This Row],[Total Duration]],"day","mn")</f>
        <v>78.183333333333337</v>
      </c>
      <c r="BB322" s="12">
        <f>Table15[[#This Row],[HSD Above 20 km/h]]/Table15[[#This Row],[Duration(min)]]</f>
        <v>1.2542315071413344</v>
      </c>
      <c r="BC322" s="12">
        <f>Table15[[#This Row],[Velocity Zone 4 (15-20 Km/h) (m)]]/Table15[[#This Row],[Duration(min)]]</f>
        <v>5.6761458111276903</v>
      </c>
      <c r="BD322" s="12">
        <f>Table15[[#This Row],[Velocity Zone 6 (25 + Km/h) (m)]]/Table15[[#This Row],[Duration(min)]]</f>
        <v>0</v>
      </c>
      <c r="BE322" s="12">
        <f>Table15[[#This Row],[Acceleration B1-3 Total Efforts (Gen 2)]]/Table15[[#This Row],[Duration(min)]]</f>
        <v>0.85696013643146451</v>
      </c>
      <c r="BF322" s="12">
        <f>Table15[[#This Row],[Deceleration B1-3 Total Efforts (Gen 2)]]/Table15[[#This Row],[Duration(min)]]</f>
        <v>0.70347473886164991</v>
      </c>
      <c r="BG322" s="12">
        <f>Table15[[#This Row],[High Intensity Distance (m)_&gt;15]]/Table15[[#This Row],[Duration(min)]]</f>
        <v>6.9303773182690263</v>
      </c>
      <c r="BH322" s="12">
        <f>Table15[[#This Row],[Velocity Zone 5 (20-25 Km/h) (m)]]/Table15[[#This Row],[Duration(min)]]</f>
        <v>1.2542315071413344</v>
      </c>
      <c r="BI322" s="12">
        <f>Table15[[#This Row],[Total Player Load]]/Table15[[#This Row],[Duration(min)]]</f>
        <v>6.0051513536559362</v>
      </c>
      <c r="BJ322" s="12">
        <f>Table15[[#This Row],[ACC+DEC]]/Table15[[#This Row],[Duration(min)]]</f>
        <v>1.5604348752931143</v>
      </c>
      <c r="BK322" s="11"/>
      <c r="BL322" s="11"/>
    </row>
    <row r="323" spans="1:64" x14ac:dyDescent="0.3">
      <c r="A323" s="6" t="s">
        <v>159</v>
      </c>
      <c r="B323" s="6" t="s">
        <v>211</v>
      </c>
      <c r="C323" s="18" t="s">
        <v>231</v>
      </c>
      <c r="D323" s="6" t="s">
        <v>133</v>
      </c>
      <c r="E323" s="17" t="s">
        <v>232</v>
      </c>
      <c r="F323" s="19">
        <v>4082.3658399999999</v>
      </c>
      <c r="G323" s="19">
        <v>160.35</v>
      </c>
      <c r="H323" s="19">
        <v>26.658270000000002</v>
      </c>
      <c r="I323" s="19">
        <v>343.54001</v>
      </c>
      <c r="J323" s="19">
        <v>16.66</v>
      </c>
      <c r="K323" s="19">
        <v>53</v>
      </c>
      <c r="L323" s="19">
        <v>36</v>
      </c>
      <c r="M323" s="19">
        <v>503.89001000000002</v>
      </c>
      <c r="N323" s="19">
        <v>143.69</v>
      </c>
      <c r="O323" s="19">
        <v>450.24257999999998</v>
      </c>
      <c r="P323" s="25">
        <v>52.210180000000001</v>
      </c>
      <c r="Q323" s="26">
        <f>SUM(Table15[[#This Row],[Acceleration B1-3 Total Efforts (Gen 2)]:[Deceleration B1-3 Total Efforts (Gen 2)]])</f>
        <v>89</v>
      </c>
      <c r="R323" s="22">
        <f>AVERAGEIF(Table15[Name],Table15[[#This Row],[Name]],Table15[Total Distance (m)])</f>
        <v>4770.1773194736861</v>
      </c>
      <c r="S323" s="11">
        <f>AVERAGEIF(Table15[Name],Table15[[#This Row],[Name]],Table15[HSD Above 20 km/h])</f>
        <v>287.34263210526314</v>
      </c>
      <c r="T323" s="11">
        <f>AVERAGEIF(Table15[Name],Table15[[#This Row],[Name]],Table15[Maximum Velocity (km/h)])</f>
        <v>26.175440000000002</v>
      </c>
      <c r="U323" s="11">
        <f>AVERAGEIF(Table15[Name],Table15[[#This Row],[Name]],Table15[Velocity Zone 4 (15-20 Km/h) (m)])</f>
        <v>619.53948315789467</v>
      </c>
      <c r="V323" s="11">
        <f>AVERAGEIF(Table15[Name],Table15[[#This Row],[Name]],Table15[Velocity Zone 6 (25 + Km/h) (m)])</f>
        <v>51.665788947368419</v>
      </c>
      <c r="W323" s="11">
        <f>AVERAGEIF(Table15[Name],Table15[[#This Row],[Name]],Table15[Acceleration B1-3 Total Efforts (Gen 2)])</f>
        <v>67</v>
      </c>
      <c r="X323" s="11">
        <f>AVERAGEIF(Table15[Name],Table15[[#This Row],[Name]],Table15[Deceleration B1-3 Total Efforts (Gen 2)])</f>
        <v>53.263157894736842</v>
      </c>
      <c r="Y323" s="11">
        <f>AVERAGEIF(Table15[Name],Table15[[#This Row],[Name]],Table15[High Intensity Distance (m)_&gt;15])</f>
        <v>906.88211526315797</v>
      </c>
      <c r="Z323" s="11">
        <f>AVERAGEIF(Table15[Name],Table15[[#This Row],[Name]],Table15[Velocity Zone 5 (20-25 Km/h) (m)])</f>
        <v>235.67684315789475</v>
      </c>
      <c r="AA323" s="11">
        <f>AVERAGEIF(Table15[Name],Table15[[#This Row],[Name]],Table15[Total Player Load])</f>
        <v>507.92690578947372</v>
      </c>
      <c r="AB323" s="11">
        <f>AVERAGEIF(Table15[Name],Table15[[#This Row],[Name]],Table15[ACC+DEC])</f>
        <v>120.26315789473684</v>
      </c>
      <c r="AC323" s="11">
        <f>AVERAGE(Table15[Total Distance (m)])</f>
        <v>5546.0900840188679</v>
      </c>
      <c r="AD323" s="11">
        <f>AVERAGE(Table15[HSD Above 20 km/h])</f>
        <v>248.67511279245289</v>
      </c>
      <c r="AE323" s="11">
        <f>AVERAGE(Table15[Maximum Velocity (km/h)])</f>
        <v>25.938714150943401</v>
      </c>
      <c r="AF323" s="11">
        <f>AVERAGE(Table15[Velocity Zone 4 (15-20 Km/h) (m)])</f>
        <v>585.63754809433908</v>
      </c>
      <c r="AG323" s="11">
        <f>AVERAGE(Table15[Velocity Zone 6 (25 + Km/h) (m)])</f>
        <v>55.103452830188672</v>
      </c>
      <c r="AH323" s="11">
        <f>AVERAGE(Table15[Acceleration B1-3 Total Efforts (Gen 2)])</f>
        <v>70.932075471698113</v>
      </c>
      <c r="AI323" s="11">
        <f>AVERAGE(Table15[Deceleration B1-3 Total Efforts (Gen 2)])</f>
        <v>58.513207547169813</v>
      </c>
      <c r="AJ323" s="11">
        <f>AVERAGE(Table15[High Intensity Distance (m)_&gt;15])</f>
        <v>834.31266088679206</v>
      </c>
      <c r="AK323" s="11">
        <f>AVERAGE(Table15[Velocity Zone 5 (20-25 Km/h) (m)])</f>
        <v>193.57165996226419</v>
      </c>
      <c r="AL323" s="11">
        <f>AVERAGE(Table15[Total Player Load])</f>
        <v>612.17092028301886</v>
      </c>
      <c r="AM323" s="11">
        <f>AVERAGE(Table15[ACC+DEC])</f>
        <v>129.44528301886791</v>
      </c>
      <c r="AN323" s="11" t="str">
        <f>TEXT(Table15[[#This Row],[Date]],"mmmm")</f>
        <v>août</v>
      </c>
      <c r="AO323" s="11" t="e">
        <f ca="1">_xlfn.MAXIFS(Table15[Total Distance (m)],Table15[Name],Table15[[#This Row],[Name]])</f>
        <v>#NAME?</v>
      </c>
      <c r="AP323" s="11" t="e">
        <f ca="1">_xlfn.MAXIFS(Table15[HSD Above 20 km/h],Table15[Name],Table15[[#This Row],[Name]])</f>
        <v>#NAME?</v>
      </c>
      <c r="AQ323" s="11" t="e">
        <f ca="1">_xlfn.MAXIFS(Table15[Maximum Velocity (km/h)],Table15[Name],Table15[[#This Row],[Name]])</f>
        <v>#NAME?</v>
      </c>
      <c r="AR323" s="9" t="e">
        <f ca="1">Table15[[#This Row],[Maximum Velocity (km/h)]]/Table15[[#This Row],[Max_Maximum Velocity (km/h)]]</f>
        <v>#NAME?</v>
      </c>
      <c r="AS323" s="11" t="e">
        <f ca="1">_xlfn.MAXIFS(Table15[Velocity Zone 4 (15-20 Km/h) (m)],Table15[Name],Table15[[#This Row],[Name]])</f>
        <v>#NAME?</v>
      </c>
      <c r="AT323" s="11" t="e">
        <f ca="1">_xlfn.MAXIFS(Table15[Velocity Zone 6 (25 + Km/h) (m)],Table15[Name],Table15[[#This Row],[Name]])</f>
        <v>#NAME?</v>
      </c>
      <c r="AU323" s="11" t="e">
        <f ca="1">_xlfn.MAXIFS(Table15[Acceleration B1-3 Total Efforts (Gen 2)],Table15[Name],Table15[[#This Row],[Name]])</f>
        <v>#NAME?</v>
      </c>
      <c r="AV323" s="11" t="e">
        <f ca="1">_xlfn.MAXIFS(Table15[Deceleration B1-3 Total Efforts (Gen 2)],Table15[Name],Table15[[#This Row],[Name]])</f>
        <v>#NAME?</v>
      </c>
      <c r="AW323" s="11" t="e">
        <f ca="1">_xlfn.MAXIFS(Table15[High Intensity Distance (m)_&gt;15],Table15[Name],Table15[[#This Row],[Name]])</f>
        <v>#NAME?</v>
      </c>
      <c r="AX323" s="11" t="e">
        <f ca="1">_xlfn.MAXIFS(Table15[Velocity Zone 5 (20-25 Km/h) (m)],Table15[Name],Table15[[#This Row],[Name]])</f>
        <v>#NAME?</v>
      </c>
      <c r="AY323" s="11" t="e">
        <f ca="1">_xlfn.MAXIFS(Table15[Total Player Load],Table15[Name],Table15[[#This Row],[Name]])</f>
        <v>#NAME?</v>
      </c>
      <c r="AZ323" s="11" t="e">
        <f ca="1">_xlfn.MAXIFS(Table15[ACC+DEC],Table15[Name],Table15[[#This Row],[Name]])</f>
        <v>#NAME?</v>
      </c>
      <c r="BA323" s="11">
        <f>CONVERT(Table15[[#This Row],[Total Duration]],"day","mn")</f>
        <v>78.183333333333337</v>
      </c>
      <c r="BB323" s="12">
        <f>Table15[[#This Row],[HSD Above 20 km/h]]/Table15[[#This Row],[Duration(min)]]</f>
        <v>2.0509486250266464</v>
      </c>
      <c r="BC323" s="12">
        <f>Table15[[#This Row],[Velocity Zone 4 (15-20 Km/h) (m)]]/Table15[[#This Row],[Duration(min)]]</f>
        <v>4.3940312513323381</v>
      </c>
      <c r="BD323" s="12">
        <f>Table15[[#This Row],[Velocity Zone 6 (25 + Km/h) (m)]]/Table15[[#This Row],[Duration(min)]]</f>
        <v>0.21308889362609251</v>
      </c>
      <c r="BE323" s="12">
        <f>Table15[[#This Row],[Acceleration B1-3 Total Efforts (Gen 2)]]/Table15[[#This Row],[Duration(min)]]</f>
        <v>0.6778938392666809</v>
      </c>
      <c r="BF323" s="12">
        <f>Table15[[#This Row],[Deceleration B1-3 Total Efforts (Gen 2)]]/Table15[[#This Row],[Duration(min)]]</f>
        <v>0.4604561927094436</v>
      </c>
      <c r="BG323" s="12">
        <f>Table15[[#This Row],[High Intensity Distance (m)_&gt;15]]/Table15[[#This Row],[Duration(min)]]</f>
        <v>6.4449798763589854</v>
      </c>
      <c r="BH323" s="12">
        <f>Table15[[#This Row],[Velocity Zone 5 (20-25 Km/h) (m)]]/Table15[[#This Row],[Duration(min)]]</f>
        <v>1.837859731400554</v>
      </c>
      <c r="BI323" s="12">
        <f>Table15[[#This Row],[Total Player Load]]/Table15[[#This Row],[Duration(min)]]</f>
        <v>5.7588051161799187</v>
      </c>
      <c r="BJ323" s="12">
        <f>Table15[[#This Row],[ACC+DEC]]/Table15[[#This Row],[Duration(min)]]</f>
        <v>1.1383500319761244</v>
      </c>
      <c r="BK323" s="11"/>
      <c r="BL323" s="11"/>
    </row>
    <row r="324" spans="1:64" x14ac:dyDescent="0.3">
      <c r="A324" s="6" t="s">
        <v>22</v>
      </c>
      <c r="B324" s="6" t="s">
        <v>211</v>
      </c>
      <c r="C324" s="18" t="s">
        <v>231</v>
      </c>
      <c r="D324" s="6" t="s">
        <v>19</v>
      </c>
      <c r="E324" s="17" t="s">
        <v>232</v>
      </c>
      <c r="F324" s="19">
        <v>3775.77673</v>
      </c>
      <c r="G324" s="19">
        <v>87.98</v>
      </c>
      <c r="H324" s="19">
        <v>26.835319999999999</v>
      </c>
      <c r="I324" s="19">
        <v>253.25</v>
      </c>
      <c r="J324" s="19">
        <v>11.27</v>
      </c>
      <c r="K324" s="19">
        <v>54</v>
      </c>
      <c r="L324" s="19">
        <v>34</v>
      </c>
      <c r="M324" s="19">
        <v>341.23</v>
      </c>
      <c r="N324" s="19">
        <v>76.709999999999994</v>
      </c>
      <c r="O324" s="19">
        <v>436.78203000000002</v>
      </c>
      <c r="P324" s="25">
        <v>48.289149999999999</v>
      </c>
      <c r="Q324" s="26">
        <f>SUM(Table15[[#This Row],[Acceleration B1-3 Total Efforts (Gen 2)]:[Deceleration B1-3 Total Efforts (Gen 2)]])</f>
        <v>88</v>
      </c>
      <c r="R324" s="22">
        <f>AVERAGEIF(Table15[Name],Table15[[#This Row],[Name]],Table15[Total Distance (m)])</f>
        <v>5462.7683058620696</v>
      </c>
      <c r="S324" s="11">
        <f>AVERAGEIF(Table15[Name],Table15[[#This Row],[Name]],Table15[HSD Above 20 km/h])</f>
        <v>326.42379344827589</v>
      </c>
      <c r="T324" s="11">
        <f>AVERAGEIF(Table15[Name],Table15[[#This Row],[Name]],Table15[Maximum Velocity (km/h)])</f>
        <v>27.231627931034481</v>
      </c>
      <c r="U324" s="11">
        <f>AVERAGEIF(Table15[Name],Table15[[#This Row],[Name]],Table15[Velocity Zone 4 (15-20 Km/h) (m)])</f>
        <v>608.04103965517231</v>
      </c>
      <c r="V324" s="11">
        <f>AVERAGEIF(Table15[Name],Table15[[#This Row],[Name]],Table15[Velocity Zone 6 (25 + Km/h) (m)])</f>
        <v>84.49862137931035</v>
      </c>
      <c r="W324" s="11">
        <f>AVERAGEIF(Table15[Name],Table15[[#This Row],[Name]],Table15[Acceleration B1-3 Total Efforts (Gen 2)])</f>
        <v>82.482758620689651</v>
      </c>
      <c r="X324" s="11">
        <f>AVERAGEIF(Table15[Name],Table15[[#This Row],[Name]],Table15[Deceleration B1-3 Total Efforts (Gen 2)])</f>
        <v>68.65517241379311</v>
      </c>
      <c r="Y324" s="11">
        <f>AVERAGEIF(Table15[Name],Table15[[#This Row],[Name]],Table15[High Intensity Distance (m)_&gt;15])</f>
        <v>934.4648331034482</v>
      </c>
      <c r="Z324" s="11">
        <f>AVERAGEIF(Table15[Name],Table15[[#This Row],[Name]],Table15[Velocity Zone 5 (20-25 Km/h) (m)])</f>
        <v>241.92517206896545</v>
      </c>
      <c r="AA324" s="11">
        <f>AVERAGEIF(Table15[Name],Table15[[#This Row],[Name]],Table15[Total Player Load])</f>
        <v>648.54259724137933</v>
      </c>
      <c r="AB324" s="11">
        <f>AVERAGEIF(Table15[Name],Table15[[#This Row],[Name]],Table15[ACC+DEC])</f>
        <v>151.13793103448276</v>
      </c>
      <c r="AC324" s="11">
        <f>AVERAGE(Table15[Total Distance (m)])</f>
        <v>5546.0900840188679</v>
      </c>
      <c r="AD324" s="11">
        <f>AVERAGE(Table15[HSD Above 20 km/h])</f>
        <v>248.67511279245289</v>
      </c>
      <c r="AE324" s="11">
        <f>AVERAGE(Table15[Maximum Velocity (km/h)])</f>
        <v>25.938714150943401</v>
      </c>
      <c r="AF324" s="11">
        <f>AVERAGE(Table15[Velocity Zone 4 (15-20 Km/h) (m)])</f>
        <v>585.63754809433908</v>
      </c>
      <c r="AG324" s="11">
        <f>AVERAGE(Table15[Velocity Zone 6 (25 + Km/h) (m)])</f>
        <v>55.103452830188672</v>
      </c>
      <c r="AH324" s="11">
        <f>AVERAGE(Table15[Acceleration B1-3 Total Efforts (Gen 2)])</f>
        <v>70.932075471698113</v>
      </c>
      <c r="AI324" s="11">
        <f>AVERAGE(Table15[Deceleration B1-3 Total Efforts (Gen 2)])</f>
        <v>58.513207547169813</v>
      </c>
      <c r="AJ324" s="11">
        <f>AVERAGE(Table15[High Intensity Distance (m)_&gt;15])</f>
        <v>834.31266088679206</v>
      </c>
      <c r="AK324" s="11">
        <f>AVERAGE(Table15[Velocity Zone 5 (20-25 Km/h) (m)])</f>
        <v>193.57165996226419</v>
      </c>
      <c r="AL324" s="11">
        <f>AVERAGE(Table15[Total Player Load])</f>
        <v>612.17092028301886</v>
      </c>
      <c r="AM324" s="11">
        <f>AVERAGE(Table15[ACC+DEC])</f>
        <v>129.44528301886791</v>
      </c>
      <c r="AN324" s="11" t="str">
        <f>TEXT(Table15[[#This Row],[Date]],"mmmm")</f>
        <v>août</v>
      </c>
      <c r="AO324" s="11" t="e">
        <f ca="1">_xlfn.MAXIFS(Table15[Total Distance (m)],Table15[Name],Table15[[#This Row],[Name]])</f>
        <v>#NAME?</v>
      </c>
      <c r="AP324" s="11" t="e">
        <f ca="1">_xlfn.MAXIFS(Table15[HSD Above 20 km/h],Table15[Name],Table15[[#This Row],[Name]])</f>
        <v>#NAME?</v>
      </c>
      <c r="AQ324" s="11" t="e">
        <f ca="1">_xlfn.MAXIFS(Table15[Maximum Velocity (km/h)],Table15[Name],Table15[[#This Row],[Name]])</f>
        <v>#NAME?</v>
      </c>
      <c r="AR324" s="9" t="e">
        <f ca="1">Table15[[#This Row],[Maximum Velocity (km/h)]]/Table15[[#This Row],[Max_Maximum Velocity (km/h)]]</f>
        <v>#NAME?</v>
      </c>
      <c r="AS324" s="11" t="e">
        <f ca="1">_xlfn.MAXIFS(Table15[Velocity Zone 4 (15-20 Km/h) (m)],Table15[Name],Table15[[#This Row],[Name]])</f>
        <v>#NAME?</v>
      </c>
      <c r="AT324" s="11" t="e">
        <f ca="1">_xlfn.MAXIFS(Table15[Velocity Zone 6 (25 + Km/h) (m)],Table15[Name],Table15[[#This Row],[Name]])</f>
        <v>#NAME?</v>
      </c>
      <c r="AU324" s="11" t="e">
        <f ca="1">_xlfn.MAXIFS(Table15[Acceleration B1-3 Total Efforts (Gen 2)],Table15[Name],Table15[[#This Row],[Name]])</f>
        <v>#NAME?</v>
      </c>
      <c r="AV324" s="11" t="e">
        <f ca="1">_xlfn.MAXIFS(Table15[Deceleration B1-3 Total Efforts (Gen 2)],Table15[Name],Table15[[#This Row],[Name]])</f>
        <v>#NAME?</v>
      </c>
      <c r="AW324" s="11" t="e">
        <f ca="1">_xlfn.MAXIFS(Table15[High Intensity Distance (m)_&gt;15],Table15[Name],Table15[[#This Row],[Name]])</f>
        <v>#NAME?</v>
      </c>
      <c r="AX324" s="11" t="e">
        <f ca="1">_xlfn.MAXIFS(Table15[Velocity Zone 5 (20-25 Km/h) (m)],Table15[Name],Table15[[#This Row],[Name]])</f>
        <v>#NAME?</v>
      </c>
      <c r="AY324" s="11" t="e">
        <f ca="1">_xlfn.MAXIFS(Table15[Total Player Load],Table15[Name],Table15[[#This Row],[Name]])</f>
        <v>#NAME?</v>
      </c>
      <c r="AZ324" s="11" t="e">
        <f ca="1">_xlfn.MAXIFS(Table15[ACC+DEC],Table15[Name],Table15[[#This Row],[Name]])</f>
        <v>#NAME?</v>
      </c>
      <c r="BA324" s="11">
        <f>CONVERT(Table15[[#This Row],[Total Duration]],"day","mn")</f>
        <v>78.183333333333337</v>
      </c>
      <c r="BB324" s="12">
        <f>Table15[[#This Row],[HSD Above 20 km/h]]/Table15[[#This Row],[Duration(min)]]</f>
        <v>1.1253037731826903</v>
      </c>
      <c r="BC324" s="12">
        <f>Table15[[#This Row],[Velocity Zone 4 (15-20 Km/h) (m)]]/Table15[[#This Row],[Duration(min)]]</f>
        <v>3.2391814112129609</v>
      </c>
      <c r="BD324" s="12">
        <f>Table15[[#This Row],[Velocity Zone 6 (25 + Km/h) (m)]]/Table15[[#This Row],[Duration(min)]]</f>
        <v>0.14414836921765081</v>
      </c>
      <c r="BE324" s="12">
        <f>Table15[[#This Row],[Acceleration B1-3 Total Efforts (Gen 2)]]/Table15[[#This Row],[Duration(min)]]</f>
        <v>0.69068428906416535</v>
      </c>
      <c r="BF324" s="12">
        <f>Table15[[#This Row],[Deceleration B1-3 Total Efforts (Gen 2)]]/Table15[[#This Row],[Duration(min)]]</f>
        <v>0.43487529311447448</v>
      </c>
      <c r="BG324" s="12">
        <f>Table15[[#This Row],[High Intensity Distance (m)_&gt;15]]/Table15[[#This Row],[Duration(min)]]</f>
        <v>4.3644851843956509</v>
      </c>
      <c r="BH324" s="12">
        <f>Table15[[#This Row],[Velocity Zone 5 (20-25 Km/h) (m)]]/Table15[[#This Row],[Duration(min)]]</f>
        <v>0.98115540396503931</v>
      </c>
      <c r="BI324" s="12">
        <f>Table15[[#This Row],[Total Player Load]]/Table15[[#This Row],[Duration(min)]]</f>
        <v>5.5866386271583881</v>
      </c>
      <c r="BJ324" s="12">
        <f>Table15[[#This Row],[ACC+DEC]]/Table15[[#This Row],[Duration(min)]]</f>
        <v>1.1255595821786399</v>
      </c>
      <c r="BK324" s="11"/>
      <c r="BL324" s="11"/>
    </row>
    <row r="325" spans="1:64" x14ac:dyDescent="0.3">
      <c r="A325" s="6" t="s">
        <v>23</v>
      </c>
      <c r="B325" s="6" t="s">
        <v>211</v>
      </c>
      <c r="C325" s="18" t="s">
        <v>231</v>
      </c>
      <c r="D325" s="6" t="s">
        <v>24</v>
      </c>
      <c r="E325" s="17" t="s">
        <v>232</v>
      </c>
      <c r="F325" s="19">
        <v>3306.6433099999999</v>
      </c>
      <c r="G325" s="19">
        <v>0</v>
      </c>
      <c r="H325" s="19">
        <v>19.58315</v>
      </c>
      <c r="I325" s="19">
        <v>238.29</v>
      </c>
      <c r="J325" s="19">
        <v>0</v>
      </c>
      <c r="K325" s="19">
        <v>14</v>
      </c>
      <c r="L325" s="19">
        <v>8</v>
      </c>
      <c r="M325" s="19">
        <v>238.29</v>
      </c>
      <c r="N325" s="19">
        <v>0</v>
      </c>
      <c r="O325" s="19">
        <v>373.46087999999997</v>
      </c>
      <c r="P325" s="25">
        <v>42.28931</v>
      </c>
      <c r="Q325" s="26">
        <f>SUM(Table15[[#This Row],[Acceleration B1-3 Total Efforts (Gen 2)]:[Deceleration B1-3 Total Efforts (Gen 2)]])</f>
        <v>22</v>
      </c>
      <c r="R325" s="22">
        <f>AVERAGEIF(Table15[Name],Table15[[#This Row],[Name]],Table15[Total Distance (m)])</f>
        <v>6241.2704329032267</v>
      </c>
      <c r="S325" s="11">
        <f>AVERAGEIF(Table15[Name],Table15[[#This Row],[Name]],Table15[HSD Above 20 km/h])</f>
        <v>217.21870838709677</v>
      </c>
      <c r="T325" s="11">
        <f>AVERAGEIF(Table15[Name],Table15[[#This Row],[Name]],Table15[Maximum Velocity (km/h)])</f>
        <v>26.033857419354835</v>
      </c>
      <c r="U325" s="11">
        <f>AVERAGEIF(Table15[Name],Table15[[#This Row],[Name]],Table15[Velocity Zone 4 (15-20 Km/h) (m)])</f>
        <v>570.99710096774197</v>
      </c>
      <c r="V325" s="11">
        <f>AVERAGEIF(Table15[Name],Table15[[#This Row],[Name]],Table15[Velocity Zone 6 (25 + Km/h) (m)])</f>
        <v>39.649355161290323</v>
      </c>
      <c r="W325" s="11">
        <f>AVERAGEIF(Table15[Name],Table15[[#This Row],[Name]],Table15[Acceleration B1-3 Total Efforts (Gen 2)])</f>
        <v>62.967741935483872</v>
      </c>
      <c r="X325" s="11">
        <f>AVERAGEIF(Table15[Name],Table15[[#This Row],[Name]],Table15[Deceleration B1-3 Total Efforts (Gen 2)])</f>
        <v>49.29032258064516</v>
      </c>
      <c r="Y325" s="11">
        <f>AVERAGEIF(Table15[Name],Table15[[#This Row],[Name]],Table15[High Intensity Distance (m)_&gt;15])</f>
        <v>788.2158093548386</v>
      </c>
      <c r="Z325" s="11">
        <f>AVERAGEIF(Table15[Name],Table15[[#This Row],[Name]],Table15[Velocity Zone 5 (20-25 Km/h) (m)])</f>
        <v>177.56935322580642</v>
      </c>
      <c r="AA325" s="11">
        <f>AVERAGEIF(Table15[Name],Table15[[#This Row],[Name]],Table15[Total Player Load])</f>
        <v>665.93952838709663</v>
      </c>
      <c r="AB325" s="11">
        <f>AVERAGEIF(Table15[Name],Table15[[#This Row],[Name]],Table15[ACC+DEC])</f>
        <v>112.25806451612904</v>
      </c>
      <c r="AC325" s="11">
        <f>AVERAGE(Table15[Total Distance (m)])</f>
        <v>5546.0900840188679</v>
      </c>
      <c r="AD325" s="11">
        <f>AVERAGE(Table15[HSD Above 20 km/h])</f>
        <v>248.67511279245289</v>
      </c>
      <c r="AE325" s="11">
        <f>AVERAGE(Table15[Maximum Velocity (km/h)])</f>
        <v>25.938714150943401</v>
      </c>
      <c r="AF325" s="11">
        <f>AVERAGE(Table15[Velocity Zone 4 (15-20 Km/h) (m)])</f>
        <v>585.63754809433908</v>
      </c>
      <c r="AG325" s="11">
        <f>AVERAGE(Table15[Velocity Zone 6 (25 + Km/h) (m)])</f>
        <v>55.103452830188672</v>
      </c>
      <c r="AH325" s="11">
        <f>AVERAGE(Table15[Acceleration B1-3 Total Efforts (Gen 2)])</f>
        <v>70.932075471698113</v>
      </c>
      <c r="AI325" s="11">
        <f>AVERAGE(Table15[Deceleration B1-3 Total Efforts (Gen 2)])</f>
        <v>58.513207547169813</v>
      </c>
      <c r="AJ325" s="11">
        <f>AVERAGE(Table15[High Intensity Distance (m)_&gt;15])</f>
        <v>834.31266088679206</v>
      </c>
      <c r="AK325" s="11">
        <f>AVERAGE(Table15[Velocity Zone 5 (20-25 Km/h) (m)])</f>
        <v>193.57165996226419</v>
      </c>
      <c r="AL325" s="11">
        <f>AVERAGE(Table15[Total Player Load])</f>
        <v>612.17092028301886</v>
      </c>
      <c r="AM325" s="11">
        <f>AVERAGE(Table15[ACC+DEC])</f>
        <v>129.44528301886791</v>
      </c>
      <c r="AN325" s="11" t="str">
        <f>TEXT(Table15[[#This Row],[Date]],"mmmm")</f>
        <v>août</v>
      </c>
      <c r="AO325" s="11" t="e">
        <f ca="1">_xlfn.MAXIFS(Table15[Total Distance (m)],Table15[Name],Table15[[#This Row],[Name]])</f>
        <v>#NAME?</v>
      </c>
      <c r="AP325" s="11" t="e">
        <f ca="1">_xlfn.MAXIFS(Table15[HSD Above 20 km/h],Table15[Name],Table15[[#This Row],[Name]])</f>
        <v>#NAME?</v>
      </c>
      <c r="AQ325" s="11" t="e">
        <f ca="1">_xlfn.MAXIFS(Table15[Maximum Velocity (km/h)],Table15[Name],Table15[[#This Row],[Name]])</f>
        <v>#NAME?</v>
      </c>
      <c r="AR325" s="9" t="e">
        <f ca="1">Table15[[#This Row],[Maximum Velocity (km/h)]]/Table15[[#This Row],[Max_Maximum Velocity (km/h)]]</f>
        <v>#NAME?</v>
      </c>
      <c r="AS325" s="11" t="e">
        <f ca="1">_xlfn.MAXIFS(Table15[Velocity Zone 4 (15-20 Km/h) (m)],Table15[Name],Table15[[#This Row],[Name]])</f>
        <v>#NAME?</v>
      </c>
      <c r="AT325" s="11" t="e">
        <f ca="1">_xlfn.MAXIFS(Table15[Velocity Zone 6 (25 + Km/h) (m)],Table15[Name],Table15[[#This Row],[Name]])</f>
        <v>#NAME?</v>
      </c>
      <c r="AU325" s="11" t="e">
        <f ca="1">_xlfn.MAXIFS(Table15[Acceleration B1-3 Total Efforts (Gen 2)],Table15[Name],Table15[[#This Row],[Name]])</f>
        <v>#NAME?</v>
      </c>
      <c r="AV325" s="11" t="e">
        <f ca="1">_xlfn.MAXIFS(Table15[Deceleration B1-3 Total Efforts (Gen 2)],Table15[Name],Table15[[#This Row],[Name]])</f>
        <v>#NAME?</v>
      </c>
      <c r="AW325" s="11" t="e">
        <f ca="1">_xlfn.MAXIFS(Table15[High Intensity Distance (m)_&gt;15],Table15[Name],Table15[[#This Row],[Name]])</f>
        <v>#NAME?</v>
      </c>
      <c r="AX325" s="11" t="e">
        <f ca="1">_xlfn.MAXIFS(Table15[Velocity Zone 5 (20-25 Km/h) (m)],Table15[Name],Table15[[#This Row],[Name]])</f>
        <v>#NAME?</v>
      </c>
      <c r="AY325" s="11" t="e">
        <f ca="1">_xlfn.MAXIFS(Table15[Total Player Load],Table15[Name],Table15[[#This Row],[Name]])</f>
        <v>#NAME?</v>
      </c>
      <c r="AZ325" s="11" t="e">
        <f ca="1">_xlfn.MAXIFS(Table15[ACC+DEC],Table15[Name],Table15[[#This Row],[Name]])</f>
        <v>#NAME?</v>
      </c>
      <c r="BA325" s="11">
        <f>CONVERT(Table15[[#This Row],[Total Duration]],"day","mn")</f>
        <v>78.183333333333337</v>
      </c>
      <c r="BB325" s="12">
        <f>Table15[[#This Row],[HSD Above 20 km/h]]/Table15[[#This Row],[Duration(min)]]</f>
        <v>0</v>
      </c>
      <c r="BC325" s="12">
        <f>Table15[[#This Row],[Velocity Zone 4 (15-20 Km/h) (m)]]/Table15[[#This Row],[Duration(min)]]</f>
        <v>3.0478362822425917</v>
      </c>
      <c r="BD325" s="12">
        <f>Table15[[#This Row],[Velocity Zone 6 (25 + Km/h) (m)]]/Table15[[#This Row],[Duration(min)]]</f>
        <v>0</v>
      </c>
      <c r="BE325" s="12">
        <f>Table15[[#This Row],[Acceleration B1-3 Total Efforts (Gen 2)]]/Table15[[#This Row],[Duration(min)]]</f>
        <v>0.17906629716478362</v>
      </c>
      <c r="BF325" s="12">
        <f>Table15[[#This Row],[Deceleration B1-3 Total Efforts (Gen 2)]]/Table15[[#This Row],[Duration(min)]]</f>
        <v>0.10232359837987635</v>
      </c>
      <c r="BG325" s="12">
        <f>Table15[[#This Row],[High Intensity Distance (m)_&gt;15]]/Table15[[#This Row],[Duration(min)]]</f>
        <v>3.0478362822425917</v>
      </c>
      <c r="BH325" s="12">
        <f>Table15[[#This Row],[Velocity Zone 5 (20-25 Km/h) (m)]]/Table15[[#This Row],[Duration(min)]]</f>
        <v>0</v>
      </c>
      <c r="BI325" s="12">
        <f>Table15[[#This Row],[Total Player Load]]/Table15[[#This Row],[Duration(min)]]</f>
        <v>4.7767326369643994</v>
      </c>
      <c r="BJ325" s="12">
        <f>Table15[[#This Row],[ACC+DEC]]/Table15[[#This Row],[Duration(min)]]</f>
        <v>0.28138989554465998</v>
      </c>
      <c r="BK325" s="11"/>
      <c r="BL325" s="11"/>
    </row>
    <row r="326" spans="1:64" x14ac:dyDescent="0.3">
      <c r="A326" s="6" t="s">
        <v>206</v>
      </c>
      <c r="B326" s="6" t="s">
        <v>211</v>
      </c>
      <c r="C326" s="18" t="s">
        <v>231</v>
      </c>
      <c r="D326" s="6" t="s">
        <v>36</v>
      </c>
      <c r="E326" s="17" t="s">
        <v>233</v>
      </c>
      <c r="F326" s="19">
        <v>3942.0006100000001</v>
      </c>
      <c r="G326" s="19">
        <v>534.69998999999996</v>
      </c>
      <c r="H326" s="19">
        <v>25.418209999999998</v>
      </c>
      <c r="I326" s="19">
        <v>524.36</v>
      </c>
      <c r="J326" s="19">
        <v>17</v>
      </c>
      <c r="K326" s="19">
        <v>48</v>
      </c>
      <c r="L326" s="19">
        <v>32</v>
      </c>
      <c r="M326" s="19">
        <v>1059.05999</v>
      </c>
      <c r="N326" s="19">
        <v>517.69998999999996</v>
      </c>
      <c r="O326" s="19">
        <v>447.53597000000002</v>
      </c>
      <c r="P326" s="25">
        <v>44.572090000000003</v>
      </c>
      <c r="Q326" s="26">
        <f>SUM(Table15[[#This Row],[Acceleration B1-3 Total Efforts (Gen 2)]:[Deceleration B1-3 Total Efforts (Gen 2)]])</f>
        <v>80</v>
      </c>
      <c r="R326" s="22">
        <f>AVERAGEIF(Table15[Name],Table15[[#This Row],[Name]],Table15[Total Distance (m)])</f>
        <v>3590.9032000000002</v>
      </c>
      <c r="S326" s="11">
        <f>AVERAGEIF(Table15[Name],Table15[[#This Row],[Name]],Table15[HSD Above 20 km/h])</f>
        <v>199.38999666666666</v>
      </c>
      <c r="T326" s="11">
        <f>AVERAGEIF(Table15[Name],Table15[[#This Row],[Name]],Table15[Maximum Velocity (km/h)])</f>
        <v>24.312796666666667</v>
      </c>
      <c r="U326" s="11">
        <f>AVERAGEIF(Table15[Name],Table15[[#This Row],[Name]],Table15[Velocity Zone 4 (15-20 Km/h) (m)])</f>
        <v>318.42000333333334</v>
      </c>
      <c r="V326" s="11">
        <f>AVERAGEIF(Table15[Name],Table15[[#This Row],[Name]],Table15[Velocity Zone 6 (25 + Km/h) (m)])</f>
        <v>8.1733333333333338</v>
      </c>
      <c r="W326" s="11">
        <f>AVERAGEIF(Table15[Name],Table15[[#This Row],[Name]],Table15[Acceleration B1-3 Total Efforts (Gen 2)])</f>
        <v>55.666666666666664</v>
      </c>
      <c r="X326" s="11">
        <f>AVERAGEIF(Table15[Name],Table15[[#This Row],[Name]],Table15[Deceleration B1-3 Total Efforts (Gen 2)])</f>
        <v>43</v>
      </c>
      <c r="Y326" s="11">
        <f>AVERAGEIF(Table15[Name],Table15[[#This Row],[Name]],Table15[High Intensity Distance (m)_&gt;15])</f>
        <v>517.80999999999995</v>
      </c>
      <c r="Z326" s="11">
        <f>AVERAGEIF(Table15[Name],Table15[[#This Row],[Name]],Table15[Velocity Zone 5 (20-25 Km/h) (m)])</f>
        <v>191.21666333333334</v>
      </c>
      <c r="AA326" s="11">
        <f>AVERAGEIF(Table15[Name],Table15[[#This Row],[Name]],Table15[Total Player Load])</f>
        <v>421.86074333333335</v>
      </c>
      <c r="AB326" s="11">
        <f>AVERAGEIF(Table15[Name],Table15[[#This Row],[Name]],Table15[ACC+DEC])</f>
        <v>98.666666666666671</v>
      </c>
      <c r="AC326" s="11">
        <f>AVERAGE(Table15[Total Distance (m)])</f>
        <v>5546.0900840188679</v>
      </c>
      <c r="AD326" s="11">
        <f>AVERAGE(Table15[HSD Above 20 km/h])</f>
        <v>248.67511279245289</v>
      </c>
      <c r="AE326" s="11">
        <f>AVERAGE(Table15[Maximum Velocity (km/h)])</f>
        <v>25.938714150943401</v>
      </c>
      <c r="AF326" s="11">
        <f>AVERAGE(Table15[Velocity Zone 4 (15-20 Km/h) (m)])</f>
        <v>585.63754809433908</v>
      </c>
      <c r="AG326" s="11">
        <f>AVERAGE(Table15[Velocity Zone 6 (25 + Km/h) (m)])</f>
        <v>55.103452830188672</v>
      </c>
      <c r="AH326" s="11">
        <f>AVERAGE(Table15[Acceleration B1-3 Total Efforts (Gen 2)])</f>
        <v>70.932075471698113</v>
      </c>
      <c r="AI326" s="11">
        <f>AVERAGE(Table15[Deceleration B1-3 Total Efforts (Gen 2)])</f>
        <v>58.513207547169813</v>
      </c>
      <c r="AJ326" s="11">
        <f>AVERAGE(Table15[High Intensity Distance (m)_&gt;15])</f>
        <v>834.31266088679206</v>
      </c>
      <c r="AK326" s="11">
        <f>AVERAGE(Table15[Velocity Zone 5 (20-25 Km/h) (m)])</f>
        <v>193.57165996226419</v>
      </c>
      <c r="AL326" s="11">
        <f>AVERAGE(Table15[Total Player Load])</f>
        <v>612.17092028301886</v>
      </c>
      <c r="AM326" s="11">
        <f>AVERAGE(Table15[ACC+DEC])</f>
        <v>129.44528301886791</v>
      </c>
      <c r="AN326" s="11" t="str">
        <f>TEXT(Table15[[#This Row],[Date]],"mmmm")</f>
        <v>août</v>
      </c>
      <c r="AO326" s="11" t="e">
        <f ca="1">_xlfn.MAXIFS(Table15[Total Distance (m)],Table15[Name],Table15[[#This Row],[Name]])</f>
        <v>#NAME?</v>
      </c>
      <c r="AP326" s="11" t="e">
        <f ca="1">_xlfn.MAXIFS(Table15[HSD Above 20 km/h],Table15[Name],Table15[[#This Row],[Name]])</f>
        <v>#NAME?</v>
      </c>
      <c r="AQ326" s="11" t="e">
        <f ca="1">_xlfn.MAXIFS(Table15[Maximum Velocity (km/h)],Table15[Name],Table15[[#This Row],[Name]])</f>
        <v>#NAME?</v>
      </c>
      <c r="AR326" s="9" t="e">
        <f ca="1">Table15[[#This Row],[Maximum Velocity (km/h)]]/Table15[[#This Row],[Max_Maximum Velocity (km/h)]]</f>
        <v>#NAME?</v>
      </c>
      <c r="AS326" s="11" t="e">
        <f ca="1">_xlfn.MAXIFS(Table15[Velocity Zone 4 (15-20 Km/h) (m)],Table15[Name],Table15[[#This Row],[Name]])</f>
        <v>#NAME?</v>
      </c>
      <c r="AT326" s="11" t="e">
        <f ca="1">_xlfn.MAXIFS(Table15[Velocity Zone 6 (25 + Km/h) (m)],Table15[Name],Table15[[#This Row],[Name]])</f>
        <v>#NAME?</v>
      </c>
      <c r="AU326" s="11" t="e">
        <f ca="1">_xlfn.MAXIFS(Table15[Acceleration B1-3 Total Efforts (Gen 2)],Table15[Name],Table15[[#This Row],[Name]])</f>
        <v>#NAME?</v>
      </c>
      <c r="AV326" s="11" t="e">
        <f ca="1">_xlfn.MAXIFS(Table15[Deceleration B1-3 Total Efforts (Gen 2)],Table15[Name],Table15[[#This Row],[Name]])</f>
        <v>#NAME?</v>
      </c>
      <c r="AW326" s="11" t="e">
        <f ca="1">_xlfn.MAXIFS(Table15[High Intensity Distance (m)_&gt;15],Table15[Name],Table15[[#This Row],[Name]])</f>
        <v>#NAME?</v>
      </c>
      <c r="AX326" s="11" t="e">
        <f ca="1">_xlfn.MAXIFS(Table15[Velocity Zone 5 (20-25 Km/h) (m)],Table15[Name],Table15[[#This Row],[Name]])</f>
        <v>#NAME?</v>
      </c>
      <c r="AY326" s="11" t="e">
        <f ca="1">_xlfn.MAXIFS(Table15[Total Player Load],Table15[Name],Table15[[#This Row],[Name]])</f>
        <v>#NAME?</v>
      </c>
      <c r="AZ326" s="11" t="e">
        <f ca="1">_xlfn.MAXIFS(Table15[ACC+DEC],Table15[Name],Table15[[#This Row],[Name]])</f>
        <v>#NAME?</v>
      </c>
      <c r="BA326" s="11">
        <f>CONVERT(Table15[[#This Row],[Total Duration]],"day","mn")</f>
        <v>88.433333333333337</v>
      </c>
      <c r="BB326" s="12">
        <f>Table15[[#This Row],[HSD Above 20 km/h]]/Table15[[#This Row],[Duration(min)]]</f>
        <v>6.0463624952883519</v>
      </c>
      <c r="BC326" s="12">
        <f>Table15[[#This Row],[Velocity Zone 4 (15-20 Km/h) (m)]]/Table15[[#This Row],[Duration(min)]]</f>
        <v>5.9294383716547303</v>
      </c>
      <c r="BD326" s="12">
        <f>Table15[[#This Row],[Velocity Zone 6 (25 + Km/h) (m)]]/Table15[[#This Row],[Duration(min)]]</f>
        <v>0.19223520542781755</v>
      </c>
      <c r="BE326" s="12">
        <f>Table15[[#This Row],[Acceleration B1-3 Total Efforts (Gen 2)]]/Table15[[#This Row],[Duration(min)]]</f>
        <v>0.54278175650207305</v>
      </c>
      <c r="BF326" s="12">
        <f>Table15[[#This Row],[Deceleration B1-3 Total Efforts (Gen 2)]]/Table15[[#This Row],[Duration(min)]]</f>
        <v>0.36185450433471539</v>
      </c>
      <c r="BG326" s="12">
        <f>Table15[[#This Row],[High Intensity Distance (m)_&gt;15]]/Table15[[#This Row],[Duration(min)]]</f>
        <v>11.975800866943082</v>
      </c>
      <c r="BH326" s="12">
        <f>Table15[[#This Row],[Velocity Zone 5 (20-25 Km/h) (m)]]/Table15[[#This Row],[Duration(min)]]</f>
        <v>5.8541272898605348</v>
      </c>
      <c r="BI326" s="12">
        <f>Table15[[#This Row],[Total Player Load]]/Table15[[#This Row],[Duration(min)]]</f>
        <v>5.0607158311345648</v>
      </c>
      <c r="BJ326" s="12">
        <f>Table15[[#This Row],[ACC+DEC]]/Table15[[#This Row],[Duration(min)]]</f>
        <v>0.9046362608367885</v>
      </c>
      <c r="BK326" s="11"/>
      <c r="BL326" s="11"/>
    </row>
    <row r="327" spans="1:64" x14ac:dyDescent="0.3">
      <c r="A327" s="6" t="s">
        <v>27</v>
      </c>
      <c r="B327" s="6" t="s">
        <v>211</v>
      </c>
      <c r="C327" s="18" t="s">
        <v>231</v>
      </c>
      <c r="D327" s="6" t="s">
        <v>15</v>
      </c>
      <c r="E327" s="17" t="s">
        <v>232</v>
      </c>
      <c r="F327" s="19">
        <v>3566.2879600000001</v>
      </c>
      <c r="G327" s="19">
        <v>103.5</v>
      </c>
      <c r="H327" s="19">
        <v>24.71584</v>
      </c>
      <c r="I327" s="19">
        <v>299.8</v>
      </c>
      <c r="J327" s="19">
        <v>0</v>
      </c>
      <c r="K327" s="19">
        <v>33</v>
      </c>
      <c r="L327" s="19">
        <v>28</v>
      </c>
      <c r="M327" s="19">
        <v>403.3</v>
      </c>
      <c r="N327" s="19">
        <v>103.5</v>
      </c>
      <c r="O327" s="19">
        <v>362.54304999999999</v>
      </c>
      <c r="P327" s="25">
        <v>45.609949999999998</v>
      </c>
      <c r="Q327" s="26">
        <f>SUM(Table15[[#This Row],[Acceleration B1-3 Total Efforts (Gen 2)]:[Deceleration B1-3 Total Efforts (Gen 2)]])</f>
        <v>61</v>
      </c>
      <c r="R327" s="22">
        <f>AVERAGEIF(Table15[Name],Table15[[#This Row],[Name]],Table15[Total Distance (m)])</f>
        <v>5179.7768868965513</v>
      </c>
      <c r="S327" s="11">
        <f>AVERAGEIF(Table15[Name],Table15[[#This Row],[Name]],Table15[HSD Above 20 km/h])</f>
        <v>252.10896655172411</v>
      </c>
      <c r="T327" s="11">
        <f>AVERAGEIF(Table15[Name],Table15[[#This Row],[Name]],Table15[Maximum Velocity (km/h)])</f>
        <v>25.649757931034483</v>
      </c>
      <c r="U327" s="11">
        <f>AVERAGEIF(Table15[Name],Table15[[#This Row],[Name]],Table15[Velocity Zone 4 (15-20 Km/h) (m)])</f>
        <v>569.24724724137934</v>
      </c>
      <c r="V327" s="11">
        <f>AVERAGEIF(Table15[Name],Table15[[#This Row],[Name]],Table15[Velocity Zone 6 (25 + Km/h) (m)])</f>
        <v>51.631034137931039</v>
      </c>
      <c r="W327" s="11">
        <f>AVERAGEIF(Table15[Name],Table15[[#This Row],[Name]],Table15[Acceleration B1-3 Total Efforts (Gen 2)])</f>
        <v>76</v>
      </c>
      <c r="X327" s="11">
        <f>AVERAGEIF(Table15[Name],Table15[[#This Row],[Name]],Table15[Deceleration B1-3 Total Efforts (Gen 2)])</f>
        <v>64.58620689655173</v>
      </c>
      <c r="Y327" s="11">
        <f>AVERAGEIF(Table15[Name],Table15[[#This Row],[Name]],Table15[High Intensity Distance (m)_&gt;15])</f>
        <v>821.35621379310328</v>
      </c>
      <c r="Z327" s="11">
        <f>AVERAGEIF(Table15[Name],Table15[[#This Row],[Name]],Table15[Velocity Zone 5 (20-25 Km/h) (m)])</f>
        <v>200.47793241379313</v>
      </c>
      <c r="AA327" s="11">
        <f>AVERAGEIF(Table15[Name],Table15[[#This Row],[Name]],Table15[Total Player Load])</f>
        <v>529.0852103448276</v>
      </c>
      <c r="AB327" s="11">
        <f>AVERAGEIF(Table15[Name],Table15[[#This Row],[Name]],Table15[ACC+DEC])</f>
        <v>140.58620689655172</v>
      </c>
      <c r="AC327" s="11">
        <f>AVERAGE(Table15[Total Distance (m)])</f>
        <v>5546.0900840188679</v>
      </c>
      <c r="AD327" s="11">
        <f>AVERAGE(Table15[HSD Above 20 km/h])</f>
        <v>248.67511279245289</v>
      </c>
      <c r="AE327" s="11">
        <f>AVERAGE(Table15[Maximum Velocity (km/h)])</f>
        <v>25.938714150943401</v>
      </c>
      <c r="AF327" s="11">
        <f>AVERAGE(Table15[Velocity Zone 4 (15-20 Km/h) (m)])</f>
        <v>585.63754809433908</v>
      </c>
      <c r="AG327" s="11">
        <f>AVERAGE(Table15[Velocity Zone 6 (25 + Km/h) (m)])</f>
        <v>55.103452830188672</v>
      </c>
      <c r="AH327" s="11">
        <f>AVERAGE(Table15[Acceleration B1-3 Total Efforts (Gen 2)])</f>
        <v>70.932075471698113</v>
      </c>
      <c r="AI327" s="11">
        <f>AVERAGE(Table15[Deceleration B1-3 Total Efforts (Gen 2)])</f>
        <v>58.513207547169813</v>
      </c>
      <c r="AJ327" s="11">
        <f>AVERAGE(Table15[High Intensity Distance (m)_&gt;15])</f>
        <v>834.31266088679206</v>
      </c>
      <c r="AK327" s="11">
        <f>AVERAGE(Table15[Velocity Zone 5 (20-25 Km/h) (m)])</f>
        <v>193.57165996226419</v>
      </c>
      <c r="AL327" s="11">
        <f>AVERAGE(Table15[Total Player Load])</f>
        <v>612.17092028301886</v>
      </c>
      <c r="AM327" s="11">
        <f>AVERAGE(Table15[ACC+DEC])</f>
        <v>129.44528301886791</v>
      </c>
      <c r="AN327" s="11" t="str">
        <f>TEXT(Table15[[#This Row],[Date]],"mmmm")</f>
        <v>août</v>
      </c>
      <c r="AO327" s="11" t="e">
        <f ca="1">_xlfn.MAXIFS(Table15[Total Distance (m)],Table15[Name],Table15[[#This Row],[Name]])</f>
        <v>#NAME?</v>
      </c>
      <c r="AP327" s="11" t="e">
        <f ca="1">_xlfn.MAXIFS(Table15[HSD Above 20 km/h],Table15[Name],Table15[[#This Row],[Name]])</f>
        <v>#NAME?</v>
      </c>
      <c r="AQ327" s="11" t="e">
        <f ca="1">_xlfn.MAXIFS(Table15[Maximum Velocity (km/h)],Table15[Name],Table15[[#This Row],[Name]])</f>
        <v>#NAME?</v>
      </c>
      <c r="AR327" s="9" t="e">
        <f ca="1">Table15[[#This Row],[Maximum Velocity (km/h)]]/Table15[[#This Row],[Max_Maximum Velocity (km/h)]]</f>
        <v>#NAME?</v>
      </c>
      <c r="AS327" s="11" t="e">
        <f ca="1">_xlfn.MAXIFS(Table15[Velocity Zone 4 (15-20 Km/h) (m)],Table15[Name],Table15[[#This Row],[Name]])</f>
        <v>#NAME?</v>
      </c>
      <c r="AT327" s="11" t="e">
        <f ca="1">_xlfn.MAXIFS(Table15[Velocity Zone 6 (25 + Km/h) (m)],Table15[Name],Table15[[#This Row],[Name]])</f>
        <v>#NAME?</v>
      </c>
      <c r="AU327" s="11" t="e">
        <f ca="1">_xlfn.MAXIFS(Table15[Acceleration B1-3 Total Efforts (Gen 2)],Table15[Name],Table15[[#This Row],[Name]])</f>
        <v>#NAME?</v>
      </c>
      <c r="AV327" s="11" t="e">
        <f ca="1">_xlfn.MAXIFS(Table15[Deceleration B1-3 Total Efforts (Gen 2)],Table15[Name],Table15[[#This Row],[Name]])</f>
        <v>#NAME?</v>
      </c>
      <c r="AW327" s="11" t="e">
        <f ca="1">_xlfn.MAXIFS(Table15[High Intensity Distance (m)_&gt;15],Table15[Name],Table15[[#This Row],[Name]])</f>
        <v>#NAME?</v>
      </c>
      <c r="AX327" s="11" t="e">
        <f ca="1">_xlfn.MAXIFS(Table15[Velocity Zone 5 (20-25 Km/h) (m)],Table15[Name],Table15[[#This Row],[Name]])</f>
        <v>#NAME?</v>
      </c>
      <c r="AY327" s="11" t="e">
        <f ca="1">_xlfn.MAXIFS(Table15[Total Player Load],Table15[Name],Table15[[#This Row],[Name]])</f>
        <v>#NAME?</v>
      </c>
      <c r="AZ327" s="11" t="e">
        <f ca="1">_xlfn.MAXIFS(Table15[ACC+DEC],Table15[Name],Table15[[#This Row],[Name]])</f>
        <v>#NAME?</v>
      </c>
      <c r="BA327" s="11">
        <f>CONVERT(Table15[[#This Row],[Total Duration]],"day","mn")</f>
        <v>78.183333333333337</v>
      </c>
      <c r="BB327" s="12">
        <f>Table15[[#This Row],[HSD Above 20 km/h]]/Table15[[#This Row],[Duration(min)]]</f>
        <v>1.3238115540396502</v>
      </c>
      <c r="BC327" s="12">
        <f>Table15[[#This Row],[Velocity Zone 4 (15-20 Km/h) (m)]]/Table15[[#This Row],[Duration(min)]]</f>
        <v>3.8345768492858667</v>
      </c>
      <c r="BD327" s="12">
        <f>Table15[[#This Row],[Velocity Zone 6 (25 + Km/h) (m)]]/Table15[[#This Row],[Duration(min)]]</f>
        <v>0</v>
      </c>
      <c r="BE327" s="12">
        <f>Table15[[#This Row],[Acceleration B1-3 Total Efforts (Gen 2)]]/Table15[[#This Row],[Duration(min)]]</f>
        <v>0.42208484331698998</v>
      </c>
      <c r="BF327" s="12">
        <f>Table15[[#This Row],[Deceleration B1-3 Total Efforts (Gen 2)]]/Table15[[#This Row],[Duration(min)]]</f>
        <v>0.35813259432956723</v>
      </c>
      <c r="BG327" s="12">
        <f>Table15[[#This Row],[High Intensity Distance (m)_&gt;15]]/Table15[[#This Row],[Duration(min)]]</f>
        <v>5.1583884033255165</v>
      </c>
      <c r="BH327" s="12">
        <f>Table15[[#This Row],[Velocity Zone 5 (20-25 Km/h) (m)]]/Table15[[#This Row],[Duration(min)]]</f>
        <v>1.3238115540396502</v>
      </c>
      <c r="BI327" s="12">
        <f>Table15[[#This Row],[Total Player Load]]/Table15[[#This Row],[Duration(min)]]</f>
        <v>4.6370886804519289</v>
      </c>
      <c r="BJ327" s="12">
        <f>Table15[[#This Row],[ACC+DEC]]/Table15[[#This Row],[Duration(min)]]</f>
        <v>0.78021743764655715</v>
      </c>
      <c r="BK327" s="11"/>
      <c r="BL327" s="11"/>
    </row>
    <row r="328" spans="1:64" x14ac:dyDescent="0.3">
      <c r="A328" s="6" t="s">
        <v>29</v>
      </c>
      <c r="B328" s="6" t="s">
        <v>211</v>
      </c>
      <c r="C328" s="18" t="s">
        <v>231</v>
      </c>
      <c r="D328" s="6" t="s">
        <v>19</v>
      </c>
      <c r="E328" s="17" t="s">
        <v>232</v>
      </c>
      <c r="F328" s="19">
        <v>3308.6271999999999</v>
      </c>
      <c r="G328" s="19">
        <v>12.33</v>
      </c>
      <c r="H328" s="19">
        <v>23.294440000000002</v>
      </c>
      <c r="I328" s="19">
        <v>310.3</v>
      </c>
      <c r="J328" s="19">
        <v>0</v>
      </c>
      <c r="K328" s="19">
        <v>33</v>
      </c>
      <c r="L328" s="19">
        <v>16</v>
      </c>
      <c r="M328" s="19">
        <v>322.63</v>
      </c>
      <c r="N328" s="19">
        <v>12.33</v>
      </c>
      <c r="O328" s="19">
        <v>366.76783999999998</v>
      </c>
      <c r="P328" s="25">
        <v>42.314680000000003</v>
      </c>
      <c r="Q328" s="26">
        <f>SUM(Table15[[#This Row],[Acceleration B1-3 Total Efforts (Gen 2)]:[Deceleration B1-3 Total Efforts (Gen 2)]])</f>
        <v>49</v>
      </c>
      <c r="R328" s="22">
        <f>AVERAGEIF(Table15[Name],Table15[[#This Row],[Name]],Table15[Total Distance (m)])</f>
        <v>5728.9490364516105</v>
      </c>
      <c r="S328" s="11">
        <f>AVERAGEIF(Table15[Name],Table15[[#This Row],[Name]],Table15[HSD Above 20 km/h])</f>
        <v>239.85128903225805</v>
      </c>
      <c r="T328" s="11">
        <f>AVERAGEIF(Table15[Name],Table15[[#This Row],[Name]],Table15[Maximum Velocity (km/h)])</f>
        <v>25.935883548387089</v>
      </c>
      <c r="U328" s="11">
        <f>AVERAGEIF(Table15[Name],Table15[[#This Row],[Name]],Table15[Velocity Zone 4 (15-20 Km/h) (m)])</f>
        <v>718.38871516129029</v>
      </c>
      <c r="V328" s="11">
        <f>AVERAGEIF(Table15[Name],Table15[[#This Row],[Name]],Table15[Velocity Zone 6 (25 + Km/h) (m)])</f>
        <v>46.860967419354829</v>
      </c>
      <c r="W328" s="11">
        <f>AVERAGEIF(Table15[Name],Table15[[#This Row],[Name]],Table15[Acceleration B1-3 Total Efforts (Gen 2)])</f>
        <v>75.193548387096769</v>
      </c>
      <c r="X328" s="11">
        <f>AVERAGEIF(Table15[Name],Table15[[#This Row],[Name]],Table15[Deceleration B1-3 Total Efforts (Gen 2)])</f>
        <v>57.548387096774192</v>
      </c>
      <c r="Y328" s="11">
        <f>AVERAGEIF(Table15[Name],Table15[[#This Row],[Name]],Table15[High Intensity Distance (m)_&gt;15])</f>
        <v>958.24000419354843</v>
      </c>
      <c r="Z328" s="11">
        <f>AVERAGEIF(Table15[Name],Table15[[#This Row],[Name]],Table15[Velocity Zone 5 (20-25 Km/h) (m)])</f>
        <v>192.99032161290322</v>
      </c>
      <c r="AA328" s="11">
        <f>AVERAGEIF(Table15[Name],Table15[[#This Row],[Name]],Table15[Total Player Load])</f>
        <v>618.45316032258052</v>
      </c>
      <c r="AB328" s="11">
        <f>AVERAGEIF(Table15[Name],Table15[[#This Row],[Name]],Table15[ACC+DEC])</f>
        <v>132.74193548387098</v>
      </c>
      <c r="AC328" s="11">
        <f>AVERAGE(Table15[Total Distance (m)])</f>
        <v>5546.0900840188679</v>
      </c>
      <c r="AD328" s="11">
        <f>AVERAGE(Table15[HSD Above 20 km/h])</f>
        <v>248.67511279245289</v>
      </c>
      <c r="AE328" s="11">
        <f>AVERAGE(Table15[Maximum Velocity (km/h)])</f>
        <v>25.938714150943401</v>
      </c>
      <c r="AF328" s="11">
        <f>AVERAGE(Table15[Velocity Zone 4 (15-20 Km/h) (m)])</f>
        <v>585.63754809433908</v>
      </c>
      <c r="AG328" s="11">
        <f>AVERAGE(Table15[Velocity Zone 6 (25 + Km/h) (m)])</f>
        <v>55.103452830188672</v>
      </c>
      <c r="AH328" s="11">
        <f>AVERAGE(Table15[Acceleration B1-3 Total Efforts (Gen 2)])</f>
        <v>70.932075471698113</v>
      </c>
      <c r="AI328" s="11">
        <f>AVERAGE(Table15[Deceleration B1-3 Total Efforts (Gen 2)])</f>
        <v>58.513207547169813</v>
      </c>
      <c r="AJ328" s="11">
        <f>AVERAGE(Table15[High Intensity Distance (m)_&gt;15])</f>
        <v>834.31266088679206</v>
      </c>
      <c r="AK328" s="11">
        <f>AVERAGE(Table15[Velocity Zone 5 (20-25 Km/h) (m)])</f>
        <v>193.57165996226419</v>
      </c>
      <c r="AL328" s="11">
        <f>AVERAGE(Table15[Total Player Load])</f>
        <v>612.17092028301886</v>
      </c>
      <c r="AM328" s="11">
        <f>AVERAGE(Table15[ACC+DEC])</f>
        <v>129.44528301886791</v>
      </c>
      <c r="AN328" s="11" t="str">
        <f>TEXT(Table15[[#This Row],[Date]],"mmmm")</f>
        <v>août</v>
      </c>
      <c r="AO328" s="11" t="e">
        <f ca="1">_xlfn.MAXIFS(Table15[Total Distance (m)],Table15[Name],Table15[[#This Row],[Name]])</f>
        <v>#NAME?</v>
      </c>
      <c r="AP328" s="11" t="e">
        <f ca="1">_xlfn.MAXIFS(Table15[HSD Above 20 km/h],Table15[Name],Table15[[#This Row],[Name]])</f>
        <v>#NAME?</v>
      </c>
      <c r="AQ328" s="11" t="e">
        <f ca="1">_xlfn.MAXIFS(Table15[Maximum Velocity (km/h)],Table15[Name],Table15[[#This Row],[Name]])</f>
        <v>#NAME?</v>
      </c>
      <c r="AR328" s="9" t="e">
        <f ca="1">Table15[[#This Row],[Maximum Velocity (km/h)]]/Table15[[#This Row],[Max_Maximum Velocity (km/h)]]</f>
        <v>#NAME?</v>
      </c>
      <c r="AS328" s="11" t="e">
        <f ca="1">_xlfn.MAXIFS(Table15[Velocity Zone 4 (15-20 Km/h) (m)],Table15[Name],Table15[[#This Row],[Name]])</f>
        <v>#NAME?</v>
      </c>
      <c r="AT328" s="11" t="e">
        <f ca="1">_xlfn.MAXIFS(Table15[Velocity Zone 6 (25 + Km/h) (m)],Table15[Name],Table15[[#This Row],[Name]])</f>
        <v>#NAME?</v>
      </c>
      <c r="AU328" s="11" t="e">
        <f ca="1">_xlfn.MAXIFS(Table15[Acceleration B1-3 Total Efforts (Gen 2)],Table15[Name],Table15[[#This Row],[Name]])</f>
        <v>#NAME?</v>
      </c>
      <c r="AV328" s="11" t="e">
        <f ca="1">_xlfn.MAXIFS(Table15[Deceleration B1-3 Total Efforts (Gen 2)],Table15[Name],Table15[[#This Row],[Name]])</f>
        <v>#NAME?</v>
      </c>
      <c r="AW328" s="11" t="e">
        <f ca="1">_xlfn.MAXIFS(Table15[High Intensity Distance (m)_&gt;15],Table15[Name],Table15[[#This Row],[Name]])</f>
        <v>#NAME?</v>
      </c>
      <c r="AX328" s="11" t="e">
        <f ca="1">_xlfn.MAXIFS(Table15[Velocity Zone 5 (20-25 Km/h) (m)],Table15[Name],Table15[[#This Row],[Name]])</f>
        <v>#NAME?</v>
      </c>
      <c r="AY328" s="11" t="e">
        <f ca="1">_xlfn.MAXIFS(Table15[Total Player Load],Table15[Name],Table15[[#This Row],[Name]])</f>
        <v>#NAME?</v>
      </c>
      <c r="AZ328" s="11" t="e">
        <f ca="1">_xlfn.MAXIFS(Table15[ACC+DEC],Table15[Name],Table15[[#This Row],[Name]])</f>
        <v>#NAME?</v>
      </c>
      <c r="BA328" s="11">
        <f>CONVERT(Table15[[#This Row],[Total Duration]],"day","mn")</f>
        <v>78.183333333333337</v>
      </c>
      <c r="BB328" s="12">
        <f>Table15[[#This Row],[HSD Above 20 km/h]]/Table15[[#This Row],[Duration(min)]]</f>
        <v>0.15770624600298444</v>
      </c>
      <c r="BC328" s="12">
        <f>Table15[[#This Row],[Velocity Zone 4 (15-20 Km/h) (m)]]/Table15[[#This Row],[Duration(min)]]</f>
        <v>3.9688765721594543</v>
      </c>
      <c r="BD328" s="12">
        <f>Table15[[#This Row],[Velocity Zone 6 (25 + Km/h) (m)]]/Table15[[#This Row],[Duration(min)]]</f>
        <v>0</v>
      </c>
      <c r="BE328" s="12">
        <f>Table15[[#This Row],[Acceleration B1-3 Total Efforts (Gen 2)]]/Table15[[#This Row],[Duration(min)]]</f>
        <v>0.42208484331698998</v>
      </c>
      <c r="BF328" s="12">
        <f>Table15[[#This Row],[Deceleration B1-3 Total Efforts (Gen 2)]]/Table15[[#This Row],[Duration(min)]]</f>
        <v>0.20464719675975271</v>
      </c>
      <c r="BG328" s="12">
        <f>Table15[[#This Row],[High Intensity Distance (m)_&gt;15]]/Table15[[#This Row],[Duration(min)]]</f>
        <v>4.1265828181624382</v>
      </c>
      <c r="BH328" s="12">
        <f>Table15[[#This Row],[Velocity Zone 5 (20-25 Km/h) (m)]]/Table15[[#This Row],[Duration(min)]]</f>
        <v>0.15770624600298444</v>
      </c>
      <c r="BI328" s="12">
        <f>Table15[[#This Row],[Total Player Load]]/Table15[[#This Row],[Duration(min)]]</f>
        <v>4.6911256448518435</v>
      </c>
      <c r="BJ328" s="12">
        <f>Table15[[#This Row],[ACC+DEC]]/Table15[[#This Row],[Duration(min)]]</f>
        <v>0.62673204007674266</v>
      </c>
      <c r="BK328" s="11"/>
      <c r="BL328" s="11"/>
    </row>
    <row r="329" spans="1:64" x14ac:dyDescent="0.3">
      <c r="A329" s="6" t="s">
        <v>208</v>
      </c>
      <c r="B329" s="6" t="s">
        <v>211</v>
      </c>
      <c r="C329" s="18" t="s">
        <v>231</v>
      </c>
      <c r="D329" s="6" t="s">
        <v>17</v>
      </c>
      <c r="E329" s="17" t="s">
        <v>234</v>
      </c>
      <c r="F329" s="19">
        <v>3622.5661599999999</v>
      </c>
      <c r="G329" s="19">
        <v>234.86</v>
      </c>
      <c r="H329" s="19">
        <v>23.537479999999999</v>
      </c>
      <c r="I329" s="19">
        <v>506.16</v>
      </c>
      <c r="J329" s="19">
        <v>0</v>
      </c>
      <c r="K329" s="19">
        <v>36</v>
      </c>
      <c r="L329" s="19">
        <v>17</v>
      </c>
      <c r="M329" s="19">
        <v>741.02</v>
      </c>
      <c r="N329" s="19">
        <v>234.86</v>
      </c>
      <c r="O329" s="19">
        <v>519.01291000000003</v>
      </c>
      <c r="P329" s="25">
        <v>44.847990000000003</v>
      </c>
      <c r="Q329" s="26">
        <f>SUM(Table15[[#This Row],[Acceleration B1-3 Total Efforts (Gen 2)]:[Deceleration B1-3 Total Efforts (Gen 2)]])</f>
        <v>53</v>
      </c>
      <c r="R329" s="22">
        <f>AVERAGEIF(Table15[Name],Table15[[#This Row],[Name]],Table15[Total Distance (m)])</f>
        <v>2747.8010836363628</v>
      </c>
      <c r="S329" s="11">
        <f>AVERAGEIF(Table15[Name],Table15[[#This Row],[Name]],Table15[HSD Above 20 km/h])</f>
        <v>134.42545636363636</v>
      </c>
      <c r="T329" s="11">
        <f>AVERAGEIF(Table15[Name],Table15[[#This Row],[Name]],Table15[Maximum Velocity (km/h)])</f>
        <v>23.561767272727273</v>
      </c>
      <c r="U329" s="11">
        <f>AVERAGEIF(Table15[Name],Table15[[#This Row],[Name]],Table15[Velocity Zone 4 (15-20 Km/h) (m)])</f>
        <v>313.58000090909093</v>
      </c>
      <c r="V329" s="11">
        <f>AVERAGEIF(Table15[Name],Table15[[#This Row],[Name]],Table15[Velocity Zone 6 (25 + Km/h) (m)])</f>
        <v>29.54091</v>
      </c>
      <c r="W329" s="11">
        <f>AVERAGEIF(Table15[Name],Table15[[#This Row],[Name]],Table15[Acceleration B1-3 Total Efforts (Gen 2)])</f>
        <v>30.818181818181817</v>
      </c>
      <c r="X329" s="11">
        <f>AVERAGEIF(Table15[Name],Table15[[#This Row],[Name]],Table15[Deceleration B1-3 Total Efforts (Gen 2)])</f>
        <v>21</v>
      </c>
      <c r="Y329" s="11">
        <f>AVERAGEIF(Table15[Name],Table15[[#This Row],[Name]],Table15[High Intensity Distance (m)_&gt;15])</f>
        <v>448.00545727272714</v>
      </c>
      <c r="Z329" s="11">
        <f>AVERAGEIF(Table15[Name],Table15[[#This Row],[Name]],Table15[Velocity Zone 5 (20-25 Km/h) (m)])</f>
        <v>104.88454636363636</v>
      </c>
      <c r="AA329" s="11">
        <f>AVERAGEIF(Table15[Name],Table15[[#This Row],[Name]],Table15[Total Player Load])</f>
        <v>397.17121454545452</v>
      </c>
      <c r="AB329" s="11">
        <f>AVERAGEIF(Table15[Name],Table15[[#This Row],[Name]],Table15[ACC+DEC])</f>
        <v>51.81818181818182</v>
      </c>
      <c r="AC329" s="11">
        <f>AVERAGE(Table15[Total Distance (m)])</f>
        <v>5546.0900840188679</v>
      </c>
      <c r="AD329" s="11">
        <f>AVERAGE(Table15[HSD Above 20 km/h])</f>
        <v>248.67511279245289</v>
      </c>
      <c r="AE329" s="11">
        <f>AVERAGE(Table15[Maximum Velocity (km/h)])</f>
        <v>25.938714150943401</v>
      </c>
      <c r="AF329" s="11">
        <f>AVERAGE(Table15[Velocity Zone 4 (15-20 Km/h) (m)])</f>
        <v>585.63754809433908</v>
      </c>
      <c r="AG329" s="11">
        <f>AVERAGE(Table15[Velocity Zone 6 (25 + Km/h) (m)])</f>
        <v>55.103452830188672</v>
      </c>
      <c r="AH329" s="11">
        <f>AVERAGE(Table15[Acceleration B1-3 Total Efforts (Gen 2)])</f>
        <v>70.932075471698113</v>
      </c>
      <c r="AI329" s="11">
        <f>AVERAGE(Table15[Deceleration B1-3 Total Efforts (Gen 2)])</f>
        <v>58.513207547169813</v>
      </c>
      <c r="AJ329" s="11">
        <f>AVERAGE(Table15[High Intensity Distance (m)_&gt;15])</f>
        <v>834.31266088679206</v>
      </c>
      <c r="AK329" s="11">
        <f>AVERAGE(Table15[Velocity Zone 5 (20-25 Km/h) (m)])</f>
        <v>193.57165996226419</v>
      </c>
      <c r="AL329" s="11">
        <f>AVERAGE(Table15[Total Player Load])</f>
        <v>612.17092028301886</v>
      </c>
      <c r="AM329" s="11">
        <f>AVERAGE(Table15[ACC+DEC])</f>
        <v>129.44528301886791</v>
      </c>
      <c r="AN329" s="11" t="str">
        <f>TEXT(Table15[[#This Row],[Date]],"mmmm")</f>
        <v>août</v>
      </c>
      <c r="AO329" s="11" t="e">
        <f ca="1">_xlfn.MAXIFS(Table15[Total Distance (m)],Table15[Name],Table15[[#This Row],[Name]])</f>
        <v>#NAME?</v>
      </c>
      <c r="AP329" s="11" t="e">
        <f ca="1">_xlfn.MAXIFS(Table15[HSD Above 20 km/h],Table15[Name],Table15[[#This Row],[Name]])</f>
        <v>#NAME?</v>
      </c>
      <c r="AQ329" s="11" t="e">
        <f ca="1">_xlfn.MAXIFS(Table15[Maximum Velocity (km/h)],Table15[Name],Table15[[#This Row],[Name]])</f>
        <v>#NAME?</v>
      </c>
      <c r="AR329" s="9" t="e">
        <f ca="1">Table15[[#This Row],[Maximum Velocity (km/h)]]/Table15[[#This Row],[Max_Maximum Velocity (km/h)]]</f>
        <v>#NAME?</v>
      </c>
      <c r="AS329" s="11" t="e">
        <f ca="1">_xlfn.MAXIFS(Table15[Velocity Zone 4 (15-20 Km/h) (m)],Table15[Name],Table15[[#This Row],[Name]])</f>
        <v>#NAME?</v>
      </c>
      <c r="AT329" s="11" t="e">
        <f ca="1">_xlfn.MAXIFS(Table15[Velocity Zone 6 (25 + Km/h) (m)],Table15[Name],Table15[[#This Row],[Name]])</f>
        <v>#NAME?</v>
      </c>
      <c r="AU329" s="11" t="e">
        <f ca="1">_xlfn.MAXIFS(Table15[Acceleration B1-3 Total Efforts (Gen 2)],Table15[Name],Table15[[#This Row],[Name]])</f>
        <v>#NAME?</v>
      </c>
      <c r="AV329" s="11" t="e">
        <f ca="1">_xlfn.MAXIFS(Table15[Deceleration B1-3 Total Efforts (Gen 2)],Table15[Name],Table15[[#This Row],[Name]])</f>
        <v>#NAME?</v>
      </c>
      <c r="AW329" s="11" t="e">
        <f ca="1">_xlfn.MAXIFS(Table15[High Intensity Distance (m)_&gt;15],Table15[Name],Table15[[#This Row],[Name]])</f>
        <v>#NAME?</v>
      </c>
      <c r="AX329" s="11" t="e">
        <f ca="1">_xlfn.MAXIFS(Table15[Velocity Zone 5 (20-25 Km/h) (m)],Table15[Name],Table15[[#This Row],[Name]])</f>
        <v>#NAME?</v>
      </c>
      <c r="AY329" s="11" t="e">
        <f ca="1">_xlfn.MAXIFS(Table15[Total Player Load],Table15[Name],Table15[[#This Row],[Name]])</f>
        <v>#NAME?</v>
      </c>
      <c r="AZ329" s="11" t="e">
        <f ca="1">_xlfn.MAXIFS(Table15[ACC+DEC],Table15[Name],Table15[[#This Row],[Name]])</f>
        <v>#NAME?</v>
      </c>
      <c r="BA329" s="11">
        <f>CONVERT(Table15[[#This Row],[Total Duration]],"day","mn")</f>
        <v>80.766666666666652</v>
      </c>
      <c r="BB329" s="12">
        <f>Table15[[#This Row],[HSD Above 20 km/h]]/Table15[[#This Row],[Duration(min)]]</f>
        <v>2.9078827899298396</v>
      </c>
      <c r="BC329" s="12">
        <f>Table15[[#This Row],[Velocity Zone 4 (15-20 Km/h) (m)]]/Table15[[#This Row],[Duration(min)]]</f>
        <v>6.266941807676436</v>
      </c>
      <c r="BD329" s="12">
        <f>Table15[[#This Row],[Velocity Zone 6 (25 + Km/h) (m)]]/Table15[[#This Row],[Duration(min)]]</f>
        <v>0</v>
      </c>
      <c r="BE329" s="12">
        <f>Table15[[#This Row],[Acceleration B1-3 Total Efforts (Gen 2)]]/Table15[[#This Row],[Duration(min)]]</f>
        <v>0.44572843582335958</v>
      </c>
      <c r="BF329" s="12">
        <f>Table15[[#This Row],[Deceleration B1-3 Total Efforts (Gen 2)]]/Table15[[#This Row],[Duration(min)]]</f>
        <v>0.21048287247214201</v>
      </c>
      <c r="BG329" s="12">
        <f>Table15[[#This Row],[High Intensity Distance (m)_&gt;15]]/Table15[[#This Row],[Duration(min)]]</f>
        <v>9.1748245976062748</v>
      </c>
      <c r="BH329" s="12">
        <f>Table15[[#This Row],[Velocity Zone 5 (20-25 Km/h) (m)]]/Table15[[#This Row],[Duration(min)]]</f>
        <v>2.9078827899298396</v>
      </c>
      <c r="BI329" s="12">
        <f>Table15[[#This Row],[Total Player Load]]/Table15[[#This Row],[Duration(min)]]</f>
        <v>6.4260781262897249</v>
      </c>
      <c r="BJ329" s="12">
        <f>Table15[[#This Row],[ACC+DEC]]/Table15[[#This Row],[Duration(min)]]</f>
        <v>0.65621130829550156</v>
      </c>
      <c r="BK329" s="11"/>
      <c r="BL329" s="11"/>
    </row>
    <row r="330" spans="1:64" x14ac:dyDescent="0.3">
      <c r="A330" s="6" t="s">
        <v>31</v>
      </c>
      <c r="B330" s="6" t="s">
        <v>211</v>
      </c>
      <c r="C330" s="18" t="s">
        <v>231</v>
      </c>
      <c r="D330" s="6" t="s">
        <v>13</v>
      </c>
      <c r="E330" s="17" t="s">
        <v>232</v>
      </c>
      <c r="F330" s="19">
        <v>3467.3933099999999</v>
      </c>
      <c r="G330" s="19">
        <v>106.2</v>
      </c>
      <c r="H330" s="19">
        <v>26.635210000000001</v>
      </c>
      <c r="I330" s="19">
        <v>177.21</v>
      </c>
      <c r="J330" s="19">
        <v>24.86</v>
      </c>
      <c r="K330" s="19">
        <v>36</v>
      </c>
      <c r="L330" s="19">
        <v>27</v>
      </c>
      <c r="M330" s="19">
        <v>283.41000000000003</v>
      </c>
      <c r="N330" s="19">
        <v>81.34</v>
      </c>
      <c r="O330" s="19">
        <v>376.49842999999998</v>
      </c>
      <c r="P330" s="25">
        <v>44.345170000000003</v>
      </c>
      <c r="Q330" s="26">
        <f>SUM(Table15[[#This Row],[Acceleration B1-3 Total Efforts (Gen 2)]:[Deceleration B1-3 Total Efforts (Gen 2)]])</f>
        <v>63</v>
      </c>
      <c r="R330" s="22">
        <f>AVERAGEIF(Table15[Name],Table15[[#This Row],[Name]],Table15[Total Distance (m)])</f>
        <v>5736.3535444827576</v>
      </c>
      <c r="S330" s="11">
        <f>AVERAGEIF(Table15[Name],Table15[[#This Row],[Name]],Table15[HSD Above 20 km/h])</f>
        <v>310.48689620689652</v>
      </c>
      <c r="T330" s="11">
        <f>AVERAGEIF(Table15[Name],Table15[[#This Row],[Name]],Table15[Maximum Velocity (km/h)])</f>
        <v>28.726263448275855</v>
      </c>
      <c r="U330" s="11">
        <f>AVERAGEIF(Table15[Name],Table15[[#This Row],[Name]],Table15[Velocity Zone 4 (15-20 Km/h) (m)])</f>
        <v>532.37862275862074</v>
      </c>
      <c r="V330" s="11">
        <f>AVERAGEIF(Table15[Name],Table15[[#This Row],[Name]],Table15[Velocity Zone 6 (25 + Km/h) (m)])</f>
        <v>94.211723793103417</v>
      </c>
      <c r="W330" s="11">
        <f>AVERAGEIF(Table15[Name],Table15[[#This Row],[Name]],Table15[Acceleration B1-3 Total Efforts (Gen 2)])</f>
        <v>72.41379310344827</v>
      </c>
      <c r="X330" s="11">
        <f>AVERAGEIF(Table15[Name],Table15[[#This Row],[Name]],Table15[Deceleration B1-3 Total Efforts (Gen 2)])</f>
        <v>61.517241379310342</v>
      </c>
      <c r="Y330" s="11">
        <f>AVERAGEIF(Table15[Name],Table15[[#This Row],[Name]],Table15[High Intensity Distance (m)_&gt;15])</f>
        <v>842.86551896551737</v>
      </c>
      <c r="Z330" s="11">
        <f>AVERAGEIF(Table15[Name],Table15[[#This Row],[Name]],Table15[Velocity Zone 5 (20-25 Km/h) (m)])</f>
        <v>216.27517241379309</v>
      </c>
      <c r="AA330" s="11">
        <f>AVERAGEIF(Table15[Name],Table15[[#This Row],[Name]],Table15[Total Player Load])</f>
        <v>644.87674827586204</v>
      </c>
      <c r="AB330" s="11">
        <f>AVERAGEIF(Table15[Name],Table15[[#This Row],[Name]],Table15[ACC+DEC])</f>
        <v>133.93103448275863</v>
      </c>
      <c r="AC330" s="11">
        <f>AVERAGE(Table15[Total Distance (m)])</f>
        <v>5546.0900840188679</v>
      </c>
      <c r="AD330" s="11">
        <f>AVERAGE(Table15[HSD Above 20 km/h])</f>
        <v>248.67511279245289</v>
      </c>
      <c r="AE330" s="11">
        <f>AVERAGE(Table15[Maximum Velocity (km/h)])</f>
        <v>25.938714150943401</v>
      </c>
      <c r="AF330" s="11">
        <f>AVERAGE(Table15[Velocity Zone 4 (15-20 Km/h) (m)])</f>
        <v>585.63754809433908</v>
      </c>
      <c r="AG330" s="11">
        <f>AVERAGE(Table15[Velocity Zone 6 (25 + Km/h) (m)])</f>
        <v>55.103452830188672</v>
      </c>
      <c r="AH330" s="11">
        <f>AVERAGE(Table15[Acceleration B1-3 Total Efforts (Gen 2)])</f>
        <v>70.932075471698113</v>
      </c>
      <c r="AI330" s="11">
        <f>AVERAGE(Table15[Deceleration B1-3 Total Efforts (Gen 2)])</f>
        <v>58.513207547169813</v>
      </c>
      <c r="AJ330" s="11">
        <f>AVERAGE(Table15[High Intensity Distance (m)_&gt;15])</f>
        <v>834.31266088679206</v>
      </c>
      <c r="AK330" s="11">
        <f>AVERAGE(Table15[Velocity Zone 5 (20-25 Km/h) (m)])</f>
        <v>193.57165996226419</v>
      </c>
      <c r="AL330" s="11">
        <f>AVERAGE(Table15[Total Player Load])</f>
        <v>612.17092028301886</v>
      </c>
      <c r="AM330" s="11">
        <f>AVERAGE(Table15[ACC+DEC])</f>
        <v>129.44528301886791</v>
      </c>
      <c r="AN330" s="11" t="str">
        <f>TEXT(Table15[[#This Row],[Date]],"mmmm")</f>
        <v>août</v>
      </c>
      <c r="AO330" s="11" t="e">
        <f ca="1">_xlfn.MAXIFS(Table15[Total Distance (m)],Table15[Name],Table15[[#This Row],[Name]])</f>
        <v>#NAME?</v>
      </c>
      <c r="AP330" s="11" t="e">
        <f ca="1">_xlfn.MAXIFS(Table15[HSD Above 20 km/h],Table15[Name],Table15[[#This Row],[Name]])</f>
        <v>#NAME?</v>
      </c>
      <c r="AQ330" s="11" t="e">
        <f ca="1">_xlfn.MAXIFS(Table15[Maximum Velocity (km/h)],Table15[Name],Table15[[#This Row],[Name]])</f>
        <v>#NAME?</v>
      </c>
      <c r="AR330" s="9" t="e">
        <f ca="1">Table15[[#This Row],[Maximum Velocity (km/h)]]/Table15[[#This Row],[Max_Maximum Velocity (km/h)]]</f>
        <v>#NAME?</v>
      </c>
      <c r="AS330" s="11" t="e">
        <f ca="1">_xlfn.MAXIFS(Table15[Velocity Zone 4 (15-20 Km/h) (m)],Table15[Name],Table15[[#This Row],[Name]])</f>
        <v>#NAME?</v>
      </c>
      <c r="AT330" s="11" t="e">
        <f ca="1">_xlfn.MAXIFS(Table15[Velocity Zone 6 (25 + Km/h) (m)],Table15[Name],Table15[[#This Row],[Name]])</f>
        <v>#NAME?</v>
      </c>
      <c r="AU330" s="11" t="e">
        <f ca="1">_xlfn.MAXIFS(Table15[Acceleration B1-3 Total Efforts (Gen 2)],Table15[Name],Table15[[#This Row],[Name]])</f>
        <v>#NAME?</v>
      </c>
      <c r="AV330" s="11" t="e">
        <f ca="1">_xlfn.MAXIFS(Table15[Deceleration B1-3 Total Efforts (Gen 2)],Table15[Name],Table15[[#This Row],[Name]])</f>
        <v>#NAME?</v>
      </c>
      <c r="AW330" s="11" t="e">
        <f ca="1">_xlfn.MAXIFS(Table15[High Intensity Distance (m)_&gt;15],Table15[Name],Table15[[#This Row],[Name]])</f>
        <v>#NAME?</v>
      </c>
      <c r="AX330" s="11" t="e">
        <f ca="1">_xlfn.MAXIFS(Table15[Velocity Zone 5 (20-25 Km/h) (m)],Table15[Name],Table15[[#This Row],[Name]])</f>
        <v>#NAME?</v>
      </c>
      <c r="AY330" s="11" t="e">
        <f ca="1">_xlfn.MAXIFS(Table15[Total Player Load],Table15[Name],Table15[[#This Row],[Name]])</f>
        <v>#NAME?</v>
      </c>
      <c r="AZ330" s="11" t="e">
        <f ca="1">_xlfn.MAXIFS(Table15[ACC+DEC],Table15[Name],Table15[[#This Row],[Name]])</f>
        <v>#NAME?</v>
      </c>
      <c r="BA330" s="11">
        <f>CONVERT(Table15[[#This Row],[Total Duration]],"day","mn")</f>
        <v>78.183333333333337</v>
      </c>
      <c r="BB330" s="12">
        <f>Table15[[#This Row],[HSD Above 20 km/h]]/Table15[[#This Row],[Duration(min)]]</f>
        <v>1.3583457684928586</v>
      </c>
      <c r="BC330" s="12">
        <f>Table15[[#This Row],[Velocity Zone 4 (15-20 Km/h) (m)]]/Table15[[#This Row],[Duration(min)]]</f>
        <v>2.2665956086122363</v>
      </c>
      <c r="BD330" s="12">
        <f>Table15[[#This Row],[Velocity Zone 6 (25 + Km/h) (m)]]/Table15[[#This Row],[Duration(min)]]</f>
        <v>0.31797058196546574</v>
      </c>
      <c r="BE330" s="12">
        <f>Table15[[#This Row],[Acceleration B1-3 Total Efforts (Gen 2)]]/Table15[[#This Row],[Duration(min)]]</f>
        <v>0.4604561927094436</v>
      </c>
      <c r="BF330" s="12">
        <f>Table15[[#This Row],[Deceleration B1-3 Total Efforts (Gen 2)]]/Table15[[#This Row],[Duration(min)]]</f>
        <v>0.34534214453208267</v>
      </c>
      <c r="BG330" s="12">
        <f>Table15[[#This Row],[High Intensity Distance (m)_&gt;15]]/Table15[[#This Row],[Duration(min)]]</f>
        <v>3.6249413771050949</v>
      </c>
      <c r="BH330" s="12">
        <f>Table15[[#This Row],[Velocity Zone 5 (20-25 Km/h) (m)]]/Table15[[#This Row],[Duration(min)]]</f>
        <v>1.0403751865273929</v>
      </c>
      <c r="BI330" s="12">
        <f>Table15[[#This Row],[Total Player Load]]/Table15[[#This Row],[Duration(min)]]</f>
        <v>4.8155842677467486</v>
      </c>
      <c r="BJ330" s="12">
        <f>Table15[[#This Row],[ACC+DEC]]/Table15[[#This Row],[Duration(min)]]</f>
        <v>0.80579833724152627</v>
      </c>
      <c r="BK330" s="11"/>
      <c r="BL330" s="11"/>
    </row>
    <row r="331" spans="1:64" x14ac:dyDescent="0.3">
      <c r="A331" s="6" t="s">
        <v>32</v>
      </c>
      <c r="B331" s="6" t="s">
        <v>211</v>
      </c>
      <c r="C331" s="18" t="s">
        <v>231</v>
      </c>
      <c r="D331" s="6" t="s">
        <v>33</v>
      </c>
      <c r="E331" s="17" t="s">
        <v>232</v>
      </c>
      <c r="F331" s="19">
        <v>3173.4571500000002</v>
      </c>
      <c r="G331" s="19">
        <v>14.99</v>
      </c>
      <c r="H331" s="19">
        <v>21.412269999999999</v>
      </c>
      <c r="I331" s="19">
        <v>224.61</v>
      </c>
      <c r="J331" s="19">
        <v>0</v>
      </c>
      <c r="K331" s="19">
        <v>19</v>
      </c>
      <c r="L331" s="19">
        <v>8</v>
      </c>
      <c r="M331" s="19">
        <v>239.6</v>
      </c>
      <c r="N331" s="19">
        <v>14.99</v>
      </c>
      <c r="O331" s="19">
        <v>374.97725000000003</v>
      </c>
      <c r="P331" s="25">
        <v>40.58596</v>
      </c>
      <c r="Q331" s="26">
        <f>SUM(Table15[[#This Row],[Acceleration B1-3 Total Efforts (Gen 2)]:[Deceleration B1-3 Total Efforts (Gen 2)]])</f>
        <v>27</v>
      </c>
      <c r="R331" s="22">
        <f>AVERAGEIF(Table15[Name],Table15[[#This Row],[Name]],Table15[Total Distance (m)])</f>
        <v>6055.5326909677415</v>
      </c>
      <c r="S331" s="11">
        <f>AVERAGEIF(Table15[Name],Table15[[#This Row],[Name]],Table15[HSD Above 20 km/h])</f>
        <v>274.67451548387095</v>
      </c>
      <c r="T331" s="11">
        <f>AVERAGEIF(Table15[Name],Table15[[#This Row],[Name]],Table15[Maximum Velocity (km/h)])</f>
        <v>26.296229354838712</v>
      </c>
      <c r="U331" s="11">
        <f>AVERAGEIF(Table15[Name],Table15[[#This Row],[Name]],Table15[Velocity Zone 4 (15-20 Km/h) (m)])</f>
        <v>708.64805967741938</v>
      </c>
      <c r="V331" s="11">
        <f>AVERAGEIF(Table15[Name],Table15[[#This Row],[Name]],Table15[Velocity Zone 6 (25 + Km/h) (m)])</f>
        <v>66.10161225806452</v>
      </c>
      <c r="W331" s="11">
        <f>AVERAGEIF(Table15[Name],Table15[[#This Row],[Name]],Table15[Acceleration B1-3 Total Efforts (Gen 2)])</f>
        <v>82.935483870967744</v>
      </c>
      <c r="X331" s="11">
        <f>AVERAGEIF(Table15[Name],Table15[[#This Row],[Name]],Table15[Deceleration B1-3 Total Efforts (Gen 2)])</f>
        <v>67.774193548387103</v>
      </c>
      <c r="Y331" s="11">
        <f>AVERAGEIF(Table15[Name],Table15[[#This Row],[Name]],Table15[High Intensity Distance (m)_&gt;15])</f>
        <v>983.32257516129016</v>
      </c>
      <c r="Z331" s="11">
        <f>AVERAGEIF(Table15[Name],Table15[[#This Row],[Name]],Table15[Velocity Zone 5 (20-25 Km/h) (m)])</f>
        <v>208.5729032258065</v>
      </c>
      <c r="AA331" s="11">
        <f>AVERAGEIF(Table15[Name],Table15[[#This Row],[Name]],Table15[Total Player Load])</f>
        <v>684.52521000000002</v>
      </c>
      <c r="AB331" s="11">
        <f>AVERAGEIF(Table15[Name],Table15[[#This Row],[Name]],Table15[ACC+DEC])</f>
        <v>150.70967741935485</v>
      </c>
      <c r="AC331" s="11">
        <f>AVERAGE(Table15[Total Distance (m)])</f>
        <v>5546.0900840188679</v>
      </c>
      <c r="AD331" s="11">
        <f>AVERAGE(Table15[HSD Above 20 km/h])</f>
        <v>248.67511279245289</v>
      </c>
      <c r="AE331" s="11">
        <f>AVERAGE(Table15[Maximum Velocity (km/h)])</f>
        <v>25.938714150943401</v>
      </c>
      <c r="AF331" s="11">
        <f>AVERAGE(Table15[Velocity Zone 4 (15-20 Km/h) (m)])</f>
        <v>585.63754809433908</v>
      </c>
      <c r="AG331" s="11">
        <f>AVERAGE(Table15[Velocity Zone 6 (25 + Km/h) (m)])</f>
        <v>55.103452830188672</v>
      </c>
      <c r="AH331" s="11">
        <f>AVERAGE(Table15[Acceleration B1-3 Total Efforts (Gen 2)])</f>
        <v>70.932075471698113</v>
      </c>
      <c r="AI331" s="11">
        <f>AVERAGE(Table15[Deceleration B1-3 Total Efforts (Gen 2)])</f>
        <v>58.513207547169813</v>
      </c>
      <c r="AJ331" s="11">
        <f>AVERAGE(Table15[High Intensity Distance (m)_&gt;15])</f>
        <v>834.31266088679206</v>
      </c>
      <c r="AK331" s="11">
        <f>AVERAGE(Table15[Velocity Zone 5 (20-25 Km/h) (m)])</f>
        <v>193.57165996226419</v>
      </c>
      <c r="AL331" s="11">
        <f>AVERAGE(Table15[Total Player Load])</f>
        <v>612.17092028301886</v>
      </c>
      <c r="AM331" s="11">
        <f>AVERAGE(Table15[ACC+DEC])</f>
        <v>129.44528301886791</v>
      </c>
      <c r="AN331" s="11" t="str">
        <f>TEXT(Table15[[#This Row],[Date]],"mmmm")</f>
        <v>août</v>
      </c>
      <c r="AO331" s="11" t="e">
        <f ca="1">_xlfn.MAXIFS(Table15[Total Distance (m)],Table15[Name],Table15[[#This Row],[Name]])</f>
        <v>#NAME?</v>
      </c>
      <c r="AP331" s="11" t="e">
        <f ca="1">_xlfn.MAXIFS(Table15[HSD Above 20 km/h],Table15[Name],Table15[[#This Row],[Name]])</f>
        <v>#NAME?</v>
      </c>
      <c r="AQ331" s="11" t="e">
        <f ca="1">_xlfn.MAXIFS(Table15[Maximum Velocity (km/h)],Table15[Name],Table15[[#This Row],[Name]])</f>
        <v>#NAME?</v>
      </c>
      <c r="AR331" s="9" t="e">
        <f ca="1">Table15[[#This Row],[Maximum Velocity (km/h)]]/Table15[[#This Row],[Max_Maximum Velocity (km/h)]]</f>
        <v>#NAME?</v>
      </c>
      <c r="AS331" s="11" t="e">
        <f ca="1">_xlfn.MAXIFS(Table15[Velocity Zone 4 (15-20 Km/h) (m)],Table15[Name],Table15[[#This Row],[Name]])</f>
        <v>#NAME?</v>
      </c>
      <c r="AT331" s="11" t="e">
        <f ca="1">_xlfn.MAXIFS(Table15[Velocity Zone 6 (25 + Km/h) (m)],Table15[Name],Table15[[#This Row],[Name]])</f>
        <v>#NAME?</v>
      </c>
      <c r="AU331" s="11" t="e">
        <f ca="1">_xlfn.MAXIFS(Table15[Acceleration B1-3 Total Efforts (Gen 2)],Table15[Name],Table15[[#This Row],[Name]])</f>
        <v>#NAME?</v>
      </c>
      <c r="AV331" s="11" t="e">
        <f ca="1">_xlfn.MAXIFS(Table15[Deceleration B1-3 Total Efforts (Gen 2)],Table15[Name],Table15[[#This Row],[Name]])</f>
        <v>#NAME?</v>
      </c>
      <c r="AW331" s="11" t="e">
        <f ca="1">_xlfn.MAXIFS(Table15[High Intensity Distance (m)_&gt;15],Table15[Name],Table15[[#This Row],[Name]])</f>
        <v>#NAME?</v>
      </c>
      <c r="AX331" s="11" t="e">
        <f ca="1">_xlfn.MAXIFS(Table15[Velocity Zone 5 (20-25 Km/h) (m)],Table15[Name],Table15[[#This Row],[Name]])</f>
        <v>#NAME?</v>
      </c>
      <c r="AY331" s="11" t="e">
        <f ca="1">_xlfn.MAXIFS(Table15[Total Player Load],Table15[Name],Table15[[#This Row],[Name]])</f>
        <v>#NAME?</v>
      </c>
      <c r="AZ331" s="11" t="e">
        <f ca="1">_xlfn.MAXIFS(Table15[ACC+DEC],Table15[Name],Table15[[#This Row],[Name]])</f>
        <v>#NAME?</v>
      </c>
      <c r="BA331" s="11">
        <f>CONVERT(Table15[[#This Row],[Total Duration]],"day","mn")</f>
        <v>78.183333333333337</v>
      </c>
      <c r="BB331" s="12">
        <f>Table15[[#This Row],[HSD Above 20 km/h]]/Table15[[#This Row],[Duration(min)]]</f>
        <v>0.19172884246429331</v>
      </c>
      <c r="BC331" s="12">
        <f>Table15[[#This Row],[Velocity Zone 4 (15-20 Km/h) (m)]]/Table15[[#This Row],[Duration(min)]]</f>
        <v>2.8728629290130034</v>
      </c>
      <c r="BD331" s="12">
        <f>Table15[[#This Row],[Velocity Zone 6 (25 + Km/h) (m)]]/Table15[[#This Row],[Duration(min)]]</f>
        <v>0</v>
      </c>
      <c r="BE331" s="12">
        <f>Table15[[#This Row],[Acceleration B1-3 Total Efforts (Gen 2)]]/Table15[[#This Row],[Duration(min)]]</f>
        <v>0.24301854615220633</v>
      </c>
      <c r="BF331" s="12">
        <f>Table15[[#This Row],[Deceleration B1-3 Total Efforts (Gen 2)]]/Table15[[#This Row],[Duration(min)]]</f>
        <v>0.10232359837987635</v>
      </c>
      <c r="BG331" s="12">
        <f>Table15[[#This Row],[High Intensity Distance (m)_&gt;15]]/Table15[[#This Row],[Duration(min)]]</f>
        <v>3.0645917714772968</v>
      </c>
      <c r="BH331" s="12">
        <f>Table15[[#This Row],[Velocity Zone 5 (20-25 Km/h) (m)]]/Table15[[#This Row],[Duration(min)]]</f>
        <v>0.19172884246429331</v>
      </c>
      <c r="BI331" s="12">
        <f>Table15[[#This Row],[Total Player Load]]/Table15[[#This Row],[Duration(min)]]</f>
        <v>4.7961276913238118</v>
      </c>
      <c r="BJ331" s="12">
        <f>Table15[[#This Row],[ACC+DEC]]/Table15[[#This Row],[Duration(min)]]</f>
        <v>0.34534214453208267</v>
      </c>
      <c r="BK331" s="11"/>
      <c r="BL331" s="11"/>
    </row>
    <row r="332" spans="1:64" x14ac:dyDescent="0.3">
      <c r="A332" s="6" t="s">
        <v>34</v>
      </c>
      <c r="B332" s="6" t="s">
        <v>211</v>
      </c>
      <c r="C332" s="18" t="s">
        <v>231</v>
      </c>
      <c r="D332" s="6" t="s">
        <v>19</v>
      </c>
      <c r="E332" s="17" t="s">
        <v>232</v>
      </c>
      <c r="F332" s="19">
        <v>2907.4140600000001</v>
      </c>
      <c r="G332" s="19">
        <v>27.86</v>
      </c>
      <c r="H332" s="19">
        <v>22.666550000000001</v>
      </c>
      <c r="I332" s="19">
        <v>234.49999</v>
      </c>
      <c r="J332" s="19">
        <v>0</v>
      </c>
      <c r="K332" s="19">
        <v>22</v>
      </c>
      <c r="L332" s="19">
        <v>7</v>
      </c>
      <c r="M332" s="19">
        <v>262.35998999999998</v>
      </c>
      <c r="N332" s="19">
        <v>27.86</v>
      </c>
      <c r="O332" s="19">
        <v>265.98448000000002</v>
      </c>
      <c r="P332" s="25">
        <v>37.183489999999999</v>
      </c>
      <c r="Q332" s="26">
        <f>SUM(Table15[[#This Row],[Acceleration B1-3 Total Efforts (Gen 2)]:[Deceleration B1-3 Total Efforts (Gen 2)]])</f>
        <v>29</v>
      </c>
      <c r="R332" s="22">
        <f>AVERAGEIF(Table15[Name],Table15[[#This Row],[Name]],Table15[Total Distance (m)])</f>
        <v>5581.052372000001</v>
      </c>
      <c r="S332" s="11">
        <f>AVERAGEIF(Table15[Name],Table15[[#This Row],[Name]],Table15[HSD Above 20 km/h])</f>
        <v>222.46299999999994</v>
      </c>
      <c r="T332" s="11">
        <f>AVERAGEIF(Table15[Name],Table15[[#This Row],[Name]],Table15[Maximum Velocity (km/h)])</f>
        <v>25.694832333333334</v>
      </c>
      <c r="U332" s="11">
        <f>AVERAGEIF(Table15[Name],Table15[[#This Row],[Name]],Table15[Velocity Zone 4 (15-20 Km/h) (m)])</f>
        <v>541.62199466666652</v>
      </c>
      <c r="V332" s="11">
        <f>AVERAGEIF(Table15[Name],Table15[[#This Row],[Name]],Table15[Velocity Zone 6 (25 + Km/h) (m)])</f>
        <v>43.164333333333325</v>
      </c>
      <c r="W332" s="11">
        <f>AVERAGEIF(Table15[Name],Table15[[#This Row],[Name]],Table15[Acceleration B1-3 Total Efforts (Gen 2)])</f>
        <v>53.666666666666664</v>
      </c>
      <c r="X332" s="11">
        <f>AVERAGEIF(Table15[Name],Table15[[#This Row],[Name]],Table15[Deceleration B1-3 Total Efforts (Gen 2)])</f>
        <v>40</v>
      </c>
      <c r="Y332" s="11">
        <f>AVERAGEIF(Table15[Name],Table15[[#This Row],[Name]],Table15[High Intensity Distance (m)_&gt;15])</f>
        <v>764.0849946666666</v>
      </c>
      <c r="Z332" s="11">
        <f>AVERAGEIF(Table15[Name],Table15[[#This Row],[Name]],Table15[Velocity Zone 5 (20-25 Km/h) (m)])</f>
        <v>179.29866666666666</v>
      </c>
      <c r="AA332" s="11">
        <f>AVERAGEIF(Table15[Name],Table15[[#This Row],[Name]],Table15[Total Player Load])</f>
        <v>509.93909600000012</v>
      </c>
      <c r="AB332" s="11">
        <f>AVERAGEIF(Table15[Name],Table15[[#This Row],[Name]],Table15[ACC+DEC])</f>
        <v>93.666666666666671</v>
      </c>
      <c r="AC332" s="11">
        <f>AVERAGE(Table15[Total Distance (m)])</f>
        <v>5546.0900840188679</v>
      </c>
      <c r="AD332" s="11">
        <f>AVERAGE(Table15[HSD Above 20 km/h])</f>
        <v>248.67511279245289</v>
      </c>
      <c r="AE332" s="11">
        <f>AVERAGE(Table15[Maximum Velocity (km/h)])</f>
        <v>25.938714150943401</v>
      </c>
      <c r="AF332" s="11">
        <f>AVERAGE(Table15[Velocity Zone 4 (15-20 Km/h) (m)])</f>
        <v>585.63754809433908</v>
      </c>
      <c r="AG332" s="11">
        <f>AVERAGE(Table15[Velocity Zone 6 (25 + Km/h) (m)])</f>
        <v>55.103452830188672</v>
      </c>
      <c r="AH332" s="11">
        <f>AVERAGE(Table15[Acceleration B1-3 Total Efforts (Gen 2)])</f>
        <v>70.932075471698113</v>
      </c>
      <c r="AI332" s="11">
        <f>AVERAGE(Table15[Deceleration B1-3 Total Efforts (Gen 2)])</f>
        <v>58.513207547169813</v>
      </c>
      <c r="AJ332" s="11">
        <f>AVERAGE(Table15[High Intensity Distance (m)_&gt;15])</f>
        <v>834.31266088679206</v>
      </c>
      <c r="AK332" s="11">
        <f>AVERAGE(Table15[Velocity Zone 5 (20-25 Km/h) (m)])</f>
        <v>193.57165996226419</v>
      </c>
      <c r="AL332" s="11">
        <f>AVERAGE(Table15[Total Player Load])</f>
        <v>612.17092028301886</v>
      </c>
      <c r="AM332" s="11">
        <f>AVERAGE(Table15[ACC+DEC])</f>
        <v>129.44528301886791</v>
      </c>
      <c r="AN332" s="11" t="str">
        <f>TEXT(Table15[[#This Row],[Date]],"mmmm")</f>
        <v>août</v>
      </c>
      <c r="AO332" s="11" t="e">
        <f ca="1">_xlfn.MAXIFS(Table15[Total Distance (m)],Table15[Name],Table15[[#This Row],[Name]])</f>
        <v>#NAME?</v>
      </c>
      <c r="AP332" s="11" t="e">
        <f ca="1">_xlfn.MAXIFS(Table15[HSD Above 20 km/h],Table15[Name],Table15[[#This Row],[Name]])</f>
        <v>#NAME?</v>
      </c>
      <c r="AQ332" s="11" t="e">
        <f ca="1">_xlfn.MAXIFS(Table15[Maximum Velocity (km/h)],Table15[Name],Table15[[#This Row],[Name]])</f>
        <v>#NAME?</v>
      </c>
      <c r="AR332" s="9" t="e">
        <f ca="1">Table15[[#This Row],[Maximum Velocity (km/h)]]/Table15[[#This Row],[Max_Maximum Velocity (km/h)]]</f>
        <v>#NAME?</v>
      </c>
      <c r="AS332" s="11" t="e">
        <f ca="1">_xlfn.MAXIFS(Table15[Velocity Zone 4 (15-20 Km/h) (m)],Table15[Name],Table15[[#This Row],[Name]])</f>
        <v>#NAME?</v>
      </c>
      <c r="AT332" s="11" t="e">
        <f ca="1">_xlfn.MAXIFS(Table15[Velocity Zone 6 (25 + Km/h) (m)],Table15[Name],Table15[[#This Row],[Name]])</f>
        <v>#NAME?</v>
      </c>
      <c r="AU332" s="11" t="e">
        <f ca="1">_xlfn.MAXIFS(Table15[Acceleration B1-3 Total Efforts (Gen 2)],Table15[Name],Table15[[#This Row],[Name]])</f>
        <v>#NAME?</v>
      </c>
      <c r="AV332" s="11" t="e">
        <f ca="1">_xlfn.MAXIFS(Table15[Deceleration B1-3 Total Efforts (Gen 2)],Table15[Name],Table15[[#This Row],[Name]])</f>
        <v>#NAME?</v>
      </c>
      <c r="AW332" s="11" t="e">
        <f ca="1">_xlfn.MAXIFS(Table15[High Intensity Distance (m)_&gt;15],Table15[Name],Table15[[#This Row],[Name]])</f>
        <v>#NAME?</v>
      </c>
      <c r="AX332" s="11" t="e">
        <f ca="1">_xlfn.MAXIFS(Table15[Velocity Zone 5 (20-25 Km/h) (m)],Table15[Name],Table15[[#This Row],[Name]])</f>
        <v>#NAME?</v>
      </c>
      <c r="AY332" s="11" t="e">
        <f ca="1">_xlfn.MAXIFS(Table15[Total Player Load],Table15[Name],Table15[[#This Row],[Name]])</f>
        <v>#NAME?</v>
      </c>
      <c r="AZ332" s="11" t="e">
        <f ca="1">_xlfn.MAXIFS(Table15[ACC+DEC],Table15[Name],Table15[[#This Row],[Name]])</f>
        <v>#NAME?</v>
      </c>
      <c r="BA332" s="11">
        <f>CONVERT(Table15[[#This Row],[Total Duration]],"day","mn")</f>
        <v>78.183333333333337</v>
      </c>
      <c r="BB332" s="12">
        <f>Table15[[#This Row],[HSD Above 20 km/h]]/Table15[[#This Row],[Duration(min)]]</f>
        <v>0.35634193135791942</v>
      </c>
      <c r="BC332" s="12">
        <f>Table15[[#This Row],[Velocity Zone 4 (15-20 Km/h) (m)]]/Table15[[#This Row],[Duration(min)]]</f>
        <v>2.9993603496056278</v>
      </c>
      <c r="BD332" s="12">
        <f>Table15[[#This Row],[Velocity Zone 6 (25 + Km/h) (m)]]/Table15[[#This Row],[Duration(min)]]</f>
        <v>0</v>
      </c>
      <c r="BE332" s="12">
        <f>Table15[[#This Row],[Acceleration B1-3 Total Efforts (Gen 2)]]/Table15[[#This Row],[Duration(min)]]</f>
        <v>0.28138989554465998</v>
      </c>
      <c r="BF332" s="12">
        <f>Table15[[#This Row],[Deceleration B1-3 Total Efforts (Gen 2)]]/Table15[[#This Row],[Duration(min)]]</f>
        <v>8.9533148582391808E-2</v>
      </c>
      <c r="BG332" s="12">
        <f>Table15[[#This Row],[High Intensity Distance (m)_&gt;15]]/Table15[[#This Row],[Duration(min)]]</f>
        <v>3.3557022809635466</v>
      </c>
      <c r="BH332" s="12">
        <f>Table15[[#This Row],[Velocity Zone 5 (20-25 Km/h) (m)]]/Table15[[#This Row],[Duration(min)]]</f>
        <v>0.35634193135791942</v>
      </c>
      <c r="BI332" s="12">
        <f>Table15[[#This Row],[Total Player Load]]/Table15[[#This Row],[Duration(min)]]</f>
        <v>3.4020611383500321</v>
      </c>
      <c r="BJ332" s="12">
        <f>Table15[[#This Row],[ACC+DEC]]/Table15[[#This Row],[Duration(min)]]</f>
        <v>0.37092304412705179</v>
      </c>
      <c r="BK332" s="11"/>
      <c r="BL332" s="11"/>
    </row>
    <row r="333" spans="1:64" x14ac:dyDescent="0.3">
      <c r="A333" s="6" t="s">
        <v>132</v>
      </c>
      <c r="B333" s="6" t="s">
        <v>211</v>
      </c>
      <c r="C333" s="18" t="s">
        <v>231</v>
      </c>
      <c r="D333" s="6" t="s">
        <v>133</v>
      </c>
      <c r="E333" s="17" t="s">
        <v>232</v>
      </c>
      <c r="F333" s="19">
        <v>4045.0667699999999</v>
      </c>
      <c r="G333" s="19">
        <v>218.32</v>
      </c>
      <c r="H333" s="19">
        <v>30.984649999999998</v>
      </c>
      <c r="I333" s="19">
        <v>359.66</v>
      </c>
      <c r="J333" s="19">
        <v>68.67</v>
      </c>
      <c r="K333" s="19">
        <v>58</v>
      </c>
      <c r="L333" s="19">
        <v>48</v>
      </c>
      <c r="M333" s="19">
        <v>577.98</v>
      </c>
      <c r="N333" s="19">
        <v>149.65</v>
      </c>
      <c r="O333" s="19">
        <v>493.63229000000001</v>
      </c>
      <c r="P333" s="25">
        <v>51.733150000000002</v>
      </c>
      <c r="Q333" s="26">
        <f>SUM(Table15[[#This Row],[Acceleration B1-3 Total Efforts (Gen 2)]:[Deceleration B1-3 Total Efforts (Gen 2)]])</f>
        <v>106</v>
      </c>
      <c r="R333" s="22">
        <f>AVERAGEIF(Table15[Name],Table15[[#This Row],[Name]],Table15[Total Distance (m)])</f>
        <v>5479.0795495652173</v>
      </c>
      <c r="S333" s="11">
        <f>AVERAGEIF(Table15[Name],Table15[[#This Row],[Name]],Table15[HSD Above 20 km/h])</f>
        <v>386.95826173913048</v>
      </c>
      <c r="T333" s="11">
        <f>AVERAGEIF(Table15[Name],Table15[[#This Row],[Name]],Table15[Maximum Velocity (km/h)])</f>
        <v>29.089952173913051</v>
      </c>
      <c r="U333" s="11">
        <f>AVERAGEIF(Table15[Name],Table15[[#This Row],[Name]],Table15[Velocity Zone 4 (15-20 Km/h) (m)])</f>
        <v>636.45826130434773</v>
      </c>
      <c r="V333" s="11">
        <f>AVERAGEIF(Table15[Name],Table15[[#This Row],[Name]],Table15[Velocity Zone 6 (25 + Km/h) (m)])</f>
        <v>92.425217391304358</v>
      </c>
      <c r="W333" s="11">
        <f>AVERAGEIF(Table15[Name],Table15[[#This Row],[Name]],Table15[Acceleration B1-3 Total Efforts (Gen 2)])</f>
        <v>88.347826086956516</v>
      </c>
      <c r="X333" s="11">
        <f>AVERAGEIF(Table15[Name],Table15[[#This Row],[Name]],Table15[Deceleration B1-3 Total Efforts (Gen 2)])</f>
        <v>63.434782608695649</v>
      </c>
      <c r="Y333" s="11">
        <f>AVERAGEIF(Table15[Name],Table15[[#This Row],[Name]],Table15[High Intensity Distance (m)_&gt;15])</f>
        <v>1023.4165230434783</v>
      </c>
      <c r="Z333" s="11">
        <f>AVERAGEIF(Table15[Name],Table15[[#This Row],[Name]],Table15[Velocity Zone 5 (20-25 Km/h) (m)])</f>
        <v>294.53304434782609</v>
      </c>
      <c r="AA333" s="11">
        <f>AVERAGEIF(Table15[Name],Table15[[#This Row],[Name]],Table15[Total Player Load])</f>
        <v>648.57789217391303</v>
      </c>
      <c r="AB333" s="11">
        <f>AVERAGEIF(Table15[Name],Table15[[#This Row],[Name]],Table15[ACC+DEC])</f>
        <v>151.78260869565219</v>
      </c>
      <c r="AC333" s="11">
        <f>AVERAGE(Table15[Total Distance (m)])</f>
        <v>5546.0900840188679</v>
      </c>
      <c r="AD333" s="11">
        <f>AVERAGE(Table15[HSD Above 20 km/h])</f>
        <v>248.67511279245289</v>
      </c>
      <c r="AE333" s="11">
        <f>AVERAGE(Table15[Maximum Velocity (km/h)])</f>
        <v>25.938714150943401</v>
      </c>
      <c r="AF333" s="11">
        <f>AVERAGE(Table15[Velocity Zone 4 (15-20 Km/h) (m)])</f>
        <v>585.63754809433908</v>
      </c>
      <c r="AG333" s="11">
        <f>AVERAGE(Table15[Velocity Zone 6 (25 + Km/h) (m)])</f>
        <v>55.103452830188672</v>
      </c>
      <c r="AH333" s="11">
        <f>AVERAGE(Table15[Acceleration B1-3 Total Efforts (Gen 2)])</f>
        <v>70.932075471698113</v>
      </c>
      <c r="AI333" s="11">
        <f>AVERAGE(Table15[Deceleration B1-3 Total Efforts (Gen 2)])</f>
        <v>58.513207547169813</v>
      </c>
      <c r="AJ333" s="11">
        <f>AVERAGE(Table15[High Intensity Distance (m)_&gt;15])</f>
        <v>834.31266088679206</v>
      </c>
      <c r="AK333" s="11">
        <f>AVERAGE(Table15[Velocity Zone 5 (20-25 Km/h) (m)])</f>
        <v>193.57165996226419</v>
      </c>
      <c r="AL333" s="11">
        <f>AVERAGE(Table15[Total Player Load])</f>
        <v>612.17092028301886</v>
      </c>
      <c r="AM333" s="11">
        <f>AVERAGE(Table15[ACC+DEC])</f>
        <v>129.44528301886791</v>
      </c>
      <c r="AN333" s="11" t="str">
        <f>TEXT(Table15[[#This Row],[Date]],"mmmm")</f>
        <v>août</v>
      </c>
      <c r="AO333" s="11" t="e">
        <f ca="1">_xlfn.MAXIFS(Table15[Total Distance (m)],Table15[Name],Table15[[#This Row],[Name]])</f>
        <v>#NAME?</v>
      </c>
      <c r="AP333" s="11" t="e">
        <f ca="1">_xlfn.MAXIFS(Table15[HSD Above 20 km/h],Table15[Name],Table15[[#This Row],[Name]])</f>
        <v>#NAME?</v>
      </c>
      <c r="AQ333" s="11" t="e">
        <f ca="1">_xlfn.MAXIFS(Table15[Maximum Velocity (km/h)],Table15[Name],Table15[[#This Row],[Name]])</f>
        <v>#NAME?</v>
      </c>
      <c r="AR333" s="9" t="e">
        <f ca="1">Table15[[#This Row],[Maximum Velocity (km/h)]]/Table15[[#This Row],[Max_Maximum Velocity (km/h)]]</f>
        <v>#NAME?</v>
      </c>
      <c r="AS333" s="11" t="e">
        <f ca="1">_xlfn.MAXIFS(Table15[Velocity Zone 4 (15-20 Km/h) (m)],Table15[Name],Table15[[#This Row],[Name]])</f>
        <v>#NAME?</v>
      </c>
      <c r="AT333" s="11" t="e">
        <f ca="1">_xlfn.MAXIFS(Table15[Velocity Zone 6 (25 + Km/h) (m)],Table15[Name],Table15[[#This Row],[Name]])</f>
        <v>#NAME?</v>
      </c>
      <c r="AU333" s="11" t="e">
        <f ca="1">_xlfn.MAXIFS(Table15[Acceleration B1-3 Total Efforts (Gen 2)],Table15[Name],Table15[[#This Row],[Name]])</f>
        <v>#NAME?</v>
      </c>
      <c r="AV333" s="11" t="e">
        <f ca="1">_xlfn.MAXIFS(Table15[Deceleration B1-3 Total Efforts (Gen 2)],Table15[Name],Table15[[#This Row],[Name]])</f>
        <v>#NAME?</v>
      </c>
      <c r="AW333" s="11" t="e">
        <f ca="1">_xlfn.MAXIFS(Table15[High Intensity Distance (m)_&gt;15],Table15[Name],Table15[[#This Row],[Name]])</f>
        <v>#NAME?</v>
      </c>
      <c r="AX333" s="11" t="e">
        <f ca="1">_xlfn.MAXIFS(Table15[Velocity Zone 5 (20-25 Km/h) (m)],Table15[Name],Table15[[#This Row],[Name]])</f>
        <v>#NAME?</v>
      </c>
      <c r="AY333" s="11" t="e">
        <f ca="1">_xlfn.MAXIFS(Table15[Total Player Load],Table15[Name],Table15[[#This Row],[Name]])</f>
        <v>#NAME?</v>
      </c>
      <c r="AZ333" s="11" t="e">
        <f ca="1">_xlfn.MAXIFS(Table15[ACC+DEC],Table15[Name],Table15[[#This Row],[Name]])</f>
        <v>#NAME?</v>
      </c>
      <c r="BA333" s="11">
        <f>CONVERT(Table15[[#This Row],[Total Duration]],"day","mn")</f>
        <v>78.183333333333337</v>
      </c>
      <c r="BB333" s="12">
        <f>Table15[[#This Row],[HSD Above 20 km/h]]/Table15[[#This Row],[Duration(min)]]</f>
        <v>2.7924109997868256</v>
      </c>
      <c r="BC333" s="12">
        <f>Table15[[#This Row],[Velocity Zone 4 (15-20 Km/h) (m)]]/Table15[[#This Row],[Duration(min)]]</f>
        <v>4.6002131741632919</v>
      </c>
      <c r="BD333" s="12">
        <f>Table15[[#This Row],[Velocity Zone 6 (25 + Km/h) (m)]]/Table15[[#This Row],[Duration(min)]]</f>
        <v>0.87832018759326369</v>
      </c>
      <c r="BE333" s="12">
        <f>Table15[[#This Row],[Acceleration B1-3 Total Efforts (Gen 2)]]/Table15[[#This Row],[Duration(min)]]</f>
        <v>0.74184608825410359</v>
      </c>
      <c r="BF333" s="12">
        <f>Table15[[#This Row],[Deceleration B1-3 Total Efforts (Gen 2)]]/Table15[[#This Row],[Duration(min)]]</f>
        <v>0.6139415902792581</v>
      </c>
      <c r="BG333" s="12">
        <f>Table15[[#This Row],[High Intensity Distance (m)_&gt;15]]/Table15[[#This Row],[Duration(min)]]</f>
        <v>7.3926241739501171</v>
      </c>
      <c r="BH333" s="12">
        <f>Table15[[#This Row],[Velocity Zone 5 (20-25 Km/h) (m)]]/Table15[[#This Row],[Duration(min)]]</f>
        <v>1.914090812193562</v>
      </c>
      <c r="BI333" s="12">
        <f>Table15[[#This Row],[Total Player Load]]/Table15[[#This Row],[Duration(min)]]</f>
        <v>6.3137790236623319</v>
      </c>
      <c r="BJ333" s="12">
        <f>Table15[[#This Row],[ACC+DEC]]/Table15[[#This Row],[Duration(min)]]</f>
        <v>1.3557876785333618</v>
      </c>
      <c r="BK333" s="11"/>
      <c r="BL333" s="11"/>
    </row>
    <row r="334" spans="1:64" x14ac:dyDescent="0.3">
      <c r="A334" s="6" t="s">
        <v>38</v>
      </c>
      <c r="B334" s="6" t="s">
        <v>211</v>
      </c>
      <c r="C334" s="18" t="s">
        <v>231</v>
      </c>
      <c r="D334" s="6" t="s">
        <v>36</v>
      </c>
      <c r="E334" s="17" t="s">
        <v>232</v>
      </c>
      <c r="F334" s="19">
        <v>3654.5026899999998</v>
      </c>
      <c r="G334" s="19">
        <v>45.45</v>
      </c>
      <c r="H334" s="19">
        <v>25.310759999999998</v>
      </c>
      <c r="I334" s="19">
        <v>182.28</v>
      </c>
      <c r="J334" s="19">
        <v>3.01</v>
      </c>
      <c r="K334" s="19">
        <v>31</v>
      </c>
      <c r="L334" s="19">
        <v>27</v>
      </c>
      <c r="M334" s="19">
        <v>227.73</v>
      </c>
      <c r="N334" s="19">
        <v>42.44</v>
      </c>
      <c r="O334" s="19">
        <v>426.11642000000001</v>
      </c>
      <c r="P334" s="25">
        <v>46.738149999999997</v>
      </c>
      <c r="Q334" s="26">
        <f>SUM(Table15[[#This Row],[Acceleration B1-3 Total Efforts (Gen 2)]:[Deceleration B1-3 Total Efforts (Gen 2)]])</f>
        <v>58</v>
      </c>
      <c r="R334" s="22">
        <f>AVERAGEIF(Table15[Name],Table15[[#This Row],[Name]],Table15[Total Distance (m)])</f>
        <v>5862.2701721428584</v>
      </c>
      <c r="S334" s="11">
        <f>AVERAGEIF(Table15[Name],Table15[[#This Row],[Name]],Table15[HSD Above 20 km/h])</f>
        <v>234.10142785714288</v>
      </c>
      <c r="T334" s="11">
        <f>AVERAGEIF(Table15[Name],Table15[[#This Row],[Name]],Table15[Maximum Velocity (km/h)])</f>
        <v>25.695756428571428</v>
      </c>
      <c r="U334" s="11">
        <f>AVERAGEIF(Table15[Name],Table15[[#This Row],[Name]],Table15[Velocity Zone 4 (15-20 Km/h) (m)])</f>
        <v>673.12214035714283</v>
      </c>
      <c r="V334" s="11">
        <f>AVERAGEIF(Table15[Name],Table15[[#This Row],[Name]],Table15[Velocity Zone 6 (25 + Km/h) (m)])</f>
        <v>30.467142857142857</v>
      </c>
      <c r="W334" s="11">
        <f>AVERAGEIF(Table15[Name],Table15[[#This Row],[Name]],Table15[Acceleration B1-3 Total Efforts (Gen 2)])</f>
        <v>78.285714285714292</v>
      </c>
      <c r="X334" s="11">
        <f>AVERAGEIF(Table15[Name],Table15[[#This Row],[Name]],Table15[Deceleration B1-3 Total Efforts (Gen 2)])</f>
        <v>71.178571428571431</v>
      </c>
      <c r="Y334" s="11">
        <f>AVERAGEIF(Table15[Name],Table15[[#This Row],[Name]],Table15[High Intensity Distance (m)_&gt;15])</f>
        <v>907.22356821428571</v>
      </c>
      <c r="Z334" s="11">
        <f>AVERAGEIF(Table15[Name],Table15[[#This Row],[Name]],Table15[Velocity Zone 5 (20-25 Km/h) (m)])</f>
        <v>203.63428500000001</v>
      </c>
      <c r="AA334" s="11">
        <f>AVERAGEIF(Table15[Name],Table15[[#This Row],[Name]],Table15[Total Player Load])</f>
        <v>656.75099392857157</v>
      </c>
      <c r="AB334" s="11">
        <f>AVERAGEIF(Table15[Name],Table15[[#This Row],[Name]],Table15[ACC+DEC])</f>
        <v>149.46428571428572</v>
      </c>
      <c r="AC334" s="11">
        <f>AVERAGE(Table15[Total Distance (m)])</f>
        <v>5546.0900840188679</v>
      </c>
      <c r="AD334" s="11">
        <f>AVERAGE(Table15[HSD Above 20 km/h])</f>
        <v>248.67511279245289</v>
      </c>
      <c r="AE334" s="11">
        <f>AVERAGE(Table15[Maximum Velocity (km/h)])</f>
        <v>25.938714150943401</v>
      </c>
      <c r="AF334" s="11">
        <f>AVERAGE(Table15[Velocity Zone 4 (15-20 Km/h) (m)])</f>
        <v>585.63754809433908</v>
      </c>
      <c r="AG334" s="11">
        <f>AVERAGE(Table15[Velocity Zone 6 (25 + Km/h) (m)])</f>
        <v>55.103452830188672</v>
      </c>
      <c r="AH334" s="11">
        <f>AVERAGE(Table15[Acceleration B1-3 Total Efforts (Gen 2)])</f>
        <v>70.932075471698113</v>
      </c>
      <c r="AI334" s="11">
        <f>AVERAGE(Table15[Deceleration B1-3 Total Efforts (Gen 2)])</f>
        <v>58.513207547169813</v>
      </c>
      <c r="AJ334" s="11">
        <f>AVERAGE(Table15[High Intensity Distance (m)_&gt;15])</f>
        <v>834.31266088679206</v>
      </c>
      <c r="AK334" s="11">
        <f>AVERAGE(Table15[Velocity Zone 5 (20-25 Km/h) (m)])</f>
        <v>193.57165996226419</v>
      </c>
      <c r="AL334" s="11">
        <f>AVERAGE(Table15[Total Player Load])</f>
        <v>612.17092028301886</v>
      </c>
      <c r="AM334" s="11">
        <f>AVERAGE(Table15[ACC+DEC])</f>
        <v>129.44528301886791</v>
      </c>
      <c r="AN334" s="11" t="str">
        <f>TEXT(Table15[[#This Row],[Date]],"mmmm")</f>
        <v>août</v>
      </c>
      <c r="AO334" s="11" t="e">
        <f ca="1">_xlfn.MAXIFS(Table15[Total Distance (m)],Table15[Name],Table15[[#This Row],[Name]])</f>
        <v>#NAME?</v>
      </c>
      <c r="AP334" s="11" t="e">
        <f ca="1">_xlfn.MAXIFS(Table15[HSD Above 20 km/h],Table15[Name],Table15[[#This Row],[Name]])</f>
        <v>#NAME?</v>
      </c>
      <c r="AQ334" s="11" t="e">
        <f ca="1">_xlfn.MAXIFS(Table15[Maximum Velocity (km/h)],Table15[Name],Table15[[#This Row],[Name]])</f>
        <v>#NAME?</v>
      </c>
      <c r="AR334" s="9" t="e">
        <f ca="1">Table15[[#This Row],[Maximum Velocity (km/h)]]/Table15[[#This Row],[Max_Maximum Velocity (km/h)]]</f>
        <v>#NAME?</v>
      </c>
      <c r="AS334" s="11" t="e">
        <f ca="1">_xlfn.MAXIFS(Table15[Velocity Zone 4 (15-20 Km/h) (m)],Table15[Name],Table15[[#This Row],[Name]])</f>
        <v>#NAME?</v>
      </c>
      <c r="AT334" s="11" t="e">
        <f ca="1">_xlfn.MAXIFS(Table15[Velocity Zone 6 (25 + Km/h) (m)],Table15[Name],Table15[[#This Row],[Name]])</f>
        <v>#NAME?</v>
      </c>
      <c r="AU334" s="11" t="e">
        <f ca="1">_xlfn.MAXIFS(Table15[Acceleration B1-3 Total Efforts (Gen 2)],Table15[Name],Table15[[#This Row],[Name]])</f>
        <v>#NAME?</v>
      </c>
      <c r="AV334" s="11" t="e">
        <f ca="1">_xlfn.MAXIFS(Table15[Deceleration B1-3 Total Efforts (Gen 2)],Table15[Name],Table15[[#This Row],[Name]])</f>
        <v>#NAME?</v>
      </c>
      <c r="AW334" s="11" t="e">
        <f ca="1">_xlfn.MAXIFS(Table15[High Intensity Distance (m)_&gt;15],Table15[Name],Table15[[#This Row],[Name]])</f>
        <v>#NAME?</v>
      </c>
      <c r="AX334" s="11" t="e">
        <f ca="1">_xlfn.MAXIFS(Table15[Velocity Zone 5 (20-25 Km/h) (m)],Table15[Name],Table15[[#This Row],[Name]])</f>
        <v>#NAME?</v>
      </c>
      <c r="AY334" s="11" t="e">
        <f ca="1">_xlfn.MAXIFS(Table15[Total Player Load],Table15[Name],Table15[[#This Row],[Name]])</f>
        <v>#NAME?</v>
      </c>
      <c r="AZ334" s="11" t="e">
        <f ca="1">_xlfn.MAXIFS(Table15[ACC+DEC],Table15[Name],Table15[[#This Row],[Name]])</f>
        <v>#NAME?</v>
      </c>
      <c r="BA334" s="11">
        <f>CONVERT(Table15[[#This Row],[Total Duration]],"day","mn")</f>
        <v>78.183333333333337</v>
      </c>
      <c r="BB334" s="12">
        <f>Table15[[#This Row],[HSD Above 20 km/h]]/Table15[[#This Row],[Duration(min)]]</f>
        <v>0.58132594329567255</v>
      </c>
      <c r="BC334" s="12">
        <f>Table15[[#This Row],[Velocity Zone 4 (15-20 Km/h) (m)]]/Table15[[#This Row],[Duration(min)]]</f>
        <v>2.3314431890854825</v>
      </c>
      <c r="BD334" s="12">
        <f>Table15[[#This Row],[Velocity Zone 6 (25 + Km/h) (m)]]/Table15[[#This Row],[Duration(min)]]</f>
        <v>3.8499253890428478E-2</v>
      </c>
      <c r="BE334" s="12">
        <f>Table15[[#This Row],[Acceleration B1-3 Total Efforts (Gen 2)]]/Table15[[#This Row],[Duration(min)]]</f>
        <v>0.39650394372202086</v>
      </c>
      <c r="BF334" s="12">
        <f>Table15[[#This Row],[Deceleration B1-3 Total Efforts (Gen 2)]]/Table15[[#This Row],[Duration(min)]]</f>
        <v>0.34534214453208267</v>
      </c>
      <c r="BG334" s="12">
        <f>Table15[[#This Row],[High Intensity Distance (m)_&gt;15]]/Table15[[#This Row],[Duration(min)]]</f>
        <v>2.9127691323811553</v>
      </c>
      <c r="BH334" s="12">
        <f>Table15[[#This Row],[Velocity Zone 5 (20-25 Km/h) (m)]]/Table15[[#This Row],[Duration(min)]]</f>
        <v>0.54282668940524403</v>
      </c>
      <c r="BI334" s="12">
        <f>Table15[[#This Row],[Total Player Load]]/Table15[[#This Row],[Duration(min)]]</f>
        <v>5.4502206778938387</v>
      </c>
      <c r="BJ334" s="12">
        <f>Table15[[#This Row],[ACC+DEC]]/Table15[[#This Row],[Duration(min)]]</f>
        <v>0.74184608825410359</v>
      </c>
      <c r="BK334" s="11"/>
      <c r="BL334" s="11"/>
    </row>
    <row r="335" spans="1:64" x14ac:dyDescent="0.3">
      <c r="A335" s="6" t="s">
        <v>12</v>
      </c>
      <c r="B335" s="6" t="s">
        <v>235</v>
      </c>
      <c r="C335" s="18" t="s">
        <v>236</v>
      </c>
      <c r="D335" s="6" t="s">
        <v>13</v>
      </c>
      <c r="E335" s="17" t="s">
        <v>237</v>
      </c>
      <c r="F335" s="19">
        <v>9056.5888699999996</v>
      </c>
      <c r="G335" s="19">
        <v>398.35</v>
      </c>
      <c r="H335" s="19">
        <v>30.269960000000001</v>
      </c>
      <c r="I335" s="19">
        <v>691.72</v>
      </c>
      <c r="J335" s="19">
        <v>126.9</v>
      </c>
      <c r="K335" s="19">
        <v>81</v>
      </c>
      <c r="L335" s="19">
        <v>84</v>
      </c>
      <c r="M335" s="19">
        <v>1090.07</v>
      </c>
      <c r="N335" s="19">
        <v>271.45</v>
      </c>
      <c r="O335" s="19">
        <v>918.39788999999996</v>
      </c>
      <c r="P335" s="25">
        <v>85.550219999999996</v>
      </c>
      <c r="Q335" s="26">
        <f>SUM(Table15[[#This Row],[Acceleration B1-3 Total Efforts (Gen 2)]:[Deceleration B1-3 Total Efforts (Gen 2)]])</f>
        <v>165</v>
      </c>
      <c r="R335" s="22">
        <f>AVERAGEIF(Table15[Name],Table15[[#This Row],[Name]],Table15[Total Distance (m)])</f>
        <v>5856.8354133333323</v>
      </c>
      <c r="S335" s="11">
        <f>AVERAGEIF(Table15[Name],Table15[[#This Row],[Name]],Table15[HSD Above 20 km/h])</f>
        <v>236.25925888888889</v>
      </c>
      <c r="T335" s="11">
        <f>AVERAGEIF(Table15[Name],Table15[[#This Row],[Name]],Table15[Maximum Velocity (km/h)])</f>
        <v>26.173386666666666</v>
      </c>
      <c r="U335" s="11">
        <f>AVERAGEIF(Table15[Name],Table15[[#This Row],[Name]],Table15[Velocity Zone 4 (15-20 Km/h) (m)])</f>
        <v>555.67370444444441</v>
      </c>
      <c r="V335" s="11">
        <f>AVERAGEIF(Table15[Name],Table15[[#This Row],[Name]],Table15[Velocity Zone 6 (25 + Km/h) (m)])</f>
        <v>40.940370740740747</v>
      </c>
      <c r="W335" s="11">
        <f>AVERAGEIF(Table15[Name],Table15[[#This Row],[Name]],Table15[Acceleration B1-3 Total Efforts (Gen 2)])</f>
        <v>70.925925925925924</v>
      </c>
      <c r="X335" s="11">
        <f>AVERAGEIF(Table15[Name],Table15[[#This Row],[Name]],Table15[Deceleration B1-3 Total Efforts (Gen 2)])</f>
        <v>56.851851851851855</v>
      </c>
      <c r="Y335" s="11">
        <f>AVERAGEIF(Table15[Name],Table15[[#This Row],[Name]],Table15[High Intensity Distance (m)_&gt;15])</f>
        <v>791.93296333333319</v>
      </c>
      <c r="Z335" s="11">
        <f>AVERAGEIF(Table15[Name],Table15[[#This Row],[Name]],Table15[Velocity Zone 5 (20-25 Km/h) (m)])</f>
        <v>195.31888814814815</v>
      </c>
      <c r="AA335" s="11">
        <f>AVERAGEIF(Table15[Name],Table15[[#This Row],[Name]],Table15[Total Player Load])</f>
        <v>644.53564962962969</v>
      </c>
      <c r="AB335" s="11">
        <f>AVERAGEIF(Table15[Name],Table15[[#This Row],[Name]],Table15[ACC+DEC])</f>
        <v>127.77777777777777</v>
      </c>
      <c r="AC335" s="11">
        <f>AVERAGE(Table15[Total Distance (m)])</f>
        <v>5546.0900840188679</v>
      </c>
      <c r="AD335" s="11">
        <f>AVERAGE(Table15[HSD Above 20 km/h])</f>
        <v>248.67511279245289</v>
      </c>
      <c r="AE335" s="11">
        <f>AVERAGE(Table15[Maximum Velocity (km/h)])</f>
        <v>25.938714150943401</v>
      </c>
      <c r="AF335" s="11">
        <f>AVERAGE(Table15[Velocity Zone 4 (15-20 Km/h) (m)])</f>
        <v>585.63754809433908</v>
      </c>
      <c r="AG335" s="11">
        <f>AVERAGE(Table15[Velocity Zone 6 (25 + Km/h) (m)])</f>
        <v>55.103452830188672</v>
      </c>
      <c r="AH335" s="11">
        <f>AVERAGE(Table15[Acceleration B1-3 Total Efforts (Gen 2)])</f>
        <v>70.932075471698113</v>
      </c>
      <c r="AI335" s="11">
        <f>AVERAGE(Table15[Deceleration B1-3 Total Efforts (Gen 2)])</f>
        <v>58.513207547169813</v>
      </c>
      <c r="AJ335" s="11">
        <f>AVERAGE(Table15[High Intensity Distance (m)_&gt;15])</f>
        <v>834.31266088679206</v>
      </c>
      <c r="AK335" s="11">
        <f>AVERAGE(Table15[Velocity Zone 5 (20-25 Km/h) (m)])</f>
        <v>193.57165996226419</v>
      </c>
      <c r="AL335" s="11">
        <f>AVERAGE(Table15[Total Player Load])</f>
        <v>612.17092028301886</v>
      </c>
      <c r="AM335" s="11">
        <f>AVERAGE(Table15[ACC+DEC])</f>
        <v>129.44528301886791</v>
      </c>
      <c r="AN335" s="11" t="str">
        <f>TEXT(Table15[[#This Row],[Date]],"mmmm")</f>
        <v>août</v>
      </c>
      <c r="AO335" s="11" t="e">
        <f ca="1">_xlfn.MAXIFS(Table15[Total Distance (m)],Table15[Name],Table15[[#This Row],[Name]])</f>
        <v>#NAME?</v>
      </c>
      <c r="AP335" s="11" t="e">
        <f ca="1">_xlfn.MAXIFS(Table15[HSD Above 20 km/h],Table15[Name],Table15[[#This Row],[Name]])</f>
        <v>#NAME?</v>
      </c>
      <c r="AQ335" s="11" t="e">
        <f ca="1">_xlfn.MAXIFS(Table15[Maximum Velocity (km/h)],Table15[Name],Table15[[#This Row],[Name]])</f>
        <v>#NAME?</v>
      </c>
      <c r="AR335" s="9" t="e">
        <f ca="1">Table15[[#This Row],[Maximum Velocity (km/h)]]/Table15[[#This Row],[Max_Maximum Velocity (km/h)]]</f>
        <v>#NAME?</v>
      </c>
      <c r="AS335" s="11" t="e">
        <f ca="1">_xlfn.MAXIFS(Table15[Velocity Zone 4 (15-20 Km/h) (m)],Table15[Name],Table15[[#This Row],[Name]])</f>
        <v>#NAME?</v>
      </c>
      <c r="AT335" s="11" t="e">
        <f ca="1">_xlfn.MAXIFS(Table15[Velocity Zone 6 (25 + Km/h) (m)],Table15[Name],Table15[[#This Row],[Name]])</f>
        <v>#NAME?</v>
      </c>
      <c r="AU335" s="11" t="e">
        <f ca="1">_xlfn.MAXIFS(Table15[Acceleration B1-3 Total Efforts (Gen 2)],Table15[Name],Table15[[#This Row],[Name]])</f>
        <v>#NAME?</v>
      </c>
      <c r="AV335" s="11" t="e">
        <f ca="1">_xlfn.MAXIFS(Table15[Deceleration B1-3 Total Efforts (Gen 2)],Table15[Name],Table15[[#This Row],[Name]])</f>
        <v>#NAME?</v>
      </c>
      <c r="AW335" s="11" t="e">
        <f ca="1">_xlfn.MAXIFS(Table15[High Intensity Distance (m)_&gt;15],Table15[Name],Table15[[#This Row],[Name]])</f>
        <v>#NAME?</v>
      </c>
      <c r="AX335" s="11" t="e">
        <f ca="1">_xlfn.MAXIFS(Table15[Velocity Zone 5 (20-25 Km/h) (m)],Table15[Name],Table15[[#This Row],[Name]])</f>
        <v>#NAME?</v>
      </c>
      <c r="AY335" s="11" t="e">
        <f ca="1">_xlfn.MAXIFS(Table15[Total Player Load],Table15[Name],Table15[[#This Row],[Name]])</f>
        <v>#NAME?</v>
      </c>
      <c r="AZ335" s="11" t="e">
        <f ca="1">_xlfn.MAXIFS(Table15[ACC+DEC],Table15[Name],Table15[[#This Row],[Name]])</f>
        <v>#NAME?</v>
      </c>
      <c r="BA335" s="11">
        <f>CONVERT(Table15[[#This Row],[Total Duration]],"day","mn")</f>
        <v>105.85</v>
      </c>
      <c r="BB335" s="12">
        <f>Table15[[#This Row],[HSD Above 20 km/h]]/Table15[[#This Row],[Duration(min)]]</f>
        <v>3.763344355219651</v>
      </c>
      <c r="BC335" s="12">
        <f>Table15[[#This Row],[Velocity Zone 4 (15-20 Km/h) (m)]]/Table15[[#This Row],[Duration(min)]]</f>
        <v>6.5349078885214933</v>
      </c>
      <c r="BD335" s="12">
        <f>Table15[[#This Row],[Velocity Zone 6 (25 + Km/h) (m)]]/Table15[[#This Row],[Duration(min)]]</f>
        <v>1.1988663202645253</v>
      </c>
      <c r="BE335" s="12">
        <f>Table15[[#This Row],[Acceleration B1-3 Total Efforts (Gen 2)]]/Table15[[#This Row],[Duration(min)]]</f>
        <v>0.76523382144544172</v>
      </c>
      <c r="BF335" s="12">
        <f>Table15[[#This Row],[Deceleration B1-3 Total Efforts (Gen 2)]]/Table15[[#This Row],[Duration(min)]]</f>
        <v>0.79357581483230988</v>
      </c>
      <c r="BG335" s="12">
        <f>Table15[[#This Row],[High Intensity Distance (m)_&gt;15]]/Table15[[#This Row],[Duration(min)]]</f>
        <v>10.298252243741143</v>
      </c>
      <c r="BH335" s="12">
        <f>Table15[[#This Row],[Velocity Zone 5 (20-25 Km/h) (m)]]/Table15[[#This Row],[Duration(min)]]</f>
        <v>2.5644780349551253</v>
      </c>
      <c r="BI335" s="12">
        <f>Table15[[#This Row],[Total Player Load]]/Table15[[#This Row],[Duration(min)]]</f>
        <v>8.6764089749645734</v>
      </c>
      <c r="BJ335" s="12">
        <f>Table15[[#This Row],[ACC+DEC]]/Table15[[#This Row],[Duration(min)]]</f>
        <v>1.5588096362777517</v>
      </c>
      <c r="BK335" s="11"/>
      <c r="BL335" s="11"/>
    </row>
    <row r="336" spans="1:64" x14ac:dyDescent="0.3">
      <c r="A336" s="6" t="s">
        <v>14</v>
      </c>
      <c r="B336" s="6" t="s">
        <v>235</v>
      </c>
      <c r="C336" s="18" t="s">
        <v>236</v>
      </c>
      <c r="D336" s="6" t="s">
        <v>15</v>
      </c>
      <c r="E336" s="17" t="s">
        <v>238</v>
      </c>
      <c r="F336" s="19">
        <v>7202.8496100000002</v>
      </c>
      <c r="G336" s="19">
        <v>538.08001000000002</v>
      </c>
      <c r="H336" s="19">
        <v>31.94896</v>
      </c>
      <c r="I336" s="19">
        <v>663.32998999999995</v>
      </c>
      <c r="J336" s="19">
        <v>228.65</v>
      </c>
      <c r="K336" s="19">
        <v>85</v>
      </c>
      <c r="L336" s="19">
        <v>89</v>
      </c>
      <c r="M336" s="19">
        <v>1201.4100000000001</v>
      </c>
      <c r="N336" s="19">
        <v>309.43000999999998</v>
      </c>
      <c r="O336" s="19">
        <v>719.12134000000003</v>
      </c>
      <c r="P336" s="25">
        <v>93.214830000000006</v>
      </c>
      <c r="Q336" s="26">
        <f>SUM(Table15[[#This Row],[Acceleration B1-3 Total Efforts (Gen 2)]:[Deceleration B1-3 Total Efforts (Gen 2)]])</f>
        <v>174</v>
      </c>
      <c r="R336" s="22">
        <f>AVERAGEIF(Table15[Name],Table15[[#This Row],[Name]],Table15[Total Distance (m)])</f>
        <v>4869.3203724000005</v>
      </c>
      <c r="S336" s="11">
        <f>AVERAGEIF(Table15[Name],Table15[[#This Row],[Name]],Table15[HSD Above 20 km/h])</f>
        <v>247.6363996</v>
      </c>
      <c r="T336" s="11">
        <f>AVERAGEIF(Table15[Name],Table15[[#This Row],[Name]],Table15[Maximum Velocity (km/h)])</f>
        <v>26.278271199999999</v>
      </c>
      <c r="U336" s="11">
        <f>AVERAGEIF(Table15[Name],Table15[[#This Row],[Name]],Table15[Velocity Zone 4 (15-20 Km/h) (m)])</f>
        <v>530.37160040000015</v>
      </c>
      <c r="V336" s="11">
        <f>AVERAGEIF(Table15[Name],Table15[[#This Row],[Name]],Table15[Velocity Zone 6 (25 + Km/h) (m)])</f>
        <v>78.678400000000011</v>
      </c>
      <c r="W336" s="11">
        <f>AVERAGEIF(Table15[Name],Table15[[#This Row],[Name]],Table15[Acceleration B1-3 Total Efforts (Gen 2)])</f>
        <v>62.76</v>
      </c>
      <c r="X336" s="11">
        <f>AVERAGEIF(Table15[Name],Table15[[#This Row],[Name]],Table15[Deceleration B1-3 Total Efforts (Gen 2)])</f>
        <v>54.96</v>
      </c>
      <c r="Y336" s="11">
        <f>AVERAGEIF(Table15[Name],Table15[[#This Row],[Name]],Table15[High Intensity Distance (m)_&gt;15])</f>
        <v>778.00800000000015</v>
      </c>
      <c r="Z336" s="11">
        <f>AVERAGEIF(Table15[Name],Table15[[#This Row],[Name]],Table15[Velocity Zone 5 (20-25 Km/h) (m)])</f>
        <v>168.95799960000005</v>
      </c>
      <c r="AA336" s="11">
        <f>AVERAGEIF(Table15[Name],Table15[[#This Row],[Name]],Table15[Total Player Load])</f>
        <v>537.5049484000001</v>
      </c>
      <c r="AB336" s="11">
        <f>AVERAGEIF(Table15[Name],Table15[[#This Row],[Name]],Table15[ACC+DEC])</f>
        <v>117.72</v>
      </c>
      <c r="AC336" s="11">
        <f>AVERAGE(Table15[Total Distance (m)])</f>
        <v>5546.0900840188679</v>
      </c>
      <c r="AD336" s="11">
        <f>AVERAGE(Table15[HSD Above 20 km/h])</f>
        <v>248.67511279245289</v>
      </c>
      <c r="AE336" s="11">
        <f>AVERAGE(Table15[Maximum Velocity (km/h)])</f>
        <v>25.938714150943401</v>
      </c>
      <c r="AF336" s="11">
        <f>AVERAGE(Table15[Velocity Zone 4 (15-20 Km/h) (m)])</f>
        <v>585.63754809433908</v>
      </c>
      <c r="AG336" s="11">
        <f>AVERAGE(Table15[Velocity Zone 6 (25 + Km/h) (m)])</f>
        <v>55.103452830188672</v>
      </c>
      <c r="AH336" s="11">
        <f>AVERAGE(Table15[Acceleration B1-3 Total Efforts (Gen 2)])</f>
        <v>70.932075471698113</v>
      </c>
      <c r="AI336" s="11">
        <f>AVERAGE(Table15[Deceleration B1-3 Total Efforts (Gen 2)])</f>
        <v>58.513207547169813</v>
      </c>
      <c r="AJ336" s="11">
        <f>AVERAGE(Table15[High Intensity Distance (m)_&gt;15])</f>
        <v>834.31266088679206</v>
      </c>
      <c r="AK336" s="11">
        <f>AVERAGE(Table15[Velocity Zone 5 (20-25 Km/h) (m)])</f>
        <v>193.57165996226419</v>
      </c>
      <c r="AL336" s="11">
        <f>AVERAGE(Table15[Total Player Load])</f>
        <v>612.17092028301886</v>
      </c>
      <c r="AM336" s="11">
        <f>AVERAGE(Table15[ACC+DEC])</f>
        <v>129.44528301886791</v>
      </c>
      <c r="AN336" s="11" t="str">
        <f>TEXT(Table15[[#This Row],[Date]],"mmmm")</f>
        <v>août</v>
      </c>
      <c r="AO336" s="11" t="e">
        <f ca="1">_xlfn.MAXIFS(Table15[Total Distance (m)],Table15[Name],Table15[[#This Row],[Name]])</f>
        <v>#NAME?</v>
      </c>
      <c r="AP336" s="11" t="e">
        <f ca="1">_xlfn.MAXIFS(Table15[HSD Above 20 km/h],Table15[Name],Table15[[#This Row],[Name]])</f>
        <v>#NAME?</v>
      </c>
      <c r="AQ336" s="11" t="e">
        <f ca="1">_xlfn.MAXIFS(Table15[Maximum Velocity (km/h)],Table15[Name],Table15[[#This Row],[Name]])</f>
        <v>#NAME?</v>
      </c>
      <c r="AR336" s="9" t="e">
        <f ca="1">Table15[[#This Row],[Maximum Velocity (km/h)]]/Table15[[#This Row],[Max_Maximum Velocity (km/h)]]</f>
        <v>#NAME?</v>
      </c>
      <c r="AS336" s="11" t="e">
        <f ca="1">_xlfn.MAXIFS(Table15[Velocity Zone 4 (15-20 Km/h) (m)],Table15[Name],Table15[[#This Row],[Name]])</f>
        <v>#NAME?</v>
      </c>
      <c r="AT336" s="11" t="e">
        <f ca="1">_xlfn.MAXIFS(Table15[Velocity Zone 6 (25 + Km/h) (m)],Table15[Name],Table15[[#This Row],[Name]])</f>
        <v>#NAME?</v>
      </c>
      <c r="AU336" s="11" t="e">
        <f ca="1">_xlfn.MAXIFS(Table15[Acceleration B1-3 Total Efforts (Gen 2)],Table15[Name],Table15[[#This Row],[Name]])</f>
        <v>#NAME?</v>
      </c>
      <c r="AV336" s="11" t="e">
        <f ca="1">_xlfn.MAXIFS(Table15[Deceleration B1-3 Total Efforts (Gen 2)],Table15[Name],Table15[[#This Row],[Name]])</f>
        <v>#NAME?</v>
      </c>
      <c r="AW336" s="11" t="e">
        <f ca="1">_xlfn.MAXIFS(Table15[High Intensity Distance (m)_&gt;15],Table15[Name],Table15[[#This Row],[Name]])</f>
        <v>#NAME?</v>
      </c>
      <c r="AX336" s="11" t="e">
        <f ca="1">_xlfn.MAXIFS(Table15[Velocity Zone 5 (20-25 Km/h) (m)],Table15[Name],Table15[[#This Row],[Name]])</f>
        <v>#NAME?</v>
      </c>
      <c r="AY336" s="11" t="e">
        <f ca="1">_xlfn.MAXIFS(Table15[Total Player Load],Table15[Name],Table15[[#This Row],[Name]])</f>
        <v>#NAME?</v>
      </c>
      <c r="AZ336" s="11" t="e">
        <f ca="1">_xlfn.MAXIFS(Table15[ACC+DEC],Table15[Name],Table15[[#This Row],[Name]])</f>
        <v>#NAME?</v>
      </c>
      <c r="BA336" s="11">
        <f>CONVERT(Table15[[#This Row],[Total Duration]],"day","mn")</f>
        <v>77.266666666666666</v>
      </c>
      <c r="BB336" s="12">
        <f>Table15[[#This Row],[HSD Above 20 km/h]]/Table15[[#This Row],[Duration(min)]]</f>
        <v>6.9639345556514236</v>
      </c>
      <c r="BC336" s="12">
        <f>Table15[[#This Row],[Velocity Zone 4 (15-20 Km/h) (m)]]/Table15[[#This Row],[Duration(min)]]</f>
        <v>8.5849437877480579</v>
      </c>
      <c r="BD336" s="12">
        <f>Table15[[#This Row],[Velocity Zone 6 (25 + Km/h) (m)]]/Table15[[#This Row],[Duration(min)]]</f>
        <v>2.9592320966350303</v>
      </c>
      <c r="BE336" s="12">
        <f>Table15[[#This Row],[Acceleration B1-3 Total Efforts (Gen 2)]]/Table15[[#This Row],[Duration(min)]]</f>
        <v>1.100086281276963</v>
      </c>
      <c r="BF336" s="12">
        <f>Table15[[#This Row],[Deceleration B1-3 Total Efforts (Gen 2)]]/Table15[[#This Row],[Duration(min)]]</f>
        <v>1.1518550474547022</v>
      </c>
      <c r="BG336" s="12">
        <f>Table15[[#This Row],[High Intensity Distance (m)_&gt;15]]/Table15[[#This Row],[Duration(min)]]</f>
        <v>15.548878343399483</v>
      </c>
      <c r="BH336" s="12">
        <f>Table15[[#This Row],[Velocity Zone 5 (20-25 Km/h) (m)]]/Table15[[#This Row],[Duration(min)]]</f>
        <v>4.0047024590163929</v>
      </c>
      <c r="BI336" s="12">
        <f>Table15[[#This Row],[Total Player Load]]/Table15[[#This Row],[Duration(min)]]</f>
        <v>9.3070061259706645</v>
      </c>
      <c r="BJ336" s="12">
        <f>Table15[[#This Row],[ACC+DEC]]/Table15[[#This Row],[Duration(min)]]</f>
        <v>2.2519413287316654</v>
      </c>
      <c r="BK336" s="11"/>
      <c r="BL336" s="11"/>
    </row>
    <row r="337" spans="1:64" x14ac:dyDescent="0.3">
      <c r="A337" s="6" t="s">
        <v>16</v>
      </c>
      <c r="B337" s="6" t="s">
        <v>235</v>
      </c>
      <c r="C337" s="18" t="s">
        <v>236</v>
      </c>
      <c r="D337" s="6" t="s">
        <v>17</v>
      </c>
      <c r="E337" s="17" t="s">
        <v>237</v>
      </c>
      <c r="F337" s="19">
        <v>8754.2797900000005</v>
      </c>
      <c r="G337" s="19">
        <v>316.67</v>
      </c>
      <c r="H337" s="19">
        <v>30.449210000000001</v>
      </c>
      <c r="I337" s="19">
        <v>552.35001</v>
      </c>
      <c r="J337" s="19">
        <v>106.65</v>
      </c>
      <c r="K337" s="19">
        <v>73</v>
      </c>
      <c r="L337" s="19">
        <v>61</v>
      </c>
      <c r="M337" s="19">
        <v>869.02000999999996</v>
      </c>
      <c r="N337" s="19">
        <v>210.02</v>
      </c>
      <c r="O337" s="19">
        <v>795.05120999999997</v>
      </c>
      <c r="P337" s="25">
        <v>82.694550000000007</v>
      </c>
      <c r="Q337" s="26">
        <f>SUM(Table15[[#This Row],[Acceleration B1-3 Total Efforts (Gen 2)]:[Deceleration B1-3 Total Efforts (Gen 2)]])</f>
        <v>134</v>
      </c>
      <c r="R337" s="22">
        <f>AVERAGEIF(Table15[Name],Table15[[#This Row],[Name]],Table15[Total Distance (m)])</f>
        <v>5619.8345883333332</v>
      </c>
      <c r="S337" s="11">
        <f>AVERAGEIF(Table15[Name],Table15[[#This Row],[Name]],Table15[HSD Above 20 km/h])</f>
        <v>194.1326656666667</v>
      </c>
      <c r="T337" s="11">
        <f>AVERAGEIF(Table15[Name],Table15[[#This Row],[Name]],Table15[Maximum Velocity (km/h)])</f>
        <v>25.38796266666666</v>
      </c>
      <c r="U337" s="11">
        <f>AVERAGEIF(Table15[Name],Table15[[#This Row],[Name]],Table15[Velocity Zone 4 (15-20 Km/h) (m)])</f>
        <v>452.42266433333327</v>
      </c>
      <c r="V337" s="11">
        <f>AVERAGEIF(Table15[Name],Table15[[#This Row],[Name]],Table15[Velocity Zone 6 (25 + Km/h) (m)])</f>
        <v>48.318666999999991</v>
      </c>
      <c r="W337" s="11">
        <f>AVERAGEIF(Table15[Name],Table15[[#This Row],[Name]],Table15[Acceleration B1-3 Total Efforts (Gen 2)])</f>
        <v>61.2</v>
      </c>
      <c r="X337" s="11">
        <f>AVERAGEIF(Table15[Name],Table15[[#This Row],[Name]],Table15[Deceleration B1-3 Total Efforts (Gen 2)])</f>
        <v>48.06666666666667</v>
      </c>
      <c r="Y337" s="11">
        <f>AVERAGEIF(Table15[Name],Table15[[#This Row],[Name]],Table15[High Intensity Distance (m)_&gt;15])</f>
        <v>646.55532999999991</v>
      </c>
      <c r="Z337" s="11">
        <f>AVERAGEIF(Table15[Name],Table15[[#This Row],[Name]],Table15[Velocity Zone 5 (20-25 Km/h) (m)])</f>
        <v>145.81399866666669</v>
      </c>
      <c r="AA337" s="11">
        <f>AVERAGEIF(Table15[Name],Table15[[#This Row],[Name]],Table15[Total Player Load])</f>
        <v>593.12283433333312</v>
      </c>
      <c r="AB337" s="11">
        <f>AVERAGEIF(Table15[Name],Table15[[#This Row],[Name]],Table15[ACC+DEC])</f>
        <v>109.26666666666667</v>
      </c>
      <c r="AC337" s="11">
        <f>AVERAGE(Table15[Total Distance (m)])</f>
        <v>5546.0900840188679</v>
      </c>
      <c r="AD337" s="11">
        <f>AVERAGE(Table15[HSD Above 20 km/h])</f>
        <v>248.67511279245289</v>
      </c>
      <c r="AE337" s="11">
        <f>AVERAGE(Table15[Maximum Velocity (km/h)])</f>
        <v>25.938714150943401</v>
      </c>
      <c r="AF337" s="11">
        <f>AVERAGE(Table15[Velocity Zone 4 (15-20 Km/h) (m)])</f>
        <v>585.63754809433908</v>
      </c>
      <c r="AG337" s="11">
        <f>AVERAGE(Table15[Velocity Zone 6 (25 + Km/h) (m)])</f>
        <v>55.103452830188672</v>
      </c>
      <c r="AH337" s="11">
        <f>AVERAGE(Table15[Acceleration B1-3 Total Efforts (Gen 2)])</f>
        <v>70.932075471698113</v>
      </c>
      <c r="AI337" s="11">
        <f>AVERAGE(Table15[Deceleration B1-3 Total Efforts (Gen 2)])</f>
        <v>58.513207547169813</v>
      </c>
      <c r="AJ337" s="11">
        <f>AVERAGE(Table15[High Intensity Distance (m)_&gt;15])</f>
        <v>834.31266088679206</v>
      </c>
      <c r="AK337" s="11">
        <f>AVERAGE(Table15[Velocity Zone 5 (20-25 Km/h) (m)])</f>
        <v>193.57165996226419</v>
      </c>
      <c r="AL337" s="11">
        <f>AVERAGE(Table15[Total Player Load])</f>
        <v>612.17092028301886</v>
      </c>
      <c r="AM337" s="11">
        <f>AVERAGE(Table15[ACC+DEC])</f>
        <v>129.44528301886791</v>
      </c>
      <c r="AN337" s="11" t="str">
        <f>TEXT(Table15[[#This Row],[Date]],"mmmm")</f>
        <v>août</v>
      </c>
      <c r="AO337" s="11" t="e">
        <f ca="1">_xlfn.MAXIFS(Table15[Total Distance (m)],Table15[Name],Table15[[#This Row],[Name]])</f>
        <v>#NAME?</v>
      </c>
      <c r="AP337" s="11" t="e">
        <f ca="1">_xlfn.MAXIFS(Table15[HSD Above 20 km/h],Table15[Name],Table15[[#This Row],[Name]])</f>
        <v>#NAME?</v>
      </c>
      <c r="AQ337" s="11" t="e">
        <f ca="1">_xlfn.MAXIFS(Table15[Maximum Velocity (km/h)],Table15[Name],Table15[[#This Row],[Name]])</f>
        <v>#NAME?</v>
      </c>
      <c r="AR337" s="9" t="e">
        <f ca="1">Table15[[#This Row],[Maximum Velocity (km/h)]]/Table15[[#This Row],[Max_Maximum Velocity (km/h)]]</f>
        <v>#NAME?</v>
      </c>
      <c r="AS337" s="11" t="e">
        <f ca="1">_xlfn.MAXIFS(Table15[Velocity Zone 4 (15-20 Km/h) (m)],Table15[Name],Table15[[#This Row],[Name]])</f>
        <v>#NAME?</v>
      </c>
      <c r="AT337" s="11" t="e">
        <f ca="1">_xlfn.MAXIFS(Table15[Velocity Zone 6 (25 + Km/h) (m)],Table15[Name],Table15[[#This Row],[Name]])</f>
        <v>#NAME?</v>
      </c>
      <c r="AU337" s="11" t="e">
        <f ca="1">_xlfn.MAXIFS(Table15[Acceleration B1-3 Total Efforts (Gen 2)],Table15[Name],Table15[[#This Row],[Name]])</f>
        <v>#NAME?</v>
      </c>
      <c r="AV337" s="11" t="e">
        <f ca="1">_xlfn.MAXIFS(Table15[Deceleration B1-3 Total Efforts (Gen 2)],Table15[Name],Table15[[#This Row],[Name]])</f>
        <v>#NAME?</v>
      </c>
      <c r="AW337" s="11" t="e">
        <f ca="1">_xlfn.MAXIFS(Table15[High Intensity Distance (m)_&gt;15],Table15[Name],Table15[[#This Row],[Name]])</f>
        <v>#NAME?</v>
      </c>
      <c r="AX337" s="11" t="e">
        <f ca="1">_xlfn.MAXIFS(Table15[Velocity Zone 5 (20-25 Km/h) (m)],Table15[Name],Table15[[#This Row],[Name]])</f>
        <v>#NAME?</v>
      </c>
      <c r="AY337" s="11" t="e">
        <f ca="1">_xlfn.MAXIFS(Table15[Total Player Load],Table15[Name],Table15[[#This Row],[Name]])</f>
        <v>#NAME?</v>
      </c>
      <c r="AZ337" s="11" t="e">
        <f ca="1">_xlfn.MAXIFS(Table15[ACC+DEC],Table15[Name],Table15[[#This Row],[Name]])</f>
        <v>#NAME?</v>
      </c>
      <c r="BA337" s="11">
        <f>CONVERT(Table15[[#This Row],[Total Duration]],"day","mn")</f>
        <v>105.85</v>
      </c>
      <c r="BB337" s="12">
        <f>Table15[[#This Row],[HSD Above 20 km/h]]/Table15[[#This Row],[Duration(min)]]</f>
        <v>2.9916863486065188</v>
      </c>
      <c r="BC337" s="12">
        <f>Table15[[#This Row],[Velocity Zone 4 (15-20 Km/h) (m)]]/Table15[[#This Row],[Duration(min)]]</f>
        <v>5.2182334435521964</v>
      </c>
      <c r="BD337" s="12">
        <f>Table15[[#This Row],[Velocity Zone 6 (25 + Km/h) (m)]]/Table15[[#This Row],[Duration(min)]]</f>
        <v>1.0075578649031649</v>
      </c>
      <c r="BE337" s="12">
        <f>Table15[[#This Row],[Acceleration B1-3 Total Efforts (Gen 2)]]/Table15[[#This Row],[Duration(min)]]</f>
        <v>0.68965517241379315</v>
      </c>
      <c r="BF337" s="12">
        <f>Table15[[#This Row],[Deceleration B1-3 Total Efforts (Gen 2)]]/Table15[[#This Row],[Duration(min)]]</f>
        <v>0.57628719886632029</v>
      </c>
      <c r="BG337" s="12">
        <f>Table15[[#This Row],[High Intensity Distance (m)_&gt;15]]/Table15[[#This Row],[Duration(min)]]</f>
        <v>8.2099197921587148</v>
      </c>
      <c r="BH337" s="12">
        <f>Table15[[#This Row],[Velocity Zone 5 (20-25 Km/h) (m)]]/Table15[[#This Row],[Duration(min)]]</f>
        <v>1.9841284837033539</v>
      </c>
      <c r="BI337" s="12">
        <f>Table15[[#This Row],[Total Player Load]]/Table15[[#This Row],[Duration(min)]]</f>
        <v>7.5111120453471898</v>
      </c>
      <c r="BJ337" s="12">
        <f>Table15[[#This Row],[ACC+DEC]]/Table15[[#This Row],[Duration(min)]]</f>
        <v>1.2659423712801134</v>
      </c>
      <c r="BK337" s="11"/>
      <c r="BL337" s="11"/>
    </row>
    <row r="338" spans="1:64" x14ac:dyDescent="0.3">
      <c r="A338" s="6" t="s">
        <v>20</v>
      </c>
      <c r="B338" s="6" t="s">
        <v>235</v>
      </c>
      <c r="C338" s="18" t="s">
        <v>236</v>
      </c>
      <c r="D338" s="6" t="s">
        <v>21</v>
      </c>
      <c r="E338" s="17" t="s">
        <v>237</v>
      </c>
      <c r="F338" s="19">
        <v>11649.642089999999</v>
      </c>
      <c r="G338" s="19">
        <v>538</v>
      </c>
      <c r="H338" s="19">
        <v>27.45805</v>
      </c>
      <c r="I338" s="19">
        <v>1608.97003</v>
      </c>
      <c r="J338" s="19">
        <v>60.58</v>
      </c>
      <c r="K338" s="19">
        <v>124</v>
      </c>
      <c r="L338" s="19">
        <v>147</v>
      </c>
      <c r="M338" s="19">
        <v>2146.97003</v>
      </c>
      <c r="N338" s="19">
        <v>477.42</v>
      </c>
      <c r="O338" s="19">
        <v>1235.00342</v>
      </c>
      <c r="P338" s="25">
        <v>110.04468</v>
      </c>
      <c r="Q338" s="26">
        <f>SUM(Table15[[#This Row],[Acceleration B1-3 Total Efforts (Gen 2)]:[Deceleration B1-3 Total Efforts (Gen 2)]])</f>
        <v>271</v>
      </c>
      <c r="R338" s="22">
        <f>AVERAGEIF(Table15[Name],Table15[[#This Row],[Name]],Table15[Total Distance (m)])</f>
        <v>5363.5460153333315</v>
      </c>
      <c r="S338" s="11">
        <f>AVERAGEIF(Table15[Name],Table15[[#This Row],[Name]],Table15[HSD Above 20 km/h])</f>
        <v>256.65866566666665</v>
      </c>
      <c r="T338" s="11">
        <f>AVERAGEIF(Table15[Name],Table15[[#This Row],[Name]],Table15[Maximum Velocity (km/h)])</f>
        <v>25.384765000000002</v>
      </c>
      <c r="U338" s="11">
        <f>AVERAGEIF(Table15[Name],Table15[[#This Row],[Name]],Table15[Velocity Zone 4 (15-20 Km/h) (m)])</f>
        <v>556.02699966666682</v>
      </c>
      <c r="V338" s="11">
        <f>AVERAGEIF(Table15[Name],Table15[[#This Row],[Name]],Table15[Velocity Zone 6 (25 + Km/h) (m)])</f>
        <v>51.111667666666676</v>
      </c>
      <c r="W338" s="11">
        <f>AVERAGEIF(Table15[Name],Table15[[#This Row],[Name]],Table15[Acceleration B1-3 Total Efforts (Gen 2)])</f>
        <v>73.8</v>
      </c>
      <c r="X338" s="11">
        <f>AVERAGEIF(Table15[Name],Table15[[#This Row],[Name]],Table15[Deceleration B1-3 Total Efforts (Gen 2)])</f>
        <v>70.533333333333331</v>
      </c>
      <c r="Y338" s="11">
        <f>AVERAGEIF(Table15[Name],Table15[[#This Row],[Name]],Table15[High Intensity Distance (m)_&gt;15])</f>
        <v>812.68566533333353</v>
      </c>
      <c r="Z338" s="11">
        <f>AVERAGEIF(Table15[Name],Table15[[#This Row],[Name]],Table15[Velocity Zone 5 (20-25 Km/h) (m)])</f>
        <v>205.546998</v>
      </c>
      <c r="AA338" s="11">
        <f>AVERAGEIF(Table15[Name],Table15[[#This Row],[Name]],Table15[Total Player Load])</f>
        <v>642.88242899999989</v>
      </c>
      <c r="AB338" s="11">
        <f>AVERAGEIF(Table15[Name],Table15[[#This Row],[Name]],Table15[ACC+DEC])</f>
        <v>144.33333333333334</v>
      </c>
      <c r="AC338" s="11">
        <f>AVERAGE(Table15[Total Distance (m)])</f>
        <v>5546.0900840188679</v>
      </c>
      <c r="AD338" s="11">
        <f>AVERAGE(Table15[HSD Above 20 km/h])</f>
        <v>248.67511279245289</v>
      </c>
      <c r="AE338" s="11">
        <f>AVERAGE(Table15[Maximum Velocity (km/h)])</f>
        <v>25.938714150943401</v>
      </c>
      <c r="AF338" s="11">
        <f>AVERAGE(Table15[Velocity Zone 4 (15-20 Km/h) (m)])</f>
        <v>585.63754809433908</v>
      </c>
      <c r="AG338" s="11">
        <f>AVERAGE(Table15[Velocity Zone 6 (25 + Km/h) (m)])</f>
        <v>55.103452830188672</v>
      </c>
      <c r="AH338" s="11">
        <f>AVERAGE(Table15[Acceleration B1-3 Total Efforts (Gen 2)])</f>
        <v>70.932075471698113</v>
      </c>
      <c r="AI338" s="11">
        <f>AVERAGE(Table15[Deceleration B1-3 Total Efforts (Gen 2)])</f>
        <v>58.513207547169813</v>
      </c>
      <c r="AJ338" s="11">
        <f>AVERAGE(Table15[High Intensity Distance (m)_&gt;15])</f>
        <v>834.31266088679206</v>
      </c>
      <c r="AK338" s="11">
        <f>AVERAGE(Table15[Velocity Zone 5 (20-25 Km/h) (m)])</f>
        <v>193.57165996226419</v>
      </c>
      <c r="AL338" s="11">
        <f>AVERAGE(Table15[Total Player Load])</f>
        <v>612.17092028301886</v>
      </c>
      <c r="AM338" s="11">
        <f>AVERAGE(Table15[ACC+DEC])</f>
        <v>129.44528301886791</v>
      </c>
      <c r="AN338" s="11" t="str">
        <f>TEXT(Table15[[#This Row],[Date]],"mmmm")</f>
        <v>août</v>
      </c>
      <c r="AO338" s="11" t="e">
        <f ca="1">_xlfn.MAXIFS(Table15[Total Distance (m)],Table15[Name],Table15[[#This Row],[Name]])</f>
        <v>#NAME?</v>
      </c>
      <c r="AP338" s="11" t="e">
        <f ca="1">_xlfn.MAXIFS(Table15[HSD Above 20 km/h],Table15[Name],Table15[[#This Row],[Name]])</f>
        <v>#NAME?</v>
      </c>
      <c r="AQ338" s="11" t="e">
        <f ca="1">_xlfn.MAXIFS(Table15[Maximum Velocity (km/h)],Table15[Name],Table15[[#This Row],[Name]])</f>
        <v>#NAME?</v>
      </c>
      <c r="AR338" s="9" t="e">
        <f ca="1">Table15[[#This Row],[Maximum Velocity (km/h)]]/Table15[[#This Row],[Max_Maximum Velocity (km/h)]]</f>
        <v>#NAME?</v>
      </c>
      <c r="AS338" s="11" t="e">
        <f ca="1">_xlfn.MAXIFS(Table15[Velocity Zone 4 (15-20 Km/h) (m)],Table15[Name],Table15[[#This Row],[Name]])</f>
        <v>#NAME?</v>
      </c>
      <c r="AT338" s="11" t="e">
        <f ca="1">_xlfn.MAXIFS(Table15[Velocity Zone 6 (25 + Km/h) (m)],Table15[Name],Table15[[#This Row],[Name]])</f>
        <v>#NAME?</v>
      </c>
      <c r="AU338" s="11" t="e">
        <f ca="1">_xlfn.MAXIFS(Table15[Acceleration B1-3 Total Efforts (Gen 2)],Table15[Name],Table15[[#This Row],[Name]])</f>
        <v>#NAME?</v>
      </c>
      <c r="AV338" s="11" t="e">
        <f ca="1">_xlfn.MAXIFS(Table15[Deceleration B1-3 Total Efforts (Gen 2)],Table15[Name],Table15[[#This Row],[Name]])</f>
        <v>#NAME?</v>
      </c>
      <c r="AW338" s="11" t="e">
        <f ca="1">_xlfn.MAXIFS(Table15[High Intensity Distance (m)_&gt;15],Table15[Name],Table15[[#This Row],[Name]])</f>
        <v>#NAME?</v>
      </c>
      <c r="AX338" s="11" t="e">
        <f ca="1">_xlfn.MAXIFS(Table15[Velocity Zone 5 (20-25 Km/h) (m)],Table15[Name],Table15[[#This Row],[Name]])</f>
        <v>#NAME?</v>
      </c>
      <c r="AY338" s="11" t="e">
        <f ca="1">_xlfn.MAXIFS(Table15[Total Player Load],Table15[Name],Table15[[#This Row],[Name]])</f>
        <v>#NAME?</v>
      </c>
      <c r="AZ338" s="11" t="e">
        <f ca="1">_xlfn.MAXIFS(Table15[ACC+DEC],Table15[Name],Table15[[#This Row],[Name]])</f>
        <v>#NAME?</v>
      </c>
      <c r="BA338" s="11">
        <f>CONVERT(Table15[[#This Row],[Total Duration]],"day","mn")</f>
        <v>105.85</v>
      </c>
      <c r="BB338" s="12">
        <f>Table15[[#This Row],[HSD Above 20 km/h]]/Table15[[#This Row],[Duration(min)]]</f>
        <v>5.0826641473783658</v>
      </c>
      <c r="BC338" s="12">
        <f>Table15[[#This Row],[Velocity Zone 4 (15-20 Km/h) (m)]]/Table15[[#This Row],[Duration(min)]]</f>
        <v>15.200472649976382</v>
      </c>
      <c r="BD338" s="12">
        <f>Table15[[#This Row],[Velocity Zone 6 (25 + Km/h) (m)]]/Table15[[#This Row],[Duration(min)]]</f>
        <v>0.57231931979215878</v>
      </c>
      <c r="BE338" s="12">
        <f>Table15[[#This Row],[Acceleration B1-3 Total Efforts (Gen 2)]]/Table15[[#This Row],[Duration(min)]]</f>
        <v>1.1714690599905528</v>
      </c>
      <c r="BF338" s="12">
        <f>Table15[[#This Row],[Deceleration B1-3 Total Efforts (Gen 2)]]/Table15[[#This Row],[Duration(min)]]</f>
        <v>1.3887576759565423</v>
      </c>
      <c r="BG338" s="12">
        <f>Table15[[#This Row],[High Intensity Distance (m)_&gt;15]]/Table15[[#This Row],[Duration(min)]]</f>
        <v>20.283136797354747</v>
      </c>
      <c r="BH338" s="12">
        <f>Table15[[#This Row],[Velocity Zone 5 (20-25 Km/h) (m)]]/Table15[[#This Row],[Duration(min)]]</f>
        <v>4.5103448275862075</v>
      </c>
      <c r="BI338" s="12">
        <f>Table15[[#This Row],[Total Player Load]]/Table15[[#This Row],[Duration(min)]]</f>
        <v>11.667486254133207</v>
      </c>
      <c r="BJ338" s="12">
        <f>Table15[[#This Row],[ACC+DEC]]/Table15[[#This Row],[Duration(min)]]</f>
        <v>2.5602267359470949</v>
      </c>
      <c r="BK338" s="11"/>
      <c r="BL338" s="11"/>
    </row>
    <row r="339" spans="1:64" x14ac:dyDescent="0.3">
      <c r="A339" s="6" t="s">
        <v>159</v>
      </c>
      <c r="B339" s="6" t="s">
        <v>235</v>
      </c>
      <c r="C339" s="18" t="s">
        <v>236</v>
      </c>
      <c r="D339" s="6" t="s">
        <v>133</v>
      </c>
      <c r="E339" s="17" t="s">
        <v>239</v>
      </c>
      <c r="F339" s="19">
        <v>9552.8378900000007</v>
      </c>
      <c r="G339" s="19">
        <v>737.16998000000001</v>
      </c>
      <c r="H339" s="19">
        <v>30.133759999999999</v>
      </c>
      <c r="I339" s="19">
        <v>1123.74002</v>
      </c>
      <c r="J339" s="19">
        <v>220.25998999999999</v>
      </c>
      <c r="K339" s="19">
        <v>125</v>
      </c>
      <c r="L339" s="19">
        <v>106</v>
      </c>
      <c r="M339" s="19">
        <v>1860.91</v>
      </c>
      <c r="N339" s="19">
        <v>516.90998999999999</v>
      </c>
      <c r="O339" s="19">
        <v>941.12456999999995</v>
      </c>
      <c r="P339" s="25">
        <v>112.24525</v>
      </c>
      <c r="Q339" s="26">
        <f>SUM(Table15[[#This Row],[Acceleration B1-3 Total Efforts (Gen 2)]:[Deceleration B1-3 Total Efforts (Gen 2)]])</f>
        <v>231</v>
      </c>
      <c r="R339" s="22">
        <f>AVERAGEIF(Table15[Name],Table15[[#This Row],[Name]],Table15[Total Distance (m)])</f>
        <v>4770.1773194736861</v>
      </c>
      <c r="S339" s="11">
        <f>AVERAGEIF(Table15[Name],Table15[[#This Row],[Name]],Table15[HSD Above 20 km/h])</f>
        <v>287.34263210526314</v>
      </c>
      <c r="T339" s="11">
        <f>AVERAGEIF(Table15[Name],Table15[[#This Row],[Name]],Table15[Maximum Velocity (km/h)])</f>
        <v>26.175440000000002</v>
      </c>
      <c r="U339" s="11">
        <f>AVERAGEIF(Table15[Name],Table15[[#This Row],[Name]],Table15[Velocity Zone 4 (15-20 Km/h) (m)])</f>
        <v>619.53948315789467</v>
      </c>
      <c r="V339" s="11">
        <f>AVERAGEIF(Table15[Name],Table15[[#This Row],[Name]],Table15[Velocity Zone 6 (25 + Km/h) (m)])</f>
        <v>51.665788947368419</v>
      </c>
      <c r="W339" s="11">
        <f>AVERAGEIF(Table15[Name],Table15[[#This Row],[Name]],Table15[Acceleration B1-3 Total Efforts (Gen 2)])</f>
        <v>67</v>
      </c>
      <c r="X339" s="11">
        <f>AVERAGEIF(Table15[Name],Table15[[#This Row],[Name]],Table15[Deceleration B1-3 Total Efforts (Gen 2)])</f>
        <v>53.263157894736842</v>
      </c>
      <c r="Y339" s="11">
        <f>AVERAGEIF(Table15[Name],Table15[[#This Row],[Name]],Table15[High Intensity Distance (m)_&gt;15])</f>
        <v>906.88211526315797</v>
      </c>
      <c r="Z339" s="11">
        <f>AVERAGEIF(Table15[Name],Table15[[#This Row],[Name]],Table15[Velocity Zone 5 (20-25 Km/h) (m)])</f>
        <v>235.67684315789475</v>
      </c>
      <c r="AA339" s="11">
        <f>AVERAGEIF(Table15[Name],Table15[[#This Row],[Name]],Table15[Total Player Load])</f>
        <v>507.92690578947372</v>
      </c>
      <c r="AB339" s="11">
        <f>AVERAGEIF(Table15[Name],Table15[[#This Row],[Name]],Table15[ACC+DEC])</f>
        <v>120.26315789473684</v>
      </c>
      <c r="AC339" s="11">
        <f>AVERAGE(Table15[Total Distance (m)])</f>
        <v>5546.0900840188679</v>
      </c>
      <c r="AD339" s="11">
        <f>AVERAGE(Table15[HSD Above 20 km/h])</f>
        <v>248.67511279245289</v>
      </c>
      <c r="AE339" s="11">
        <f>AVERAGE(Table15[Maximum Velocity (km/h)])</f>
        <v>25.938714150943401</v>
      </c>
      <c r="AF339" s="11">
        <f>AVERAGE(Table15[Velocity Zone 4 (15-20 Km/h) (m)])</f>
        <v>585.63754809433908</v>
      </c>
      <c r="AG339" s="11">
        <f>AVERAGE(Table15[Velocity Zone 6 (25 + Km/h) (m)])</f>
        <v>55.103452830188672</v>
      </c>
      <c r="AH339" s="11">
        <f>AVERAGE(Table15[Acceleration B1-3 Total Efforts (Gen 2)])</f>
        <v>70.932075471698113</v>
      </c>
      <c r="AI339" s="11">
        <f>AVERAGE(Table15[Deceleration B1-3 Total Efforts (Gen 2)])</f>
        <v>58.513207547169813</v>
      </c>
      <c r="AJ339" s="11">
        <f>AVERAGE(Table15[High Intensity Distance (m)_&gt;15])</f>
        <v>834.31266088679206</v>
      </c>
      <c r="AK339" s="11">
        <f>AVERAGE(Table15[Velocity Zone 5 (20-25 Km/h) (m)])</f>
        <v>193.57165996226419</v>
      </c>
      <c r="AL339" s="11">
        <f>AVERAGE(Table15[Total Player Load])</f>
        <v>612.17092028301886</v>
      </c>
      <c r="AM339" s="11">
        <f>AVERAGE(Table15[ACC+DEC])</f>
        <v>129.44528301886791</v>
      </c>
      <c r="AN339" s="11" t="str">
        <f>TEXT(Table15[[#This Row],[Date]],"mmmm")</f>
        <v>août</v>
      </c>
      <c r="AO339" s="11" t="e">
        <f ca="1">_xlfn.MAXIFS(Table15[Total Distance (m)],Table15[Name],Table15[[#This Row],[Name]])</f>
        <v>#NAME?</v>
      </c>
      <c r="AP339" s="11" t="e">
        <f ca="1">_xlfn.MAXIFS(Table15[HSD Above 20 km/h],Table15[Name],Table15[[#This Row],[Name]])</f>
        <v>#NAME?</v>
      </c>
      <c r="AQ339" s="11" t="e">
        <f ca="1">_xlfn.MAXIFS(Table15[Maximum Velocity (km/h)],Table15[Name],Table15[[#This Row],[Name]])</f>
        <v>#NAME?</v>
      </c>
      <c r="AR339" s="9" t="e">
        <f ca="1">Table15[[#This Row],[Maximum Velocity (km/h)]]/Table15[[#This Row],[Max_Maximum Velocity (km/h)]]</f>
        <v>#NAME?</v>
      </c>
      <c r="AS339" s="11" t="e">
        <f ca="1">_xlfn.MAXIFS(Table15[Velocity Zone 4 (15-20 Km/h) (m)],Table15[Name],Table15[[#This Row],[Name]])</f>
        <v>#NAME?</v>
      </c>
      <c r="AT339" s="11" t="e">
        <f ca="1">_xlfn.MAXIFS(Table15[Velocity Zone 6 (25 + Km/h) (m)],Table15[Name],Table15[[#This Row],[Name]])</f>
        <v>#NAME?</v>
      </c>
      <c r="AU339" s="11" t="e">
        <f ca="1">_xlfn.MAXIFS(Table15[Acceleration B1-3 Total Efforts (Gen 2)],Table15[Name],Table15[[#This Row],[Name]])</f>
        <v>#NAME?</v>
      </c>
      <c r="AV339" s="11" t="e">
        <f ca="1">_xlfn.MAXIFS(Table15[Deceleration B1-3 Total Efforts (Gen 2)],Table15[Name],Table15[[#This Row],[Name]])</f>
        <v>#NAME?</v>
      </c>
      <c r="AW339" s="11" t="e">
        <f ca="1">_xlfn.MAXIFS(Table15[High Intensity Distance (m)_&gt;15],Table15[Name],Table15[[#This Row],[Name]])</f>
        <v>#NAME?</v>
      </c>
      <c r="AX339" s="11" t="e">
        <f ca="1">_xlfn.MAXIFS(Table15[Velocity Zone 5 (20-25 Km/h) (m)],Table15[Name],Table15[[#This Row],[Name]])</f>
        <v>#NAME?</v>
      </c>
      <c r="AY339" s="11" t="e">
        <f ca="1">_xlfn.MAXIFS(Table15[Total Player Load],Table15[Name],Table15[[#This Row],[Name]])</f>
        <v>#NAME?</v>
      </c>
      <c r="AZ339" s="11" t="e">
        <f ca="1">_xlfn.MAXIFS(Table15[ACC+DEC],Table15[Name],Table15[[#This Row],[Name]])</f>
        <v>#NAME?</v>
      </c>
      <c r="BA339" s="11">
        <f>CONVERT(Table15[[#This Row],[Total Duration]],"day","mn")</f>
        <v>85.1</v>
      </c>
      <c r="BB339" s="12">
        <f>Table15[[#This Row],[HSD Above 20 km/h]]/Table15[[#This Row],[Duration(min)]]</f>
        <v>8.6623969447708582</v>
      </c>
      <c r="BC339" s="12">
        <f>Table15[[#This Row],[Velocity Zone 4 (15-20 Km/h) (m)]]/Table15[[#This Row],[Duration(min)]]</f>
        <v>13.204935605170387</v>
      </c>
      <c r="BD339" s="12">
        <f>Table15[[#This Row],[Velocity Zone 6 (25 + Km/h) (m)]]/Table15[[#This Row],[Duration(min)]]</f>
        <v>2.5882490011750883</v>
      </c>
      <c r="BE339" s="12">
        <f>Table15[[#This Row],[Acceleration B1-3 Total Efforts (Gen 2)]]/Table15[[#This Row],[Duration(min)]]</f>
        <v>1.4688601645123385</v>
      </c>
      <c r="BF339" s="12">
        <f>Table15[[#This Row],[Deceleration B1-3 Total Efforts (Gen 2)]]/Table15[[#This Row],[Duration(min)]]</f>
        <v>1.2455934195064631</v>
      </c>
      <c r="BG339" s="12">
        <f>Table15[[#This Row],[High Intensity Distance (m)_&gt;15]]/Table15[[#This Row],[Duration(min)]]</f>
        <v>21.867332549941249</v>
      </c>
      <c r="BH339" s="12">
        <f>Table15[[#This Row],[Velocity Zone 5 (20-25 Km/h) (m)]]/Table15[[#This Row],[Duration(min)]]</f>
        <v>6.0741479435957704</v>
      </c>
      <c r="BI339" s="12">
        <f>Table15[[#This Row],[Total Player Load]]/Table15[[#This Row],[Duration(min)]]</f>
        <v>11.05904312573443</v>
      </c>
      <c r="BJ339" s="12">
        <f>Table15[[#This Row],[ACC+DEC]]/Table15[[#This Row],[Duration(min)]]</f>
        <v>2.7144535840188015</v>
      </c>
      <c r="BK339" s="11"/>
      <c r="BL339" s="11"/>
    </row>
    <row r="340" spans="1:64" x14ac:dyDescent="0.3">
      <c r="A340" s="6" t="s">
        <v>22</v>
      </c>
      <c r="B340" s="6" t="s">
        <v>235</v>
      </c>
      <c r="C340" s="18" t="s">
        <v>236</v>
      </c>
      <c r="D340" s="6" t="s">
        <v>19</v>
      </c>
      <c r="E340" s="17" t="s">
        <v>240</v>
      </c>
      <c r="F340" s="19">
        <v>8016.4956099999999</v>
      </c>
      <c r="G340" s="19">
        <v>489.17</v>
      </c>
      <c r="H340" s="19">
        <v>33.176090000000002</v>
      </c>
      <c r="I340" s="19">
        <v>876.03003000000001</v>
      </c>
      <c r="J340" s="19">
        <v>189.59</v>
      </c>
      <c r="K340" s="19">
        <v>87</v>
      </c>
      <c r="L340" s="19">
        <v>95</v>
      </c>
      <c r="M340" s="19">
        <v>1365.20003</v>
      </c>
      <c r="N340" s="19">
        <v>299.58</v>
      </c>
      <c r="O340" s="19">
        <v>848.86315999999999</v>
      </c>
      <c r="P340" s="25">
        <v>103.61335</v>
      </c>
      <c r="Q340" s="26">
        <f>SUM(Table15[[#This Row],[Acceleration B1-3 Total Efforts (Gen 2)]:[Deceleration B1-3 Total Efforts (Gen 2)]])</f>
        <v>182</v>
      </c>
      <c r="R340" s="22">
        <f>AVERAGEIF(Table15[Name],Table15[[#This Row],[Name]],Table15[Total Distance (m)])</f>
        <v>5462.7683058620696</v>
      </c>
      <c r="S340" s="11">
        <f>AVERAGEIF(Table15[Name],Table15[[#This Row],[Name]],Table15[HSD Above 20 km/h])</f>
        <v>326.42379344827589</v>
      </c>
      <c r="T340" s="11">
        <f>AVERAGEIF(Table15[Name],Table15[[#This Row],[Name]],Table15[Maximum Velocity (km/h)])</f>
        <v>27.231627931034481</v>
      </c>
      <c r="U340" s="11">
        <f>AVERAGEIF(Table15[Name],Table15[[#This Row],[Name]],Table15[Velocity Zone 4 (15-20 Km/h) (m)])</f>
        <v>608.04103965517231</v>
      </c>
      <c r="V340" s="11">
        <f>AVERAGEIF(Table15[Name],Table15[[#This Row],[Name]],Table15[Velocity Zone 6 (25 + Km/h) (m)])</f>
        <v>84.49862137931035</v>
      </c>
      <c r="W340" s="11">
        <f>AVERAGEIF(Table15[Name],Table15[[#This Row],[Name]],Table15[Acceleration B1-3 Total Efforts (Gen 2)])</f>
        <v>82.482758620689651</v>
      </c>
      <c r="X340" s="11">
        <f>AVERAGEIF(Table15[Name],Table15[[#This Row],[Name]],Table15[Deceleration B1-3 Total Efforts (Gen 2)])</f>
        <v>68.65517241379311</v>
      </c>
      <c r="Y340" s="11">
        <f>AVERAGEIF(Table15[Name],Table15[[#This Row],[Name]],Table15[High Intensity Distance (m)_&gt;15])</f>
        <v>934.4648331034482</v>
      </c>
      <c r="Z340" s="11">
        <f>AVERAGEIF(Table15[Name],Table15[[#This Row],[Name]],Table15[Velocity Zone 5 (20-25 Km/h) (m)])</f>
        <v>241.92517206896545</v>
      </c>
      <c r="AA340" s="11">
        <f>AVERAGEIF(Table15[Name],Table15[[#This Row],[Name]],Table15[Total Player Load])</f>
        <v>648.54259724137933</v>
      </c>
      <c r="AB340" s="11">
        <f>AVERAGEIF(Table15[Name],Table15[[#This Row],[Name]],Table15[ACC+DEC])</f>
        <v>151.13793103448276</v>
      </c>
      <c r="AC340" s="11">
        <f>AVERAGE(Table15[Total Distance (m)])</f>
        <v>5546.0900840188679</v>
      </c>
      <c r="AD340" s="11">
        <f>AVERAGE(Table15[HSD Above 20 km/h])</f>
        <v>248.67511279245289</v>
      </c>
      <c r="AE340" s="11">
        <f>AVERAGE(Table15[Maximum Velocity (km/h)])</f>
        <v>25.938714150943401</v>
      </c>
      <c r="AF340" s="11">
        <f>AVERAGE(Table15[Velocity Zone 4 (15-20 Km/h) (m)])</f>
        <v>585.63754809433908</v>
      </c>
      <c r="AG340" s="11">
        <f>AVERAGE(Table15[Velocity Zone 6 (25 + Km/h) (m)])</f>
        <v>55.103452830188672</v>
      </c>
      <c r="AH340" s="11">
        <f>AVERAGE(Table15[Acceleration B1-3 Total Efforts (Gen 2)])</f>
        <v>70.932075471698113</v>
      </c>
      <c r="AI340" s="11">
        <f>AVERAGE(Table15[Deceleration B1-3 Total Efforts (Gen 2)])</f>
        <v>58.513207547169813</v>
      </c>
      <c r="AJ340" s="11">
        <f>AVERAGE(Table15[High Intensity Distance (m)_&gt;15])</f>
        <v>834.31266088679206</v>
      </c>
      <c r="AK340" s="11">
        <f>AVERAGE(Table15[Velocity Zone 5 (20-25 Km/h) (m)])</f>
        <v>193.57165996226419</v>
      </c>
      <c r="AL340" s="11">
        <f>AVERAGE(Table15[Total Player Load])</f>
        <v>612.17092028301886</v>
      </c>
      <c r="AM340" s="11">
        <f>AVERAGE(Table15[ACC+DEC])</f>
        <v>129.44528301886791</v>
      </c>
      <c r="AN340" s="11" t="str">
        <f>TEXT(Table15[[#This Row],[Date]],"mmmm")</f>
        <v>août</v>
      </c>
      <c r="AO340" s="11" t="e">
        <f ca="1">_xlfn.MAXIFS(Table15[Total Distance (m)],Table15[Name],Table15[[#This Row],[Name]])</f>
        <v>#NAME?</v>
      </c>
      <c r="AP340" s="11" t="e">
        <f ca="1">_xlfn.MAXIFS(Table15[HSD Above 20 km/h],Table15[Name],Table15[[#This Row],[Name]])</f>
        <v>#NAME?</v>
      </c>
      <c r="AQ340" s="11" t="e">
        <f ca="1">_xlfn.MAXIFS(Table15[Maximum Velocity (km/h)],Table15[Name],Table15[[#This Row],[Name]])</f>
        <v>#NAME?</v>
      </c>
      <c r="AR340" s="9" t="e">
        <f ca="1">Table15[[#This Row],[Maximum Velocity (km/h)]]/Table15[[#This Row],[Max_Maximum Velocity (km/h)]]</f>
        <v>#NAME?</v>
      </c>
      <c r="AS340" s="11" t="e">
        <f ca="1">_xlfn.MAXIFS(Table15[Velocity Zone 4 (15-20 Km/h) (m)],Table15[Name],Table15[[#This Row],[Name]])</f>
        <v>#NAME?</v>
      </c>
      <c r="AT340" s="11" t="e">
        <f ca="1">_xlfn.MAXIFS(Table15[Velocity Zone 6 (25 + Km/h) (m)],Table15[Name],Table15[[#This Row],[Name]])</f>
        <v>#NAME?</v>
      </c>
      <c r="AU340" s="11" t="e">
        <f ca="1">_xlfn.MAXIFS(Table15[Acceleration B1-3 Total Efforts (Gen 2)],Table15[Name],Table15[[#This Row],[Name]])</f>
        <v>#NAME?</v>
      </c>
      <c r="AV340" s="11" t="e">
        <f ca="1">_xlfn.MAXIFS(Table15[Deceleration B1-3 Total Efforts (Gen 2)],Table15[Name],Table15[[#This Row],[Name]])</f>
        <v>#NAME?</v>
      </c>
      <c r="AW340" s="11" t="e">
        <f ca="1">_xlfn.MAXIFS(Table15[High Intensity Distance (m)_&gt;15],Table15[Name],Table15[[#This Row],[Name]])</f>
        <v>#NAME?</v>
      </c>
      <c r="AX340" s="11" t="e">
        <f ca="1">_xlfn.MAXIFS(Table15[Velocity Zone 5 (20-25 Km/h) (m)],Table15[Name],Table15[[#This Row],[Name]])</f>
        <v>#NAME?</v>
      </c>
      <c r="AY340" s="11" t="e">
        <f ca="1">_xlfn.MAXIFS(Table15[Total Player Load],Table15[Name],Table15[[#This Row],[Name]])</f>
        <v>#NAME?</v>
      </c>
      <c r="AZ340" s="11" t="e">
        <f ca="1">_xlfn.MAXIFS(Table15[ACC+DEC],Table15[Name],Table15[[#This Row],[Name]])</f>
        <v>#NAME?</v>
      </c>
      <c r="BA340" s="11">
        <f>CONVERT(Table15[[#This Row],[Total Duration]],"day","mn")</f>
        <v>77.36666666666666</v>
      </c>
      <c r="BB340" s="12">
        <f>Table15[[#This Row],[HSD Above 20 km/h]]/Table15[[#This Row],[Duration(min)]]</f>
        <v>6.3227488151658777</v>
      </c>
      <c r="BC340" s="12">
        <f>Table15[[#This Row],[Velocity Zone 4 (15-20 Km/h) (m)]]/Table15[[#This Row],[Duration(min)]]</f>
        <v>11.323093881947438</v>
      </c>
      <c r="BD340" s="12">
        <f>Table15[[#This Row],[Velocity Zone 6 (25 + Km/h) (m)]]/Table15[[#This Row],[Duration(min)]]</f>
        <v>2.4505385609651014</v>
      </c>
      <c r="BE340" s="12">
        <f>Table15[[#This Row],[Acceleration B1-3 Total Efforts (Gen 2)]]/Table15[[#This Row],[Duration(min)]]</f>
        <v>1.124515295131409</v>
      </c>
      <c r="BF340" s="12">
        <f>Table15[[#This Row],[Deceleration B1-3 Total Efforts (Gen 2)]]/Table15[[#This Row],[Duration(min)]]</f>
        <v>1.2279190004308489</v>
      </c>
      <c r="BG340" s="12">
        <f>Table15[[#This Row],[High Intensity Distance (m)_&gt;15]]/Table15[[#This Row],[Duration(min)]]</f>
        <v>17.645842697113313</v>
      </c>
      <c r="BH340" s="12">
        <f>Table15[[#This Row],[Velocity Zone 5 (20-25 Km/h) (m)]]/Table15[[#This Row],[Duration(min)]]</f>
        <v>3.8722102542007755</v>
      </c>
      <c r="BI340" s="12">
        <f>Table15[[#This Row],[Total Player Load]]/Table15[[#This Row],[Duration(min)]]</f>
        <v>10.971949504523913</v>
      </c>
      <c r="BJ340" s="12">
        <f>Table15[[#This Row],[ACC+DEC]]/Table15[[#This Row],[Duration(min)]]</f>
        <v>2.3524342955622579</v>
      </c>
      <c r="BK340" s="11"/>
      <c r="BL340" s="11"/>
    </row>
    <row r="341" spans="1:64" x14ac:dyDescent="0.3">
      <c r="A341" s="6" t="s">
        <v>37</v>
      </c>
      <c r="B341" s="6" t="s">
        <v>235</v>
      </c>
      <c r="C341" s="18" t="s">
        <v>236</v>
      </c>
      <c r="D341" s="6" t="s">
        <v>19</v>
      </c>
      <c r="E341" s="17" t="s">
        <v>241</v>
      </c>
      <c r="F341" s="19">
        <v>2992.14111</v>
      </c>
      <c r="G341" s="19">
        <v>218.71</v>
      </c>
      <c r="H341" s="19">
        <v>29.796469999999999</v>
      </c>
      <c r="I341" s="19">
        <v>360.14001000000002</v>
      </c>
      <c r="J341" s="19">
        <v>56.71</v>
      </c>
      <c r="K341" s="19">
        <v>39</v>
      </c>
      <c r="L341" s="19">
        <v>20</v>
      </c>
      <c r="M341" s="19">
        <v>578.85001</v>
      </c>
      <c r="N341" s="19">
        <v>162</v>
      </c>
      <c r="O341" s="19">
        <v>289.52841000000001</v>
      </c>
      <c r="P341" s="25">
        <v>97.008330000000001</v>
      </c>
      <c r="Q341" s="26">
        <f>SUM(Table15[[#This Row],[Acceleration B1-3 Total Efforts (Gen 2)]:[Deceleration B1-3 Total Efforts (Gen 2)]])</f>
        <v>59</v>
      </c>
      <c r="R341" s="22">
        <f>AVERAGEIF(Table15[Name],Table15[[#This Row],[Name]],Table15[Total Distance (m)])</f>
        <v>6139.7996708333349</v>
      </c>
      <c r="S341" s="11">
        <f>AVERAGEIF(Table15[Name],Table15[[#This Row],[Name]],Table15[HSD Above 20 km/h])</f>
        <v>201.54916583333338</v>
      </c>
      <c r="T341" s="11">
        <f>AVERAGEIF(Table15[Name],Table15[[#This Row],[Name]],Table15[Maximum Velocity (km/h)])</f>
        <v>23.793131666666667</v>
      </c>
      <c r="U341" s="11">
        <f>AVERAGEIF(Table15[Name],Table15[[#This Row],[Name]],Table15[Velocity Zone 4 (15-20 Km/h) (m)])</f>
        <v>577.89167124999983</v>
      </c>
      <c r="V341" s="11">
        <f>AVERAGEIF(Table15[Name],Table15[[#This Row],[Name]],Table15[Velocity Zone 6 (25 + Km/h) (m)])</f>
        <v>45.649166250000007</v>
      </c>
      <c r="W341" s="11">
        <f>AVERAGEIF(Table15[Name],Table15[[#This Row],[Name]],Table15[Acceleration B1-3 Total Efforts (Gen 2)])</f>
        <v>68.25</v>
      </c>
      <c r="X341" s="11">
        <f>AVERAGEIF(Table15[Name],Table15[[#This Row],[Name]],Table15[Deceleration B1-3 Total Efforts (Gen 2)])</f>
        <v>52.208333333333336</v>
      </c>
      <c r="Y341" s="11">
        <f>AVERAGEIF(Table15[Name],Table15[[#This Row],[Name]],Table15[High Intensity Distance (m)_&gt;15])</f>
        <v>779.44083708333335</v>
      </c>
      <c r="Z341" s="11">
        <f>AVERAGEIF(Table15[Name],Table15[[#This Row],[Name]],Table15[Velocity Zone 5 (20-25 Km/h) (m)])</f>
        <v>155.89999958333337</v>
      </c>
      <c r="AA341" s="11">
        <f>AVERAGEIF(Table15[Name],Table15[[#This Row],[Name]],Table15[Total Player Load])</f>
        <v>674.74275333333321</v>
      </c>
      <c r="AB341" s="11">
        <f>AVERAGEIF(Table15[Name],Table15[[#This Row],[Name]],Table15[ACC+DEC])</f>
        <v>120.45833333333333</v>
      </c>
      <c r="AC341" s="11">
        <f>AVERAGE(Table15[Total Distance (m)])</f>
        <v>5546.0900840188679</v>
      </c>
      <c r="AD341" s="11">
        <f>AVERAGE(Table15[HSD Above 20 km/h])</f>
        <v>248.67511279245289</v>
      </c>
      <c r="AE341" s="11">
        <f>AVERAGE(Table15[Maximum Velocity (km/h)])</f>
        <v>25.938714150943401</v>
      </c>
      <c r="AF341" s="11">
        <f>AVERAGE(Table15[Velocity Zone 4 (15-20 Km/h) (m)])</f>
        <v>585.63754809433908</v>
      </c>
      <c r="AG341" s="11">
        <f>AVERAGE(Table15[Velocity Zone 6 (25 + Km/h) (m)])</f>
        <v>55.103452830188672</v>
      </c>
      <c r="AH341" s="11">
        <f>AVERAGE(Table15[Acceleration B1-3 Total Efforts (Gen 2)])</f>
        <v>70.932075471698113</v>
      </c>
      <c r="AI341" s="11">
        <f>AVERAGE(Table15[Deceleration B1-3 Total Efforts (Gen 2)])</f>
        <v>58.513207547169813</v>
      </c>
      <c r="AJ341" s="11">
        <f>AVERAGE(Table15[High Intensity Distance (m)_&gt;15])</f>
        <v>834.31266088679206</v>
      </c>
      <c r="AK341" s="11">
        <f>AVERAGE(Table15[Velocity Zone 5 (20-25 Km/h) (m)])</f>
        <v>193.57165996226419</v>
      </c>
      <c r="AL341" s="11">
        <f>AVERAGE(Table15[Total Player Load])</f>
        <v>612.17092028301886</v>
      </c>
      <c r="AM341" s="11">
        <f>AVERAGE(Table15[ACC+DEC])</f>
        <v>129.44528301886791</v>
      </c>
      <c r="AN341" s="11" t="str">
        <f>TEXT(Table15[[#This Row],[Date]],"mmmm")</f>
        <v>août</v>
      </c>
      <c r="AO341" s="11" t="e">
        <f ca="1">_xlfn.MAXIFS(Table15[Total Distance (m)],Table15[Name],Table15[[#This Row],[Name]])</f>
        <v>#NAME?</v>
      </c>
      <c r="AP341" s="11" t="e">
        <f ca="1">_xlfn.MAXIFS(Table15[HSD Above 20 km/h],Table15[Name],Table15[[#This Row],[Name]])</f>
        <v>#NAME?</v>
      </c>
      <c r="AQ341" s="11" t="e">
        <f ca="1">_xlfn.MAXIFS(Table15[Maximum Velocity (km/h)],Table15[Name],Table15[[#This Row],[Name]])</f>
        <v>#NAME?</v>
      </c>
      <c r="AR341" s="9" t="e">
        <f ca="1">Table15[[#This Row],[Maximum Velocity (km/h)]]/Table15[[#This Row],[Max_Maximum Velocity (km/h)]]</f>
        <v>#NAME?</v>
      </c>
      <c r="AS341" s="11" t="e">
        <f ca="1">_xlfn.MAXIFS(Table15[Velocity Zone 4 (15-20 Km/h) (m)],Table15[Name],Table15[[#This Row],[Name]])</f>
        <v>#NAME?</v>
      </c>
      <c r="AT341" s="11" t="e">
        <f ca="1">_xlfn.MAXIFS(Table15[Velocity Zone 6 (25 + Km/h) (m)],Table15[Name],Table15[[#This Row],[Name]])</f>
        <v>#NAME?</v>
      </c>
      <c r="AU341" s="11" t="e">
        <f ca="1">_xlfn.MAXIFS(Table15[Acceleration B1-3 Total Efforts (Gen 2)],Table15[Name],Table15[[#This Row],[Name]])</f>
        <v>#NAME?</v>
      </c>
      <c r="AV341" s="11" t="e">
        <f ca="1">_xlfn.MAXIFS(Table15[Deceleration B1-3 Total Efforts (Gen 2)],Table15[Name],Table15[[#This Row],[Name]])</f>
        <v>#NAME?</v>
      </c>
      <c r="AW341" s="11" t="e">
        <f ca="1">_xlfn.MAXIFS(Table15[High Intensity Distance (m)_&gt;15],Table15[Name],Table15[[#This Row],[Name]])</f>
        <v>#NAME?</v>
      </c>
      <c r="AX341" s="11" t="e">
        <f ca="1">_xlfn.MAXIFS(Table15[Velocity Zone 5 (20-25 Km/h) (m)],Table15[Name],Table15[[#This Row],[Name]])</f>
        <v>#NAME?</v>
      </c>
      <c r="AY341" s="11" t="e">
        <f ca="1">_xlfn.MAXIFS(Table15[Total Player Load],Table15[Name],Table15[[#This Row],[Name]])</f>
        <v>#NAME?</v>
      </c>
      <c r="AZ341" s="11" t="e">
        <f ca="1">_xlfn.MAXIFS(Table15[ACC+DEC],Table15[Name],Table15[[#This Row],[Name]])</f>
        <v>#NAME?</v>
      </c>
      <c r="BA341" s="11">
        <f>CONVERT(Table15[[#This Row],[Total Duration]],"day","mn")</f>
        <v>30.833333333333329</v>
      </c>
      <c r="BB341" s="12">
        <f>Table15[[#This Row],[HSD Above 20 km/h]]/Table15[[#This Row],[Duration(min)]]</f>
        <v>7.0932972972972985</v>
      </c>
      <c r="BC341" s="12">
        <f>Table15[[#This Row],[Velocity Zone 4 (15-20 Km/h) (m)]]/Table15[[#This Row],[Duration(min)]]</f>
        <v>11.680216540540544</v>
      </c>
      <c r="BD341" s="12">
        <f>Table15[[#This Row],[Velocity Zone 6 (25 + Km/h) (m)]]/Table15[[#This Row],[Duration(min)]]</f>
        <v>1.8392432432432435</v>
      </c>
      <c r="BE341" s="12">
        <f>Table15[[#This Row],[Acceleration B1-3 Total Efforts (Gen 2)]]/Table15[[#This Row],[Duration(min)]]</f>
        <v>1.264864864864865</v>
      </c>
      <c r="BF341" s="12">
        <f>Table15[[#This Row],[Deceleration B1-3 Total Efforts (Gen 2)]]/Table15[[#This Row],[Duration(min)]]</f>
        <v>0.6486486486486488</v>
      </c>
      <c r="BG341" s="12">
        <f>Table15[[#This Row],[High Intensity Distance (m)_&gt;15]]/Table15[[#This Row],[Duration(min)]]</f>
        <v>18.773513837837839</v>
      </c>
      <c r="BH341" s="12">
        <f>Table15[[#This Row],[Velocity Zone 5 (20-25 Km/h) (m)]]/Table15[[#This Row],[Duration(min)]]</f>
        <v>5.2540540540540546</v>
      </c>
      <c r="BI341" s="12">
        <f>Table15[[#This Row],[Total Player Load]]/Table15[[#This Row],[Duration(min)]]</f>
        <v>9.3901105945945957</v>
      </c>
      <c r="BJ341" s="12">
        <f>Table15[[#This Row],[ACC+DEC]]/Table15[[#This Row],[Duration(min)]]</f>
        <v>1.9135135135135137</v>
      </c>
      <c r="BK341" s="11"/>
      <c r="BL341" s="11"/>
    </row>
    <row r="342" spans="1:64" x14ac:dyDescent="0.3">
      <c r="A342" s="6" t="s">
        <v>23</v>
      </c>
      <c r="B342" s="6" t="s">
        <v>235</v>
      </c>
      <c r="C342" s="18" t="s">
        <v>236</v>
      </c>
      <c r="D342" s="6" t="s">
        <v>24</v>
      </c>
      <c r="E342" s="17" t="s">
        <v>242</v>
      </c>
      <c r="F342" s="19">
        <v>4153.3121899999996</v>
      </c>
      <c r="G342" s="19">
        <v>543.84001000000001</v>
      </c>
      <c r="H342" s="19">
        <v>30.647680000000001</v>
      </c>
      <c r="I342" s="19">
        <v>588.49000999999998</v>
      </c>
      <c r="J342" s="19">
        <v>148.02000000000001</v>
      </c>
      <c r="K342" s="19">
        <v>49</v>
      </c>
      <c r="L342" s="19">
        <v>37</v>
      </c>
      <c r="M342" s="19">
        <v>1132.3300200000001</v>
      </c>
      <c r="N342" s="19">
        <v>395.82001000000002</v>
      </c>
      <c r="O342" s="19">
        <v>401.60762999999997</v>
      </c>
      <c r="P342" s="25">
        <v>91.873890000000003</v>
      </c>
      <c r="Q342" s="26">
        <f>SUM(Table15[[#This Row],[Acceleration B1-3 Total Efforts (Gen 2)]:[Deceleration B1-3 Total Efforts (Gen 2)]])</f>
        <v>86</v>
      </c>
      <c r="R342" s="22">
        <f>AVERAGEIF(Table15[Name],Table15[[#This Row],[Name]],Table15[Total Distance (m)])</f>
        <v>6241.2704329032267</v>
      </c>
      <c r="S342" s="11">
        <f>AVERAGEIF(Table15[Name],Table15[[#This Row],[Name]],Table15[HSD Above 20 km/h])</f>
        <v>217.21870838709677</v>
      </c>
      <c r="T342" s="11">
        <f>AVERAGEIF(Table15[Name],Table15[[#This Row],[Name]],Table15[Maximum Velocity (km/h)])</f>
        <v>26.033857419354835</v>
      </c>
      <c r="U342" s="11">
        <f>AVERAGEIF(Table15[Name],Table15[[#This Row],[Name]],Table15[Velocity Zone 4 (15-20 Km/h) (m)])</f>
        <v>570.99710096774197</v>
      </c>
      <c r="V342" s="11">
        <f>AVERAGEIF(Table15[Name],Table15[[#This Row],[Name]],Table15[Velocity Zone 6 (25 + Km/h) (m)])</f>
        <v>39.649355161290323</v>
      </c>
      <c r="W342" s="11">
        <f>AVERAGEIF(Table15[Name],Table15[[#This Row],[Name]],Table15[Acceleration B1-3 Total Efforts (Gen 2)])</f>
        <v>62.967741935483872</v>
      </c>
      <c r="X342" s="11">
        <f>AVERAGEIF(Table15[Name],Table15[[#This Row],[Name]],Table15[Deceleration B1-3 Total Efforts (Gen 2)])</f>
        <v>49.29032258064516</v>
      </c>
      <c r="Y342" s="11">
        <f>AVERAGEIF(Table15[Name],Table15[[#This Row],[Name]],Table15[High Intensity Distance (m)_&gt;15])</f>
        <v>788.2158093548386</v>
      </c>
      <c r="Z342" s="11">
        <f>AVERAGEIF(Table15[Name],Table15[[#This Row],[Name]],Table15[Velocity Zone 5 (20-25 Km/h) (m)])</f>
        <v>177.56935322580642</v>
      </c>
      <c r="AA342" s="11">
        <f>AVERAGEIF(Table15[Name],Table15[[#This Row],[Name]],Table15[Total Player Load])</f>
        <v>665.93952838709663</v>
      </c>
      <c r="AB342" s="11">
        <f>AVERAGEIF(Table15[Name],Table15[[#This Row],[Name]],Table15[ACC+DEC])</f>
        <v>112.25806451612904</v>
      </c>
      <c r="AC342" s="11">
        <f>AVERAGE(Table15[Total Distance (m)])</f>
        <v>5546.0900840188679</v>
      </c>
      <c r="AD342" s="11">
        <f>AVERAGE(Table15[HSD Above 20 km/h])</f>
        <v>248.67511279245289</v>
      </c>
      <c r="AE342" s="11">
        <f>AVERAGE(Table15[Maximum Velocity (km/h)])</f>
        <v>25.938714150943401</v>
      </c>
      <c r="AF342" s="11">
        <f>AVERAGE(Table15[Velocity Zone 4 (15-20 Km/h) (m)])</f>
        <v>585.63754809433908</v>
      </c>
      <c r="AG342" s="11">
        <f>AVERAGE(Table15[Velocity Zone 6 (25 + Km/h) (m)])</f>
        <v>55.103452830188672</v>
      </c>
      <c r="AH342" s="11">
        <f>AVERAGE(Table15[Acceleration B1-3 Total Efforts (Gen 2)])</f>
        <v>70.932075471698113</v>
      </c>
      <c r="AI342" s="11">
        <f>AVERAGE(Table15[Deceleration B1-3 Total Efforts (Gen 2)])</f>
        <v>58.513207547169813</v>
      </c>
      <c r="AJ342" s="11">
        <f>AVERAGE(Table15[High Intensity Distance (m)_&gt;15])</f>
        <v>834.31266088679206</v>
      </c>
      <c r="AK342" s="11">
        <f>AVERAGE(Table15[Velocity Zone 5 (20-25 Km/h) (m)])</f>
        <v>193.57165996226419</v>
      </c>
      <c r="AL342" s="11">
        <f>AVERAGE(Table15[Total Player Load])</f>
        <v>612.17092028301886</v>
      </c>
      <c r="AM342" s="11">
        <f>AVERAGE(Table15[ACC+DEC])</f>
        <v>129.44528301886791</v>
      </c>
      <c r="AN342" s="11" t="str">
        <f>TEXT(Table15[[#This Row],[Date]],"mmmm")</f>
        <v>août</v>
      </c>
      <c r="AO342" s="11" t="e">
        <f ca="1">_xlfn.MAXIFS(Table15[Total Distance (m)],Table15[Name],Table15[[#This Row],[Name]])</f>
        <v>#NAME?</v>
      </c>
      <c r="AP342" s="11" t="e">
        <f ca="1">_xlfn.MAXIFS(Table15[HSD Above 20 km/h],Table15[Name],Table15[[#This Row],[Name]])</f>
        <v>#NAME?</v>
      </c>
      <c r="AQ342" s="11" t="e">
        <f ca="1">_xlfn.MAXIFS(Table15[Maximum Velocity (km/h)],Table15[Name],Table15[[#This Row],[Name]])</f>
        <v>#NAME?</v>
      </c>
      <c r="AR342" s="9" t="e">
        <f ca="1">Table15[[#This Row],[Maximum Velocity (km/h)]]/Table15[[#This Row],[Max_Maximum Velocity (km/h)]]</f>
        <v>#NAME?</v>
      </c>
      <c r="AS342" s="11" t="e">
        <f ca="1">_xlfn.MAXIFS(Table15[Velocity Zone 4 (15-20 Km/h) (m)],Table15[Name],Table15[[#This Row],[Name]])</f>
        <v>#NAME?</v>
      </c>
      <c r="AT342" s="11" t="e">
        <f ca="1">_xlfn.MAXIFS(Table15[Velocity Zone 6 (25 + Km/h) (m)],Table15[Name],Table15[[#This Row],[Name]])</f>
        <v>#NAME?</v>
      </c>
      <c r="AU342" s="11" t="e">
        <f ca="1">_xlfn.MAXIFS(Table15[Acceleration B1-3 Total Efforts (Gen 2)],Table15[Name],Table15[[#This Row],[Name]])</f>
        <v>#NAME?</v>
      </c>
      <c r="AV342" s="11" t="e">
        <f ca="1">_xlfn.MAXIFS(Table15[Deceleration B1-3 Total Efforts (Gen 2)],Table15[Name],Table15[[#This Row],[Name]])</f>
        <v>#NAME?</v>
      </c>
      <c r="AW342" s="11" t="e">
        <f ca="1">_xlfn.MAXIFS(Table15[High Intensity Distance (m)_&gt;15],Table15[Name],Table15[[#This Row],[Name]])</f>
        <v>#NAME?</v>
      </c>
      <c r="AX342" s="11" t="e">
        <f ca="1">_xlfn.MAXIFS(Table15[Velocity Zone 5 (20-25 Km/h) (m)],Table15[Name],Table15[[#This Row],[Name]])</f>
        <v>#NAME?</v>
      </c>
      <c r="AY342" s="11" t="e">
        <f ca="1">_xlfn.MAXIFS(Table15[Total Player Load],Table15[Name],Table15[[#This Row],[Name]])</f>
        <v>#NAME?</v>
      </c>
      <c r="AZ342" s="11" t="e">
        <f ca="1">_xlfn.MAXIFS(Table15[ACC+DEC],Table15[Name],Table15[[#This Row],[Name]])</f>
        <v>#NAME?</v>
      </c>
      <c r="BA342" s="11">
        <f>CONVERT(Table15[[#This Row],[Total Duration]],"day","mn")</f>
        <v>45.2</v>
      </c>
      <c r="BB342" s="12">
        <f>Table15[[#This Row],[HSD Above 20 km/h]]/Table15[[#This Row],[Duration(min)]]</f>
        <v>12.031858628318583</v>
      </c>
      <c r="BC342" s="12">
        <f>Table15[[#This Row],[Velocity Zone 4 (15-20 Km/h) (m)]]/Table15[[#This Row],[Duration(min)]]</f>
        <v>13.019690486725663</v>
      </c>
      <c r="BD342" s="12">
        <f>Table15[[#This Row],[Velocity Zone 6 (25 + Km/h) (m)]]/Table15[[#This Row],[Duration(min)]]</f>
        <v>3.2747787610619468</v>
      </c>
      <c r="BE342" s="12">
        <f>Table15[[#This Row],[Acceleration B1-3 Total Efforts (Gen 2)]]/Table15[[#This Row],[Duration(min)]]</f>
        <v>1.084070796460177</v>
      </c>
      <c r="BF342" s="12">
        <f>Table15[[#This Row],[Deceleration B1-3 Total Efforts (Gen 2)]]/Table15[[#This Row],[Duration(min)]]</f>
        <v>0.81858407079646012</v>
      </c>
      <c r="BG342" s="12">
        <f>Table15[[#This Row],[High Intensity Distance (m)_&gt;15]]/Table15[[#This Row],[Duration(min)]]</f>
        <v>25.051549115044249</v>
      </c>
      <c r="BH342" s="12">
        <f>Table15[[#This Row],[Velocity Zone 5 (20-25 Km/h) (m)]]/Table15[[#This Row],[Duration(min)]]</f>
        <v>8.7570798672566372</v>
      </c>
      <c r="BI342" s="12">
        <f>Table15[[#This Row],[Total Player Load]]/Table15[[#This Row],[Duration(min)]]</f>
        <v>8.885124557522122</v>
      </c>
      <c r="BJ342" s="12">
        <f>Table15[[#This Row],[ACC+DEC]]/Table15[[#This Row],[Duration(min)]]</f>
        <v>1.902654867256637</v>
      </c>
      <c r="BK342" s="11"/>
      <c r="BL342" s="11"/>
    </row>
    <row r="343" spans="1:64" x14ac:dyDescent="0.3">
      <c r="A343" s="6" t="s">
        <v>243</v>
      </c>
      <c r="B343" s="6" t="s">
        <v>235</v>
      </c>
      <c r="C343" s="18" t="s">
        <v>236</v>
      </c>
      <c r="D343" s="6" t="s">
        <v>36</v>
      </c>
      <c r="E343" s="17" t="s">
        <v>244</v>
      </c>
      <c r="F343" s="19">
        <v>1345.8608400000001</v>
      </c>
      <c r="G343" s="19">
        <v>416.33001000000002</v>
      </c>
      <c r="H343" s="19">
        <v>25.44341</v>
      </c>
      <c r="I343" s="19">
        <v>389.10001</v>
      </c>
      <c r="J343" s="19">
        <v>18.41</v>
      </c>
      <c r="K343" s="19">
        <v>40</v>
      </c>
      <c r="L343" s="19">
        <v>28</v>
      </c>
      <c r="M343" s="19">
        <v>805.43002000000001</v>
      </c>
      <c r="N343" s="19">
        <v>397.92000999999999</v>
      </c>
      <c r="O343" s="19">
        <v>132.38556</v>
      </c>
      <c r="P343" s="25">
        <v>69.781930000000003</v>
      </c>
      <c r="Q343" s="26">
        <f>SUM(Table15[[#This Row],[Acceleration B1-3 Total Efforts (Gen 2)]:[Deceleration B1-3 Total Efforts (Gen 2)]])</f>
        <v>68</v>
      </c>
      <c r="R343" s="22">
        <f>AVERAGEIF(Table15[Name],Table15[[#This Row],[Name]],Table15[Total Distance (m)])</f>
        <v>4653.3394641666673</v>
      </c>
      <c r="S343" s="11">
        <f>AVERAGEIF(Table15[Name],Table15[[#This Row],[Name]],Table15[HSD Above 20 km/h])</f>
        <v>212.23666666666668</v>
      </c>
      <c r="T343" s="11">
        <f>AVERAGEIF(Table15[Name],Table15[[#This Row],[Name]],Table15[Maximum Velocity (km/h)])</f>
        <v>24.099748333333327</v>
      </c>
      <c r="U343" s="11">
        <f>AVERAGEIF(Table15[Name],Table15[[#This Row],[Name]],Table15[Velocity Zone 4 (15-20 Km/h) (m)])</f>
        <v>675.83916416666659</v>
      </c>
      <c r="V343" s="11">
        <f>AVERAGEIF(Table15[Name],Table15[[#This Row],[Name]],Table15[Velocity Zone 6 (25 + Km/h) (m)])</f>
        <v>35.158333333333331</v>
      </c>
      <c r="W343" s="11">
        <f>AVERAGEIF(Table15[Name],Table15[[#This Row],[Name]],Table15[Acceleration B1-3 Total Efforts (Gen 2)])</f>
        <v>68.666666666666671</v>
      </c>
      <c r="X343" s="11">
        <f>AVERAGEIF(Table15[Name],Table15[[#This Row],[Name]],Table15[Deceleration B1-3 Total Efforts (Gen 2)])</f>
        <v>68.083333333333329</v>
      </c>
      <c r="Y343" s="11">
        <f>AVERAGEIF(Table15[Name],Table15[[#This Row],[Name]],Table15[High Intensity Distance (m)_&gt;15])</f>
        <v>888.07583083333338</v>
      </c>
      <c r="Z343" s="11">
        <f>AVERAGEIF(Table15[Name],Table15[[#This Row],[Name]],Table15[Velocity Zone 5 (20-25 Km/h) (m)])</f>
        <v>177.07833333333329</v>
      </c>
      <c r="AA343" s="11">
        <f>AVERAGEIF(Table15[Name],Table15[[#This Row],[Name]],Table15[Total Player Load])</f>
        <v>513.82177583333339</v>
      </c>
      <c r="AB343" s="11">
        <f>AVERAGEIF(Table15[Name],Table15[[#This Row],[Name]],Table15[ACC+DEC])</f>
        <v>136.75</v>
      </c>
      <c r="AC343" s="11">
        <f>AVERAGE(Table15[Total Distance (m)])</f>
        <v>5546.0900840188679</v>
      </c>
      <c r="AD343" s="11">
        <f>AVERAGE(Table15[HSD Above 20 km/h])</f>
        <v>248.67511279245289</v>
      </c>
      <c r="AE343" s="11">
        <f>AVERAGE(Table15[Maximum Velocity (km/h)])</f>
        <v>25.938714150943401</v>
      </c>
      <c r="AF343" s="11">
        <f>AVERAGE(Table15[Velocity Zone 4 (15-20 Km/h) (m)])</f>
        <v>585.63754809433908</v>
      </c>
      <c r="AG343" s="11">
        <f>AVERAGE(Table15[Velocity Zone 6 (25 + Km/h) (m)])</f>
        <v>55.103452830188672</v>
      </c>
      <c r="AH343" s="11">
        <f>AVERAGE(Table15[Acceleration B1-3 Total Efforts (Gen 2)])</f>
        <v>70.932075471698113</v>
      </c>
      <c r="AI343" s="11">
        <f>AVERAGE(Table15[Deceleration B1-3 Total Efforts (Gen 2)])</f>
        <v>58.513207547169813</v>
      </c>
      <c r="AJ343" s="11">
        <f>AVERAGE(Table15[High Intensity Distance (m)_&gt;15])</f>
        <v>834.31266088679206</v>
      </c>
      <c r="AK343" s="11">
        <f>AVERAGE(Table15[Velocity Zone 5 (20-25 Km/h) (m)])</f>
        <v>193.57165996226419</v>
      </c>
      <c r="AL343" s="11">
        <f>AVERAGE(Table15[Total Player Load])</f>
        <v>612.17092028301886</v>
      </c>
      <c r="AM343" s="11">
        <f>AVERAGE(Table15[ACC+DEC])</f>
        <v>129.44528301886791</v>
      </c>
      <c r="AN343" s="11" t="str">
        <f>TEXT(Table15[[#This Row],[Date]],"mmmm")</f>
        <v>août</v>
      </c>
      <c r="AO343" s="11" t="e">
        <f ca="1">_xlfn.MAXIFS(Table15[Total Distance (m)],Table15[Name],Table15[[#This Row],[Name]])</f>
        <v>#NAME?</v>
      </c>
      <c r="AP343" s="11" t="e">
        <f ca="1">_xlfn.MAXIFS(Table15[HSD Above 20 km/h],Table15[Name],Table15[[#This Row],[Name]])</f>
        <v>#NAME?</v>
      </c>
      <c r="AQ343" s="11" t="e">
        <f ca="1">_xlfn.MAXIFS(Table15[Maximum Velocity (km/h)],Table15[Name],Table15[[#This Row],[Name]])</f>
        <v>#NAME?</v>
      </c>
      <c r="AR343" s="9" t="e">
        <f ca="1">Table15[[#This Row],[Maximum Velocity (km/h)]]/Table15[[#This Row],[Max_Maximum Velocity (km/h)]]</f>
        <v>#NAME?</v>
      </c>
      <c r="AS343" s="11" t="e">
        <f ca="1">_xlfn.MAXIFS(Table15[Velocity Zone 4 (15-20 Km/h) (m)],Table15[Name],Table15[[#This Row],[Name]])</f>
        <v>#NAME?</v>
      </c>
      <c r="AT343" s="11" t="e">
        <f ca="1">_xlfn.MAXIFS(Table15[Velocity Zone 6 (25 + Km/h) (m)],Table15[Name],Table15[[#This Row],[Name]])</f>
        <v>#NAME?</v>
      </c>
      <c r="AU343" s="11" t="e">
        <f ca="1">_xlfn.MAXIFS(Table15[Acceleration B1-3 Total Efforts (Gen 2)],Table15[Name],Table15[[#This Row],[Name]])</f>
        <v>#NAME?</v>
      </c>
      <c r="AV343" s="11" t="e">
        <f ca="1">_xlfn.MAXIFS(Table15[Deceleration B1-3 Total Efforts (Gen 2)],Table15[Name],Table15[[#This Row],[Name]])</f>
        <v>#NAME?</v>
      </c>
      <c r="AW343" s="11" t="e">
        <f ca="1">_xlfn.MAXIFS(Table15[High Intensity Distance (m)_&gt;15],Table15[Name],Table15[[#This Row],[Name]])</f>
        <v>#NAME?</v>
      </c>
      <c r="AX343" s="11" t="e">
        <f ca="1">_xlfn.MAXIFS(Table15[Velocity Zone 5 (20-25 Km/h) (m)],Table15[Name],Table15[[#This Row],[Name]])</f>
        <v>#NAME?</v>
      </c>
      <c r="AY343" s="11" t="e">
        <f ca="1">_xlfn.MAXIFS(Table15[Total Player Load],Table15[Name],Table15[[#This Row],[Name]])</f>
        <v>#NAME?</v>
      </c>
      <c r="AZ343" s="11" t="e">
        <f ca="1">_xlfn.MAXIFS(Table15[ACC+DEC],Table15[Name],Table15[[#This Row],[Name]])</f>
        <v>#NAME?</v>
      </c>
      <c r="BA343" s="11">
        <f>CONVERT(Table15[[#This Row],[Total Duration]],"day","mn")</f>
        <v>19.283333333333335</v>
      </c>
      <c r="BB343" s="12">
        <f>Table15[[#This Row],[HSD Above 20 km/h]]/Table15[[#This Row],[Duration(min)]]</f>
        <v>21.590147450302506</v>
      </c>
      <c r="BC343" s="12">
        <f>Table15[[#This Row],[Velocity Zone 4 (15-20 Km/h) (m)]]/Table15[[#This Row],[Duration(min)]]</f>
        <v>20.178047191011235</v>
      </c>
      <c r="BD343" s="12">
        <f>Table15[[#This Row],[Velocity Zone 6 (25 + Km/h) (m)]]/Table15[[#This Row],[Duration(min)]]</f>
        <v>0.95471045808124455</v>
      </c>
      <c r="BE343" s="12">
        <f>Table15[[#This Row],[Acceleration B1-3 Total Efforts (Gen 2)]]/Table15[[#This Row],[Duration(min)]]</f>
        <v>2.0743301642178045</v>
      </c>
      <c r="BF343" s="12">
        <f>Table15[[#This Row],[Deceleration B1-3 Total Efforts (Gen 2)]]/Table15[[#This Row],[Duration(min)]]</f>
        <v>1.4520311149524632</v>
      </c>
      <c r="BG343" s="12">
        <f>Table15[[#This Row],[High Intensity Distance (m)_&gt;15]]/Table15[[#This Row],[Duration(min)]]</f>
        <v>41.768194641313741</v>
      </c>
      <c r="BH343" s="12">
        <f>Table15[[#This Row],[Velocity Zone 5 (20-25 Km/h) (m)]]/Table15[[#This Row],[Duration(min)]]</f>
        <v>20.635436992221258</v>
      </c>
      <c r="BI343" s="12">
        <f>Table15[[#This Row],[Total Player Load]]/Table15[[#This Row],[Duration(min)]]</f>
        <v>6.8652840103716501</v>
      </c>
      <c r="BJ343" s="12">
        <f>Table15[[#This Row],[ACC+DEC]]/Table15[[#This Row],[Duration(min)]]</f>
        <v>3.5263612791702674</v>
      </c>
      <c r="BK343" s="11"/>
      <c r="BL343" s="11"/>
    </row>
    <row r="344" spans="1:64" x14ac:dyDescent="0.3">
      <c r="A344" s="6" t="s">
        <v>27</v>
      </c>
      <c r="B344" s="6" t="s">
        <v>235</v>
      </c>
      <c r="C344" s="18" t="s">
        <v>236</v>
      </c>
      <c r="D344" s="6" t="s">
        <v>15</v>
      </c>
      <c r="E344" s="17" t="s">
        <v>237</v>
      </c>
      <c r="F344" s="19">
        <v>9353.5820299999996</v>
      </c>
      <c r="G344" s="19">
        <v>649.08000000000004</v>
      </c>
      <c r="H344" s="19">
        <v>30.694050000000001</v>
      </c>
      <c r="I344" s="19">
        <v>1149.92004</v>
      </c>
      <c r="J344" s="19">
        <v>144.11000000000001</v>
      </c>
      <c r="K344" s="19">
        <v>118</v>
      </c>
      <c r="L344" s="19">
        <v>123</v>
      </c>
      <c r="M344" s="19">
        <v>1799.0000399999999</v>
      </c>
      <c r="N344" s="19">
        <v>504.97</v>
      </c>
      <c r="O344" s="19">
        <v>826.03255999999999</v>
      </c>
      <c r="P344" s="25">
        <v>88.355670000000003</v>
      </c>
      <c r="Q344" s="26">
        <f>SUM(Table15[[#This Row],[Acceleration B1-3 Total Efforts (Gen 2)]:[Deceleration B1-3 Total Efforts (Gen 2)]])</f>
        <v>241</v>
      </c>
      <c r="R344" s="22">
        <f>AVERAGEIF(Table15[Name],Table15[[#This Row],[Name]],Table15[Total Distance (m)])</f>
        <v>5179.7768868965513</v>
      </c>
      <c r="S344" s="11">
        <f>AVERAGEIF(Table15[Name],Table15[[#This Row],[Name]],Table15[HSD Above 20 km/h])</f>
        <v>252.10896655172411</v>
      </c>
      <c r="T344" s="11">
        <f>AVERAGEIF(Table15[Name],Table15[[#This Row],[Name]],Table15[Maximum Velocity (km/h)])</f>
        <v>25.649757931034483</v>
      </c>
      <c r="U344" s="11">
        <f>AVERAGEIF(Table15[Name],Table15[[#This Row],[Name]],Table15[Velocity Zone 4 (15-20 Km/h) (m)])</f>
        <v>569.24724724137934</v>
      </c>
      <c r="V344" s="11">
        <f>AVERAGEIF(Table15[Name],Table15[[#This Row],[Name]],Table15[Velocity Zone 6 (25 + Km/h) (m)])</f>
        <v>51.631034137931039</v>
      </c>
      <c r="W344" s="11">
        <f>AVERAGEIF(Table15[Name],Table15[[#This Row],[Name]],Table15[Acceleration B1-3 Total Efforts (Gen 2)])</f>
        <v>76</v>
      </c>
      <c r="X344" s="11">
        <f>AVERAGEIF(Table15[Name],Table15[[#This Row],[Name]],Table15[Deceleration B1-3 Total Efforts (Gen 2)])</f>
        <v>64.58620689655173</v>
      </c>
      <c r="Y344" s="11">
        <f>AVERAGEIF(Table15[Name],Table15[[#This Row],[Name]],Table15[High Intensity Distance (m)_&gt;15])</f>
        <v>821.35621379310328</v>
      </c>
      <c r="Z344" s="11">
        <f>AVERAGEIF(Table15[Name],Table15[[#This Row],[Name]],Table15[Velocity Zone 5 (20-25 Km/h) (m)])</f>
        <v>200.47793241379313</v>
      </c>
      <c r="AA344" s="11">
        <f>AVERAGEIF(Table15[Name],Table15[[#This Row],[Name]],Table15[Total Player Load])</f>
        <v>529.0852103448276</v>
      </c>
      <c r="AB344" s="11">
        <f>AVERAGEIF(Table15[Name],Table15[[#This Row],[Name]],Table15[ACC+DEC])</f>
        <v>140.58620689655172</v>
      </c>
      <c r="AC344" s="11">
        <f>AVERAGE(Table15[Total Distance (m)])</f>
        <v>5546.0900840188679</v>
      </c>
      <c r="AD344" s="11">
        <f>AVERAGE(Table15[HSD Above 20 km/h])</f>
        <v>248.67511279245289</v>
      </c>
      <c r="AE344" s="11">
        <f>AVERAGE(Table15[Maximum Velocity (km/h)])</f>
        <v>25.938714150943401</v>
      </c>
      <c r="AF344" s="11">
        <f>AVERAGE(Table15[Velocity Zone 4 (15-20 Km/h) (m)])</f>
        <v>585.63754809433908</v>
      </c>
      <c r="AG344" s="11">
        <f>AVERAGE(Table15[Velocity Zone 6 (25 + Km/h) (m)])</f>
        <v>55.103452830188672</v>
      </c>
      <c r="AH344" s="11">
        <f>AVERAGE(Table15[Acceleration B1-3 Total Efforts (Gen 2)])</f>
        <v>70.932075471698113</v>
      </c>
      <c r="AI344" s="11">
        <f>AVERAGE(Table15[Deceleration B1-3 Total Efforts (Gen 2)])</f>
        <v>58.513207547169813</v>
      </c>
      <c r="AJ344" s="11">
        <f>AVERAGE(Table15[High Intensity Distance (m)_&gt;15])</f>
        <v>834.31266088679206</v>
      </c>
      <c r="AK344" s="11">
        <f>AVERAGE(Table15[Velocity Zone 5 (20-25 Km/h) (m)])</f>
        <v>193.57165996226419</v>
      </c>
      <c r="AL344" s="11">
        <f>AVERAGE(Table15[Total Player Load])</f>
        <v>612.17092028301886</v>
      </c>
      <c r="AM344" s="11">
        <f>AVERAGE(Table15[ACC+DEC])</f>
        <v>129.44528301886791</v>
      </c>
      <c r="AN344" s="11" t="str">
        <f>TEXT(Table15[[#This Row],[Date]],"mmmm")</f>
        <v>août</v>
      </c>
      <c r="AO344" s="11" t="e">
        <f ca="1">_xlfn.MAXIFS(Table15[Total Distance (m)],Table15[Name],Table15[[#This Row],[Name]])</f>
        <v>#NAME?</v>
      </c>
      <c r="AP344" s="11" t="e">
        <f ca="1">_xlfn.MAXIFS(Table15[HSD Above 20 km/h],Table15[Name],Table15[[#This Row],[Name]])</f>
        <v>#NAME?</v>
      </c>
      <c r="AQ344" s="11" t="e">
        <f ca="1">_xlfn.MAXIFS(Table15[Maximum Velocity (km/h)],Table15[Name],Table15[[#This Row],[Name]])</f>
        <v>#NAME?</v>
      </c>
      <c r="AR344" s="9" t="e">
        <f ca="1">Table15[[#This Row],[Maximum Velocity (km/h)]]/Table15[[#This Row],[Max_Maximum Velocity (km/h)]]</f>
        <v>#NAME?</v>
      </c>
      <c r="AS344" s="11" t="e">
        <f ca="1">_xlfn.MAXIFS(Table15[Velocity Zone 4 (15-20 Km/h) (m)],Table15[Name],Table15[[#This Row],[Name]])</f>
        <v>#NAME?</v>
      </c>
      <c r="AT344" s="11" t="e">
        <f ca="1">_xlfn.MAXIFS(Table15[Velocity Zone 6 (25 + Km/h) (m)],Table15[Name],Table15[[#This Row],[Name]])</f>
        <v>#NAME?</v>
      </c>
      <c r="AU344" s="11" t="e">
        <f ca="1">_xlfn.MAXIFS(Table15[Acceleration B1-3 Total Efforts (Gen 2)],Table15[Name],Table15[[#This Row],[Name]])</f>
        <v>#NAME?</v>
      </c>
      <c r="AV344" s="11" t="e">
        <f ca="1">_xlfn.MAXIFS(Table15[Deceleration B1-3 Total Efforts (Gen 2)],Table15[Name],Table15[[#This Row],[Name]])</f>
        <v>#NAME?</v>
      </c>
      <c r="AW344" s="11" t="e">
        <f ca="1">_xlfn.MAXIFS(Table15[High Intensity Distance (m)_&gt;15],Table15[Name],Table15[[#This Row],[Name]])</f>
        <v>#NAME?</v>
      </c>
      <c r="AX344" s="11" t="e">
        <f ca="1">_xlfn.MAXIFS(Table15[Velocity Zone 5 (20-25 Km/h) (m)],Table15[Name],Table15[[#This Row],[Name]])</f>
        <v>#NAME?</v>
      </c>
      <c r="AY344" s="11" t="e">
        <f ca="1">_xlfn.MAXIFS(Table15[Total Player Load],Table15[Name],Table15[[#This Row],[Name]])</f>
        <v>#NAME?</v>
      </c>
      <c r="AZ344" s="11" t="e">
        <f ca="1">_xlfn.MAXIFS(Table15[ACC+DEC],Table15[Name],Table15[[#This Row],[Name]])</f>
        <v>#NAME?</v>
      </c>
      <c r="BA344" s="11">
        <f>CONVERT(Table15[[#This Row],[Total Duration]],"day","mn")</f>
        <v>105.85</v>
      </c>
      <c r="BB344" s="12">
        <f>Table15[[#This Row],[HSD Above 20 km/h]]/Table15[[#This Row],[Duration(min)]]</f>
        <v>6.1320736891828069</v>
      </c>
      <c r="BC344" s="12">
        <f>Table15[[#This Row],[Velocity Zone 4 (15-20 Km/h) (m)]]/Table15[[#This Row],[Duration(min)]]</f>
        <v>10.86367538970241</v>
      </c>
      <c r="BD344" s="12">
        <f>Table15[[#This Row],[Velocity Zone 6 (25 + Km/h) (m)]]/Table15[[#This Row],[Duration(min)]]</f>
        <v>1.3614548889938594</v>
      </c>
      <c r="BE344" s="12">
        <f>Table15[[#This Row],[Acceleration B1-3 Total Efforts (Gen 2)]]/Table15[[#This Row],[Duration(min)]]</f>
        <v>1.1147850732168163</v>
      </c>
      <c r="BF344" s="12">
        <f>Table15[[#This Row],[Deceleration B1-3 Total Efforts (Gen 2)]]/Table15[[#This Row],[Duration(min)]]</f>
        <v>1.1620217288615966</v>
      </c>
      <c r="BG344" s="12">
        <f>Table15[[#This Row],[High Intensity Distance (m)_&gt;15]]/Table15[[#This Row],[Duration(min)]]</f>
        <v>16.995749078885215</v>
      </c>
      <c r="BH344" s="12">
        <f>Table15[[#This Row],[Velocity Zone 5 (20-25 Km/h) (m)]]/Table15[[#This Row],[Duration(min)]]</f>
        <v>4.7706188001889469</v>
      </c>
      <c r="BI344" s="12">
        <f>Table15[[#This Row],[Total Player Load]]/Table15[[#This Row],[Duration(min)]]</f>
        <v>7.8038031176192728</v>
      </c>
      <c r="BJ344" s="12">
        <f>Table15[[#This Row],[ACC+DEC]]/Table15[[#This Row],[Duration(min)]]</f>
        <v>2.2768068020784131</v>
      </c>
      <c r="BK344" s="11"/>
      <c r="BL344" s="11"/>
    </row>
    <row r="345" spans="1:64" x14ac:dyDescent="0.3">
      <c r="A345" s="6" t="s">
        <v>29</v>
      </c>
      <c r="B345" s="6" t="s">
        <v>235</v>
      </c>
      <c r="C345" s="18" t="s">
        <v>236</v>
      </c>
      <c r="D345" s="6" t="s">
        <v>19</v>
      </c>
      <c r="E345" s="17" t="s">
        <v>245</v>
      </c>
      <c r="F345" s="19">
        <v>2892.4300499999999</v>
      </c>
      <c r="G345" s="19">
        <v>392.74</v>
      </c>
      <c r="H345" s="19">
        <v>28.89753</v>
      </c>
      <c r="I345" s="19">
        <v>553.03000999999995</v>
      </c>
      <c r="J345" s="19">
        <v>94.67</v>
      </c>
      <c r="K345" s="19">
        <v>41</v>
      </c>
      <c r="L345" s="19">
        <v>30</v>
      </c>
      <c r="M345" s="19">
        <v>945.77000999999996</v>
      </c>
      <c r="N345" s="19">
        <v>298.07</v>
      </c>
      <c r="O345" s="19">
        <v>272.09573</v>
      </c>
      <c r="P345" s="25">
        <v>85.74906</v>
      </c>
      <c r="Q345" s="26">
        <f>SUM(Table15[[#This Row],[Acceleration B1-3 Total Efforts (Gen 2)]:[Deceleration B1-3 Total Efforts (Gen 2)]])</f>
        <v>71</v>
      </c>
      <c r="R345" s="22">
        <f>AVERAGEIF(Table15[Name],Table15[[#This Row],[Name]],Table15[Total Distance (m)])</f>
        <v>5728.9490364516105</v>
      </c>
      <c r="S345" s="11">
        <f>AVERAGEIF(Table15[Name],Table15[[#This Row],[Name]],Table15[HSD Above 20 km/h])</f>
        <v>239.85128903225805</v>
      </c>
      <c r="T345" s="11">
        <f>AVERAGEIF(Table15[Name],Table15[[#This Row],[Name]],Table15[Maximum Velocity (km/h)])</f>
        <v>25.935883548387089</v>
      </c>
      <c r="U345" s="11">
        <f>AVERAGEIF(Table15[Name],Table15[[#This Row],[Name]],Table15[Velocity Zone 4 (15-20 Km/h) (m)])</f>
        <v>718.38871516129029</v>
      </c>
      <c r="V345" s="11">
        <f>AVERAGEIF(Table15[Name],Table15[[#This Row],[Name]],Table15[Velocity Zone 6 (25 + Km/h) (m)])</f>
        <v>46.860967419354829</v>
      </c>
      <c r="W345" s="11">
        <f>AVERAGEIF(Table15[Name],Table15[[#This Row],[Name]],Table15[Acceleration B1-3 Total Efforts (Gen 2)])</f>
        <v>75.193548387096769</v>
      </c>
      <c r="X345" s="11">
        <f>AVERAGEIF(Table15[Name],Table15[[#This Row],[Name]],Table15[Deceleration B1-3 Total Efforts (Gen 2)])</f>
        <v>57.548387096774192</v>
      </c>
      <c r="Y345" s="11">
        <f>AVERAGEIF(Table15[Name],Table15[[#This Row],[Name]],Table15[High Intensity Distance (m)_&gt;15])</f>
        <v>958.24000419354843</v>
      </c>
      <c r="Z345" s="11">
        <f>AVERAGEIF(Table15[Name],Table15[[#This Row],[Name]],Table15[Velocity Zone 5 (20-25 Km/h) (m)])</f>
        <v>192.99032161290322</v>
      </c>
      <c r="AA345" s="11">
        <f>AVERAGEIF(Table15[Name],Table15[[#This Row],[Name]],Table15[Total Player Load])</f>
        <v>618.45316032258052</v>
      </c>
      <c r="AB345" s="11">
        <f>AVERAGEIF(Table15[Name],Table15[[#This Row],[Name]],Table15[ACC+DEC])</f>
        <v>132.74193548387098</v>
      </c>
      <c r="AC345" s="11">
        <f>AVERAGE(Table15[Total Distance (m)])</f>
        <v>5546.0900840188679</v>
      </c>
      <c r="AD345" s="11">
        <f>AVERAGE(Table15[HSD Above 20 km/h])</f>
        <v>248.67511279245289</v>
      </c>
      <c r="AE345" s="11">
        <f>AVERAGE(Table15[Maximum Velocity (km/h)])</f>
        <v>25.938714150943401</v>
      </c>
      <c r="AF345" s="11">
        <f>AVERAGE(Table15[Velocity Zone 4 (15-20 Km/h) (m)])</f>
        <v>585.63754809433908</v>
      </c>
      <c r="AG345" s="11">
        <f>AVERAGE(Table15[Velocity Zone 6 (25 + Km/h) (m)])</f>
        <v>55.103452830188672</v>
      </c>
      <c r="AH345" s="11">
        <f>AVERAGE(Table15[Acceleration B1-3 Total Efforts (Gen 2)])</f>
        <v>70.932075471698113</v>
      </c>
      <c r="AI345" s="11">
        <f>AVERAGE(Table15[Deceleration B1-3 Total Efforts (Gen 2)])</f>
        <v>58.513207547169813</v>
      </c>
      <c r="AJ345" s="11">
        <f>AVERAGE(Table15[High Intensity Distance (m)_&gt;15])</f>
        <v>834.31266088679206</v>
      </c>
      <c r="AK345" s="11">
        <f>AVERAGE(Table15[Velocity Zone 5 (20-25 Km/h) (m)])</f>
        <v>193.57165996226419</v>
      </c>
      <c r="AL345" s="11">
        <f>AVERAGE(Table15[Total Player Load])</f>
        <v>612.17092028301886</v>
      </c>
      <c r="AM345" s="11">
        <f>AVERAGE(Table15[ACC+DEC])</f>
        <v>129.44528301886791</v>
      </c>
      <c r="AN345" s="11" t="str">
        <f>TEXT(Table15[[#This Row],[Date]],"mmmm")</f>
        <v>août</v>
      </c>
      <c r="AO345" s="11" t="e">
        <f ca="1">_xlfn.MAXIFS(Table15[Total Distance (m)],Table15[Name],Table15[[#This Row],[Name]])</f>
        <v>#NAME?</v>
      </c>
      <c r="AP345" s="11" t="e">
        <f ca="1">_xlfn.MAXIFS(Table15[HSD Above 20 km/h],Table15[Name],Table15[[#This Row],[Name]])</f>
        <v>#NAME?</v>
      </c>
      <c r="AQ345" s="11" t="e">
        <f ca="1">_xlfn.MAXIFS(Table15[Maximum Velocity (km/h)],Table15[Name],Table15[[#This Row],[Name]])</f>
        <v>#NAME?</v>
      </c>
      <c r="AR345" s="9" t="e">
        <f ca="1">Table15[[#This Row],[Maximum Velocity (km/h)]]/Table15[[#This Row],[Max_Maximum Velocity (km/h)]]</f>
        <v>#NAME?</v>
      </c>
      <c r="AS345" s="11" t="e">
        <f ca="1">_xlfn.MAXIFS(Table15[Velocity Zone 4 (15-20 Km/h) (m)],Table15[Name],Table15[[#This Row],[Name]])</f>
        <v>#NAME?</v>
      </c>
      <c r="AT345" s="11" t="e">
        <f ca="1">_xlfn.MAXIFS(Table15[Velocity Zone 6 (25 + Km/h) (m)],Table15[Name],Table15[[#This Row],[Name]])</f>
        <v>#NAME?</v>
      </c>
      <c r="AU345" s="11" t="e">
        <f ca="1">_xlfn.MAXIFS(Table15[Acceleration B1-3 Total Efforts (Gen 2)],Table15[Name],Table15[[#This Row],[Name]])</f>
        <v>#NAME?</v>
      </c>
      <c r="AV345" s="11" t="e">
        <f ca="1">_xlfn.MAXIFS(Table15[Deceleration B1-3 Total Efforts (Gen 2)],Table15[Name],Table15[[#This Row],[Name]])</f>
        <v>#NAME?</v>
      </c>
      <c r="AW345" s="11" t="e">
        <f ca="1">_xlfn.MAXIFS(Table15[High Intensity Distance (m)_&gt;15],Table15[Name],Table15[[#This Row],[Name]])</f>
        <v>#NAME?</v>
      </c>
      <c r="AX345" s="11" t="e">
        <f ca="1">_xlfn.MAXIFS(Table15[Velocity Zone 5 (20-25 Km/h) (m)],Table15[Name],Table15[[#This Row],[Name]])</f>
        <v>#NAME?</v>
      </c>
      <c r="AY345" s="11" t="e">
        <f ca="1">_xlfn.MAXIFS(Table15[Total Player Load],Table15[Name],Table15[[#This Row],[Name]])</f>
        <v>#NAME?</v>
      </c>
      <c r="AZ345" s="11" t="e">
        <f ca="1">_xlfn.MAXIFS(Table15[ACC+DEC],Table15[Name],Table15[[#This Row],[Name]])</f>
        <v>#NAME?</v>
      </c>
      <c r="BA345" s="11">
        <f>CONVERT(Table15[[#This Row],[Total Duration]],"day","mn")</f>
        <v>33.716666666666669</v>
      </c>
      <c r="BB345" s="12">
        <f>Table15[[#This Row],[HSD Above 20 km/h]]/Table15[[#This Row],[Duration(min)]]</f>
        <v>11.648245180425111</v>
      </c>
      <c r="BC345" s="12">
        <f>Table15[[#This Row],[Velocity Zone 4 (15-20 Km/h) (m)]]/Table15[[#This Row],[Duration(min)]]</f>
        <v>16.402274147305977</v>
      </c>
      <c r="BD345" s="12">
        <f>Table15[[#This Row],[Velocity Zone 6 (25 + Km/h) (m)]]/Table15[[#This Row],[Duration(min)]]</f>
        <v>2.8078101828966879</v>
      </c>
      <c r="BE345" s="12">
        <f>Table15[[#This Row],[Acceleration B1-3 Total Efforts (Gen 2)]]/Table15[[#This Row],[Duration(min)]]</f>
        <v>1.2160158180919427</v>
      </c>
      <c r="BF345" s="12">
        <f>Table15[[#This Row],[Deceleration B1-3 Total Efforts (Gen 2)]]/Table15[[#This Row],[Duration(min)]]</f>
        <v>0.88976767177459215</v>
      </c>
      <c r="BG345" s="12">
        <f>Table15[[#This Row],[High Intensity Distance (m)_&gt;15]]/Table15[[#This Row],[Duration(min)]]</f>
        <v>28.050519327731088</v>
      </c>
      <c r="BH345" s="12">
        <f>Table15[[#This Row],[Velocity Zone 5 (20-25 Km/h) (m)]]/Table15[[#This Row],[Duration(min)]]</f>
        <v>8.8404349975284227</v>
      </c>
      <c r="BI345" s="12">
        <f>Table15[[#This Row],[Total Player Load]]/Table15[[#This Row],[Duration(min)]]</f>
        <v>8.0700661393969355</v>
      </c>
      <c r="BJ345" s="12">
        <f>Table15[[#This Row],[ACC+DEC]]/Table15[[#This Row],[Duration(min)]]</f>
        <v>2.1057834898665346</v>
      </c>
      <c r="BK345" s="11"/>
      <c r="BL345" s="11"/>
    </row>
    <row r="346" spans="1:64" x14ac:dyDescent="0.3">
      <c r="A346" s="6" t="s">
        <v>31</v>
      </c>
      <c r="B346" s="6" t="s">
        <v>235</v>
      </c>
      <c r="C346" s="18" t="s">
        <v>236</v>
      </c>
      <c r="D346" s="6" t="s">
        <v>13</v>
      </c>
      <c r="E346" s="17" t="s">
        <v>237</v>
      </c>
      <c r="F346" s="19">
        <v>9374.3076199999996</v>
      </c>
      <c r="G346" s="19">
        <v>610.24999000000003</v>
      </c>
      <c r="H346" s="19">
        <v>33.85407</v>
      </c>
      <c r="I346" s="19">
        <v>919.56002999999998</v>
      </c>
      <c r="J346" s="19">
        <v>286.85998999999998</v>
      </c>
      <c r="K346" s="19">
        <v>100</v>
      </c>
      <c r="L346" s="19">
        <v>95</v>
      </c>
      <c r="M346" s="19">
        <v>1529.8100199999999</v>
      </c>
      <c r="N346" s="19">
        <v>323.39</v>
      </c>
      <c r="O346" s="19">
        <v>830.32443000000001</v>
      </c>
      <c r="P346" s="25">
        <v>88.551450000000003</v>
      </c>
      <c r="Q346" s="26">
        <f>SUM(Table15[[#This Row],[Acceleration B1-3 Total Efforts (Gen 2)]:[Deceleration B1-3 Total Efforts (Gen 2)]])</f>
        <v>195</v>
      </c>
      <c r="R346" s="22">
        <f>AVERAGEIF(Table15[Name],Table15[[#This Row],[Name]],Table15[Total Distance (m)])</f>
        <v>5736.3535444827576</v>
      </c>
      <c r="S346" s="11">
        <f>AVERAGEIF(Table15[Name],Table15[[#This Row],[Name]],Table15[HSD Above 20 km/h])</f>
        <v>310.48689620689652</v>
      </c>
      <c r="T346" s="11">
        <f>AVERAGEIF(Table15[Name],Table15[[#This Row],[Name]],Table15[Maximum Velocity (km/h)])</f>
        <v>28.726263448275855</v>
      </c>
      <c r="U346" s="11">
        <f>AVERAGEIF(Table15[Name],Table15[[#This Row],[Name]],Table15[Velocity Zone 4 (15-20 Km/h) (m)])</f>
        <v>532.37862275862074</v>
      </c>
      <c r="V346" s="11">
        <f>AVERAGEIF(Table15[Name],Table15[[#This Row],[Name]],Table15[Velocity Zone 6 (25 + Km/h) (m)])</f>
        <v>94.211723793103417</v>
      </c>
      <c r="W346" s="11">
        <f>AVERAGEIF(Table15[Name],Table15[[#This Row],[Name]],Table15[Acceleration B1-3 Total Efforts (Gen 2)])</f>
        <v>72.41379310344827</v>
      </c>
      <c r="X346" s="11">
        <f>AVERAGEIF(Table15[Name],Table15[[#This Row],[Name]],Table15[Deceleration B1-3 Total Efforts (Gen 2)])</f>
        <v>61.517241379310342</v>
      </c>
      <c r="Y346" s="11">
        <f>AVERAGEIF(Table15[Name],Table15[[#This Row],[Name]],Table15[High Intensity Distance (m)_&gt;15])</f>
        <v>842.86551896551737</v>
      </c>
      <c r="Z346" s="11">
        <f>AVERAGEIF(Table15[Name],Table15[[#This Row],[Name]],Table15[Velocity Zone 5 (20-25 Km/h) (m)])</f>
        <v>216.27517241379309</v>
      </c>
      <c r="AA346" s="11">
        <f>AVERAGEIF(Table15[Name],Table15[[#This Row],[Name]],Table15[Total Player Load])</f>
        <v>644.87674827586204</v>
      </c>
      <c r="AB346" s="11">
        <f>AVERAGEIF(Table15[Name],Table15[[#This Row],[Name]],Table15[ACC+DEC])</f>
        <v>133.93103448275863</v>
      </c>
      <c r="AC346" s="11">
        <f>AVERAGE(Table15[Total Distance (m)])</f>
        <v>5546.0900840188679</v>
      </c>
      <c r="AD346" s="11">
        <f>AVERAGE(Table15[HSD Above 20 km/h])</f>
        <v>248.67511279245289</v>
      </c>
      <c r="AE346" s="11">
        <f>AVERAGE(Table15[Maximum Velocity (km/h)])</f>
        <v>25.938714150943401</v>
      </c>
      <c r="AF346" s="11">
        <f>AVERAGE(Table15[Velocity Zone 4 (15-20 Km/h) (m)])</f>
        <v>585.63754809433908</v>
      </c>
      <c r="AG346" s="11">
        <f>AVERAGE(Table15[Velocity Zone 6 (25 + Km/h) (m)])</f>
        <v>55.103452830188672</v>
      </c>
      <c r="AH346" s="11">
        <f>AVERAGE(Table15[Acceleration B1-3 Total Efforts (Gen 2)])</f>
        <v>70.932075471698113</v>
      </c>
      <c r="AI346" s="11">
        <f>AVERAGE(Table15[Deceleration B1-3 Total Efforts (Gen 2)])</f>
        <v>58.513207547169813</v>
      </c>
      <c r="AJ346" s="11">
        <f>AVERAGE(Table15[High Intensity Distance (m)_&gt;15])</f>
        <v>834.31266088679206</v>
      </c>
      <c r="AK346" s="11">
        <f>AVERAGE(Table15[Velocity Zone 5 (20-25 Km/h) (m)])</f>
        <v>193.57165996226419</v>
      </c>
      <c r="AL346" s="11">
        <f>AVERAGE(Table15[Total Player Load])</f>
        <v>612.17092028301886</v>
      </c>
      <c r="AM346" s="11">
        <f>AVERAGE(Table15[ACC+DEC])</f>
        <v>129.44528301886791</v>
      </c>
      <c r="AN346" s="11" t="str">
        <f>TEXT(Table15[[#This Row],[Date]],"mmmm")</f>
        <v>août</v>
      </c>
      <c r="AO346" s="11" t="e">
        <f ca="1">_xlfn.MAXIFS(Table15[Total Distance (m)],Table15[Name],Table15[[#This Row],[Name]])</f>
        <v>#NAME?</v>
      </c>
      <c r="AP346" s="11" t="e">
        <f ca="1">_xlfn.MAXIFS(Table15[HSD Above 20 km/h],Table15[Name],Table15[[#This Row],[Name]])</f>
        <v>#NAME?</v>
      </c>
      <c r="AQ346" s="11" t="e">
        <f ca="1">_xlfn.MAXIFS(Table15[Maximum Velocity (km/h)],Table15[Name],Table15[[#This Row],[Name]])</f>
        <v>#NAME?</v>
      </c>
      <c r="AR346" s="9" t="e">
        <f ca="1">Table15[[#This Row],[Maximum Velocity (km/h)]]/Table15[[#This Row],[Max_Maximum Velocity (km/h)]]</f>
        <v>#NAME?</v>
      </c>
      <c r="AS346" s="11" t="e">
        <f ca="1">_xlfn.MAXIFS(Table15[Velocity Zone 4 (15-20 Km/h) (m)],Table15[Name],Table15[[#This Row],[Name]])</f>
        <v>#NAME?</v>
      </c>
      <c r="AT346" s="11" t="e">
        <f ca="1">_xlfn.MAXIFS(Table15[Velocity Zone 6 (25 + Km/h) (m)],Table15[Name],Table15[[#This Row],[Name]])</f>
        <v>#NAME?</v>
      </c>
      <c r="AU346" s="11" t="e">
        <f ca="1">_xlfn.MAXIFS(Table15[Acceleration B1-3 Total Efforts (Gen 2)],Table15[Name],Table15[[#This Row],[Name]])</f>
        <v>#NAME?</v>
      </c>
      <c r="AV346" s="11" t="e">
        <f ca="1">_xlfn.MAXIFS(Table15[Deceleration B1-3 Total Efforts (Gen 2)],Table15[Name],Table15[[#This Row],[Name]])</f>
        <v>#NAME?</v>
      </c>
      <c r="AW346" s="11" t="e">
        <f ca="1">_xlfn.MAXIFS(Table15[High Intensity Distance (m)_&gt;15],Table15[Name],Table15[[#This Row],[Name]])</f>
        <v>#NAME?</v>
      </c>
      <c r="AX346" s="11" t="e">
        <f ca="1">_xlfn.MAXIFS(Table15[Velocity Zone 5 (20-25 Km/h) (m)],Table15[Name],Table15[[#This Row],[Name]])</f>
        <v>#NAME?</v>
      </c>
      <c r="AY346" s="11" t="e">
        <f ca="1">_xlfn.MAXIFS(Table15[Total Player Load],Table15[Name],Table15[[#This Row],[Name]])</f>
        <v>#NAME?</v>
      </c>
      <c r="AZ346" s="11" t="e">
        <f ca="1">_xlfn.MAXIFS(Table15[ACC+DEC],Table15[Name],Table15[[#This Row],[Name]])</f>
        <v>#NAME?</v>
      </c>
      <c r="BA346" s="11">
        <f>CONVERT(Table15[[#This Row],[Total Duration]],"day","mn")</f>
        <v>105.85</v>
      </c>
      <c r="BB346" s="12">
        <f>Table15[[#This Row],[HSD Above 20 km/h]]/Table15[[#This Row],[Duration(min)]]</f>
        <v>5.7652337269721308</v>
      </c>
      <c r="BC346" s="12">
        <f>Table15[[#This Row],[Velocity Zone 4 (15-20 Km/h) (m)]]/Table15[[#This Row],[Duration(min)]]</f>
        <v>8.6873880963627776</v>
      </c>
      <c r="BD346" s="12">
        <f>Table15[[#This Row],[Velocity Zone 6 (25 + Km/h) (m)]]/Table15[[#This Row],[Duration(min)]]</f>
        <v>2.7100613131790268</v>
      </c>
      <c r="BE346" s="12">
        <f>Table15[[#This Row],[Acceleration B1-3 Total Efforts (Gen 2)]]/Table15[[#This Row],[Duration(min)]]</f>
        <v>0.94473311289560702</v>
      </c>
      <c r="BF346" s="12">
        <f>Table15[[#This Row],[Deceleration B1-3 Total Efforts (Gen 2)]]/Table15[[#This Row],[Duration(min)]]</f>
        <v>0.89749645725082672</v>
      </c>
      <c r="BG346" s="12">
        <f>Table15[[#This Row],[High Intensity Distance (m)_&gt;15]]/Table15[[#This Row],[Duration(min)]]</f>
        <v>14.452621823334908</v>
      </c>
      <c r="BH346" s="12">
        <f>Table15[[#This Row],[Velocity Zone 5 (20-25 Km/h) (m)]]/Table15[[#This Row],[Duration(min)]]</f>
        <v>3.0551724137931036</v>
      </c>
      <c r="BI346" s="12">
        <f>Table15[[#This Row],[Total Player Load]]/Table15[[#This Row],[Duration(min)]]</f>
        <v>7.8443498346717053</v>
      </c>
      <c r="BJ346" s="12">
        <f>Table15[[#This Row],[ACC+DEC]]/Table15[[#This Row],[Duration(min)]]</f>
        <v>1.8422295701464337</v>
      </c>
      <c r="BK346" s="11"/>
      <c r="BL346" s="11"/>
    </row>
    <row r="347" spans="1:64" x14ac:dyDescent="0.3">
      <c r="A347" s="6" t="s">
        <v>32</v>
      </c>
      <c r="B347" s="6" t="s">
        <v>235</v>
      </c>
      <c r="C347" s="18" t="s">
        <v>236</v>
      </c>
      <c r="D347" s="6" t="s">
        <v>33</v>
      </c>
      <c r="E347" s="17" t="s">
        <v>246</v>
      </c>
      <c r="F347" s="19">
        <v>3425.4497700000002</v>
      </c>
      <c r="G347" s="19">
        <v>466.4</v>
      </c>
      <c r="H347" s="19">
        <v>26.71754</v>
      </c>
      <c r="I347" s="19">
        <v>524.10999000000004</v>
      </c>
      <c r="J347" s="19">
        <v>122.9</v>
      </c>
      <c r="K347" s="19">
        <v>52</v>
      </c>
      <c r="L347" s="19">
        <v>33</v>
      </c>
      <c r="M347" s="19">
        <v>990.50999000000002</v>
      </c>
      <c r="N347" s="19">
        <v>343.5</v>
      </c>
      <c r="O347" s="19">
        <v>350.69925999999998</v>
      </c>
      <c r="P347" s="25">
        <v>80.774940000000001</v>
      </c>
      <c r="Q347" s="26">
        <f>SUM(Table15[[#This Row],[Acceleration B1-3 Total Efforts (Gen 2)]:[Deceleration B1-3 Total Efforts (Gen 2)]])</f>
        <v>85</v>
      </c>
      <c r="R347" s="22">
        <f>AVERAGEIF(Table15[Name],Table15[[#This Row],[Name]],Table15[Total Distance (m)])</f>
        <v>6055.5326909677415</v>
      </c>
      <c r="S347" s="11">
        <f>AVERAGEIF(Table15[Name],Table15[[#This Row],[Name]],Table15[HSD Above 20 km/h])</f>
        <v>274.67451548387095</v>
      </c>
      <c r="T347" s="11">
        <f>AVERAGEIF(Table15[Name],Table15[[#This Row],[Name]],Table15[Maximum Velocity (km/h)])</f>
        <v>26.296229354838712</v>
      </c>
      <c r="U347" s="11">
        <f>AVERAGEIF(Table15[Name],Table15[[#This Row],[Name]],Table15[Velocity Zone 4 (15-20 Km/h) (m)])</f>
        <v>708.64805967741938</v>
      </c>
      <c r="V347" s="11">
        <f>AVERAGEIF(Table15[Name],Table15[[#This Row],[Name]],Table15[Velocity Zone 6 (25 + Km/h) (m)])</f>
        <v>66.10161225806452</v>
      </c>
      <c r="W347" s="11">
        <f>AVERAGEIF(Table15[Name],Table15[[#This Row],[Name]],Table15[Acceleration B1-3 Total Efforts (Gen 2)])</f>
        <v>82.935483870967744</v>
      </c>
      <c r="X347" s="11">
        <f>AVERAGEIF(Table15[Name],Table15[[#This Row],[Name]],Table15[Deceleration B1-3 Total Efforts (Gen 2)])</f>
        <v>67.774193548387103</v>
      </c>
      <c r="Y347" s="11">
        <f>AVERAGEIF(Table15[Name],Table15[[#This Row],[Name]],Table15[High Intensity Distance (m)_&gt;15])</f>
        <v>983.32257516129016</v>
      </c>
      <c r="Z347" s="11">
        <f>AVERAGEIF(Table15[Name],Table15[[#This Row],[Name]],Table15[Velocity Zone 5 (20-25 Km/h) (m)])</f>
        <v>208.5729032258065</v>
      </c>
      <c r="AA347" s="11">
        <f>AVERAGEIF(Table15[Name],Table15[[#This Row],[Name]],Table15[Total Player Load])</f>
        <v>684.52521000000002</v>
      </c>
      <c r="AB347" s="11">
        <f>AVERAGEIF(Table15[Name],Table15[[#This Row],[Name]],Table15[ACC+DEC])</f>
        <v>150.70967741935485</v>
      </c>
      <c r="AC347" s="11">
        <f>AVERAGE(Table15[Total Distance (m)])</f>
        <v>5546.0900840188679</v>
      </c>
      <c r="AD347" s="11">
        <f>AVERAGE(Table15[HSD Above 20 km/h])</f>
        <v>248.67511279245289</v>
      </c>
      <c r="AE347" s="11">
        <f>AVERAGE(Table15[Maximum Velocity (km/h)])</f>
        <v>25.938714150943401</v>
      </c>
      <c r="AF347" s="11">
        <f>AVERAGE(Table15[Velocity Zone 4 (15-20 Km/h) (m)])</f>
        <v>585.63754809433908</v>
      </c>
      <c r="AG347" s="11">
        <f>AVERAGE(Table15[Velocity Zone 6 (25 + Km/h) (m)])</f>
        <v>55.103452830188672</v>
      </c>
      <c r="AH347" s="11">
        <f>AVERAGE(Table15[Acceleration B1-3 Total Efforts (Gen 2)])</f>
        <v>70.932075471698113</v>
      </c>
      <c r="AI347" s="11">
        <f>AVERAGE(Table15[Deceleration B1-3 Total Efforts (Gen 2)])</f>
        <v>58.513207547169813</v>
      </c>
      <c r="AJ347" s="11">
        <f>AVERAGE(Table15[High Intensity Distance (m)_&gt;15])</f>
        <v>834.31266088679206</v>
      </c>
      <c r="AK347" s="11">
        <f>AVERAGE(Table15[Velocity Zone 5 (20-25 Km/h) (m)])</f>
        <v>193.57165996226419</v>
      </c>
      <c r="AL347" s="11">
        <f>AVERAGE(Table15[Total Player Load])</f>
        <v>612.17092028301886</v>
      </c>
      <c r="AM347" s="11">
        <f>AVERAGE(Table15[ACC+DEC])</f>
        <v>129.44528301886791</v>
      </c>
      <c r="AN347" s="11" t="str">
        <f>TEXT(Table15[[#This Row],[Date]],"mmmm")</f>
        <v>août</v>
      </c>
      <c r="AO347" s="11" t="e">
        <f ca="1">_xlfn.MAXIFS(Table15[Total Distance (m)],Table15[Name],Table15[[#This Row],[Name]])</f>
        <v>#NAME?</v>
      </c>
      <c r="AP347" s="11" t="e">
        <f ca="1">_xlfn.MAXIFS(Table15[HSD Above 20 km/h],Table15[Name],Table15[[#This Row],[Name]])</f>
        <v>#NAME?</v>
      </c>
      <c r="AQ347" s="11" t="e">
        <f ca="1">_xlfn.MAXIFS(Table15[Maximum Velocity (km/h)],Table15[Name],Table15[[#This Row],[Name]])</f>
        <v>#NAME?</v>
      </c>
      <c r="AR347" s="9" t="e">
        <f ca="1">Table15[[#This Row],[Maximum Velocity (km/h)]]/Table15[[#This Row],[Max_Maximum Velocity (km/h)]]</f>
        <v>#NAME?</v>
      </c>
      <c r="AS347" s="11" t="e">
        <f ca="1">_xlfn.MAXIFS(Table15[Velocity Zone 4 (15-20 Km/h) (m)],Table15[Name],Table15[[#This Row],[Name]])</f>
        <v>#NAME?</v>
      </c>
      <c r="AT347" s="11" t="e">
        <f ca="1">_xlfn.MAXIFS(Table15[Velocity Zone 6 (25 + Km/h) (m)],Table15[Name],Table15[[#This Row],[Name]])</f>
        <v>#NAME?</v>
      </c>
      <c r="AU347" s="11" t="e">
        <f ca="1">_xlfn.MAXIFS(Table15[Acceleration B1-3 Total Efforts (Gen 2)],Table15[Name],Table15[[#This Row],[Name]])</f>
        <v>#NAME?</v>
      </c>
      <c r="AV347" s="11" t="e">
        <f ca="1">_xlfn.MAXIFS(Table15[Deceleration B1-3 Total Efforts (Gen 2)],Table15[Name],Table15[[#This Row],[Name]])</f>
        <v>#NAME?</v>
      </c>
      <c r="AW347" s="11" t="e">
        <f ca="1">_xlfn.MAXIFS(Table15[High Intensity Distance (m)_&gt;15],Table15[Name],Table15[[#This Row],[Name]])</f>
        <v>#NAME?</v>
      </c>
      <c r="AX347" s="11" t="e">
        <f ca="1">_xlfn.MAXIFS(Table15[Velocity Zone 5 (20-25 Km/h) (m)],Table15[Name],Table15[[#This Row],[Name]])</f>
        <v>#NAME?</v>
      </c>
      <c r="AY347" s="11" t="e">
        <f ca="1">_xlfn.MAXIFS(Table15[Total Player Load],Table15[Name],Table15[[#This Row],[Name]])</f>
        <v>#NAME?</v>
      </c>
      <c r="AZ347" s="11" t="e">
        <f ca="1">_xlfn.MAXIFS(Table15[ACC+DEC],Table15[Name],Table15[[#This Row],[Name]])</f>
        <v>#NAME?</v>
      </c>
      <c r="BA347" s="11">
        <f>CONVERT(Table15[[#This Row],[Total Duration]],"day","mn")</f>
        <v>42.4</v>
      </c>
      <c r="BB347" s="12">
        <f>Table15[[#This Row],[HSD Above 20 km/h]]/Table15[[#This Row],[Duration(min)]]</f>
        <v>11</v>
      </c>
      <c r="BC347" s="12">
        <f>Table15[[#This Row],[Velocity Zone 4 (15-20 Km/h) (m)]]/Table15[[#This Row],[Duration(min)]]</f>
        <v>12.361084669811323</v>
      </c>
      <c r="BD347" s="12">
        <f>Table15[[#This Row],[Velocity Zone 6 (25 + Km/h) (m)]]/Table15[[#This Row],[Duration(min)]]</f>
        <v>2.8985849056603774</v>
      </c>
      <c r="BE347" s="12">
        <f>Table15[[#This Row],[Acceleration B1-3 Total Efforts (Gen 2)]]/Table15[[#This Row],[Duration(min)]]</f>
        <v>1.2264150943396226</v>
      </c>
      <c r="BF347" s="12">
        <f>Table15[[#This Row],[Deceleration B1-3 Total Efforts (Gen 2)]]/Table15[[#This Row],[Duration(min)]]</f>
        <v>0.77830188679245282</v>
      </c>
      <c r="BG347" s="12">
        <f>Table15[[#This Row],[High Intensity Distance (m)_&gt;15]]/Table15[[#This Row],[Duration(min)]]</f>
        <v>23.361084669811323</v>
      </c>
      <c r="BH347" s="12">
        <f>Table15[[#This Row],[Velocity Zone 5 (20-25 Km/h) (m)]]/Table15[[#This Row],[Duration(min)]]</f>
        <v>8.1014150943396235</v>
      </c>
      <c r="BI347" s="12">
        <f>Table15[[#This Row],[Total Player Load]]/Table15[[#This Row],[Duration(min)]]</f>
        <v>8.2712089622641507</v>
      </c>
      <c r="BJ347" s="12">
        <f>Table15[[#This Row],[ACC+DEC]]/Table15[[#This Row],[Duration(min)]]</f>
        <v>2.0047169811320757</v>
      </c>
      <c r="BK347" s="11"/>
      <c r="BL347" s="11"/>
    </row>
    <row r="348" spans="1:64" x14ac:dyDescent="0.3">
      <c r="A348" s="6" t="s">
        <v>34</v>
      </c>
      <c r="B348" s="6" t="s">
        <v>235</v>
      </c>
      <c r="C348" s="18" t="s">
        <v>236</v>
      </c>
      <c r="D348" s="6" t="s">
        <v>19</v>
      </c>
      <c r="E348" s="17" t="s">
        <v>247</v>
      </c>
      <c r="F348" s="19">
        <v>3572.18262</v>
      </c>
      <c r="G348" s="19">
        <v>478.35</v>
      </c>
      <c r="H348" s="19">
        <v>29.8154</v>
      </c>
      <c r="I348" s="19">
        <v>494.8</v>
      </c>
      <c r="J348" s="19">
        <v>73.510000000000005</v>
      </c>
      <c r="K348" s="19">
        <v>32</v>
      </c>
      <c r="L348" s="19">
        <v>26</v>
      </c>
      <c r="M348" s="19">
        <v>973.15</v>
      </c>
      <c r="N348" s="19">
        <v>404.84</v>
      </c>
      <c r="O348" s="19">
        <v>303.87490000000003</v>
      </c>
      <c r="P348" s="25">
        <v>77.778450000000007</v>
      </c>
      <c r="Q348" s="26">
        <f>SUM(Table15[[#This Row],[Acceleration B1-3 Total Efforts (Gen 2)]:[Deceleration B1-3 Total Efforts (Gen 2)]])</f>
        <v>58</v>
      </c>
      <c r="R348" s="22">
        <f>AVERAGEIF(Table15[Name],Table15[[#This Row],[Name]],Table15[Total Distance (m)])</f>
        <v>5581.052372000001</v>
      </c>
      <c r="S348" s="11">
        <f>AVERAGEIF(Table15[Name],Table15[[#This Row],[Name]],Table15[HSD Above 20 km/h])</f>
        <v>222.46299999999994</v>
      </c>
      <c r="T348" s="11">
        <f>AVERAGEIF(Table15[Name],Table15[[#This Row],[Name]],Table15[Maximum Velocity (km/h)])</f>
        <v>25.694832333333334</v>
      </c>
      <c r="U348" s="11">
        <f>AVERAGEIF(Table15[Name],Table15[[#This Row],[Name]],Table15[Velocity Zone 4 (15-20 Km/h) (m)])</f>
        <v>541.62199466666652</v>
      </c>
      <c r="V348" s="11">
        <f>AVERAGEIF(Table15[Name],Table15[[#This Row],[Name]],Table15[Velocity Zone 6 (25 + Km/h) (m)])</f>
        <v>43.164333333333325</v>
      </c>
      <c r="W348" s="11">
        <f>AVERAGEIF(Table15[Name],Table15[[#This Row],[Name]],Table15[Acceleration B1-3 Total Efforts (Gen 2)])</f>
        <v>53.666666666666664</v>
      </c>
      <c r="X348" s="11">
        <f>AVERAGEIF(Table15[Name],Table15[[#This Row],[Name]],Table15[Deceleration B1-3 Total Efforts (Gen 2)])</f>
        <v>40</v>
      </c>
      <c r="Y348" s="11">
        <f>AVERAGEIF(Table15[Name],Table15[[#This Row],[Name]],Table15[High Intensity Distance (m)_&gt;15])</f>
        <v>764.0849946666666</v>
      </c>
      <c r="Z348" s="11">
        <f>AVERAGEIF(Table15[Name],Table15[[#This Row],[Name]],Table15[Velocity Zone 5 (20-25 Km/h) (m)])</f>
        <v>179.29866666666666</v>
      </c>
      <c r="AA348" s="11">
        <f>AVERAGEIF(Table15[Name],Table15[[#This Row],[Name]],Table15[Total Player Load])</f>
        <v>509.93909600000012</v>
      </c>
      <c r="AB348" s="11">
        <f>AVERAGEIF(Table15[Name],Table15[[#This Row],[Name]],Table15[ACC+DEC])</f>
        <v>93.666666666666671</v>
      </c>
      <c r="AC348" s="11">
        <f>AVERAGE(Table15[Total Distance (m)])</f>
        <v>5546.0900840188679</v>
      </c>
      <c r="AD348" s="11">
        <f>AVERAGE(Table15[HSD Above 20 km/h])</f>
        <v>248.67511279245289</v>
      </c>
      <c r="AE348" s="11">
        <f>AVERAGE(Table15[Maximum Velocity (km/h)])</f>
        <v>25.938714150943401</v>
      </c>
      <c r="AF348" s="11">
        <f>AVERAGE(Table15[Velocity Zone 4 (15-20 Km/h) (m)])</f>
        <v>585.63754809433908</v>
      </c>
      <c r="AG348" s="11">
        <f>AVERAGE(Table15[Velocity Zone 6 (25 + Km/h) (m)])</f>
        <v>55.103452830188672</v>
      </c>
      <c r="AH348" s="11">
        <f>AVERAGE(Table15[Acceleration B1-3 Total Efforts (Gen 2)])</f>
        <v>70.932075471698113</v>
      </c>
      <c r="AI348" s="11">
        <f>AVERAGE(Table15[Deceleration B1-3 Total Efforts (Gen 2)])</f>
        <v>58.513207547169813</v>
      </c>
      <c r="AJ348" s="11">
        <f>AVERAGE(Table15[High Intensity Distance (m)_&gt;15])</f>
        <v>834.31266088679206</v>
      </c>
      <c r="AK348" s="11">
        <f>AVERAGE(Table15[Velocity Zone 5 (20-25 Km/h) (m)])</f>
        <v>193.57165996226419</v>
      </c>
      <c r="AL348" s="11">
        <f>AVERAGE(Table15[Total Player Load])</f>
        <v>612.17092028301886</v>
      </c>
      <c r="AM348" s="11">
        <f>AVERAGE(Table15[ACC+DEC])</f>
        <v>129.44528301886791</v>
      </c>
      <c r="AN348" s="11" t="str">
        <f>TEXT(Table15[[#This Row],[Date]],"mmmm")</f>
        <v>août</v>
      </c>
      <c r="AO348" s="11" t="e">
        <f ca="1">_xlfn.MAXIFS(Table15[Total Distance (m)],Table15[Name],Table15[[#This Row],[Name]])</f>
        <v>#NAME?</v>
      </c>
      <c r="AP348" s="11" t="e">
        <f ca="1">_xlfn.MAXIFS(Table15[HSD Above 20 km/h],Table15[Name],Table15[[#This Row],[Name]])</f>
        <v>#NAME?</v>
      </c>
      <c r="AQ348" s="11" t="e">
        <f ca="1">_xlfn.MAXIFS(Table15[Maximum Velocity (km/h)],Table15[Name],Table15[[#This Row],[Name]])</f>
        <v>#NAME?</v>
      </c>
      <c r="AR348" s="9" t="e">
        <f ca="1">Table15[[#This Row],[Maximum Velocity (km/h)]]/Table15[[#This Row],[Max_Maximum Velocity (km/h)]]</f>
        <v>#NAME?</v>
      </c>
      <c r="AS348" s="11" t="e">
        <f ca="1">_xlfn.MAXIFS(Table15[Velocity Zone 4 (15-20 Km/h) (m)],Table15[Name],Table15[[#This Row],[Name]])</f>
        <v>#NAME?</v>
      </c>
      <c r="AT348" s="11" t="e">
        <f ca="1">_xlfn.MAXIFS(Table15[Velocity Zone 6 (25 + Km/h) (m)],Table15[Name],Table15[[#This Row],[Name]])</f>
        <v>#NAME?</v>
      </c>
      <c r="AU348" s="11" t="e">
        <f ca="1">_xlfn.MAXIFS(Table15[Acceleration B1-3 Total Efforts (Gen 2)],Table15[Name],Table15[[#This Row],[Name]])</f>
        <v>#NAME?</v>
      </c>
      <c r="AV348" s="11" t="e">
        <f ca="1">_xlfn.MAXIFS(Table15[Deceleration B1-3 Total Efforts (Gen 2)],Table15[Name],Table15[[#This Row],[Name]])</f>
        <v>#NAME?</v>
      </c>
      <c r="AW348" s="11" t="e">
        <f ca="1">_xlfn.MAXIFS(Table15[High Intensity Distance (m)_&gt;15],Table15[Name],Table15[[#This Row],[Name]])</f>
        <v>#NAME?</v>
      </c>
      <c r="AX348" s="11" t="e">
        <f ca="1">_xlfn.MAXIFS(Table15[Velocity Zone 5 (20-25 Km/h) (m)],Table15[Name],Table15[[#This Row],[Name]])</f>
        <v>#NAME?</v>
      </c>
      <c r="AY348" s="11" t="e">
        <f ca="1">_xlfn.MAXIFS(Table15[Total Player Load],Table15[Name],Table15[[#This Row],[Name]])</f>
        <v>#NAME?</v>
      </c>
      <c r="AZ348" s="11" t="e">
        <f ca="1">_xlfn.MAXIFS(Table15[ACC+DEC],Table15[Name],Table15[[#This Row],[Name]])</f>
        <v>#NAME?</v>
      </c>
      <c r="BA348" s="11">
        <f>CONVERT(Table15[[#This Row],[Total Duration]],"day","mn")</f>
        <v>45.916666666666664</v>
      </c>
      <c r="BB348" s="12">
        <f>Table15[[#This Row],[HSD Above 20 km/h]]/Table15[[#This Row],[Duration(min)]]</f>
        <v>10.417785843920147</v>
      </c>
      <c r="BC348" s="12">
        <f>Table15[[#This Row],[Velocity Zone 4 (15-20 Km/h) (m)]]/Table15[[#This Row],[Duration(min)]]</f>
        <v>10.776043557168785</v>
      </c>
      <c r="BD348" s="12">
        <f>Table15[[#This Row],[Velocity Zone 6 (25 + Km/h) (m)]]/Table15[[#This Row],[Duration(min)]]</f>
        <v>1.6009437386569876</v>
      </c>
      <c r="BE348" s="12">
        <f>Table15[[#This Row],[Acceleration B1-3 Total Efforts (Gen 2)]]/Table15[[#This Row],[Duration(min)]]</f>
        <v>0.69691470054446469</v>
      </c>
      <c r="BF348" s="12">
        <f>Table15[[#This Row],[Deceleration B1-3 Total Efforts (Gen 2)]]/Table15[[#This Row],[Duration(min)]]</f>
        <v>0.56624319419237756</v>
      </c>
      <c r="BG348" s="12">
        <f>Table15[[#This Row],[High Intensity Distance (m)_&gt;15]]/Table15[[#This Row],[Duration(min)]]</f>
        <v>21.19382940108893</v>
      </c>
      <c r="BH348" s="12">
        <f>Table15[[#This Row],[Velocity Zone 5 (20-25 Km/h) (m)]]/Table15[[#This Row],[Duration(min)]]</f>
        <v>8.8168421052631576</v>
      </c>
      <c r="BI348" s="12">
        <f>Table15[[#This Row],[Total Player Load]]/Table15[[#This Row],[Duration(min)]]</f>
        <v>6.617965154264974</v>
      </c>
      <c r="BJ348" s="12">
        <f>Table15[[#This Row],[ACC+DEC]]/Table15[[#This Row],[Duration(min)]]</f>
        <v>1.2631578947368423</v>
      </c>
      <c r="BK348" s="11"/>
      <c r="BL348" s="11"/>
    </row>
    <row r="349" spans="1:64" x14ac:dyDescent="0.3">
      <c r="A349" s="6" t="s">
        <v>132</v>
      </c>
      <c r="B349" s="6" t="s">
        <v>235</v>
      </c>
      <c r="C349" s="18" t="s">
        <v>236</v>
      </c>
      <c r="D349" s="6" t="s">
        <v>133</v>
      </c>
      <c r="E349" s="17" t="s">
        <v>248</v>
      </c>
      <c r="F349" s="19">
        <v>8737.4081999999999</v>
      </c>
      <c r="G349" s="19">
        <v>726.13000999999997</v>
      </c>
      <c r="H349" s="19">
        <v>31.713429999999999</v>
      </c>
      <c r="I349" s="19">
        <v>1101.7199700000001</v>
      </c>
      <c r="J349" s="19">
        <v>211.45</v>
      </c>
      <c r="K349" s="19">
        <v>112</v>
      </c>
      <c r="L349" s="19">
        <v>99</v>
      </c>
      <c r="M349" s="19">
        <v>1827.84998</v>
      </c>
      <c r="N349" s="19">
        <v>514.68001000000004</v>
      </c>
      <c r="O349" s="19">
        <v>861.08159999999998</v>
      </c>
      <c r="P349" s="25">
        <v>112.78829</v>
      </c>
      <c r="Q349" s="26">
        <f>SUM(Table15[[#This Row],[Acceleration B1-3 Total Efforts (Gen 2)]:[Deceleration B1-3 Total Efforts (Gen 2)]])</f>
        <v>211</v>
      </c>
      <c r="R349" s="22">
        <f>AVERAGEIF(Table15[Name],Table15[[#This Row],[Name]],Table15[Total Distance (m)])</f>
        <v>5479.0795495652173</v>
      </c>
      <c r="S349" s="11">
        <f>AVERAGEIF(Table15[Name],Table15[[#This Row],[Name]],Table15[HSD Above 20 km/h])</f>
        <v>386.95826173913048</v>
      </c>
      <c r="T349" s="11">
        <f>AVERAGEIF(Table15[Name],Table15[[#This Row],[Name]],Table15[Maximum Velocity (km/h)])</f>
        <v>29.089952173913051</v>
      </c>
      <c r="U349" s="11">
        <f>AVERAGEIF(Table15[Name],Table15[[#This Row],[Name]],Table15[Velocity Zone 4 (15-20 Km/h) (m)])</f>
        <v>636.45826130434773</v>
      </c>
      <c r="V349" s="11">
        <f>AVERAGEIF(Table15[Name],Table15[[#This Row],[Name]],Table15[Velocity Zone 6 (25 + Km/h) (m)])</f>
        <v>92.425217391304358</v>
      </c>
      <c r="W349" s="11">
        <f>AVERAGEIF(Table15[Name],Table15[[#This Row],[Name]],Table15[Acceleration B1-3 Total Efforts (Gen 2)])</f>
        <v>88.347826086956516</v>
      </c>
      <c r="X349" s="11">
        <f>AVERAGEIF(Table15[Name],Table15[[#This Row],[Name]],Table15[Deceleration B1-3 Total Efforts (Gen 2)])</f>
        <v>63.434782608695649</v>
      </c>
      <c r="Y349" s="11">
        <f>AVERAGEIF(Table15[Name],Table15[[#This Row],[Name]],Table15[High Intensity Distance (m)_&gt;15])</f>
        <v>1023.4165230434783</v>
      </c>
      <c r="Z349" s="11">
        <f>AVERAGEIF(Table15[Name],Table15[[#This Row],[Name]],Table15[Velocity Zone 5 (20-25 Km/h) (m)])</f>
        <v>294.53304434782609</v>
      </c>
      <c r="AA349" s="11">
        <f>AVERAGEIF(Table15[Name],Table15[[#This Row],[Name]],Table15[Total Player Load])</f>
        <v>648.57789217391303</v>
      </c>
      <c r="AB349" s="11">
        <f>AVERAGEIF(Table15[Name],Table15[[#This Row],[Name]],Table15[ACC+DEC])</f>
        <v>151.78260869565219</v>
      </c>
      <c r="AC349" s="11">
        <f>AVERAGE(Table15[Total Distance (m)])</f>
        <v>5546.0900840188679</v>
      </c>
      <c r="AD349" s="11">
        <f>AVERAGE(Table15[HSD Above 20 km/h])</f>
        <v>248.67511279245289</v>
      </c>
      <c r="AE349" s="11">
        <f>AVERAGE(Table15[Maximum Velocity (km/h)])</f>
        <v>25.938714150943401</v>
      </c>
      <c r="AF349" s="11">
        <f>AVERAGE(Table15[Velocity Zone 4 (15-20 Km/h) (m)])</f>
        <v>585.63754809433908</v>
      </c>
      <c r="AG349" s="11">
        <f>AVERAGE(Table15[Velocity Zone 6 (25 + Km/h) (m)])</f>
        <v>55.103452830188672</v>
      </c>
      <c r="AH349" s="11">
        <f>AVERAGE(Table15[Acceleration B1-3 Total Efforts (Gen 2)])</f>
        <v>70.932075471698113</v>
      </c>
      <c r="AI349" s="11">
        <f>AVERAGE(Table15[Deceleration B1-3 Total Efforts (Gen 2)])</f>
        <v>58.513207547169813</v>
      </c>
      <c r="AJ349" s="11">
        <f>AVERAGE(Table15[High Intensity Distance (m)_&gt;15])</f>
        <v>834.31266088679206</v>
      </c>
      <c r="AK349" s="11">
        <f>AVERAGE(Table15[Velocity Zone 5 (20-25 Km/h) (m)])</f>
        <v>193.57165996226419</v>
      </c>
      <c r="AL349" s="11">
        <f>AVERAGE(Table15[Total Player Load])</f>
        <v>612.17092028301886</v>
      </c>
      <c r="AM349" s="11">
        <f>AVERAGE(Table15[ACC+DEC])</f>
        <v>129.44528301886791</v>
      </c>
      <c r="AN349" s="11" t="str">
        <f>TEXT(Table15[[#This Row],[Date]],"mmmm")</f>
        <v>août</v>
      </c>
      <c r="AO349" s="11" t="e">
        <f ca="1">_xlfn.MAXIFS(Table15[Total Distance (m)],Table15[Name],Table15[[#This Row],[Name]])</f>
        <v>#NAME?</v>
      </c>
      <c r="AP349" s="11" t="e">
        <f ca="1">_xlfn.MAXIFS(Table15[HSD Above 20 km/h],Table15[Name],Table15[[#This Row],[Name]])</f>
        <v>#NAME?</v>
      </c>
      <c r="AQ349" s="11" t="e">
        <f ca="1">_xlfn.MAXIFS(Table15[Maximum Velocity (km/h)],Table15[Name],Table15[[#This Row],[Name]])</f>
        <v>#NAME?</v>
      </c>
      <c r="AR349" s="9" t="e">
        <f ca="1">Table15[[#This Row],[Maximum Velocity (km/h)]]/Table15[[#This Row],[Max_Maximum Velocity (km/h)]]</f>
        <v>#NAME?</v>
      </c>
      <c r="AS349" s="11" t="e">
        <f ca="1">_xlfn.MAXIFS(Table15[Velocity Zone 4 (15-20 Km/h) (m)],Table15[Name],Table15[[#This Row],[Name]])</f>
        <v>#NAME?</v>
      </c>
      <c r="AT349" s="11" t="e">
        <f ca="1">_xlfn.MAXIFS(Table15[Velocity Zone 6 (25 + Km/h) (m)],Table15[Name],Table15[[#This Row],[Name]])</f>
        <v>#NAME?</v>
      </c>
      <c r="AU349" s="11" t="e">
        <f ca="1">_xlfn.MAXIFS(Table15[Acceleration B1-3 Total Efforts (Gen 2)],Table15[Name],Table15[[#This Row],[Name]])</f>
        <v>#NAME?</v>
      </c>
      <c r="AV349" s="11" t="e">
        <f ca="1">_xlfn.MAXIFS(Table15[Deceleration B1-3 Total Efforts (Gen 2)],Table15[Name],Table15[[#This Row],[Name]])</f>
        <v>#NAME?</v>
      </c>
      <c r="AW349" s="11" t="e">
        <f ca="1">_xlfn.MAXIFS(Table15[High Intensity Distance (m)_&gt;15],Table15[Name],Table15[[#This Row],[Name]])</f>
        <v>#NAME?</v>
      </c>
      <c r="AX349" s="11" t="e">
        <f ca="1">_xlfn.MAXIFS(Table15[Velocity Zone 5 (20-25 Km/h) (m)],Table15[Name],Table15[[#This Row],[Name]])</f>
        <v>#NAME?</v>
      </c>
      <c r="AY349" s="11" t="e">
        <f ca="1">_xlfn.MAXIFS(Table15[Total Player Load],Table15[Name],Table15[[#This Row],[Name]])</f>
        <v>#NAME?</v>
      </c>
      <c r="AZ349" s="11" t="e">
        <f ca="1">_xlfn.MAXIFS(Table15[ACC+DEC],Table15[Name],Table15[[#This Row],[Name]])</f>
        <v>#NAME?</v>
      </c>
      <c r="BA349" s="11">
        <f>CONVERT(Table15[[#This Row],[Total Duration]],"day","mn")</f>
        <v>77.466666666666669</v>
      </c>
      <c r="BB349" s="12">
        <f>Table15[[#This Row],[HSD Above 20 km/h]]/Table15[[#This Row],[Duration(min)]]</f>
        <v>9.3734510757314968</v>
      </c>
      <c r="BC349" s="12">
        <f>Table15[[#This Row],[Velocity Zone 4 (15-20 Km/h) (m)]]/Table15[[#This Row],[Duration(min)]]</f>
        <v>14.221858476764201</v>
      </c>
      <c r="BD349" s="12">
        <f>Table15[[#This Row],[Velocity Zone 6 (25 + Km/h) (m)]]/Table15[[#This Row],[Duration(min)]]</f>
        <v>2.7295611015490531</v>
      </c>
      <c r="BE349" s="12">
        <f>Table15[[#This Row],[Acceleration B1-3 Total Efforts (Gen 2)]]/Table15[[#This Row],[Duration(min)]]</f>
        <v>1.4457831325301205</v>
      </c>
      <c r="BF349" s="12">
        <f>Table15[[#This Row],[Deceleration B1-3 Total Efforts (Gen 2)]]/Table15[[#This Row],[Duration(min)]]</f>
        <v>1.2779690189328743</v>
      </c>
      <c r="BG349" s="12">
        <f>Table15[[#This Row],[High Intensity Distance (m)_&gt;15]]/Table15[[#This Row],[Duration(min)]]</f>
        <v>23.595309552495696</v>
      </c>
      <c r="BH349" s="12">
        <f>Table15[[#This Row],[Velocity Zone 5 (20-25 Km/h) (m)]]/Table15[[#This Row],[Duration(min)]]</f>
        <v>6.6438899741824446</v>
      </c>
      <c r="BI349" s="12">
        <f>Table15[[#This Row],[Total Player Load]]/Table15[[#This Row],[Duration(min)]]</f>
        <v>11.115511187607572</v>
      </c>
      <c r="BJ349" s="12">
        <f>Table15[[#This Row],[ACC+DEC]]/Table15[[#This Row],[Duration(min)]]</f>
        <v>2.7237521514629948</v>
      </c>
      <c r="BK349" s="11"/>
      <c r="BL349" s="11"/>
    </row>
    <row r="350" spans="1:64" x14ac:dyDescent="0.3">
      <c r="A350" s="6" t="s">
        <v>38</v>
      </c>
      <c r="B350" s="6" t="s">
        <v>235</v>
      </c>
      <c r="C350" s="18" t="s">
        <v>236</v>
      </c>
      <c r="D350" s="6" t="s">
        <v>36</v>
      </c>
      <c r="E350" s="17" t="s">
        <v>249</v>
      </c>
      <c r="F350" s="19">
        <v>9172.5268599999999</v>
      </c>
      <c r="G350" s="19">
        <v>356.46</v>
      </c>
      <c r="H350" s="19">
        <v>26.704460000000001</v>
      </c>
      <c r="I350" s="19">
        <v>1429.0800200000001</v>
      </c>
      <c r="J350" s="19">
        <v>46.9</v>
      </c>
      <c r="K350" s="19">
        <v>98</v>
      </c>
      <c r="L350" s="19">
        <v>108</v>
      </c>
      <c r="M350" s="19">
        <v>1785.5400199999999</v>
      </c>
      <c r="N350" s="19">
        <v>309.56</v>
      </c>
      <c r="O350" s="19">
        <v>952.79436999999996</v>
      </c>
      <c r="P350" s="25">
        <v>106.18788000000001</v>
      </c>
      <c r="Q350" s="26">
        <f>SUM(Table15[[#This Row],[Acceleration B1-3 Total Efforts (Gen 2)]:[Deceleration B1-3 Total Efforts (Gen 2)]])</f>
        <v>206</v>
      </c>
      <c r="R350" s="22">
        <f>AVERAGEIF(Table15[Name],Table15[[#This Row],[Name]],Table15[Total Distance (m)])</f>
        <v>5862.2701721428584</v>
      </c>
      <c r="S350" s="11">
        <f>AVERAGEIF(Table15[Name],Table15[[#This Row],[Name]],Table15[HSD Above 20 km/h])</f>
        <v>234.10142785714288</v>
      </c>
      <c r="T350" s="11">
        <f>AVERAGEIF(Table15[Name],Table15[[#This Row],[Name]],Table15[Maximum Velocity (km/h)])</f>
        <v>25.695756428571428</v>
      </c>
      <c r="U350" s="11">
        <f>AVERAGEIF(Table15[Name],Table15[[#This Row],[Name]],Table15[Velocity Zone 4 (15-20 Km/h) (m)])</f>
        <v>673.12214035714283</v>
      </c>
      <c r="V350" s="11">
        <f>AVERAGEIF(Table15[Name],Table15[[#This Row],[Name]],Table15[Velocity Zone 6 (25 + Km/h) (m)])</f>
        <v>30.467142857142857</v>
      </c>
      <c r="W350" s="11">
        <f>AVERAGEIF(Table15[Name],Table15[[#This Row],[Name]],Table15[Acceleration B1-3 Total Efforts (Gen 2)])</f>
        <v>78.285714285714292</v>
      </c>
      <c r="X350" s="11">
        <f>AVERAGEIF(Table15[Name],Table15[[#This Row],[Name]],Table15[Deceleration B1-3 Total Efforts (Gen 2)])</f>
        <v>71.178571428571431</v>
      </c>
      <c r="Y350" s="11">
        <f>AVERAGEIF(Table15[Name],Table15[[#This Row],[Name]],Table15[High Intensity Distance (m)_&gt;15])</f>
        <v>907.22356821428571</v>
      </c>
      <c r="Z350" s="11">
        <f>AVERAGEIF(Table15[Name],Table15[[#This Row],[Name]],Table15[Velocity Zone 5 (20-25 Km/h) (m)])</f>
        <v>203.63428500000001</v>
      </c>
      <c r="AA350" s="11">
        <f>AVERAGEIF(Table15[Name],Table15[[#This Row],[Name]],Table15[Total Player Load])</f>
        <v>656.75099392857157</v>
      </c>
      <c r="AB350" s="11">
        <f>AVERAGEIF(Table15[Name],Table15[[#This Row],[Name]],Table15[ACC+DEC])</f>
        <v>149.46428571428572</v>
      </c>
      <c r="AC350" s="11">
        <f>AVERAGE(Table15[Total Distance (m)])</f>
        <v>5546.0900840188679</v>
      </c>
      <c r="AD350" s="11">
        <f>AVERAGE(Table15[HSD Above 20 km/h])</f>
        <v>248.67511279245289</v>
      </c>
      <c r="AE350" s="11">
        <f>AVERAGE(Table15[Maximum Velocity (km/h)])</f>
        <v>25.938714150943401</v>
      </c>
      <c r="AF350" s="11">
        <f>AVERAGE(Table15[Velocity Zone 4 (15-20 Km/h) (m)])</f>
        <v>585.63754809433908</v>
      </c>
      <c r="AG350" s="11">
        <f>AVERAGE(Table15[Velocity Zone 6 (25 + Km/h) (m)])</f>
        <v>55.103452830188672</v>
      </c>
      <c r="AH350" s="11">
        <f>AVERAGE(Table15[Acceleration B1-3 Total Efforts (Gen 2)])</f>
        <v>70.932075471698113</v>
      </c>
      <c r="AI350" s="11">
        <f>AVERAGE(Table15[Deceleration B1-3 Total Efforts (Gen 2)])</f>
        <v>58.513207547169813</v>
      </c>
      <c r="AJ350" s="11">
        <f>AVERAGE(Table15[High Intensity Distance (m)_&gt;15])</f>
        <v>834.31266088679206</v>
      </c>
      <c r="AK350" s="11">
        <f>AVERAGE(Table15[Velocity Zone 5 (20-25 Km/h) (m)])</f>
        <v>193.57165996226419</v>
      </c>
      <c r="AL350" s="11">
        <f>AVERAGE(Table15[Total Player Load])</f>
        <v>612.17092028301886</v>
      </c>
      <c r="AM350" s="11">
        <f>AVERAGE(Table15[ACC+DEC])</f>
        <v>129.44528301886791</v>
      </c>
      <c r="AN350" s="11" t="str">
        <f>TEXT(Table15[[#This Row],[Date]],"mmmm")</f>
        <v>août</v>
      </c>
      <c r="AO350" s="11" t="e">
        <f ca="1">_xlfn.MAXIFS(Table15[Total Distance (m)],Table15[Name],Table15[[#This Row],[Name]])</f>
        <v>#NAME?</v>
      </c>
      <c r="AP350" s="11" t="e">
        <f ca="1">_xlfn.MAXIFS(Table15[HSD Above 20 km/h],Table15[Name],Table15[[#This Row],[Name]])</f>
        <v>#NAME?</v>
      </c>
      <c r="AQ350" s="11" t="e">
        <f ca="1">_xlfn.MAXIFS(Table15[Maximum Velocity (km/h)],Table15[Name],Table15[[#This Row],[Name]])</f>
        <v>#NAME?</v>
      </c>
      <c r="AR350" s="9" t="e">
        <f ca="1">Table15[[#This Row],[Maximum Velocity (km/h)]]/Table15[[#This Row],[Max_Maximum Velocity (km/h)]]</f>
        <v>#NAME?</v>
      </c>
      <c r="AS350" s="11" t="e">
        <f ca="1">_xlfn.MAXIFS(Table15[Velocity Zone 4 (15-20 Km/h) (m)],Table15[Name],Table15[[#This Row],[Name]])</f>
        <v>#NAME?</v>
      </c>
      <c r="AT350" s="11" t="e">
        <f ca="1">_xlfn.MAXIFS(Table15[Velocity Zone 6 (25 + Km/h) (m)],Table15[Name],Table15[[#This Row],[Name]])</f>
        <v>#NAME?</v>
      </c>
      <c r="AU350" s="11" t="e">
        <f ca="1">_xlfn.MAXIFS(Table15[Acceleration B1-3 Total Efforts (Gen 2)],Table15[Name],Table15[[#This Row],[Name]])</f>
        <v>#NAME?</v>
      </c>
      <c r="AV350" s="11" t="e">
        <f ca="1">_xlfn.MAXIFS(Table15[Deceleration B1-3 Total Efforts (Gen 2)],Table15[Name],Table15[[#This Row],[Name]])</f>
        <v>#NAME?</v>
      </c>
      <c r="AW350" s="11" t="e">
        <f ca="1">_xlfn.MAXIFS(Table15[High Intensity Distance (m)_&gt;15],Table15[Name],Table15[[#This Row],[Name]])</f>
        <v>#NAME?</v>
      </c>
      <c r="AX350" s="11" t="e">
        <f ca="1">_xlfn.MAXIFS(Table15[Velocity Zone 5 (20-25 Km/h) (m)],Table15[Name],Table15[[#This Row],[Name]])</f>
        <v>#NAME?</v>
      </c>
      <c r="AY350" s="11" t="e">
        <f ca="1">_xlfn.MAXIFS(Table15[Total Player Load],Table15[Name],Table15[[#This Row],[Name]])</f>
        <v>#NAME?</v>
      </c>
      <c r="AZ350" s="11" t="e">
        <f ca="1">_xlfn.MAXIFS(Table15[ACC+DEC],Table15[Name],Table15[[#This Row],[Name]])</f>
        <v>#NAME?</v>
      </c>
      <c r="BA350" s="11">
        <f>CONVERT(Table15[[#This Row],[Total Duration]],"day","mn")</f>
        <v>86.366666666666688</v>
      </c>
      <c r="BB350" s="12">
        <f>Table15[[#This Row],[HSD Above 20 km/h]]/Table15[[#This Row],[Duration(min)]]</f>
        <v>4.1272867618680031</v>
      </c>
      <c r="BC350" s="12">
        <f>Table15[[#This Row],[Velocity Zone 4 (15-20 Km/h) (m)]]/Table15[[#This Row],[Duration(min)]]</f>
        <v>16.546661752219219</v>
      </c>
      <c r="BD350" s="12">
        <f>Table15[[#This Row],[Velocity Zone 6 (25 + Km/h) (m)]]/Table15[[#This Row],[Duration(min)]]</f>
        <v>0.54303357776920091</v>
      </c>
      <c r="BE350" s="12">
        <f>Table15[[#This Row],[Acceleration B1-3 Total Efforts (Gen 2)]]/Table15[[#This Row],[Duration(min)]]</f>
        <v>1.1346970281744497</v>
      </c>
      <c r="BF350" s="12">
        <f>Table15[[#This Row],[Deceleration B1-3 Total Efforts (Gen 2)]]/Table15[[#This Row],[Duration(min)]]</f>
        <v>1.2504824392126588</v>
      </c>
      <c r="BG350" s="12">
        <f>Table15[[#This Row],[High Intensity Distance (m)_&gt;15]]/Table15[[#This Row],[Duration(min)]]</f>
        <v>20.673948514087218</v>
      </c>
      <c r="BH350" s="12">
        <f>Table15[[#This Row],[Velocity Zone 5 (20-25 Km/h) (m)]]/Table15[[#This Row],[Duration(min)]]</f>
        <v>3.5842531840988028</v>
      </c>
      <c r="BI350" s="12">
        <f>Table15[[#This Row],[Total Player Load]]/Table15[[#This Row],[Duration(min)]]</f>
        <v>11.031968776534153</v>
      </c>
      <c r="BJ350" s="12">
        <f>Table15[[#This Row],[ACC+DEC]]/Table15[[#This Row],[Duration(min)]]</f>
        <v>2.3851794673871085</v>
      </c>
      <c r="BK350" s="11"/>
      <c r="BL350" s="11"/>
    </row>
    <row r="351" spans="1:64" x14ac:dyDescent="0.3">
      <c r="A351" s="6" t="s">
        <v>250</v>
      </c>
      <c r="B351" s="6" t="s">
        <v>251</v>
      </c>
      <c r="C351" s="18" t="s">
        <v>252</v>
      </c>
      <c r="D351" s="6" t="s">
        <v>21</v>
      </c>
      <c r="E351" s="17" t="s">
        <v>253</v>
      </c>
      <c r="F351" s="19">
        <v>4894.0092800000002</v>
      </c>
      <c r="G351" s="19">
        <v>520.17999999999995</v>
      </c>
      <c r="H351" s="19">
        <v>26.001470000000001</v>
      </c>
      <c r="I351" s="19">
        <v>720.34002999999996</v>
      </c>
      <c r="J351" s="19">
        <v>15.3</v>
      </c>
      <c r="K351" s="19">
        <v>99</v>
      </c>
      <c r="L351" s="19">
        <v>65</v>
      </c>
      <c r="M351" s="19">
        <v>1240.5200299999999</v>
      </c>
      <c r="N351" s="19">
        <v>504.88</v>
      </c>
      <c r="O351" s="19">
        <v>538.98406999999997</v>
      </c>
      <c r="P351" s="25">
        <v>63.202739999999999</v>
      </c>
      <c r="Q351" s="26">
        <f>SUM(Table15[[#This Row],[Acceleration B1-3 Total Efforts (Gen 2)]:[Deceleration B1-3 Total Efforts (Gen 2)]])</f>
        <v>164</v>
      </c>
      <c r="R351" s="22">
        <f>AVERAGEIF(Table15[Name],Table15[[#This Row],[Name]],Table15[Total Distance (m)])</f>
        <v>4898.160003</v>
      </c>
      <c r="S351" s="11">
        <f>AVERAGEIF(Table15[Name],Table15[[#This Row],[Name]],Table15[HSD Above 20 km/h])</f>
        <v>228.32099899999997</v>
      </c>
      <c r="T351" s="11">
        <f>AVERAGEIF(Table15[Name],Table15[[#This Row],[Name]],Table15[Maximum Velocity (km/h)])</f>
        <v>25.211422000000002</v>
      </c>
      <c r="U351" s="11">
        <f>AVERAGEIF(Table15[Name],Table15[[#This Row],[Name]],Table15[Velocity Zone 4 (15-20 Km/h) (m)])</f>
        <v>531.40400699999998</v>
      </c>
      <c r="V351" s="11">
        <f>AVERAGEIF(Table15[Name],Table15[[#This Row],[Name]],Table15[Velocity Zone 6 (25 + Km/h) (m)])</f>
        <v>54.338999000000001</v>
      </c>
      <c r="W351" s="11">
        <f>AVERAGEIF(Table15[Name],Table15[[#This Row],[Name]],Table15[Acceleration B1-3 Total Efforts (Gen 2)])</f>
        <v>69</v>
      </c>
      <c r="X351" s="11">
        <f>AVERAGEIF(Table15[Name],Table15[[#This Row],[Name]],Table15[Deceleration B1-3 Total Efforts (Gen 2)])</f>
        <v>53.8</v>
      </c>
      <c r="Y351" s="11">
        <f>AVERAGEIF(Table15[Name],Table15[[#This Row],[Name]],Table15[High Intensity Distance (m)_&gt;15])</f>
        <v>759.72500600000001</v>
      </c>
      <c r="Z351" s="11">
        <f>AVERAGEIF(Table15[Name],Table15[[#This Row],[Name]],Table15[Velocity Zone 5 (20-25 Km/h) (m)])</f>
        <v>173.982</v>
      </c>
      <c r="AA351" s="11">
        <f>AVERAGEIF(Table15[Name],Table15[[#This Row],[Name]],Table15[Total Player Load])</f>
        <v>499.90754799999996</v>
      </c>
      <c r="AB351" s="11">
        <f>AVERAGEIF(Table15[Name],Table15[[#This Row],[Name]],Table15[ACC+DEC])</f>
        <v>122.8</v>
      </c>
      <c r="AC351" s="11">
        <f>AVERAGE(Table15[Total Distance (m)])</f>
        <v>5546.0900840188679</v>
      </c>
      <c r="AD351" s="11">
        <f>AVERAGE(Table15[HSD Above 20 km/h])</f>
        <v>248.67511279245289</v>
      </c>
      <c r="AE351" s="11">
        <f>AVERAGE(Table15[Maximum Velocity (km/h)])</f>
        <v>25.938714150943401</v>
      </c>
      <c r="AF351" s="11">
        <f>AVERAGE(Table15[Velocity Zone 4 (15-20 Km/h) (m)])</f>
        <v>585.63754809433908</v>
      </c>
      <c r="AG351" s="11">
        <f>AVERAGE(Table15[Velocity Zone 6 (25 + Km/h) (m)])</f>
        <v>55.103452830188672</v>
      </c>
      <c r="AH351" s="11">
        <f>AVERAGE(Table15[Acceleration B1-3 Total Efforts (Gen 2)])</f>
        <v>70.932075471698113</v>
      </c>
      <c r="AI351" s="11">
        <f>AVERAGE(Table15[Deceleration B1-3 Total Efforts (Gen 2)])</f>
        <v>58.513207547169813</v>
      </c>
      <c r="AJ351" s="11">
        <f>AVERAGE(Table15[High Intensity Distance (m)_&gt;15])</f>
        <v>834.31266088679206</v>
      </c>
      <c r="AK351" s="11">
        <f>AVERAGE(Table15[Velocity Zone 5 (20-25 Km/h) (m)])</f>
        <v>193.57165996226419</v>
      </c>
      <c r="AL351" s="11">
        <f>AVERAGE(Table15[Total Player Load])</f>
        <v>612.17092028301886</v>
      </c>
      <c r="AM351" s="11">
        <f>AVERAGE(Table15[ACC+DEC])</f>
        <v>129.44528301886791</v>
      </c>
      <c r="AN351" s="11" t="str">
        <f>TEXT(Table15[[#This Row],[Date]],"mmmm")</f>
        <v>août</v>
      </c>
      <c r="AO351" s="11" t="e">
        <f ca="1">_xlfn.MAXIFS(Table15[Total Distance (m)],Table15[Name],Table15[[#This Row],[Name]])</f>
        <v>#NAME?</v>
      </c>
      <c r="AP351" s="11" t="e">
        <f ca="1">_xlfn.MAXIFS(Table15[HSD Above 20 km/h],Table15[Name],Table15[[#This Row],[Name]])</f>
        <v>#NAME?</v>
      </c>
      <c r="AQ351" s="11" t="e">
        <f ca="1">_xlfn.MAXIFS(Table15[Maximum Velocity (km/h)],Table15[Name],Table15[[#This Row],[Name]])</f>
        <v>#NAME?</v>
      </c>
      <c r="AR351" s="9" t="e">
        <f ca="1">Table15[[#This Row],[Maximum Velocity (km/h)]]/Table15[[#This Row],[Max_Maximum Velocity (km/h)]]</f>
        <v>#NAME?</v>
      </c>
      <c r="AS351" s="11" t="e">
        <f ca="1">_xlfn.MAXIFS(Table15[Velocity Zone 4 (15-20 Km/h) (m)],Table15[Name],Table15[[#This Row],[Name]])</f>
        <v>#NAME?</v>
      </c>
      <c r="AT351" s="11" t="e">
        <f ca="1">_xlfn.MAXIFS(Table15[Velocity Zone 6 (25 + Km/h) (m)],Table15[Name],Table15[[#This Row],[Name]])</f>
        <v>#NAME?</v>
      </c>
      <c r="AU351" s="11" t="e">
        <f ca="1">_xlfn.MAXIFS(Table15[Acceleration B1-3 Total Efforts (Gen 2)],Table15[Name],Table15[[#This Row],[Name]])</f>
        <v>#NAME?</v>
      </c>
      <c r="AV351" s="11" t="e">
        <f ca="1">_xlfn.MAXIFS(Table15[Deceleration B1-3 Total Efforts (Gen 2)],Table15[Name],Table15[[#This Row],[Name]])</f>
        <v>#NAME?</v>
      </c>
      <c r="AW351" s="11" t="e">
        <f ca="1">_xlfn.MAXIFS(Table15[High Intensity Distance (m)_&gt;15],Table15[Name],Table15[[#This Row],[Name]])</f>
        <v>#NAME?</v>
      </c>
      <c r="AX351" s="11" t="e">
        <f ca="1">_xlfn.MAXIFS(Table15[Velocity Zone 5 (20-25 Km/h) (m)],Table15[Name],Table15[[#This Row],[Name]])</f>
        <v>#NAME?</v>
      </c>
      <c r="AY351" s="11" t="e">
        <f ca="1">_xlfn.MAXIFS(Table15[Total Player Load],Table15[Name],Table15[[#This Row],[Name]])</f>
        <v>#NAME?</v>
      </c>
      <c r="AZ351" s="11" t="e">
        <f ca="1">_xlfn.MAXIFS(Table15[ACC+DEC],Table15[Name],Table15[[#This Row],[Name]])</f>
        <v>#NAME?</v>
      </c>
      <c r="BA351" s="11">
        <f>CONVERT(Table15[[#This Row],[Total Duration]],"day","mn")</f>
        <v>77.433333333333337</v>
      </c>
      <c r="BB351" s="12">
        <f>Table15[[#This Row],[HSD Above 20 km/h]]/Table15[[#This Row],[Duration(min)]]</f>
        <v>6.7177787343951776</v>
      </c>
      <c r="BC351" s="12">
        <f>Table15[[#This Row],[Velocity Zone 4 (15-20 Km/h) (m)]]/Table15[[#This Row],[Duration(min)]]</f>
        <v>9.302712397761514</v>
      </c>
      <c r="BD351" s="12">
        <f>Table15[[#This Row],[Velocity Zone 6 (25 + Km/h) (m)]]/Table15[[#This Row],[Duration(min)]]</f>
        <v>0.19758932414980629</v>
      </c>
      <c r="BE351" s="12">
        <f>Table15[[#This Row],[Acceleration B1-3 Total Efforts (Gen 2)]]/Table15[[#This Row],[Duration(min)]]</f>
        <v>1.2785191562634524</v>
      </c>
      <c r="BF351" s="12">
        <f>Table15[[#This Row],[Deceleration B1-3 Total Efforts (Gen 2)]]/Table15[[#This Row],[Duration(min)]]</f>
        <v>0.83943176926388285</v>
      </c>
      <c r="BG351" s="12">
        <f>Table15[[#This Row],[High Intensity Distance (m)_&gt;15]]/Table15[[#This Row],[Duration(min)]]</f>
        <v>16.020491132156693</v>
      </c>
      <c r="BH351" s="12">
        <f>Table15[[#This Row],[Velocity Zone 5 (20-25 Km/h) (m)]]/Table15[[#This Row],[Duration(min)]]</f>
        <v>6.5201894102453721</v>
      </c>
      <c r="BI351" s="12">
        <f>Table15[[#This Row],[Total Player Load]]/Table15[[#This Row],[Duration(min)]]</f>
        <v>6.9606207920792071</v>
      </c>
      <c r="BJ351" s="12">
        <f>Table15[[#This Row],[ACC+DEC]]/Table15[[#This Row],[Duration(min)]]</f>
        <v>2.1179509255273352</v>
      </c>
      <c r="BK351" s="11"/>
      <c r="BL351" s="11"/>
    </row>
    <row r="352" spans="1:64" x14ac:dyDescent="0.3">
      <c r="A352" s="6" t="s">
        <v>23</v>
      </c>
      <c r="B352" s="6" t="s">
        <v>251</v>
      </c>
      <c r="C352" s="18" t="s">
        <v>252</v>
      </c>
      <c r="D352" s="6" t="s">
        <v>24</v>
      </c>
      <c r="E352" s="17" t="s">
        <v>254</v>
      </c>
      <c r="F352" s="19">
        <v>3935.6320799999999</v>
      </c>
      <c r="G352" s="19">
        <v>196.80999</v>
      </c>
      <c r="H352" s="19">
        <v>27.017900000000001</v>
      </c>
      <c r="I352" s="19">
        <v>398.20999</v>
      </c>
      <c r="J352" s="19">
        <v>27.05</v>
      </c>
      <c r="K352" s="19">
        <v>56</v>
      </c>
      <c r="L352" s="19">
        <v>46</v>
      </c>
      <c r="M352" s="19">
        <v>595.01998000000003</v>
      </c>
      <c r="N352" s="19">
        <v>169.75998999999999</v>
      </c>
      <c r="O352" s="19">
        <v>415.65985000000001</v>
      </c>
      <c r="P352" s="25">
        <v>61.220199999999998</v>
      </c>
      <c r="Q352" s="26">
        <f>SUM(Table15[[#This Row],[Acceleration B1-3 Total Efforts (Gen 2)]:[Deceleration B1-3 Total Efforts (Gen 2)]])</f>
        <v>102</v>
      </c>
      <c r="R352" s="22">
        <f>AVERAGEIF(Table15[Name],Table15[[#This Row],[Name]],Table15[Total Distance (m)])</f>
        <v>6241.2704329032267</v>
      </c>
      <c r="S352" s="11">
        <f>AVERAGEIF(Table15[Name],Table15[[#This Row],[Name]],Table15[HSD Above 20 km/h])</f>
        <v>217.21870838709677</v>
      </c>
      <c r="T352" s="11">
        <f>AVERAGEIF(Table15[Name],Table15[[#This Row],[Name]],Table15[Maximum Velocity (km/h)])</f>
        <v>26.033857419354835</v>
      </c>
      <c r="U352" s="11">
        <f>AVERAGEIF(Table15[Name],Table15[[#This Row],[Name]],Table15[Velocity Zone 4 (15-20 Km/h) (m)])</f>
        <v>570.99710096774197</v>
      </c>
      <c r="V352" s="11">
        <f>AVERAGEIF(Table15[Name],Table15[[#This Row],[Name]],Table15[Velocity Zone 6 (25 + Km/h) (m)])</f>
        <v>39.649355161290323</v>
      </c>
      <c r="W352" s="11">
        <f>AVERAGEIF(Table15[Name],Table15[[#This Row],[Name]],Table15[Acceleration B1-3 Total Efforts (Gen 2)])</f>
        <v>62.967741935483872</v>
      </c>
      <c r="X352" s="11">
        <f>AVERAGEIF(Table15[Name],Table15[[#This Row],[Name]],Table15[Deceleration B1-3 Total Efforts (Gen 2)])</f>
        <v>49.29032258064516</v>
      </c>
      <c r="Y352" s="11">
        <f>AVERAGEIF(Table15[Name],Table15[[#This Row],[Name]],Table15[High Intensity Distance (m)_&gt;15])</f>
        <v>788.2158093548386</v>
      </c>
      <c r="Z352" s="11">
        <f>AVERAGEIF(Table15[Name],Table15[[#This Row],[Name]],Table15[Velocity Zone 5 (20-25 Km/h) (m)])</f>
        <v>177.56935322580642</v>
      </c>
      <c r="AA352" s="11">
        <f>AVERAGEIF(Table15[Name],Table15[[#This Row],[Name]],Table15[Total Player Load])</f>
        <v>665.93952838709663</v>
      </c>
      <c r="AB352" s="11">
        <f>AVERAGEIF(Table15[Name],Table15[[#This Row],[Name]],Table15[ACC+DEC])</f>
        <v>112.25806451612904</v>
      </c>
      <c r="AC352" s="11">
        <f>AVERAGE(Table15[Total Distance (m)])</f>
        <v>5546.0900840188679</v>
      </c>
      <c r="AD352" s="11">
        <f>AVERAGE(Table15[HSD Above 20 km/h])</f>
        <v>248.67511279245289</v>
      </c>
      <c r="AE352" s="11">
        <f>AVERAGE(Table15[Maximum Velocity (km/h)])</f>
        <v>25.938714150943401</v>
      </c>
      <c r="AF352" s="11">
        <f>AVERAGE(Table15[Velocity Zone 4 (15-20 Km/h) (m)])</f>
        <v>585.63754809433908</v>
      </c>
      <c r="AG352" s="11">
        <f>AVERAGE(Table15[Velocity Zone 6 (25 + Km/h) (m)])</f>
        <v>55.103452830188672</v>
      </c>
      <c r="AH352" s="11">
        <f>AVERAGE(Table15[Acceleration B1-3 Total Efforts (Gen 2)])</f>
        <v>70.932075471698113</v>
      </c>
      <c r="AI352" s="11">
        <f>AVERAGE(Table15[Deceleration B1-3 Total Efforts (Gen 2)])</f>
        <v>58.513207547169813</v>
      </c>
      <c r="AJ352" s="11">
        <f>AVERAGE(Table15[High Intensity Distance (m)_&gt;15])</f>
        <v>834.31266088679206</v>
      </c>
      <c r="AK352" s="11">
        <f>AVERAGE(Table15[Velocity Zone 5 (20-25 Km/h) (m)])</f>
        <v>193.57165996226419</v>
      </c>
      <c r="AL352" s="11">
        <f>AVERAGE(Table15[Total Player Load])</f>
        <v>612.17092028301886</v>
      </c>
      <c r="AM352" s="11">
        <f>AVERAGE(Table15[ACC+DEC])</f>
        <v>129.44528301886791</v>
      </c>
      <c r="AN352" s="11" t="str">
        <f>TEXT(Table15[[#This Row],[Date]],"mmmm")</f>
        <v>août</v>
      </c>
      <c r="AO352" s="11" t="e">
        <f ca="1">_xlfn.MAXIFS(Table15[Total Distance (m)],Table15[Name],Table15[[#This Row],[Name]])</f>
        <v>#NAME?</v>
      </c>
      <c r="AP352" s="11" t="e">
        <f ca="1">_xlfn.MAXIFS(Table15[HSD Above 20 km/h],Table15[Name],Table15[[#This Row],[Name]])</f>
        <v>#NAME?</v>
      </c>
      <c r="AQ352" s="11" t="e">
        <f ca="1">_xlfn.MAXIFS(Table15[Maximum Velocity (km/h)],Table15[Name],Table15[[#This Row],[Name]])</f>
        <v>#NAME?</v>
      </c>
      <c r="AR352" s="9" t="e">
        <f ca="1">Table15[[#This Row],[Maximum Velocity (km/h)]]/Table15[[#This Row],[Max_Maximum Velocity (km/h)]]</f>
        <v>#NAME?</v>
      </c>
      <c r="AS352" s="11" t="e">
        <f ca="1">_xlfn.MAXIFS(Table15[Velocity Zone 4 (15-20 Km/h) (m)],Table15[Name],Table15[[#This Row],[Name]])</f>
        <v>#NAME?</v>
      </c>
      <c r="AT352" s="11" t="e">
        <f ca="1">_xlfn.MAXIFS(Table15[Velocity Zone 6 (25 + Km/h) (m)],Table15[Name],Table15[[#This Row],[Name]])</f>
        <v>#NAME?</v>
      </c>
      <c r="AU352" s="11" t="e">
        <f ca="1">_xlfn.MAXIFS(Table15[Acceleration B1-3 Total Efforts (Gen 2)],Table15[Name],Table15[[#This Row],[Name]])</f>
        <v>#NAME?</v>
      </c>
      <c r="AV352" s="11" t="e">
        <f ca="1">_xlfn.MAXIFS(Table15[Deceleration B1-3 Total Efforts (Gen 2)],Table15[Name],Table15[[#This Row],[Name]])</f>
        <v>#NAME?</v>
      </c>
      <c r="AW352" s="11" t="e">
        <f ca="1">_xlfn.MAXIFS(Table15[High Intensity Distance (m)_&gt;15],Table15[Name],Table15[[#This Row],[Name]])</f>
        <v>#NAME?</v>
      </c>
      <c r="AX352" s="11" t="e">
        <f ca="1">_xlfn.MAXIFS(Table15[Velocity Zone 5 (20-25 Km/h) (m)],Table15[Name],Table15[[#This Row],[Name]])</f>
        <v>#NAME?</v>
      </c>
      <c r="AY352" s="11" t="e">
        <f ca="1">_xlfn.MAXIFS(Table15[Total Player Load],Table15[Name],Table15[[#This Row],[Name]])</f>
        <v>#NAME?</v>
      </c>
      <c r="AZ352" s="11" t="e">
        <f ca="1">_xlfn.MAXIFS(Table15[ACC+DEC],Table15[Name],Table15[[#This Row],[Name]])</f>
        <v>#NAME?</v>
      </c>
      <c r="BA352" s="11">
        <f>CONVERT(Table15[[#This Row],[Total Duration]],"day","mn")</f>
        <v>64.283333333333331</v>
      </c>
      <c r="BB352" s="12">
        <f>Table15[[#This Row],[HSD Above 20 km/h]]/Table15[[#This Row],[Duration(min)]]</f>
        <v>3.0616021260046669</v>
      </c>
      <c r="BC352" s="12">
        <f>Table15[[#This Row],[Velocity Zone 4 (15-20 Km/h) (m)]]/Table15[[#This Row],[Duration(min)]]</f>
        <v>6.1946070521130414</v>
      </c>
      <c r="BD352" s="12">
        <f>Table15[[#This Row],[Velocity Zone 6 (25 + Km/h) (m)]]/Table15[[#This Row],[Duration(min)]]</f>
        <v>0.42079336271713769</v>
      </c>
      <c r="BE352" s="12">
        <f>Table15[[#This Row],[Acceleration B1-3 Total Efforts (Gen 2)]]/Table15[[#This Row],[Duration(min)]]</f>
        <v>0.87114337568058076</v>
      </c>
      <c r="BF352" s="12">
        <f>Table15[[#This Row],[Deceleration B1-3 Total Efforts (Gen 2)]]/Table15[[#This Row],[Duration(min)]]</f>
        <v>0.71558205859476276</v>
      </c>
      <c r="BG352" s="12">
        <f>Table15[[#This Row],[High Intensity Distance (m)_&gt;15]]/Table15[[#This Row],[Duration(min)]]</f>
        <v>9.2562091781177092</v>
      </c>
      <c r="BH352" s="12">
        <f>Table15[[#This Row],[Velocity Zone 5 (20-25 Km/h) (m)]]/Table15[[#This Row],[Duration(min)]]</f>
        <v>2.640808763287529</v>
      </c>
      <c r="BI352" s="12">
        <f>Table15[[#This Row],[Total Player Load]]/Table15[[#This Row],[Duration(min)]]</f>
        <v>6.4660593725693545</v>
      </c>
      <c r="BJ352" s="12">
        <f>Table15[[#This Row],[ACC+DEC]]/Table15[[#This Row],[Duration(min)]]</f>
        <v>1.5867254342753436</v>
      </c>
      <c r="BK352" s="11"/>
      <c r="BL352" s="11"/>
    </row>
    <row r="353" spans="1:64" x14ac:dyDescent="0.3">
      <c r="A353" s="6" t="s">
        <v>243</v>
      </c>
      <c r="B353" s="6" t="s">
        <v>251</v>
      </c>
      <c r="C353" s="18" t="s">
        <v>252</v>
      </c>
      <c r="D353" s="6" t="s">
        <v>36</v>
      </c>
      <c r="E353" s="17" t="s">
        <v>255</v>
      </c>
      <c r="F353" s="19">
        <v>3340.6770000000001</v>
      </c>
      <c r="G353" s="19">
        <v>111.35</v>
      </c>
      <c r="H353" s="19">
        <v>25.980129999999999</v>
      </c>
      <c r="I353" s="19">
        <v>338.78</v>
      </c>
      <c r="J353" s="19">
        <v>10.38</v>
      </c>
      <c r="K353" s="19">
        <v>66</v>
      </c>
      <c r="L353" s="19">
        <v>50</v>
      </c>
      <c r="M353" s="19">
        <v>450.13</v>
      </c>
      <c r="N353" s="19">
        <v>100.97</v>
      </c>
      <c r="O353" s="19">
        <v>400.95238999999998</v>
      </c>
      <c r="P353" s="25">
        <v>54.059620000000002</v>
      </c>
      <c r="Q353" s="26">
        <f>SUM(Table15[[#This Row],[Acceleration B1-3 Total Efforts (Gen 2)]:[Deceleration B1-3 Total Efforts (Gen 2)]])</f>
        <v>116</v>
      </c>
      <c r="R353" s="22">
        <f>AVERAGEIF(Table15[Name],Table15[[#This Row],[Name]],Table15[Total Distance (m)])</f>
        <v>4653.3394641666673</v>
      </c>
      <c r="S353" s="11">
        <f>AVERAGEIF(Table15[Name],Table15[[#This Row],[Name]],Table15[HSD Above 20 km/h])</f>
        <v>212.23666666666668</v>
      </c>
      <c r="T353" s="11">
        <f>AVERAGEIF(Table15[Name],Table15[[#This Row],[Name]],Table15[Maximum Velocity (km/h)])</f>
        <v>24.099748333333327</v>
      </c>
      <c r="U353" s="11">
        <f>AVERAGEIF(Table15[Name],Table15[[#This Row],[Name]],Table15[Velocity Zone 4 (15-20 Km/h) (m)])</f>
        <v>675.83916416666659</v>
      </c>
      <c r="V353" s="11">
        <f>AVERAGEIF(Table15[Name],Table15[[#This Row],[Name]],Table15[Velocity Zone 6 (25 + Km/h) (m)])</f>
        <v>35.158333333333331</v>
      </c>
      <c r="W353" s="11">
        <f>AVERAGEIF(Table15[Name],Table15[[#This Row],[Name]],Table15[Acceleration B1-3 Total Efforts (Gen 2)])</f>
        <v>68.666666666666671</v>
      </c>
      <c r="X353" s="11">
        <f>AVERAGEIF(Table15[Name],Table15[[#This Row],[Name]],Table15[Deceleration B1-3 Total Efforts (Gen 2)])</f>
        <v>68.083333333333329</v>
      </c>
      <c r="Y353" s="11">
        <f>AVERAGEIF(Table15[Name],Table15[[#This Row],[Name]],Table15[High Intensity Distance (m)_&gt;15])</f>
        <v>888.07583083333338</v>
      </c>
      <c r="Z353" s="11">
        <f>AVERAGEIF(Table15[Name],Table15[[#This Row],[Name]],Table15[Velocity Zone 5 (20-25 Km/h) (m)])</f>
        <v>177.07833333333329</v>
      </c>
      <c r="AA353" s="11">
        <f>AVERAGEIF(Table15[Name],Table15[[#This Row],[Name]],Table15[Total Player Load])</f>
        <v>513.82177583333339</v>
      </c>
      <c r="AB353" s="11">
        <f>AVERAGEIF(Table15[Name],Table15[[#This Row],[Name]],Table15[ACC+DEC])</f>
        <v>136.75</v>
      </c>
      <c r="AC353" s="11">
        <f>AVERAGE(Table15[Total Distance (m)])</f>
        <v>5546.0900840188679</v>
      </c>
      <c r="AD353" s="11">
        <f>AVERAGE(Table15[HSD Above 20 km/h])</f>
        <v>248.67511279245289</v>
      </c>
      <c r="AE353" s="11">
        <f>AVERAGE(Table15[Maximum Velocity (km/h)])</f>
        <v>25.938714150943401</v>
      </c>
      <c r="AF353" s="11">
        <f>AVERAGE(Table15[Velocity Zone 4 (15-20 Km/h) (m)])</f>
        <v>585.63754809433908</v>
      </c>
      <c r="AG353" s="11">
        <f>AVERAGE(Table15[Velocity Zone 6 (25 + Km/h) (m)])</f>
        <v>55.103452830188672</v>
      </c>
      <c r="AH353" s="11">
        <f>AVERAGE(Table15[Acceleration B1-3 Total Efforts (Gen 2)])</f>
        <v>70.932075471698113</v>
      </c>
      <c r="AI353" s="11">
        <f>AVERAGE(Table15[Deceleration B1-3 Total Efforts (Gen 2)])</f>
        <v>58.513207547169813</v>
      </c>
      <c r="AJ353" s="11">
        <f>AVERAGE(Table15[High Intensity Distance (m)_&gt;15])</f>
        <v>834.31266088679206</v>
      </c>
      <c r="AK353" s="11">
        <f>AVERAGE(Table15[Velocity Zone 5 (20-25 Km/h) (m)])</f>
        <v>193.57165996226419</v>
      </c>
      <c r="AL353" s="11">
        <f>AVERAGE(Table15[Total Player Load])</f>
        <v>612.17092028301886</v>
      </c>
      <c r="AM353" s="11">
        <f>AVERAGE(Table15[ACC+DEC])</f>
        <v>129.44528301886791</v>
      </c>
      <c r="AN353" s="11" t="str">
        <f>TEXT(Table15[[#This Row],[Date]],"mmmm")</f>
        <v>août</v>
      </c>
      <c r="AO353" s="11" t="e">
        <f ca="1">_xlfn.MAXIFS(Table15[Total Distance (m)],Table15[Name],Table15[[#This Row],[Name]])</f>
        <v>#NAME?</v>
      </c>
      <c r="AP353" s="11" t="e">
        <f ca="1">_xlfn.MAXIFS(Table15[HSD Above 20 km/h],Table15[Name],Table15[[#This Row],[Name]])</f>
        <v>#NAME?</v>
      </c>
      <c r="AQ353" s="11" t="e">
        <f ca="1">_xlfn.MAXIFS(Table15[Maximum Velocity (km/h)],Table15[Name],Table15[[#This Row],[Name]])</f>
        <v>#NAME?</v>
      </c>
      <c r="AR353" s="9" t="e">
        <f ca="1">Table15[[#This Row],[Maximum Velocity (km/h)]]/Table15[[#This Row],[Max_Maximum Velocity (km/h)]]</f>
        <v>#NAME?</v>
      </c>
      <c r="AS353" s="11" t="e">
        <f ca="1">_xlfn.MAXIFS(Table15[Velocity Zone 4 (15-20 Km/h) (m)],Table15[Name],Table15[[#This Row],[Name]])</f>
        <v>#NAME?</v>
      </c>
      <c r="AT353" s="11" t="e">
        <f ca="1">_xlfn.MAXIFS(Table15[Velocity Zone 6 (25 + Km/h) (m)],Table15[Name],Table15[[#This Row],[Name]])</f>
        <v>#NAME?</v>
      </c>
      <c r="AU353" s="11" t="e">
        <f ca="1">_xlfn.MAXIFS(Table15[Acceleration B1-3 Total Efforts (Gen 2)],Table15[Name],Table15[[#This Row],[Name]])</f>
        <v>#NAME?</v>
      </c>
      <c r="AV353" s="11" t="e">
        <f ca="1">_xlfn.MAXIFS(Table15[Deceleration B1-3 Total Efforts (Gen 2)],Table15[Name],Table15[[#This Row],[Name]])</f>
        <v>#NAME?</v>
      </c>
      <c r="AW353" s="11" t="e">
        <f ca="1">_xlfn.MAXIFS(Table15[High Intensity Distance (m)_&gt;15],Table15[Name],Table15[[#This Row],[Name]])</f>
        <v>#NAME?</v>
      </c>
      <c r="AX353" s="11" t="e">
        <f ca="1">_xlfn.MAXIFS(Table15[Velocity Zone 5 (20-25 Km/h) (m)],Table15[Name],Table15[[#This Row],[Name]])</f>
        <v>#NAME?</v>
      </c>
      <c r="AY353" s="11" t="e">
        <f ca="1">_xlfn.MAXIFS(Table15[Total Player Load],Table15[Name],Table15[[#This Row],[Name]])</f>
        <v>#NAME?</v>
      </c>
      <c r="AZ353" s="11" t="e">
        <f ca="1">_xlfn.MAXIFS(Table15[ACC+DEC],Table15[Name],Table15[[#This Row],[Name]])</f>
        <v>#NAME?</v>
      </c>
      <c r="BA353" s="11">
        <f>CONVERT(Table15[[#This Row],[Total Duration]],"day","mn")</f>
        <v>61.783333333333331</v>
      </c>
      <c r="BB353" s="12">
        <f>Table15[[#This Row],[HSD Above 20 km/h]]/Table15[[#This Row],[Duration(min)]]</f>
        <v>1.8022659832748853</v>
      </c>
      <c r="BC353" s="12">
        <f>Table15[[#This Row],[Velocity Zone 4 (15-20 Km/h) (m)]]/Table15[[#This Row],[Duration(min)]]</f>
        <v>5.4833558133261393</v>
      </c>
      <c r="BD353" s="12">
        <f>Table15[[#This Row],[Velocity Zone 6 (25 + Km/h) (m)]]/Table15[[#This Row],[Duration(min)]]</f>
        <v>0.16800647423792825</v>
      </c>
      <c r="BE353" s="12">
        <f>Table15[[#This Row],[Acceleration B1-3 Total Efforts (Gen 2)]]/Table15[[#This Row],[Duration(min)]]</f>
        <v>1.0682492581602374</v>
      </c>
      <c r="BF353" s="12">
        <f>Table15[[#This Row],[Deceleration B1-3 Total Efforts (Gen 2)]]/Table15[[#This Row],[Duration(min)]]</f>
        <v>0.80927974103048295</v>
      </c>
      <c r="BG353" s="12">
        <f>Table15[[#This Row],[High Intensity Distance (m)_&gt;15]]/Table15[[#This Row],[Duration(min)]]</f>
        <v>7.285621796601025</v>
      </c>
      <c r="BH353" s="12">
        <f>Table15[[#This Row],[Velocity Zone 5 (20-25 Km/h) (m)]]/Table15[[#This Row],[Duration(min)]]</f>
        <v>1.6342595090369572</v>
      </c>
      <c r="BI353" s="12">
        <f>Table15[[#This Row],[Total Player Load]]/Table15[[#This Row],[Duration(min)]]</f>
        <v>6.4896529268950633</v>
      </c>
      <c r="BJ353" s="12">
        <f>Table15[[#This Row],[ACC+DEC]]/Table15[[#This Row],[Duration(min)]]</f>
        <v>1.8775289991907202</v>
      </c>
      <c r="BK353" s="11"/>
      <c r="BL353" s="11"/>
    </row>
    <row r="354" spans="1:64" x14ac:dyDescent="0.3">
      <c r="A354" s="6" t="s">
        <v>29</v>
      </c>
      <c r="B354" s="6" t="s">
        <v>251</v>
      </c>
      <c r="C354" s="18" t="s">
        <v>252</v>
      </c>
      <c r="D354" s="6" t="s">
        <v>19</v>
      </c>
      <c r="E354" s="17" t="s">
        <v>256</v>
      </c>
      <c r="F354" s="19">
        <v>3831.7670899999998</v>
      </c>
      <c r="G354" s="19">
        <v>243.46</v>
      </c>
      <c r="H354" s="19">
        <v>28.44979</v>
      </c>
      <c r="I354" s="19">
        <v>501.51999000000001</v>
      </c>
      <c r="J354" s="19">
        <v>24.35</v>
      </c>
      <c r="K354" s="19">
        <v>65</v>
      </c>
      <c r="L354" s="19">
        <v>54</v>
      </c>
      <c r="M354" s="19">
        <v>744.97999000000004</v>
      </c>
      <c r="N354" s="19">
        <v>219.11</v>
      </c>
      <c r="O354" s="19">
        <v>401.47183000000001</v>
      </c>
      <c r="P354" s="25">
        <v>59.928640000000001</v>
      </c>
      <c r="Q354" s="26">
        <f>SUM(Table15[[#This Row],[Acceleration B1-3 Total Efforts (Gen 2)]:[Deceleration B1-3 Total Efforts (Gen 2)]])</f>
        <v>119</v>
      </c>
      <c r="R354" s="22">
        <f>AVERAGEIF(Table15[Name],Table15[[#This Row],[Name]],Table15[Total Distance (m)])</f>
        <v>5728.9490364516105</v>
      </c>
      <c r="S354" s="11">
        <f>AVERAGEIF(Table15[Name],Table15[[#This Row],[Name]],Table15[HSD Above 20 km/h])</f>
        <v>239.85128903225805</v>
      </c>
      <c r="T354" s="11">
        <f>AVERAGEIF(Table15[Name],Table15[[#This Row],[Name]],Table15[Maximum Velocity (km/h)])</f>
        <v>25.935883548387089</v>
      </c>
      <c r="U354" s="11">
        <f>AVERAGEIF(Table15[Name],Table15[[#This Row],[Name]],Table15[Velocity Zone 4 (15-20 Km/h) (m)])</f>
        <v>718.38871516129029</v>
      </c>
      <c r="V354" s="11">
        <f>AVERAGEIF(Table15[Name],Table15[[#This Row],[Name]],Table15[Velocity Zone 6 (25 + Km/h) (m)])</f>
        <v>46.860967419354829</v>
      </c>
      <c r="W354" s="11">
        <f>AVERAGEIF(Table15[Name],Table15[[#This Row],[Name]],Table15[Acceleration B1-3 Total Efforts (Gen 2)])</f>
        <v>75.193548387096769</v>
      </c>
      <c r="X354" s="11">
        <f>AVERAGEIF(Table15[Name],Table15[[#This Row],[Name]],Table15[Deceleration B1-3 Total Efforts (Gen 2)])</f>
        <v>57.548387096774192</v>
      </c>
      <c r="Y354" s="11">
        <f>AVERAGEIF(Table15[Name],Table15[[#This Row],[Name]],Table15[High Intensity Distance (m)_&gt;15])</f>
        <v>958.24000419354843</v>
      </c>
      <c r="Z354" s="11">
        <f>AVERAGEIF(Table15[Name],Table15[[#This Row],[Name]],Table15[Velocity Zone 5 (20-25 Km/h) (m)])</f>
        <v>192.99032161290322</v>
      </c>
      <c r="AA354" s="11">
        <f>AVERAGEIF(Table15[Name],Table15[[#This Row],[Name]],Table15[Total Player Load])</f>
        <v>618.45316032258052</v>
      </c>
      <c r="AB354" s="11">
        <f>AVERAGEIF(Table15[Name],Table15[[#This Row],[Name]],Table15[ACC+DEC])</f>
        <v>132.74193548387098</v>
      </c>
      <c r="AC354" s="11">
        <f>AVERAGE(Table15[Total Distance (m)])</f>
        <v>5546.0900840188679</v>
      </c>
      <c r="AD354" s="11">
        <f>AVERAGE(Table15[HSD Above 20 km/h])</f>
        <v>248.67511279245289</v>
      </c>
      <c r="AE354" s="11">
        <f>AVERAGE(Table15[Maximum Velocity (km/h)])</f>
        <v>25.938714150943401</v>
      </c>
      <c r="AF354" s="11">
        <f>AVERAGE(Table15[Velocity Zone 4 (15-20 Km/h) (m)])</f>
        <v>585.63754809433908</v>
      </c>
      <c r="AG354" s="11">
        <f>AVERAGE(Table15[Velocity Zone 6 (25 + Km/h) (m)])</f>
        <v>55.103452830188672</v>
      </c>
      <c r="AH354" s="11">
        <f>AVERAGE(Table15[Acceleration B1-3 Total Efforts (Gen 2)])</f>
        <v>70.932075471698113</v>
      </c>
      <c r="AI354" s="11">
        <f>AVERAGE(Table15[Deceleration B1-3 Total Efforts (Gen 2)])</f>
        <v>58.513207547169813</v>
      </c>
      <c r="AJ354" s="11">
        <f>AVERAGE(Table15[High Intensity Distance (m)_&gt;15])</f>
        <v>834.31266088679206</v>
      </c>
      <c r="AK354" s="11">
        <f>AVERAGE(Table15[Velocity Zone 5 (20-25 Km/h) (m)])</f>
        <v>193.57165996226419</v>
      </c>
      <c r="AL354" s="11">
        <f>AVERAGE(Table15[Total Player Load])</f>
        <v>612.17092028301886</v>
      </c>
      <c r="AM354" s="11">
        <f>AVERAGE(Table15[ACC+DEC])</f>
        <v>129.44528301886791</v>
      </c>
      <c r="AN354" s="11" t="str">
        <f>TEXT(Table15[[#This Row],[Date]],"mmmm")</f>
        <v>août</v>
      </c>
      <c r="AO354" s="11" t="e">
        <f ca="1">_xlfn.MAXIFS(Table15[Total Distance (m)],Table15[Name],Table15[[#This Row],[Name]])</f>
        <v>#NAME?</v>
      </c>
      <c r="AP354" s="11" t="e">
        <f ca="1">_xlfn.MAXIFS(Table15[HSD Above 20 km/h],Table15[Name],Table15[[#This Row],[Name]])</f>
        <v>#NAME?</v>
      </c>
      <c r="AQ354" s="11" t="e">
        <f ca="1">_xlfn.MAXIFS(Table15[Maximum Velocity (km/h)],Table15[Name],Table15[[#This Row],[Name]])</f>
        <v>#NAME?</v>
      </c>
      <c r="AR354" s="9" t="e">
        <f ca="1">Table15[[#This Row],[Maximum Velocity (km/h)]]/Table15[[#This Row],[Max_Maximum Velocity (km/h)]]</f>
        <v>#NAME?</v>
      </c>
      <c r="AS354" s="11" t="e">
        <f ca="1">_xlfn.MAXIFS(Table15[Velocity Zone 4 (15-20 Km/h) (m)],Table15[Name],Table15[[#This Row],[Name]])</f>
        <v>#NAME?</v>
      </c>
      <c r="AT354" s="11" t="e">
        <f ca="1">_xlfn.MAXIFS(Table15[Velocity Zone 6 (25 + Km/h) (m)],Table15[Name],Table15[[#This Row],[Name]])</f>
        <v>#NAME?</v>
      </c>
      <c r="AU354" s="11" t="e">
        <f ca="1">_xlfn.MAXIFS(Table15[Acceleration B1-3 Total Efforts (Gen 2)],Table15[Name],Table15[[#This Row],[Name]])</f>
        <v>#NAME?</v>
      </c>
      <c r="AV354" s="11" t="e">
        <f ca="1">_xlfn.MAXIFS(Table15[Deceleration B1-3 Total Efforts (Gen 2)],Table15[Name],Table15[[#This Row],[Name]])</f>
        <v>#NAME?</v>
      </c>
      <c r="AW354" s="11" t="e">
        <f ca="1">_xlfn.MAXIFS(Table15[High Intensity Distance (m)_&gt;15],Table15[Name],Table15[[#This Row],[Name]])</f>
        <v>#NAME?</v>
      </c>
      <c r="AX354" s="11" t="e">
        <f ca="1">_xlfn.MAXIFS(Table15[Velocity Zone 5 (20-25 Km/h) (m)],Table15[Name],Table15[[#This Row],[Name]])</f>
        <v>#NAME?</v>
      </c>
      <c r="AY354" s="11" t="e">
        <f ca="1">_xlfn.MAXIFS(Table15[Total Player Load],Table15[Name],Table15[[#This Row],[Name]])</f>
        <v>#NAME?</v>
      </c>
      <c r="AZ354" s="11" t="e">
        <f ca="1">_xlfn.MAXIFS(Table15[ACC+DEC],Table15[Name],Table15[[#This Row],[Name]])</f>
        <v>#NAME?</v>
      </c>
      <c r="BA354" s="11">
        <f>CONVERT(Table15[[#This Row],[Total Duration]],"day","mn")</f>
        <v>63.933333333333344</v>
      </c>
      <c r="BB354" s="12">
        <f>Table15[[#This Row],[HSD Above 20 km/h]]/Table15[[#This Row],[Duration(min)]]</f>
        <v>3.8080291970802915</v>
      </c>
      <c r="BC354" s="12">
        <f>Table15[[#This Row],[Velocity Zone 4 (15-20 Km/h) (m)]]/Table15[[#This Row],[Duration(min)]]</f>
        <v>7.8444211157455674</v>
      </c>
      <c r="BD354" s="12">
        <f>Table15[[#This Row],[Velocity Zone 6 (25 + Km/h) (m)]]/Table15[[#This Row],[Duration(min)]]</f>
        <v>0.38086548488008337</v>
      </c>
      <c r="BE354" s="12">
        <f>Table15[[#This Row],[Acceleration B1-3 Total Efforts (Gen 2)]]/Table15[[#This Row],[Duration(min)]]</f>
        <v>1.0166840458811259</v>
      </c>
      <c r="BF354" s="12">
        <f>Table15[[#This Row],[Deceleration B1-3 Total Efforts (Gen 2)]]/Table15[[#This Row],[Duration(min)]]</f>
        <v>0.84462982273201237</v>
      </c>
      <c r="BG354" s="12">
        <f>Table15[[#This Row],[High Intensity Distance (m)_&gt;15]]/Table15[[#This Row],[Duration(min)]]</f>
        <v>11.652450312825859</v>
      </c>
      <c r="BH354" s="12">
        <f>Table15[[#This Row],[Velocity Zone 5 (20-25 Km/h) (m)]]/Table15[[#This Row],[Duration(min)]]</f>
        <v>3.4271637122002083</v>
      </c>
      <c r="BI354" s="12">
        <f>Table15[[#This Row],[Total Player Load]]/Table15[[#This Row],[Duration(min)]]</f>
        <v>6.2795385297184563</v>
      </c>
      <c r="BJ354" s="12">
        <f>Table15[[#This Row],[ACC+DEC]]/Table15[[#This Row],[Duration(min)]]</f>
        <v>1.8613138686131383</v>
      </c>
      <c r="BK354" s="11"/>
      <c r="BL354" s="11"/>
    </row>
    <row r="355" spans="1:64" x14ac:dyDescent="0.3">
      <c r="A355" s="6" t="s">
        <v>208</v>
      </c>
      <c r="B355" s="6" t="s">
        <v>251</v>
      </c>
      <c r="C355" s="18" t="s">
        <v>252</v>
      </c>
      <c r="D355" s="6" t="s">
        <v>17</v>
      </c>
      <c r="E355" s="17" t="s">
        <v>257</v>
      </c>
      <c r="F355" s="19">
        <v>2974.0681199999999</v>
      </c>
      <c r="G355" s="19">
        <v>197.43</v>
      </c>
      <c r="H355" s="19">
        <v>27.275310000000001</v>
      </c>
      <c r="I355" s="19">
        <v>150.24001000000001</v>
      </c>
      <c r="J355" s="19">
        <v>107.45</v>
      </c>
      <c r="K355" s="19">
        <v>39</v>
      </c>
      <c r="L355" s="19">
        <v>40</v>
      </c>
      <c r="M355" s="19">
        <v>347.67000999999999</v>
      </c>
      <c r="N355" s="19">
        <v>89.98</v>
      </c>
      <c r="O355" s="19">
        <v>405.11401000000001</v>
      </c>
      <c r="P355" s="25">
        <v>64.462140000000005</v>
      </c>
      <c r="Q355" s="26">
        <f>SUM(Table15[[#This Row],[Acceleration B1-3 Total Efforts (Gen 2)]:[Deceleration B1-3 Total Efforts (Gen 2)]])</f>
        <v>79</v>
      </c>
      <c r="R355" s="22">
        <f>AVERAGEIF(Table15[Name],Table15[[#This Row],[Name]],Table15[Total Distance (m)])</f>
        <v>2747.8010836363628</v>
      </c>
      <c r="S355" s="11">
        <f>AVERAGEIF(Table15[Name],Table15[[#This Row],[Name]],Table15[HSD Above 20 km/h])</f>
        <v>134.42545636363636</v>
      </c>
      <c r="T355" s="11">
        <f>AVERAGEIF(Table15[Name],Table15[[#This Row],[Name]],Table15[Maximum Velocity (km/h)])</f>
        <v>23.561767272727273</v>
      </c>
      <c r="U355" s="11">
        <f>AVERAGEIF(Table15[Name],Table15[[#This Row],[Name]],Table15[Velocity Zone 4 (15-20 Km/h) (m)])</f>
        <v>313.58000090909093</v>
      </c>
      <c r="V355" s="11">
        <f>AVERAGEIF(Table15[Name],Table15[[#This Row],[Name]],Table15[Velocity Zone 6 (25 + Km/h) (m)])</f>
        <v>29.54091</v>
      </c>
      <c r="W355" s="11">
        <f>AVERAGEIF(Table15[Name],Table15[[#This Row],[Name]],Table15[Acceleration B1-3 Total Efforts (Gen 2)])</f>
        <v>30.818181818181817</v>
      </c>
      <c r="X355" s="11">
        <f>AVERAGEIF(Table15[Name],Table15[[#This Row],[Name]],Table15[Deceleration B1-3 Total Efforts (Gen 2)])</f>
        <v>21</v>
      </c>
      <c r="Y355" s="11">
        <f>AVERAGEIF(Table15[Name],Table15[[#This Row],[Name]],Table15[High Intensity Distance (m)_&gt;15])</f>
        <v>448.00545727272714</v>
      </c>
      <c r="Z355" s="11">
        <f>AVERAGEIF(Table15[Name],Table15[[#This Row],[Name]],Table15[Velocity Zone 5 (20-25 Km/h) (m)])</f>
        <v>104.88454636363636</v>
      </c>
      <c r="AA355" s="11">
        <f>AVERAGEIF(Table15[Name],Table15[[#This Row],[Name]],Table15[Total Player Load])</f>
        <v>397.17121454545452</v>
      </c>
      <c r="AB355" s="11">
        <f>AVERAGEIF(Table15[Name],Table15[[#This Row],[Name]],Table15[ACC+DEC])</f>
        <v>51.81818181818182</v>
      </c>
      <c r="AC355" s="11">
        <f>AVERAGE(Table15[Total Distance (m)])</f>
        <v>5546.0900840188679</v>
      </c>
      <c r="AD355" s="11">
        <f>AVERAGE(Table15[HSD Above 20 km/h])</f>
        <v>248.67511279245289</v>
      </c>
      <c r="AE355" s="11">
        <f>AVERAGE(Table15[Maximum Velocity (km/h)])</f>
        <v>25.938714150943401</v>
      </c>
      <c r="AF355" s="11">
        <f>AVERAGE(Table15[Velocity Zone 4 (15-20 Km/h) (m)])</f>
        <v>585.63754809433908</v>
      </c>
      <c r="AG355" s="11">
        <f>AVERAGE(Table15[Velocity Zone 6 (25 + Km/h) (m)])</f>
        <v>55.103452830188672</v>
      </c>
      <c r="AH355" s="11">
        <f>AVERAGE(Table15[Acceleration B1-3 Total Efforts (Gen 2)])</f>
        <v>70.932075471698113</v>
      </c>
      <c r="AI355" s="11">
        <f>AVERAGE(Table15[Deceleration B1-3 Total Efforts (Gen 2)])</f>
        <v>58.513207547169813</v>
      </c>
      <c r="AJ355" s="11">
        <f>AVERAGE(Table15[High Intensity Distance (m)_&gt;15])</f>
        <v>834.31266088679206</v>
      </c>
      <c r="AK355" s="11">
        <f>AVERAGE(Table15[Velocity Zone 5 (20-25 Km/h) (m)])</f>
        <v>193.57165996226419</v>
      </c>
      <c r="AL355" s="11">
        <f>AVERAGE(Table15[Total Player Load])</f>
        <v>612.17092028301886</v>
      </c>
      <c r="AM355" s="11">
        <f>AVERAGE(Table15[ACC+DEC])</f>
        <v>129.44528301886791</v>
      </c>
      <c r="AN355" s="11" t="str">
        <f>TEXT(Table15[[#This Row],[Date]],"mmmm")</f>
        <v>août</v>
      </c>
      <c r="AO355" s="11" t="e">
        <f ca="1">_xlfn.MAXIFS(Table15[Total Distance (m)],Table15[Name],Table15[[#This Row],[Name]])</f>
        <v>#NAME?</v>
      </c>
      <c r="AP355" s="11" t="e">
        <f ca="1">_xlfn.MAXIFS(Table15[HSD Above 20 km/h],Table15[Name],Table15[[#This Row],[Name]])</f>
        <v>#NAME?</v>
      </c>
      <c r="AQ355" s="11" t="e">
        <f ca="1">_xlfn.MAXIFS(Table15[Maximum Velocity (km/h)],Table15[Name],Table15[[#This Row],[Name]])</f>
        <v>#NAME?</v>
      </c>
      <c r="AR355" s="9" t="e">
        <f ca="1">Table15[[#This Row],[Maximum Velocity (km/h)]]/Table15[[#This Row],[Max_Maximum Velocity (km/h)]]</f>
        <v>#NAME?</v>
      </c>
      <c r="AS355" s="11" t="e">
        <f ca="1">_xlfn.MAXIFS(Table15[Velocity Zone 4 (15-20 Km/h) (m)],Table15[Name],Table15[[#This Row],[Name]])</f>
        <v>#NAME?</v>
      </c>
      <c r="AT355" s="11" t="e">
        <f ca="1">_xlfn.MAXIFS(Table15[Velocity Zone 6 (25 + Km/h) (m)],Table15[Name],Table15[[#This Row],[Name]])</f>
        <v>#NAME?</v>
      </c>
      <c r="AU355" s="11" t="e">
        <f ca="1">_xlfn.MAXIFS(Table15[Acceleration B1-3 Total Efforts (Gen 2)],Table15[Name],Table15[[#This Row],[Name]])</f>
        <v>#NAME?</v>
      </c>
      <c r="AV355" s="11" t="e">
        <f ca="1">_xlfn.MAXIFS(Table15[Deceleration B1-3 Total Efforts (Gen 2)],Table15[Name],Table15[[#This Row],[Name]])</f>
        <v>#NAME?</v>
      </c>
      <c r="AW355" s="11" t="e">
        <f ca="1">_xlfn.MAXIFS(Table15[High Intensity Distance (m)_&gt;15],Table15[Name],Table15[[#This Row],[Name]])</f>
        <v>#NAME?</v>
      </c>
      <c r="AX355" s="11" t="e">
        <f ca="1">_xlfn.MAXIFS(Table15[Velocity Zone 5 (20-25 Km/h) (m)],Table15[Name],Table15[[#This Row],[Name]])</f>
        <v>#NAME?</v>
      </c>
      <c r="AY355" s="11" t="e">
        <f ca="1">_xlfn.MAXIFS(Table15[Total Player Load],Table15[Name],Table15[[#This Row],[Name]])</f>
        <v>#NAME?</v>
      </c>
      <c r="AZ355" s="11" t="e">
        <f ca="1">_xlfn.MAXIFS(Table15[ACC+DEC],Table15[Name],Table15[[#This Row],[Name]])</f>
        <v>#NAME?</v>
      </c>
      <c r="BA355" s="11">
        <f>CONVERT(Table15[[#This Row],[Total Duration]],"day","mn")</f>
        <v>47.1</v>
      </c>
      <c r="BB355" s="12">
        <f>Table15[[#This Row],[HSD Above 20 km/h]]/Table15[[#This Row],[Duration(min)]]</f>
        <v>4.1917197452229296</v>
      </c>
      <c r="BC355" s="12">
        <f>Table15[[#This Row],[Velocity Zone 4 (15-20 Km/h) (m)]]/Table15[[#This Row],[Duration(min)]]</f>
        <v>3.1898091295116773</v>
      </c>
      <c r="BD355" s="12">
        <f>Table15[[#This Row],[Velocity Zone 6 (25 + Km/h) (m)]]/Table15[[#This Row],[Duration(min)]]</f>
        <v>2.2813163481953289</v>
      </c>
      <c r="BE355" s="12">
        <f>Table15[[#This Row],[Acceleration B1-3 Total Efforts (Gen 2)]]/Table15[[#This Row],[Duration(min)]]</f>
        <v>0.8280254777070063</v>
      </c>
      <c r="BF355" s="12">
        <f>Table15[[#This Row],[Deceleration B1-3 Total Efforts (Gen 2)]]/Table15[[#This Row],[Duration(min)]]</f>
        <v>0.84925690021231415</v>
      </c>
      <c r="BG355" s="12">
        <f>Table15[[#This Row],[High Intensity Distance (m)_&gt;15]]/Table15[[#This Row],[Duration(min)]]</f>
        <v>7.3815288747346068</v>
      </c>
      <c r="BH355" s="12">
        <f>Table15[[#This Row],[Velocity Zone 5 (20-25 Km/h) (m)]]/Table15[[#This Row],[Duration(min)]]</f>
        <v>1.9104033970276009</v>
      </c>
      <c r="BI355" s="12">
        <f>Table15[[#This Row],[Total Player Load]]/Table15[[#This Row],[Duration(min)]]</f>
        <v>8.6011467091295124</v>
      </c>
      <c r="BJ355" s="12">
        <f>Table15[[#This Row],[ACC+DEC]]/Table15[[#This Row],[Duration(min)]]</f>
        <v>1.6772823779193204</v>
      </c>
      <c r="BK355" s="11"/>
      <c r="BL355" s="11"/>
    </row>
    <row r="356" spans="1:64" x14ac:dyDescent="0.3">
      <c r="A356" s="6" t="s">
        <v>32</v>
      </c>
      <c r="B356" s="6" t="s">
        <v>251</v>
      </c>
      <c r="C356" s="18" t="s">
        <v>252</v>
      </c>
      <c r="D356" s="6" t="s">
        <v>33</v>
      </c>
      <c r="E356" s="17" t="s">
        <v>258</v>
      </c>
      <c r="F356" s="19">
        <v>3884.3398400000001</v>
      </c>
      <c r="G356" s="19">
        <v>212.01</v>
      </c>
      <c r="H356" s="19">
        <v>27.209610000000001</v>
      </c>
      <c r="I356" s="19">
        <v>397.26001000000002</v>
      </c>
      <c r="J356" s="19">
        <v>50.84</v>
      </c>
      <c r="K356" s="19">
        <v>64</v>
      </c>
      <c r="L356" s="19">
        <v>48</v>
      </c>
      <c r="M356" s="19">
        <v>609.27000999999996</v>
      </c>
      <c r="N356" s="19">
        <v>161.16999999999999</v>
      </c>
      <c r="O356" s="19">
        <v>477.41025000000002</v>
      </c>
      <c r="P356" s="25">
        <v>62.043219999999998</v>
      </c>
      <c r="Q356" s="26">
        <f>SUM(Table15[[#This Row],[Acceleration B1-3 Total Efforts (Gen 2)]:[Deceleration B1-3 Total Efforts (Gen 2)]])</f>
        <v>112</v>
      </c>
      <c r="R356" s="22">
        <f>AVERAGEIF(Table15[Name],Table15[[#This Row],[Name]],Table15[Total Distance (m)])</f>
        <v>6055.5326909677415</v>
      </c>
      <c r="S356" s="11">
        <f>AVERAGEIF(Table15[Name],Table15[[#This Row],[Name]],Table15[HSD Above 20 km/h])</f>
        <v>274.67451548387095</v>
      </c>
      <c r="T356" s="11">
        <f>AVERAGEIF(Table15[Name],Table15[[#This Row],[Name]],Table15[Maximum Velocity (km/h)])</f>
        <v>26.296229354838712</v>
      </c>
      <c r="U356" s="11">
        <f>AVERAGEIF(Table15[Name],Table15[[#This Row],[Name]],Table15[Velocity Zone 4 (15-20 Km/h) (m)])</f>
        <v>708.64805967741938</v>
      </c>
      <c r="V356" s="11">
        <f>AVERAGEIF(Table15[Name],Table15[[#This Row],[Name]],Table15[Velocity Zone 6 (25 + Km/h) (m)])</f>
        <v>66.10161225806452</v>
      </c>
      <c r="W356" s="11">
        <f>AVERAGEIF(Table15[Name],Table15[[#This Row],[Name]],Table15[Acceleration B1-3 Total Efforts (Gen 2)])</f>
        <v>82.935483870967744</v>
      </c>
      <c r="X356" s="11">
        <f>AVERAGEIF(Table15[Name],Table15[[#This Row],[Name]],Table15[Deceleration B1-3 Total Efforts (Gen 2)])</f>
        <v>67.774193548387103</v>
      </c>
      <c r="Y356" s="11">
        <f>AVERAGEIF(Table15[Name],Table15[[#This Row],[Name]],Table15[High Intensity Distance (m)_&gt;15])</f>
        <v>983.32257516129016</v>
      </c>
      <c r="Z356" s="11">
        <f>AVERAGEIF(Table15[Name],Table15[[#This Row],[Name]],Table15[Velocity Zone 5 (20-25 Km/h) (m)])</f>
        <v>208.5729032258065</v>
      </c>
      <c r="AA356" s="11">
        <f>AVERAGEIF(Table15[Name],Table15[[#This Row],[Name]],Table15[Total Player Load])</f>
        <v>684.52521000000002</v>
      </c>
      <c r="AB356" s="11">
        <f>AVERAGEIF(Table15[Name],Table15[[#This Row],[Name]],Table15[ACC+DEC])</f>
        <v>150.70967741935485</v>
      </c>
      <c r="AC356" s="11">
        <f>AVERAGE(Table15[Total Distance (m)])</f>
        <v>5546.0900840188679</v>
      </c>
      <c r="AD356" s="11">
        <f>AVERAGE(Table15[HSD Above 20 km/h])</f>
        <v>248.67511279245289</v>
      </c>
      <c r="AE356" s="11">
        <f>AVERAGE(Table15[Maximum Velocity (km/h)])</f>
        <v>25.938714150943401</v>
      </c>
      <c r="AF356" s="11">
        <f>AVERAGE(Table15[Velocity Zone 4 (15-20 Km/h) (m)])</f>
        <v>585.63754809433908</v>
      </c>
      <c r="AG356" s="11">
        <f>AVERAGE(Table15[Velocity Zone 6 (25 + Km/h) (m)])</f>
        <v>55.103452830188672</v>
      </c>
      <c r="AH356" s="11">
        <f>AVERAGE(Table15[Acceleration B1-3 Total Efforts (Gen 2)])</f>
        <v>70.932075471698113</v>
      </c>
      <c r="AI356" s="11">
        <f>AVERAGE(Table15[Deceleration B1-3 Total Efforts (Gen 2)])</f>
        <v>58.513207547169813</v>
      </c>
      <c r="AJ356" s="11">
        <f>AVERAGE(Table15[High Intensity Distance (m)_&gt;15])</f>
        <v>834.31266088679206</v>
      </c>
      <c r="AK356" s="11">
        <f>AVERAGE(Table15[Velocity Zone 5 (20-25 Km/h) (m)])</f>
        <v>193.57165996226419</v>
      </c>
      <c r="AL356" s="11">
        <f>AVERAGE(Table15[Total Player Load])</f>
        <v>612.17092028301886</v>
      </c>
      <c r="AM356" s="11">
        <f>AVERAGE(Table15[ACC+DEC])</f>
        <v>129.44528301886791</v>
      </c>
      <c r="AN356" s="11" t="str">
        <f>TEXT(Table15[[#This Row],[Date]],"mmmm")</f>
        <v>août</v>
      </c>
      <c r="AO356" s="11" t="e">
        <f ca="1">_xlfn.MAXIFS(Table15[Total Distance (m)],Table15[Name],Table15[[#This Row],[Name]])</f>
        <v>#NAME?</v>
      </c>
      <c r="AP356" s="11" t="e">
        <f ca="1">_xlfn.MAXIFS(Table15[HSD Above 20 km/h],Table15[Name],Table15[[#This Row],[Name]])</f>
        <v>#NAME?</v>
      </c>
      <c r="AQ356" s="11" t="e">
        <f ca="1">_xlfn.MAXIFS(Table15[Maximum Velocity (km/h)],Table15[Name],Table15[[#This Row],[Name]])</f>
        <v>#NAME?</v>
      </c>
      <c r="AR356" s="9" t="e">
        <f ca="1">Table15[[#This Row],[Maximum Velocity (km/h)]]/Table15[[#This Row],[Max_Maximum Velocity (km/h)]]</f>
        <v>#NAME?</v>
      </c>
      <c r="AS356" s="11" t="e">
        <f ca="1">_xlfn.MAXIFS(Table15[Velocity Zone 4 (15-20 Km/h) (m)],Table15[Name],Table15[[#This Row],[Name]])</f>
        <v>#NAME?</v>
      </c>
      <c r="AT356" s="11" t="e">
        <f ca="1">_xlfn.MAXIFS(Table15[Velocity Zone 6 (25 + Km/h) (m)],Table15[Name],Table15[[#This Row],[Name]])</f>
        <v>#NAME?</v>
      </c>
      <c r="AU356" s="11" t="e">
        <f ca="1">_xlfn.MAXIFS(Table15[Acceleration B1-3 Total Efforts (Gen 2)],Table15[Name],Table15[[#This Row],[Name]])</f>
        <v>#NAME?</v>
      </c>
      <c r="AV356" s="11" t="e">
        <f ca="1">_xlfn.MAXIFS(Table15[Deceleration B1-3 Total Efforts (Gen 2)],Table15[Name],Table15[[#This Row],[Name]])</f>
        <v>#NAME?</v>
      </c>
      <c r="AW356" s="11" t="e">
        <f ca="1">_xlfn.MAXIFS(Table15[High Intensity Distance (m)_&gt;15],Table15[Name],Table15[[#This Row],[Name]])</f>
        <v>#NAME?</v>
      </c>
      <c r="AX356" s="11" t="e">
        <f ca="1">_xlfn.MAXIFS(Table15[Velocity Zone 5 (20-25 Km/h) (m)],Table15[Name],Table15[[#This Row],[Name]])</f>
        <v>#NAME?</v>
      </c>
      <c r="AY356" s="11" t="e">
        <f ca="1">_xlfn.MAXIFS(Table15[Total Player Load],Table15[Name],Table15[[#This Row],[Name]])</f>
        <v>#NAME?</v>
      </c>
      <c r="AZ356" s="11" t="e">
        <f ca="1">_xlfn.MAXIFS(Table15[ACC+DEC],Table15[Name],Table15[[#This Row],[Name]])</f>
        <v>#NAME?</v>
      </c>
      <c r="BA356" s="11">
        <f>CONVERT(Table15[[#This Row],[Total Duration]],"day","mn")</f>
        <v>62.6</v>
      </c>
      <c r="BB356" s="12">
        <f>Table15[[#This Row],[HSD Above 20 km/h]]/Table15[[#This Row],[Duration(min)]]</f>
        <v>3.3867412140575079</v>
      </c>
      <c r="BC356" s="12">
        <f>Table15[[#This Row],[Velocity Zone 4 (15-20 Km/h) (m)]]/Table15[[#This Row],[Duration(min)]]</f>
        <v>6.3460065495207667</v>
      </c>
      <c r="BD356" s="12">
        <f>Table15[[#This Row],[Velocity Zone 6 (25 + Km/h) (m)]]/Table15[[#This Row],[Duration(min)]]</f>
        <v>0.81214057507987225</v>
      </c>
      <c r="BE356" s="12">
        <f>Table15[[#This Row],[Acceleration B1-3 Total Efforts (Gen 2)]]/Table15[[#This Row],[Duration(min)]]</f>
        <v>1.0223642172523961</v>
      </c>
      <c r="BF356" s="12">
        <f>Table15[[#This Row],[Deceleration B1-3 Total Efforts (Gen 2)]]/Table15[[#This Row],[Duration(min)]]</f>
        <v>0.76677316293929709</v>
      </c>
      <c r="BG356" s="12">
        <f>Table15[[#This Row],[High Intensity Distance (m)_&gt;15]]/Table15[[#This Row],[Duration(min)]]</f>
        <v>9.7327477635782742</v>
      </c>
      <c r="BH356" s="12">
        <f>Table15[[#This Row],[Velocity Zone 5 (20-25 Km/h) (m)]]/Table15[[#This Row],[Duration(min)]]</f>
        <v>2.5746006389776355</v>
      </c>
      <c r="BI356" s="12">
        <f>Table15[[#This Row],[Total Player Load]]/Table15[[#This Row],[Duration(min)]]</f>
        <v>7.6263618210862623</v>
      </c>
      <c r="BJ356" s="12">
        <f>Table15[[#This Row],[ACC+DEC]]/Table15[[#This Row],[Duration(min)]]</f>
        <v>1.7891373801916932</v>
      </c>
      <c r="BK356" s="11"/>
      <c r="BL356" s="11"/>
    </row>
    <row r="357" spans="1:64" x14ac:dyDescent="0.3">
      <c r="A357" s="6" t="s">
        <v>34</v>
      </c>
      <c r="B357" s="6" t="s">
        <v>251</v>
      </c>
      <c r="C357" s="18" t="s">
        <v>252</v>
      </c>
      <c r="D357" s="6" t="s">
        <v>19</v>
      </c>
      <c r="E357" s="17" t="s">
        <v>258</v>
      </c>
      <c r="F357" s="19">
        <v>3674.1240200000002</v>
      </c>
      <c r="G357" s="19">
        <v>168.54001</v>
      </c>
      <c r="H357" s="19">
        <v>26.715620000000001</v>
      </c>
      <c r="I357" s="19">
        <v>323.14999</v>
      </c>
      <c r="J357" s="19">
        <v>9.8000000000000007</v>
      </c>
      <c r="K357" s="19">
        <v>47</v>
      </c>
      <c r="L357" s="19">
        <v>48</v>
      </c>
      <c r="M357" s="19">
        <v>491.69</v>
      </c>
      <c r="N357" s="19">
        <v>158.74001000000001</v>
      </c>
      <c r="O357" s="19">
        <v>359.67746</v>
      </c>
      <c r="P357" s="25">
        <v>58.685510000000001</v>
      </c>
      <c r="Q357" s="26">
        <f>SUM(Table15[[#This Row],[Acceleration B1-3 Total Efforts (Gen 2)]:[Deceleration B1-3 Total Efforts (Gen 2)]])</f>
        <v>95</v>
      </c>
      <c r="R357" s="22">
        <f>AVERAGEIF(Table15[Name],Table15[[#This Row],[Name]],Table15[Total Distance (m)])</f>
        <v>5581.052372000001</v>
      </c>
      <c r="S357" s="11">
        <f>AVERAGEIF(Table15[Name],Table15[[#This Row],[Name]],Table15[HSD Above 20 km/h])</f>
        <v>222.46299999999994</v>
      </c>
      <c r="T357" s="11">
        <f>AVERAGEIF(Table15[Name],Table15[[#This Row],[Name]],Table15[Maximum Velocity (km/h)])</f>
        <v>25.694832333333334</v>
      </c>
      <c r="U357" s="11">
        <f>AVERAGEIF(Table15[Name],Table15[[#This Row],[Name]],Table15[Velocity Zone 4 (15-20 Km/h) (m)])</f>
        <v>541.62199466666652</v>
      </c>
      <c r="V357" s="11">
        <f>AVERAGEIF(Table15[Name],Table15[[#This Row],[Name]],Table15[Velocity Zone 6 (25 + Km/h) (m)])</f>
        <v>43.164333333333325</v>
      </c>
      <c r="W357" s="11">
        <f>AVERAGEIF(Table15[Name],Table15[[#This Row],[Name]],Table15[Acceleration B1-3 Total Efforts (Gen 2)])</f>
        <v>53.666666666666664</v>
      </c>
      <c r="X357" s="11">
        <f>AVERAGEIF(Table15[Name],Table15[[#This Row],[Name]],Table15[Deceleration B1-3 Total Efforts (Gen 2)])</f>
        <v>40</v>
      </c>
      <c r="Y357" s="11">
        <f>AVERAGEIF(Table15[Name],Table15[[#This Row],[Name]],Table15[High Intensity Distance (m)_&gt;15])</f>
        <v>764.0849946666666</v>
      </c>
      <c r="Z357" s="11">
        <f>AVERAGEIF(Table15[Name],Table15[[#This Row],[Name]],Table15[Velocity Zone 5 (20-25 Km/h) (m)])</f>
        <v>179.29866666666666</v>
      </c>
      <c r="AA357" s="11">
        <f>AVERAGEIF(Table15[Name],Table15[[#This Row],[Name]],Table15[Total Player Load])</f>
        <v>509.93909600000012</v>
      </c>
      <c r="AB357" s="11">
        <f>AVERAGEIF(Table15[Name],Table15[[#This Row],[Name]],Table15[ACC+DEC])</f>
        <v>93.666666666666671</v>
      </c>
      <c r="AC357" s="11">
        <f>AVERAGE(Table15[Total Distance (m)])</f>
        <v>5546.0900840188679</v>
      </c>
      <c r="AD357" s="11">
        <f>AVERAGE(Table15[HSD Above 20 km/h])</f>
        <v>248.67511279245289</v>
      </c>
      <c r="AE357" s="11">
        <f>AVERAGE(Table15[Maximum Velocity (km/h)])</f>
        <v>25.938714150943401</v>
      </c>
      <c r="AF357" s="11">
        <f>AVERAGE(Table15[Velocity Zone 4 (15-20 Km/h) (m)])</f>
        <v>585.63754809433908</v>
      </c>
      <c r="AG357" s="11">
        <f>AVERAGE(Table15[Velocity Zone 6 (25 + Km/h) (m)])</f>
        <v>55.103452830188672</v>
      </c>
      <c r="AH357" s="11">
        <f>AVERAGE(Table15[Acceleration B1-3 Total Efforts (Gen 2)])</f>
        <v>70.932075471698113</v>
      </c>
      <c r="AI357" s="11">
        <f>AVERAGE(Table15[Deceleration B1-3 Total Efforts (Gen 2)])</f>
        <v>58.513207547169813</v>
      </c>
      <c r="AJ357" s="11">
        <f>AVERAGE(Table15[High Intensity Distance (m)_&gt;15])</f>
        <v>834.31266088679206</v>
      </c>
      <c r="AK357" s="11">
        <f>AVERAGE(Table15[Velocity Zone 5 (20-25 Km/h) (m)])</f>
        <v>193.57165996226419</v>
      </c>
      <c r="AL357" s="11">
        <f>AVERAGE(Table15[Total Player Load])</f>
        <v>612.17092028301886</v>
      </c>
      <c r="AM357" s="11">
        <f>AVERAGE(Table15[ACC+DEC])</f>
        <v>129.44528301886791</v>
      </c>
      <c r="AN357" s="11" t="str">
        <f>TEXT(Table15[[#This Row],[Date]],"mmmm")</f>
        <v>août</v>
      </c>
      <c r="AO357" s="11" t="e">
        <f ca="1">_xlfn.MAXIFS(Table15[Total Distance (m)],Table15[Name],Table15[[#This Row],[Name]])</f>
        <v>#NAME?</v>
      </c>
      <c r="AP357" s="11" t="e">
        <f ca="1">_xlfn.MAXIFS(Table15[HSD Above 20 km/h],Table15[Name],Table15[[#This Row],[Name]])</f>
        <v>#NAME?</v>
      </c>
      <c r="AQ357" s="11" t="e">
        <f ca="1">_xlfn.MAXIFS(Table15[Maximum Velocity (km/h)],Table15[Name],Table15[[#This Row],[Name]])</f>
        <v>#NAME?</v>
      </c>
      <c r="AR357" s="9" t="e">
        <f ca="1">Table15[[#This Row],[Maximum Velocity (km/h)]]/Table15[[#This Row],[Max_Maximum Velocity (km/h)]]</f>
        <v>#NAME?</v>
      </c>
      <c r="AS357" s="11" t="e">
        <f ca="1">_xlfn.MAXIFS(Table15[Velocity Zone 4 (15-20 Km/h) (m)],Table15[Name],Table15[[#This Row],[Name]])</f>
        <v>#NAME?</v>
      </c>
      <c r="AT357" s="11" t="e">
        <f ca="1">_xlfn.MAXIFS(Table15[Velocity Zone 6 (25 + Km/h) (m)],Table15[Name],Table15[[#This Row],[Name]])</f>
        <v>#NAME?</v>
      </c>
      <c r="AU357" s="11" t="e">
        <f ca="1">_xlfn.MAXIFS(Table15[Acceleration B1-3 Total Efforts (Gen 2)],Table15[Name],Table15[[#This Row],[Name]])</f>
        <v>#NAME?</v>
      </c>
      <c r="AV357" s="11" t="e">
        <f ca="1">_xlfn.MAXIFS(Table15[Deceleration B1-3 Total Efforts (Gen 2)],Table15[Name],Table15[[#This Row],[Name]])</f>
        <v>#NAME?</v>
      </c>
      <c r="AW357" s="11" t="e">
        <f ca="1">_xlfn.MAXIFS(Table15[High Intensity Distance (m)_&gt;15],Table15[Name],Table15[[#This Row],[Name]])</f>
        <v>#NAME?</v>
      </c>
      <c r="AX357" s="11" t="e">
        <f ca="1">_xlfn.MAXIFS(Table15[Velocity Zone 5 (20-25 Km/h) (m)],Table15[Name],Table15[[#This Row],[Name]])</f>
        <v>#NAME?</v>
      </c>
      <c r="AY357" s="11" t="e">
        <f ca="1">_xlfn.MAXIFS(Table15[Total Player Load],Table15[Name],Table15[[#This Row],[Name]])</f>
        <v>#NAME?</v>
      </c>
      <c r="AZ357" s="11" t="e">
        <f ca="1">_xlfn.MAXIFS(Table15[ACC+DEC],Table15[Name],Table15[[#This Row],[Name]])</f>
        <v>#NAME?</v>
      </c>
      <c r="BA357" s="11">
        <f>CONVERT(Table15[[#This Row],[Total Duration]],"day","mn")</f>
        <v>62.6</v>
      </c>
      <c r="BB357" s="12">
        <f>Table15[[#This Row],[HSD Above 20 km/h]]/Table15[[#This Row],[Duration(min)]]</f>
        <v>2.6923324281150158</v>
      </c>
      <c r="BC357" s="12">
        <f>Table15[[#This Row],[Velocity Zone 4 (15-20 Km/h) (m)]]/Table15[[#This Row],[Duration(min)]]</f>
        <v>5.1621404153354629</v>
      </c>
      <c r="BD357" s="12">
        <f>Table15[[#This Row],[Velocity Zone 6 (25 + Km/h) (m)]]/Table15[[#This Row],[Duration(min)]]</f>
        <v>0.15654952076677317</v>
      </c>
      <c r="BE357" s="12">
        <f>Table15[[#This Row],[Acceleration B1-3 Total Efforts (Gen 2)]]/Table15[[#This Row],[Duration(min)]]</f>
        <v>0.75079872204472842</v>
      </c>
      <c r="BF357" s="12">
        <f>Table15[[#This Row],[Deceleration B1-3 Total Efforts (Gen 2)]]/Table15[[#This Row],[Duration(min)]]</f>
        <v>0.76677316293929709</v>
      </c>
      <c r="BG357" s="12">
        <f>Table15[[#This Row],[High Intensity Distance (m)_&gt;15]]/Table15[[#This Row],[Duration(min)]]</f>
        <v>7.8544728434504787</v>
      </c>
      <c r="BH357" s="12">
        <f>Table15[[#This Row],[Velocity Zone 5 (20-25 Km/h) (m)]]/Table15[[#This Row],[Duration(min)]]</f>
        <v>2.535782907348243</v>
      </c>
      <c r="BI357" s="12">
        <f>Table15[[#This Row],[Total Player Load]]/Table15[[#This Row],[Duration(min)]]</f>
        <v>5.7456463258785941</v>
      </c>
      <c r="BJ357" s="12">
        <f>Table15[[#This Row],[ACC+DEC]]/Table15[[#This Row],[Duration(min)]]</f>
        <v>1.5175718849840256</v>
      </c>
      <c r="BK357" s="11"/>
      <c r="BL357" s="11"/>
    </row>
    <row r="358" spans="1:64" x14ac:dyDescent="0.3">
      <c r="A358" s="6" t="s">
        <v>12</v>
      </c>
      <c r="B358" s="6" t="s">
        <v>211</v>
      </c>
      <c r="C358" s="18" t="s">
        <v>259</v>
      </c>
      <c r="D358" s="6" t="s">
        <v>13</v>
      </c>
      <c r="E358" s="17" t="s">
        <v>260</v>
      </c>
      <c r="F358" s="19">
        <v>2935.32593</v>
      </c>
      <c r="G358" s="19">
        <v>18.38</v>
      </c>
      <c r="H358" s="19">
        <v>23.435189999999999</v>
      </c>
      <c r="I358" s="19">
        <v>200.22</v>
      </c>
      <c r="J358" s="19">
        <v>0</v>
      </c>
      <c r="K358" s="19">
        <v>33</v>
      </c>
      <c r="L358" s="19">
        <v>30</v>
      </c>
      <c r="M358" s="19">
        <v>218.6</v>
      </c>
      <c r="N358" s="19">
        <v>18.38</v>
      </c>
      <c r="O358" s="19">
        <v>358.56252999999998</v>
      </c>
      <c r="P358" s="25">
        <v>41.712150000000001</v>
      </c>
      <c r="Q358" s="26">
        <f>SUM(Table15[[#This Row],[Acceleration B1-3 Total Efforts (Gen 2)]:[Deceleration B1-3 Total Efforts (Gen 2)]])</f>
        <v>63</v>
      </c>
      <c r="R358" s="22">
        <f>AVERAGEIF(Table15[Name],Table15[[#This Row],[Name]],Table15[Total Distance (m)])</f>
        <v>5856.8354133333323</v>
      </c>
      <c r="S358" s="11">
        <f>AVERAGEIF(Table15[Name],Table15[[#This Row],[Name]],Table15[HSD Above 20 km/h])</f>
        <v>236.25925888888889</v>
      </c>
      <c r="T358" s="11">
        <f>AVERAGEIF(Table15[Name],Table15[[#This Row],[Name]],Table15[Maximum Velocity (km/h)])</f>
        <v>26.173386666666666</v>
      </c>
      <c r="U358" s="11">
        <f>AVERAGEIF(Table15[Name],Table15[[#This Row],[Name]],Table15[Velocity Zone 4 (15-20 Km/h) (m)])</f>
        <v>555.67370444444441</v>
      </c>
      <c r="V358" s="11">
        <f>AVERAGEIF(Table15[Name],Table15[[#This Row],[Name]],Table15[Velocity Zone 6 (25 + Km/h) (m)])</f>
        <v>40.940370740740747</v>
      </c>
      <c r="W358" s="11">
        <f>AVERAGEIF(Table15[Name],Table15[[#This Row],[Name]],Table15[Acceleration B1-3 Total Efforts (Gen 2)])</f>
        <v>70.925925925925924</v>
      </c>
      <c r="X358" s="11">
        <f>AVERAGEIF(Table15[Name],Table15[[#This Row],[Name]],Table15[Deceleration B1-3 Total Efforts (Gen 2)])</f>
        <v>56.851851851851855</v>
      </c>
      <c r="Y358" s="11">
        <f>AVERAGEIF(Table15[Name],Table15[[#This Row],[Name]],Table15[High Intensity Distance (m)_&gt;15])</f>
        <v>791.93296333333319</v>
      </c>
      <c r="Z358" s="11">
        <f>AVERAGEIF(Table15[Name],Table15[[#This Row],[Name]],Table15[Velocity Zone 5 (20-25 Km/h) (m)])</f>
        <v>195.31888814814815</v>
      </c>
      <c r="AA358" s="11">
        <f>AVERAGEIF(Table15[Name],Table15[[#This Row],[Name]],Table15[Total Player Load])</f>
        <v>644.53564962962969</v>
      </c>
      <c r="AB358" s="11">
        <f>AVERAGEIF(Table15[Name],Table15[[#This Row],[Name]],Table15[ACC+DEC])</f>
        <v>127.77777777777777</v>
      </c>
      <c r="AC358" s="11">
        <f>AVERAGE(Table15[Total Distance (m)])</f>
        <v>5546.0900840188679</v>
      </c>
      <c r="AD358" s="11">
        <f>AVERAGE(Table15[HSD Above 20 km/h])</f>
        <v>248.67511279245289</v>
      </c>
      <c r="AE358" s="11">
        <f>AVERAGE(Table15[Maximum Velocity (km/h)])</f>
        <v>25.938714150943401</v>
      </c>
      <c r="AF358" s="11">
        <f>AVERAGE(Table15[Velocity Zone 4 (15-20 Km/h) (m)])</f>
        <v>585.63754809433908</v>
      </c>
      <c r="AG358" s="11">
        <f>AVERAGE(Table15[Velocity Zone 6 (25 + Km/h) (m)])</f>
        <v>55.103452830188672</v>
      </c>
      <c r="AH358" s="11">
        <f>AVERAGE(Table15[Acceleration B1-3 Total Efforts (Gen 2)])</f>
        <v>70.932075471698113</v>
      </c>
      <c r="AI358" s="11">
        <f>AVERAGE(Table15[Deceleration B1-3 Total Efforts (Gen 2)])</f>
        <v>58.513207547169813</v>
      </c>
      <c r="AJ358" s="11">
        <f>AVERAGE(Table15[High Intensity Distance (m)_&gt;15])</f>
        <v>834.31266088679206</v>
      </c>
      <c r="AK358" s="11">
        <f>AVERAGE(Table15[Velocity Zone 5 (20-25 Km/h) (m)])</f>
        <v>193.57165996226419</v>
      </c>
      <c r="AL358" s="11">
        <f>AVERAGE(Table15[Total Player Load])</f>
        <v>612.17092028301886</v>
      </c>
      <c r="AM358" s="11">
        <f>AVERAGE(Table15[ACC+DEC])</f>
        <v>129.44528301886791</v>
      </c>
      <c r="AN358" s="11" t="str">
        <f>TEXT(Table15[[#This Row],[Date]],"mmmm")</f>
        <v>août</v>
      </c>
      <c r="AO358" s="11" t="e">
        <f ca="1">_xlfn.MAXIFS(Table15[Total Distance (m)],Table15[Name],Table15[[#This Row],[Name]])</f>
        <v>#NAME?</v>
      </c>
      <c r="AP358" s="11" t="e">
        <f ca="1">_xlfn.MAXIFS(Table15[HSD Above 20 km/h],Table15[Name],Table15[[#This Row],[Name]])</f>
        <v>#NAME?</v>
      </c>
      <c r="AQ358" s="11" t="e">
        <f ca="1">_xlfn.MAXIFS(Table15[Maximum Velocity (km/h)],Table15[Name],Table15[[#This Row],[Name]])</f>
        <v>#NAME?</v>
      </c>
      <c r="AR358" s="9" t="e">
        <f ca="1">Table15[[#This Row],[Maximum Velocity (km/h)]]/Table15[[#This Row],[Max_Maximum Velocity (km/h)]]</f>
        <v>#NAME?</v>
      </c>
      <c r="AS358" s="11" t="e">
        <f ca="1">_xlfn.MAXIFS(Table15[Velocity Zone 4 (15-20 Km/h) (m)],Table15[Name],Table15[[#This Row],[Name]])</f>
        <v>#NAME?</v>
      </c>
      <c r="AT358" s="11" t="e">
        <f ca="1">_xlfn.MAXIFS(Table15[Velocity Zone 6 (25 + Km/h) (m)],Table15[Name],Table15[[#This Row],[Name]])</f>
        <v>#NAME?</v>
      </c>
      <c r="AU358" s="11" t="e">
        <f ca="1">_xlfn.MAXIFS(Table15[Acceleration B1-3 Total Efforts (Gen 2)],Table15[Name],Table15[[#This Row],[Name]])</f>
        <v>#NAME?</v>
      </c>
      <c r="AV358" s="11" t="e">
        <f ca="1">_xlfn.MAXIFS(Table15[Deceleration B1-3 Total Efforts (Gen 2)],Table15[Name],Table15[[#This Row],[Name]])</f>
        <v>#NAME?</v>
      </c>
      <c r="AW358" s="11" t="e">
        <f ca="1">_xlfn.MAXIFS(Table15[High Intensity Distance (m)_&gt;15],Table15[Name],Table15[[#This Row],[Name]])</f>
        <v>#NAME?</v>
      </c>
      <c r="AX358" s="11" t="e">
        <f ca="1">_xlfn.MAXIFS(Table15[Velocity Zone 5 (20-25 Km/h) (m)],Table15[Name],Table15[[#This Row],[Name]])</f>
        <v>#NAME?</v>
      </c>
      <c r="AY358" s="11" t="e">
        <f ca="1">_xlfn.MAXIFS(Table15[Total Player Load],Table15[Name],Table15[[#This Row],[Name]])</f>
        <v>#NAME?</v>
      </c>
      <c r="AZ358" s="11" t="e">
        <f ca="1">_xlfn.MAXIFS(Table15[ACC+DEC],Table15[Name],Table15[[#This Row],[Name]])</f>
        <v>#NAME?</v>
      </c>
      <c r="BA358" s="11">
        <f>CONVERT(Table15[[#This Row],[Total Duration]],"day","mn")</f>
        <v>70.36666666666666</v>
      </c>
      <c r="BB358" s="12">
        <f>Table15[[#This Row],[HSD Above 20 km/h]]/Table15[[#This Row],[Duration(min)]]</f>
        <v>0.2612032212221696</v>
      </c>
      <c r="BC358" s="12">
        <f>Table15[[#This Row],[Velocity Zone 4 (15-20 Km/h) (m)]]/Table15[[#This Row],[Duration(min)]]</f>
        <v>2.8453813358597824</v>
      </c>
      <c r="BD358" s="12">
        <f>Table15[[#This Row],[Velocity Zone 6 (25 + Km/h) (m)]]/Table15[[#This Row],[Duration(min)]]</f>
        <v>0</v>
      </c>
      <c r="BE358" s="12">
        <f>Table15[[#This Row],[Acceleration B1-3 Total Efforts (Gen 2)]]/Table15[[#This Row],[Duration(min)]]</f>
        <v>0.46897205116058743</v>
      </c>
      <c r="BF358" s="12">
        <f>Table15[[#This Row],[Deceleration B1-3 Total Efforts (Gen 2)]]/Table15[[#This Row],[Duration(min)]]</f>
        <v>0.42633822832780677</v>
      </c>
      <c r="BG358" s="12">
        <f>Table15[[#This Row],[High Intensity Distance (m)_&gt;15]]/Table15[[#This Row],[Duration(min)]]</f>
        <v>3.1065845570819519</v>
      </c>
      <c r="BH358" s="12">
        <f>Table15[[#This Row],[Velocity Zone 5 (20-25 Km/h) (m)]]/Table15[[#This Row],[Duration(min)]]</f>
        <v>0.2612032212221696</v>
      </c>
      <c r="BI358" s="12">
        <f>Table15[[#This Row],[Total Player Load]]/Table15[[#This Row],[Duration(min)]]</f>
        <v>5.0956304594978681</v>
      </c>
      <c r="BJ358" s="12">
        <f>Table15[[#This Row],[ACC+DEC]]/Table15[[#This Row],[Duration(min)]]</f>
        <v>0.89531027948839426</v>
      </c>
      <c r="BK358" s="11"/>
      <c r="BL358" s="11"/>
    </row>
    <row r="359" spans="1:64" x14ac:dyDescent="0.3">
      <c r="A359" s="6" t="s">
        <v>14</v>
      </c>
      <c r="B359" s="6" t="s">
        <v>211</v>
      </c>
      <c r="C359" s="18" t="s">
        <v>259</v>
      </c>
      <c r="D359" s="6" t="s">
        <v>15</v>
      </c>
      <c r="E359" s="17" t="s">
        <v>261</v>
      </c>
      <c r="F359" s="19">
        <v>2567.6875</v>
      </c>
      <c r="G359" s="19">
        <v>18.809999999999999</v>
      </c>
      <c r="H359" s="19">
        <v>22.05076</v>
      </c>
      <c r="I359" s="19">
        <v>129.49001000000001</v>
      </c>
      <c r="J359" s="19">
        <v>0</v>
      </c>
      <c r="K359" s="19">
        <v>27</v>
      </c>
      <c r="L359" s="19">
        <v>24</v>
      </c>
      <c r="M359" s="19">
        <v>148.30000999999999</v>
      </c>
      <c r="N359" s="19">
        <v>18.809999999999999</v>
      </c>
      <c r="O359" s="19">
        <v>294.77920999999998</v>
      </c>
      <c r="P359" s="25">
        <v>36.600470000000001</v>
      </c>
      <c r="Q359" s="26">
        <f>SUM(Table15[[#This Row],[Acceleration B1-3 Total Efforts (Gen 2)]:[Deceleration B1-3 Total Efforts (Gen 2)]])</f>
        <v>51</v>
      </c>
      <c r="R359" s="22">
        <f>AVERAGEIF(Table15[Name],Table15[[#This Row],[Name]],Table15[Total Distance (m)])</f>
        <v>4869.3203724000005</v>
      </c>
      <c r="S359" s="11">
        <f>AVERAGEIF(Table15[Name],Table15[[#This Row],[Name]],Table15[HSD Above 20 km/h])</f>
        <v>247.6363996</v>
      </c>
      <c r="T359" s="11">
        <f>AVERAGEIF(Table15[Name],Table15[[#This Row],[Name]],Table15[Maximum Velocity (km/h)])</f>
        <v>26.278271199999999</v>
      </c>
      <c r="U359" s="11">
        <f>AVERAGEIF(Table15[Name],Table15[[#This Row],[Name]],Table15[Velocity Zone 4 (15-20 Km/h) (m)])</f>
        <v>530.37160040000015</v>
      </c>
      <c r="V359" s="11">
        <f>AVERAGEIF(Table15[Name],Table15[[#This Row],[Name]],Table15[Velocity Zone 6 (25 + Km/h) (m)])</f>
        <v>78.678400000000011</v>
      </c>
      <c r="W359" s="11">
        <f>AVERAGEIF(Table15[Name],Table15[[#This Row],[Name]],Table15[Acceleration B1-3 Total Efforts (Gen 2)])</f>
        <v>62.76</v>
      </c>
      <c r="X359" s="11">
        <f>AVERAGEIF(Table15[Name],Table15[[#This Row],[Name]],Table15[Deceleration B1-3 Total Efforts (Gen 2)])</f>
        <v>54.96</v>
      </c>
      <c r="Y359" s="11">
        <f>AVERAGEIF(Table15[Name],Table15[[#This Row],[Name]],Table15[High Intensity Distance (m)_&gt;15])</f>
        <v>778.00800000000015</v>
      </c>
      <c r="Z359" s="11">
        <f>AVERAGEIF(Table15[Name],Table15[[#This Row],[Name]],Table15[Velocity Zone 5 (20-25 Km/h) (m)])</f>
        <v>168.95799960000005</v>
      </c>
      <c r="AA359" s="11">
        <f>AVERAGEIF(Table15[Name],Table15[[#This Row],[Name]],Table15[Total Player Load])</f>
        <v>537.5049484000001</v>
      </c>
      <c r="AB359" s="11">
        <f>AVERAGEIF(Table15[Name],Table15[[#This Row],[Name]],Table15[ACC+DEC])</f>
        <v>117.72</v>
      </c>
      <c r="AC359" s="11">
        <f>AVERAGE(Table15[Total Distance (m)])</f>
        <v>5546.0900840188679</v>
      </c>
      <c r="AD359" s="11">
        <f>AVERAGE(Table15[HSD Above 20 km/h])</f>
        <v>248.67511279245289</v>
      </c>
      <c r="AE359" s="11">
        <f>AVERAGE(Table15[Maximum Velocity (km/h)])</f>
        <v>25.938714150943401</v>
      </c>
      <c r="AF359" s="11">
        <f>AVERAGE(Table15[Velocity Zone 4 (15-20 Km/h) (m)])</f>
        <v>585.63754809433908</v>
      </c>
      <c r="AG359" s="11">
        <f>AVERAGE(Table15[Velocity Zone 6 (25 + Km/h) (m)])</f>
        <v>55.103452830188672</v>
      </c>
      <c r="AH359" s="11">
        <f>AVERAGE(Table15[Acceleration B1-3 Total Efforts (Gen 2)])</f>
        <v>70.932075471698113</v>
      </c>
      <c r="AI359" s="11">
        <f>AVERAGE(Table15[Deceleration B1-3 Total Efforts (Gen 2)])</f>
        <v>58.513207547169813</v>
      </c>
      <c r="AJ359" s="11">
        <f>AVERAGE(Table15[High Intensity Distance (m)_&gt;15])</f>
        <v>834.31266088679206</v>
      </c>
      <c r="AK359" s="11">
        <f>AVERAGE(Table15[Velocity Zone 5 (20-25 Km/h) (m)])</f>
        <v>193.57165996226419</v>
      </c>
      <c r="AL359" s="11">
        <f>AVERAGE(Table15[Total Player Load])</f>
        <v>612.17092028301886</v>
      </c>
      <c r="AM359" s="11">
        <f>AVERAGE(Table15[ACC+DEC])</f>
        <v>129.44528301886791</v>
      </c>
      <c r="AN359" s="11" t="str">
        <f>TEXT(Table15[[#This Row],[Date]],"mmmm")</f>
        <v>août</v>
      </c>
      <c r="AO359" s="11" t="e">
        <f ca="1">_xlfn.MAXIFS(Table15[Total Distance (m)],Table15[Name],Table15[[#This Row],[Name]])</f>
        <v>#NAME?</v>
      </c>
      <c r="AP359" s="11" t="e">
        <f ca="1">_xlfn.MAXIFS(Table15[HSD Above 20 km/h],Table15[Name],Table15[[#This Row],[Name]])</f>
        <v>#NAME?</v>
      </c>
      <c r="AQ359" s="11" t="e">
        <f ca="1">_xlfn.MAXIFS(Table15[Maximum Velocity (km/h)],Table15[Name],Table15[[#This Row],[Name]])</f>
        <v>#NAME?</v>
      </c>
      <c r="AR359" s="9" t="e">
        <f ca="1">Table15[[#This Row],[Maximum Velocity (km/h)]]/Table15[[#This Row],[Max_Maximum Velocity (km/h)]]</f>
        <v>#NAME?</v>
      </c>
      <c r="AS359" s="11" t="e">
        <f ca="1">_xlfn.MAXIFS(Table15[Velocity Zone 4 (15-20 Km/h) (m)],Table15[Name],Table15[[#This Row],[Name]])</f>
        <v>#NAME?</v>
      </c>
      <c r="AT359" s="11" t="e">
        <f ca="1">_xlfn.MAXIFS(Table15[Velocity Zone 6 (25 + Km/h) (m)],Table15[Name],Table15[[#This Row],[Name]])</f>
        <v>#NAME?</v>
      </c>
      <c r="AU359" s="11" t="e">
        <f ca="1">_xlfn.MAXIFS(Table15[Acceleration B1-3 Total Efforts (Gen 2)],Table15[Name],Table15[[#This Row],[Name]])</f>
        <v>#NAME?</v>
      </c>
      <c r="AV359" s="11" t="e">
        <f ca="1">_xlfn.MAXIFS(Table15[Deceleration B1-3 Total Efforts (Gen 2)],Table15[Name],Table15[[#This Row],[Name]])</f>
        <v>#NAME?</v>
      </c>
      <c r="AW359" s="11" t="e">
        <f ca="1">_xlfn.MAXIFS(Table15[High Intensity Distance (m)_&gt;15],Table15[Name],Table15[[#This Row],[Name]])</f>
        <v>#NAME?</v>
      </c>
      <c r="AX359" s="11" t="e">
        <f ca="1">_xlfn.MAXIFS(Table15[Velocity Zone 5 (20-25 Km/h) (m)],Table15[Name],Table15[[#This Row],[Name]])</f>
        <v>#NAME?</v>
      </c>
      <c r="AY359" s="11" t="e">
        <f ca="1">_xlfn.MAXIFS(Table15[Total Player Load],Table15[Name],Table15[[#This Row],[Name]])</f>
        <v>#NAME?</v>
      </c>
      <c r="AZ359" s="11" t="e">
        <f ca="1">_xlfn.MAXIFS(Table15[ACC+DEC],Table15[Name],Table15[[#This Row],[Name]])</f>
        <v>#NAME?</v>
      </c>
      <c r="BA359" s="11">
        <f>CONVERT(Table15[[#This Row],[Total Duration]],"day","mn")</f>
        <v>70.150000000000006</v>
      </c>
      <c r="BB359" s="12">
        <f>Table15[[#This Row],[HSD Above 20 km/h]]/Table15[[#This Row],[Duration(min)]]</f>
        <v>0.26813970064148251</v>
      </c>
      <c r="BC359" s="12">
        <f>Table15[[#This Row],[Velocity Zone 4 (15-20 Km/h) (m)]]/Table15[[#This Row],[Duration(min)]]</f>
        <v>1.8459017818959373</v>
      </c>
      <c r="BD359" s="12">
        <f>Table15[[#This Row],[Velocity Zone 6 (25 + Km/h) (m)]]/Table15[[#This Row],[Duration(min)]]</f>
        <v>0</v>
      </c>
      <c r="BE359" s="12">
        <f>Table15[[#This Row],[Acceleration B1-3 Total Efforts (Gen 2)]]/Table15[[#This Row],[Duration(min)]]</f>
        <v>0.38488952245188879</v>
      </c>
      <c r="BF359" s="12">
        <f>Table15[[#This Row],[Deceleration B1-3 Total Efforts (Gen 2)]]/Table15[[#This Row],[Duration(min)]]</f>
        <v>0.34212401995723446</v>
      </c>
      <c r="BG359" s="12">
        <f>Table15[[#This Row],[High Intensity Distance (m)_&gt;15]]/Table15[[#This Row],[Duration(min)]]</f>
        <v>2.1140414825374196</v>
      </c>
      <c r="BH359" s="12">
        <f>Table15[[#This Row],[Velocity Zone 5 (20-25 Km/h) (m)]]/Table15[[#This Row],[Duration(min)]]</f>
        <v>0.26813970064148251</v>
      </c>
      <c r="BI359" s="12">
        <f>Table15[[#This Row],[Total Player Load]]/Table15[[#This Row],[Duration(min)]]</f>
        <v>4.202127013542408</v>
      </c>
      <c r="BJ359" s="12">
        <f>Table15[[#This Row],[ACC+DEC]]/Table15[[#This Row],[Duration(min)]]</f>
        <v>0.7270135424091233</v>
      </c>
      <c r="BK359" s="11"/>
      <c r="BL359" s="11"/>
    </row>
    <row r="360" spans="1:64" x14ac:dyDescent="0.3">
      <c r="A360" s="6" t="s">
        <v>16</v>
      </c>
      <c r="B360" s="6" t="s">
        <v>211</v>
      </c>
      <c r="C360" s="18" t="s">
        <v>259</v>
      </c>
      <c r="D360" s="6" t="s">
        <v>17</v>
      </c>
      <c r="E360" s="17" t="s">
        <v>262</v>
      </c>
      <c r="F360" s="19">
        <v>2711.55762</v>
      </c>
      <c r="G360" s="19">
        <v>2.0499999999999998</v>
      </c>
      <c r="H360" s="19">
        <v>20.324069999999999</v>
      </c>
      <c r="I360" s="19">
        <v>135.50998999999999</v>
      </c>
      <c r="J360" s="19">
        <v>0</v>
      </c>
      <c r="K360" s="19">
        <v>27</v>
      </c>
      <c r="L360" s="19">
        <v>23</v>
      </c>
      <c r="M360" s="19">
        <v>137.55999</v>
      </c>
      <c r="N360" s="19">
        <v>2.0499999999999998</v>
      </c>
      <c r="O360" s="19">
        <v>317.94835999999998</v>
      </c>
      <c r="P360" s="25">
        <v>38.627459999999999</v>
      </c>
      <c r="Q360" s="26">
        <f>SUM(Table15[[#This Row],[Acceleration B1-3 Total Efforts (Gen 2)]:[Deceleration B1-3 Total Efforts (Gen 2)]])</f>
        <v>50</v>
      </c>
      <c r="R360" s="22">
        <f>AVERAGEIF(Table15[Name],Table15[[#This Row],[Name]],Table15[Total Distance (m)])</f>
        <v>5619.8345883333332</v>
      </c>
      <c r="S360" s="11">
        <f>AVERAGEIF(Table15[Name],Table15[[#This Row],[Name]],Table15[HSD Above 20 km/h])</f>
        <v>194.1326656666667</v>
      </c>
      <c r="T360" s="11">
        <f>AVERAGEIF(Table15[Name],Table15[[#This Row],[Name]],Table15[Maximum Velocity (km/h)])</f>
        <v>25.38796266666666</v>
      </c>
      <c r="U360" s="11">
        <f>AVERAGEIF(Table15[Name],Table15[[#This Row],[Name]],Table15[Velocity Zone 4 (15-20 Km/h) (m)])</f>
        <v>452.42266433333327</v>
      </c>
      <c r="V360" s="11">
        <f>AVERAGEIF(Table15[Name],Table15[[#This Row],[Name]],Table15[Velocity Zone 6 (25 + Km/h) (m)])</f>
        <v>48.318666999999991</v>
      </c>
      <c r="W360" s="11">
        <f>AVERAGEIF(Table15[Name],Table15[[#This Row],[Name]],Table15[Acceleration B1-3 Total Efforts (Gen 2)])</f>
        <v>61.2</v>
      </c>
      <c r="X360" s="11">
        <f>AVERAGEIF(Table15[Name],Table15[[#This Row],[Name]],Table15[Deceleration B1-3 Total Efforts (Gen 2)])</f>
        <v>48.06666666666667</v>
      </c>
      <c r="Y360" s="11">
        <f>AVERAGEIF(Table15[Name],Table15[[#This Row],[Name]],Table15[High Intensity Distance (m)_&gt;15])</f>
        <v>646.55532999999991</v>
      </c>
      <c r="Z360" s="11">
        <f>AVERAGEIF(Table15[Name],Table15[[#This Row],[Name]],Table15[Velocity Zone 5 (20-25 Km/h) (m)])</f>
        <v>145.81399866666669</v>
      </c>
      <c r="AA360" s="11">
        <f>AVERAGEIF(Table15[Name],Table15[[#This Row],[Name]],Table15[Total Player Load])</f>
        <v>593.12283433333312</v>
      </c>
      <c r="AB360" s="11">
        <f>AVERAGEIF(Table15[Name],Table15[[#This Row],[Name]],Table15[ACC+DEC])</f>
        <v>109.26666666666667</v>
      </c>
      <c r="AC360" s="11">
        <f>AVERAGE(Table15[Total Distance (m)])</f>
        <v>5546.0900840188679</v>
      </c>
      <c r="AD360" s="11">
        <f>AVERAGE(Table15[HSD Above 20 km/h])</f>
        <v>248.67511279245289</v>
      </c>
      <c r="AE360" s="11">
        <f>AVERAGE(Table15[Maximum Velocity (km/h)])</f>
        <v>25.938714150943401</v>
      </c>
      <c r="AF360" s="11">
        <f>AVERAGE(Table15[Velocity Zone 4 (15-20 Km/h) (m)])</f>
        <v>585.63754809433908</v>
      </c>
      <c r="AG360" s="11">
        <f>AVERAGE(Table15[Velocity Zone 6 (25 + Km/h) (m)])</f>
        <v>55.103452830188672</v>
      </c>
      <c r="AH360" s="11">
        <f>AVERAGE(Table15[Acceleration B1-3 Total Efforts (Gen 2)])</f>
        <v>70.932075471698113</v>
      </c>
      <c r="AI360" s="11">
        <f>AVERAGE(Table15[Deceleration B1-3 Total Efforts (Gen 2)])</f>
        <v>58.513207547169813</v>
      </c>
      <c r="AJ360" s="11">
        <f>AVERAGE(Table15[High Intensity Distance (m)_&gt;15])</f>
        <v>834.31266088679206</v>
      </c>
      <c r="AK360" s="11">
        <f>AVERAGE(Table15[Velocity Zone 5 (20-25 Km/h) (m)])</f>
        <v>193.57165996226419</v>
      </c>
      <c r="AL360" s="11">
        <f>AVERAGE(Table15[Total Player Load])</f>
        <v>612.17092028301886</v>
      </c>
      <c r="AM360" s="11">
        <f>AVERAGE(Table15[ACC+DEC])</f>
        <v>129.44528301886791</v>
      </c>
      <c r="AN360" s="11" t="str">
        <f>TEXT(Table15[[#This Row],[Date]],"mmmm")</f>
        <v>août</v>
      </c>
      <c r="AO360" s="11" t="e">
        <f ca="1">_xlfn.MAXIFS(Table15[Total Distance (m)],Table15[Name],Table15[[#This Row],[Name]])</f>
        <v>#NAME?</v>
      </c>
      <c r="AP360" s="11" t="e">
        <f ca="1">_xlfn.MAXIFS(Table15[HSD Above 20 km/h],Table15[Name],Table15[[#This Row],[Name]])</f>
        <v>#NAME?</v>
      </c>
      <c r="AQ360" s="11" t="e">
        <f ca="1">_xlfn.MAXIFS(Table15[Maximum Velocity (km/h)],Table15[Name],Table15[[#This Row],[Name]])</f>
        <v>#NAME?</v>
      </c>
      <c r="AR360" s="9" t="e">
        <f ca="1">Table15[[#This Row],[Maximum Velocity (km/h)]]/Table15[[#This Row],[Max_Maximum Velocity (km/h)]]</f>
        <v>#NAME?</v>
      </c>
      <c r="AS360" s="11" t="e">
        <f ca="1">_xlfn.MAXIFS(Table15[Velocity Zone 4 (15-20 Km/h) (m)],Table15[Name],Table15[[#This Row],[Name]])</f>
        <v>#NAME?</v>
      </c>
      <c r="AT360" s="11" t="e">
        <f ca="1">_xlfn.MAXIFS(Table15[Velocity Zone 6 (25 + Km/h) (m)],Table15[Name],Table15[[#This Row],[Name]])</f>
        <v>#NAME?</v>
      </c>
      <c r="AU360" s="11" t="e">
        <f ca="1">_xlfn.MAXIFS(Table15[Acceleration B1-3 Total Efforts (Gen 2)],Table15[Name],Table15[[#This Row],[Name]])</f>
        <v>#NAME?</v>
      </c>
      <c r="AV360" s="11" t="e">
        <f ca="1">_xlfn.MAXIFS(Table15[Deceleration B1-3 Total Efforts (Gen 2)],Table15[Name],Table15[[#This Row],[Name]])</f>
        <v>#NAME?</v>
      </c>
      <c r="AW360" s="11" t="e">
        <f ca="1">_xlfn.MAXIFS(Table15[High Intensity Distance (m)_&gt;15],Table15[Name],Table15[[#This Row],[Name]])</f>
        <v>#NAME?</v>
      </c>
      <c r="AX360" s="11" t="e">
        <f ca="1">_xlfn.MAXIFS(Table15[Velocity Zone 5 (20-25 Km/h) (m)],Table15[Name],Table15[[#This Row],[Name]])</f>
        <v>#NAME?</v>
      </c>
      <c r="AY360" s="11" t="e">
        <f ca="1">_xlfn.MAXIFS(Table15[Total Player Load],Table15[Name],Table15[[#This Row],[Name]])</f>
        <v>#NAME?</v>
      </c>
      <c r="AZ360" s="11" t="e">
        <f ca="1">_xlfn.MAXIFS(Table15[ACC+DEC],Table15[Name],Table15[[#This Row],[Name]])</f>
        <v>#NAME?</v>
      </c>
      <c r="BA360" s="11">
        <f>CONVERT(Table15[[#This Row],[Total Duration]],"day","mn")</f>
        <v>70.183333333333337</v>
      </c>
      <c r="BB360" s="12">
        <f>Table15[[#This Row],[HSD Above 20 km/h]]/Table15[[#This Row],[Duration(min)]]</f>
        <v>2.9209213963429109E-2</v>
      </c>
      <c r="BC360" s="12">
        <f>Table15[[#This Row],[Velocity Zone 4 (15-20 Km/h) (m)]]/Table15[[#This Row],[Duration(min)]]</f>
        <v>1.9308001424839702</v>
      </c>
      <c r="BD360" s="12">
        <f>Table15[[#This Row],[Velocity Zone 6 (25 + Km/h) (m)]]/Table15[[#This Row],[Duration(min)]]</f>
        <v>0</v>
      </c>
      <c r="BE360" s="12">
        <f>Table15[[#This Row],[Acceleration B1-3 Total Efforts (Gen 2)]]/Table15[[#This Row],[Duration(min)]]</f>
        <v>0.38470672049394439</v>
      </c>
      <c r="BF360" s="12">
        <f>Table15[[#This Row],[Deceleration B1-3 Total Efforts (Gen 2)]]/Table15[[#This Row],[Duration(min)]]</f>
        <v>0.32771313227261933</v>
      </c>
      <c r="BG360" s="12">
        <f>Table15[[#This Row],[High Intensity Distance (m)_&gt;15]]/Table15[[#This Row],[Duration(min)]]</f>
        <v>1.9600093564473995</v>
      </c>
      <c r="BH360" s="12">
        <f>Table15[[#This Row],[Velocity Zone 5 (20-25 Km/h) (m)]]/Table15[[#This Row],[Duration(min)]]</f>
        <v>2.9209213963429109E-2</v>
      </c>
      <c r="BI360" s="12">
        <f>Table15[[#This Row],[Total Player Load]]/Table15[[#This Row],[Duration(min)]]</f>
        <v>4.5302544763714074</v>
      </c>
      <c r="BJ360" s="12">
        <f>Table15[[#This Row],[ACC+DEC]]/Table15[[#This Row],[Duration(min)]]</f>
        <v>0.71241985276656372</v>
      </c>
      <c r="BK360" s="11"/>
      <c r="BL360" s="11"/>
    </row>
    <row r="361" spans="1:64" x14ac:dyDescent="0.3">
      <c r="A361" s="6" t="s">
        <v>20</v>
      </c>
      <c r="B361" s="6" t="s">
        <v>211</v>
      </c>
      <c r="C361" s="18" t="s">
        <v>259</v>
      </c>
      <c r="D361" s="6" t="s">
        <v>21</v>
      </c>
      <c r="E361" s="17" t="s">
        <v>261</v>
      </c>
      <c r="F361" s="19">
        <v>3376.4631300000001</v>
      </c>
      <c r="G361" s="19">
        <v>31.75</v>
      </c>
      <c r="H361" s="19">
        <v>23.495190000000001</v>
      </c>
      <c r="I361" s="19">
        <v>191.34</v>
      </c>
      <c r="J361" s="19">
        <v>0</v>
      </c>
      <c r="K361" s="19">
        <v>41</v>
      </c>
      <c r="L361" s="19">
        <v>34</v>
      </c>
      <c r="M361" s="19">
        <v>223.09</v>
      </c>
      <c r="N361" s="19">
        <v>31.75</v>
      </c>
      <c r="O361" s="19">
        <v>442.04993000000002</v>
      </c>
      <c r="P361" s="25">
        <v>48.128959999999999</v>
      </c>
      <c r="Q361" s="26">
        <f>SUM(Table15[[#This Row],[Acceleration B1-3 Total Efforts (Gen 2)]:[Deceleration B1-3 Total Efforts (Gen 2)]])</f>
        <v>75</v>
      </c>
      <c r="R361" s="22">
        <f>AVERAGEIF(Table15[Name],Table15[[#This Row],[Name]],Table15[Total Distance (m)])</f>
        <v>5363.5460153333315</v>
      </c>
      <c r="S361" s="11">
        <f>AVERAGEIF(Table15[Name],Table15[[#This Row],[Name]],Table15[HSD Above 20 km/h])</f>
        <v>256.65866566666665</v>
      </c>
      <c r="T361" s="11">
        <f>AVERAGEIF(Table15[Name],Table15[[#This Row],[Name]],Table15[Maximum Velocity (km/h)])</f>
        <v>25.384765000000002</v>
      </c>
      <c r="U361" s="11">
        <f>AVERAGEIF(Table15[Name],Table15[[#This Row],[Name]],Table15[Velocity Zone 4 (15-20 Km/h) (m)])</f>
        <v>556.02699966666682</v>
      </c>
      <c r="V361" s="11">
        <f>AVERAGEIF(Table15[Name],Table15[[#This Row],[Name]],Table15[Velocity Zone 6 (25 + Km/h) (m)])</f>
        <v>51.111667666666676</v>
      </c>
      <c r="W361" s="11">
        <f>AVERAGEIF(Table15[Name],Table15[[#This Row],[Name]],Table15[Acceleration B1-3 Total Efforts (Gen 2)])</f>
        <v>73.8</v>
      </c>
      <c r="X361" s="11">
        <f>AVERAGEIF(Table15[Name],Table15[[#This Row],[Name]],Table15[Deceleration B1-3 Total Efforts (Gen 2)])</f>
        <v>70.533333333333331</v>
      </c>
      <c r="Y361" s="11">
        <f>AVERAGEIF(Table15[Name],Table15[[#This Row],[Name]],Table15[High Intensity Distance (m)_&gt;15])</f>
        <v>812.68566533333353</v>
      </c>
      <c r="Z361" s="11">
        <f>AVERAGEIF(Table15[Name],Table15[[#This Row],[Name]],Table15[Velocity Zone 5 (20-25 Km/h) (m)])</f>
        <v>205.546998</v>
      </c>
      <c r="AA361" s="11">
        <f>AVERAGEIF(Table15[Name],Table15[[#This Row],[Name]],Table15[Total Player Load])</f>
        <v>642.88242899999989</v>
      </c>
      <c r="AB361" s="11">
        <f>AVERAGEIF(Table15[Name],Table15[[#This Row],[Name]],Table15[ACC+DEC])</f>
        <v>144.33333333333334</v>
      </c>
      <c r="AC361" s="11">
        <f>AVERAGE(Table15[Total Distance (m)])</f>
        <v>5546.0900840188679</v>
      </c>
      <c r="AD361" s="11">
        <f>AVERAGE(Table15[HSD Above 20 km/h])</f>
        <v>248.67511279245289</v>
      </c>
      <c r="AE361" s="11">
        <f>AVERAGE(Table15[Maximum Velocity (km/h)])</f>
        <v>25.938714150943401</v>
      </c>
      <c r="AF361" s="11">
        <f>AVERAGE(Table15[Velocity Zone 4 (15-20 Km/h) (m)])</f>
        <v>585.63754809433908</v>
      </c>
      <c r="AG361" s="11">
        <f>AVERAGE(Table15[Velocity Zone 6 (25 + Km/h) (m)])</f>
        <v>55.103452830188672</v>
      </c>
      <c r="AH361" s="11">
        <f>AVERAGE(Table15[Acceleration B1-3 Total Efforts (Gen 2)])</f>
        <v>70.932075471698113</v>
      </c>
      <c r="AI361" s="11">
        <f>AVERAGE(Table15[Deceleration B1-3 Total Efforts (Gen 2)])</f>
        <v>58.513207547169813</v>
      </c>
      <c r="AJ361" s="11">
        <f>AVERAGE(Table15[High Intensity Distance (m)_&gt;15])</f>
        <v>834.31266088679206</v>
      </c>
      <c r="AK361" s="11">
        <f>AVERAGE(Table15[Velocity Zone 5 (20-25 Km/h) (m)])</f>
        <v>193.57165996226419</v>
      </c>
      <c r="AL361" s="11">
        <f>AVERAGE(Table15[Total Player Load])</f>
        <v>612.17092028301886</v>
      </c>
      <c r="AM361" s="11">
        <f>AVERAGE(Table15[ACC+DEC])</f>
        <v>129.44528301886791</v>
      </c>
      <c r="AN361" s="11" t="str">
        <f>TEXT(Table15[[#This Row],[Date]],"mmmm")</f>
        <v>août</v>
      </c>
      <c r="AO361" s="11" t="e">
        <f ca="1">_xlfn.MAXIFS(Table15[Total Distance (m)],Table15[Name],Table15[[#This Row],[Name]])</f>
        <v>#NAME?</v>
      </c>
      <c r="AP361" s="11" t="e">
        <f ca="1">_xlfn.MAXIFS(Table15[HSD Above 20 km/h],Table15[Name],Table15[[#This Row],[Name]])</f>
        <v>#NAME?</v>
      </c>
      <c r="AQ361" s="11" t="e">
        <f ca="1">_xlfn.MAXIFS(Table15[Maximum Velocity (km/h)],Table15[Name],Table15[[#This Row],[Name]])</f>
        <v>#NAME?</v>
      </c>
      <c r="AR361" s="9" t="e">
        <f ca="1">Table15[[#This Row],[Maximum Velocity (km/h)]]/Table15[[#This Row],[Max_Maximum Velocity (km/h)]]</f>
        <v>#NAME?</v>
      </c>
      <c r="AS361" s="11" t="e">
        <f ca="1">_xlfn.MAXIFS(Table15[Velocity Zone 4 (15-20 Km/h) (m)],Table15[Name],Table15[[#This Row],[Name]])</f>
        <v>#NAME?</v>
      </c>
      <c r="AT361" s="11" t="e">
        <f ca="1">_xlfn.MAXIFS(Table15[Velocity Zone 6 (25 + Km/h) (m)],Table15[Name],Table15[[#This Row],[Name]])</f>
        <v>#NAME?</v>
      </c>
      <c r="AU361" s="11" t="e">
        <f ca="1">_xlfn.MAXIFS(Table15[Acceleration B1-3 Total Efforts (Gen 2)],Table15[Name],Table15[[#This Row],[Name]])</f>
        <v>#NAME?</v>
      </c>
      <c r="AV361" s="11" t="e">
        <f ca="1">_xlfn.MAXIFS(Table15[Deceleration B1-3 Total Efforts (Gen 2)],Table15[Name],Table15[[#This Row],[Name]])</f>
        <v>#NAME?</v>
      </c>
      <c r="AW361" s="11" t="e">
        <f ca="1">_xlfn.MAXIFS(Table15[High Intensity Distance (m)_&gt;15],Table15[Name],Table15[[#This Row],[Name]])</f>
        <v>#NAME?</v>
      </c>
      <c r="AX361" s="11" t="e">
        <f ca="1">_xlfn.MAXIFS(Table15[Velocity Zone 5 (20-25 Km/h) (m)],Table15[Name],Table15[[#This Row],[Name]])</f>
        <v>#NAME?</v>
      </c>
      <c r="AY361" s="11" t="e">
        <f ca="1">_xlfn.MAXIFS(Table15[Total Player Load],Table15[Name],Table15[[#This Row],[Name]])</f>
        <v>#NAME?</v>
      </c>
      <c r="AZ361" s="11" t="e">
        <f ca="1">_xlfn.MAXIFS(Table15[ACC+DEC],Table15[Name],Table15[[#This Row],[Name]])</f>
        <v>#NAME?</v>
      </c>
      <c r="BA361" s="11">
        <f>CONVERT(Table15[[#This Row],[Total Duration]],"day","mn")</f>
        <v>70.150000000000006</v>
      </c>
      <c r="BB361" s="12">
        <f>Table15[[#This Row],[HSD Above 20 km/h]]/Table15[[#This Row],[Duration(min)]]</f>
        <v>0.45260156806842478</v>
      </c>
      <c r="BC361" s="12">
        <f>Table15[[#This Row],[Velocity Zone 4 (15-20 Km/h) (m)]]/Table15[[#This Row],[Duration(min)]]</f>
        <v>2.7275837491090518</v>
      </c>
      <c r="BD361" s="12">
        <f>Table15[[#This Row],[Velocity Zone 6 (25 + Km/h) (m)]]/Table15[[#This Row],[Duration(min)]]</f>
        <v>0</v>
      </c>
      <c r="BE361" s="12">
        <f>Table15[[#This Row],[Acceleration B1-3 Total Efforts (Gen 2)]]/Table15[[#This Row],[Duration(min)]]</f>
        <v>0.58446186742694217</v>
      </c>
      <c r="BF361" s="12">
        <f>Table15[[#This Row],[Deceleration B1-3 Total Efforts (Gen 2)]]/Table15[[#This Row],[Duration(min)]]</f>
        <v>0.48467569493941548</v>
      </c>
      <c r="BG361" s="12">
        <f>Table15[[#This Row],[High Intensity Distance (m)_&gt;15]]/Table15[[#This Row],[Duration(min)]]</f>
        <v>3.1801853171774765</v>
      </c>
      <c r="BH361" s="12">
        <f>Table15[[#This Row],[Velocity Zone 5 (20-25 Km/h) (m)]]/Table15[[#This Row],[Duration(min)]]</f>
        <v>0.45260156806842478</v>
      </c>
      <c r="BI361" s="12">
        <f>Table15[[#This Row],[Total Player Load]]/Table15[[#This Row],[Duration(min)]]</f>
        <v>6.3014957947255876</v>
      </c>
      <c r="BJ361" s="12">
        <f>Table15[[#This Row],[ACC+DEC]]/Table15[[#This Row],[Duration(min)]]</f>
        <v>1.0691375623663577</v>
      </c>
      <c r="BK361" s="11"/>
      <c r="BL361" s="11"/>
    </row>
    <row r="362" spans="1:64" x14ac:dyDescent="0.3">
      <c r="A362" s="6" t="s">
        <v>159</v>
      </c>
      <c r="B362" s="6" t="s">
        <v>211</v>
      </c>
      <c r="C362" s="18" t="s">
        <v>259</v>
      </c>
      <c r="D362" s="6" t="s">
        <v>133</v>
      </c>
      <c r="E362" s="17" t="s">
        <v>260</v>
      </c>
      <c r="F362" s="19">
        <v>3459.5861799999998</v>
      </c>
      <c r="G362" s="19">
        <v>128.52000000000001</v>
      </c>
      <c r="H362" s="19">
        <v>26.757280000000002</v>
      </c>
      <c r="I362" s="19">
        <v>327.95999</v>
      </c>
      <c r="J362" s="19">
        <v>8.7799999999999994</v>
      </c>
      <c r="K362" s="19">
        <v>47</v>
      </c>
      <c r="L362" s="19">
        <v>39</v>
      </c>
      <c r="M362" s="19">
        <v>456.47998999999999</v>
      </c>
      <c r="N362" s="19">
        <v>119.74</v>
      </c>
      <c r="O362" s="19">
        <v>383.21030000000002</v>
      </c>
      <c r="P362" s="25">
        <v>49.162100000000002</v>
      </c>
      <c r="Q362" s="26">
        <f>SUM(Table15[[#This Row],[Acceleration B1-3 Total Efforts (Gen 2)]:[Deceleration B1-3 Total Efforts (Gen 2)]])</f>
        <v>86</v>
      </c>
      <c r="R362" s="22">
        <f>AVERAGEIF(Table15[Name],Table15[[#This Row],[Name]],Table15[Total Distance (m)])</f>
        <v>4770.1773194736861</v>
      </c>
      <c r="S362" s="11">
        <f>AVERAGEIF(Table15[Name],Table15[[#This Row],[Name]],Table15[HSD Above 20 km/h])</f>
        <v>287.34263210526314</v>
      </c>
      <c r="T362" s="11">
        <f>AVERAGEIF(Table15[Name],Table15[[#This Row],[Name]],Table15[Maximum Velocity (km/h)])</f>
        <v>26.175440000000002</v>
      </c>
      <c r="U362" s="11">
        <f>AVERAGEIF(Table15[Name],Table15[[#This Row],[Name]],Table15[Velocity Zone 4 (15-20 Km/h) (m)])</f>
        <v>619.53948315789467</v>
      </c>
      <c r="V362" s="11">
        <f>AVERAGEIF(Table15[Name],Table15[[#This Row],[Name]],Table15[Velocity Zone 6 (25 + Km/h) (m)])</f>
        <v>51.665788947368419</v>
      </c>
      <c r="W362" s="11">
        <f>AVERAGEIF(Table15[Name],Table15[[#This Row],[Name]],Table15[Acceleration B1-3 Total Efforts (Gen 2)])</f>
        <v>67</v>
      </c>
      <c r="X362" s="11">
        <f>AVERAGEIF(Table15[Name],Table15[[#This Row],[Name]],Table15[Deceleration B1-3 Total Efforts (Gen 2)])</f>
        <v>53.263157894736842</v>
      </c>
      <c r="Y362" s="11">
        <f>AVERAGEIF(Table15[Name],Table15[[#This Row],[Name]],Table15[High Intensity Distance (m)_&gt;15])</f>
        <v>906.88211526315797</v>
      </c>
      <c r="Z362" s="11">
        <f>AVERAGEIF(Table15[Name],Table15[[#This Row],[Name]],Table15[Velocity Zone 5 (20-25 Km/h) (m)])</f>
        <v>235.67684315789475</v>
      </c>
      <c r="AA362" s="11">
        <f>AVERAGEIF(Table15[Name],Table15[[#This Row],[Name]],Table15[Total Player Load])</f>
        <v>507.92690578947372</v>
      </c>
      <c r="AB362" s="11">
        <f>AVERAGEIF(Table15[Name],Table15[[#This Row],[Name]],Table15[ACC+DEC])</f>
        <v>120.26315789473684</v>
      </c>
      <c r="AC362" s="11">
        <f>AVERAGE(Table15[Total Distance (m)])</f>
        <v>5546.0900840188679</v>
      </c>
      <c r="AD362" s="11">
        <f>AVERAGE(Table15[HSD Above 20 km/h])</f>
        <v>248.67511279245289</v>
      </c>
      <c r="AE362" s="11">
        <f>AVERAGE(Table15[Maximum Velocity (km/h)])</f>
        <v>25.938714150943401</v>
      </c>
      <c r="AF362" s="11">
        <f>AVERAGE(Table15[Velocity Zone 4 (15-20 Km/h) (m)])</f>
        <v>585.63754809433908</v>
      </c>
      <c r="AG362" s="11">
        <f>AVERAGE(Table15[Velocity Zone 6 (25 + Km/h) (m)])</f>
        <v>55.103452830188672</v>
      </c>
      <c r="AH362" s="11">
        <f>AVERAGE(Table15[Acceleration B1-3 Total Efforts (Gen 2)])</f>
        <v>70.932075471698113</v>
      </c>
      <c r="AI362" s="11">
        <f>AVERAGE(Table15[Deceleration B1-3 Total Efforts (Gen 2)])</f>
        <v>58.513207547169813</v>
      </c>
      <c r="AJ362" s="11">
        <f>AVERAGE(Table15[High Intensity Distance (m)_&gt;15])</f>
        <v>834.31266088679206</v>
      </c>
      <c r="AK362" s="11">
        <f>AVERAGE(Table15[Velocity Zone 5 (20-25 Km/h) (m)])</f>
        <v>193.57165996226419</v>
      </c>
      <c r="AL362" s="11">
        <f>AVERAGE(Table15[Total Player Load])</f>
        <v>612.17092028301886</v>
      </c>
      <c r="AM362" s="11">
        <f>AVERAGE(Table15[ACC+DEC])</f>
        <v>129.44528301886791</v>
      </c>
      <c r="AN362" s="11" t="str">
        <f>TEXT(Table15[[#This Row],[Date]],"mmmm")</f>
        <v>août</v>
      </c>
      <c r="AO362" s="11" t="e">
        <f ca="1">_xlfn.MAXIFS(Table15[Total Distance (m)],Table15[Name],Table15[[#This Row],[Name]])</f>
        <v>#NAME?</v>
      </c>
      <c r="AP362" s="11" t="e">
        <f ca="1">_xlfn.MAXIFS(Table15[HSD Above 20 km/h],Table15[Name],Table15[[#This Row],[Name]])</f>
        <v>#NAME?</v>
      </c>
      <c r="AQ362" s="11" t="e">
        <f ca="1">_xlfn.MAXIFS(Table15[Maximum Velocity (km/h)],Table15[Name],Table15[[#This Row],[Name]])</f>
        <v>#NAME?</v>
      </c>
      <c r="AR362" s="9" t="e">
        <f ca="1">Table15[[#This Row],[Maximum Velocity (km/h)]]/Table15[[#This Row],[Max_Maximum Velocity (km/h)]]</f>
        <v>#NAME?</v>
      </c>
      <c r="AS362" s="11" t="e">
        <f ca="1">_xlfn.MAXIFS(Table15[Velocity Zone 4 (15-20 Km/h) (m)],Table15[Name],Table15[[#This Row],[Name]])</f>
        <v>#NAME?</v>
      </c>
      <c r="AT362" s="11" t="e">
        <f ca="1">_xlfn.MAXIFS(Table15[Velocity Zone 6 (25 + Km/h) (m)],Table15[Name],Table15[[#This Row],[Name]])</f>
        <v>#NAME?</v>
      </c>
      <c r="AU362" s="11" t="e">
        <f ca="1">_xlfn.MAXIFS(Table15[Acceleration B1-3 Total Efforts (Gen 2)],Table15[Name],Table15[[#This Row],[Name]])</f>
        <v>#NAME?</v>
      </c>
      <c r="AV362" s="11" t="e">
        <f ca="1">_xlfn.MAXIFS(Table15[Deceleration B1-3 Total Efforts (Gen 2)],Table15[Name],Table15[[#This Row],[Name]])</f>
        <v>#NAME?</v>
      </c>
      <c r="AW362" s="11" t="e">
        <f ca="1">_xlfn.MAXIFS(Table15[High Intensity Distance (m)_&gt;15],Table15[Name],Table15[[#This Row],[Name]])</f>
        <v>#NAME?</v>
      </c>
      <c r="AX362" s="11" t="e">
        <f ca="1">_xlfn.MAXIFS(Table15[Velocity Zone 5 (20-25 Km/h) (m)],Table15[Name],Table15[[#This Row],[Name]])</f>
        <v>#NAME?</v>
      </c>
      <c r="AY362" s="11" t="e">
        <f ca="1">_xlfn.MAXIFS(Table15[Total Player Load],Table15[Name],Table15[[#This Row],[Name]])</f>
        <v>#NAME?</v>
      </c>
      <c r="AZ362" s="11" t="e">
        <f ca="1">_xlfn.MAXIFS(Table15[ACC+DEC],Table15[Name],Table15[[#This Row],[Name]])</f>
        <v>#NAME?</v>
      </c>
      <c r="BA362" s="11">
        <f>CONVERT(Table15[[#This Row],[Total Duration]],"day","mn")</f>
        <v>70.36666666666666</v>
      </c>
      <c r="BB362" s="12">
        <f>Table15[[#This Row],[HSD Above 20 km/h]]/Table15[[#This Row],[Duration(min)]]</f>
        <v>1.8264329701563244</v>
      </c>
      <c r="BC362" s="12">
        <f>Table15[[#This Row],[Velocity Zone 4 (15-20 Km/h) (m)]]/Table15[[#This Row],[Duration(min)]]</f>
        <v>4.6607293699668411</v>
      </c>
      <c r="BD362" s="12">
        <f>Table15[[#This Row],[Velocity Zone 6 (25 + Km/h) (m)]]/Table15[[#This Row],[Duration(min)]]</f>
        <v>0.12477498815727144</v>
      </c>
      <c r="BE362" s="12">
        <f>Table15[[#This Row],[Acceleration B1-3 Total Efforts (Gen 2)]]/Table15[[#This Row],[Duration(min)]]</f>
        <v>0.66792989104689726</v>
      </c>
      <c r="BF362" s="12">
        <f>Table15[[#This Row],[Deceleration B1-3 Total Efforts (Gen 2)]]/Table15[[#This Row],[Duration(min)]]</f>
        <v>0.55423969682614882</v>
      </c>
      <c r="BG362" s="12">
        <f>Table15[[#This Row],[High Intensity Distance (m)_&gt;15]]/Table15[[#This Row],[Duration(min)]]</f>
        <v>6.4871623401231648</v>
      </c>
      <c r="BH362" s="12">
        <f>Table15[[#This Row],[Velocity Zone 5 (20-25 Km/h) (m)]]/Table15[[#This Row],[Duration(min)]]</f>
        <v>1.7016579819990527</v>
      </c>
      <c r="BI362" s="12">
        <f>Table15[[#This Row],[Total Player Load]]/Table15[[#This Row],[Duration(min)]]</f>
        <v>5.4459066792989113</v>
      </c>
      <c r="BJ362" s="12">
        <f>Table15[[#This Row],[ACC+DEC]]/Table15[[#This Row],[Duration(min)]]</f>
        <v>1.2221695878730461</v>
      </c>
      <c r="BK362" s="11"/>
      <c r="BL362" s="11"/>
    </row>
    <row r="363" spans="1:64" x14ac:dyDescent="0.3">
      <c r="A363" s="6" t="s">
        <v>250</v>
      </c>
      <c r="B363" s="6" t="s">
        <v>211</v>
      </c>
      <c r="C363" s="18" t="s">
        <v>259</v>
      </c>
      <c r="D363" s="6" t="s">
        <v>21</v>
      </c>
      <c r="E363" s="17" t="s">
        <v>180</v>
      </c>
      <c r="F363" s="19">
        <v>4417.9381100000001</v>
      </c>
      <c r="G363" s="19">
        <v>75.98</v>
      </c>
      <c r="H363" s="19">
        <v>25.464269999999999</v>
      </c>
      <c r="I363" s="19">
        <v>316.60001</v>
      </c>
      <c r="J363" s="19">
        <v>6.56</v>
      </c>
      <c r="K363" s="19">
        <v>83</v>
      </c>
      <c r="L363" s="19">
        <v>85</v>
      </c>
      <c r="M363" s="19">
        <v>392.58001000000002</v>
      </c>
      <c r="N363" s="19">
        <v>69.42</v>
      </c>
      <c r="O363" s="19">
        <v>518.92801999999995</v>
      </c>
      <c r="P363" s="25">
        <v>45.806579999999997</v>
      </c>
      <c r="Q363" s="26">
        <f>SUM(Table15[[#This Row],[Acceleration B1-3 Total Efforts (Gen 2)]:[Deceleration B1-3 Total Efforts (Gen 2)]])</f>
        <v>168</v>
      </c>
      <c r="R363" s="22">
        <f>AVERAGEIF(Table15[Name],Table15[[#This Row],[Name]],Table15[Total Distance (m)])</f>
        <v>4898.160003</v>
      </c>
      <c r="S363" s="11">
        <f>AVERAGEIF(Table15[Name],Table15[[#This Row],[Name]],Table15[HSD Above 20 km/h])</f>
        <v>228.32099899999997</v>
      </c>
      <c r="T363" s="11">
        <f>AVERAGEIF(Table15[Name],Table15[[#This Row],[Name]],Table15[Maximum Velocity (km/h)])</f>
        <v>25.211422000000002</v>
      </c>
      <c r="U363" s="11">
        <f>AVERAGEIF(Table15[Name],Table15[[#This Row],[Name]],Table15[Velocity Zone 4 (15-20 Km/h) (m)])</f>
        <v>531.40400699999998</v>
      </c>
      <c r="V363" s="11">
        <f>AVERAGEIF(Table15[Name],Table15[[#This Row],[Name]],Table15[Velocity Zone 6 (25 + Km/h) (m)])</f>
        <v>54.338999000000001</v>
      </c>
      <c r="W363" s="11">
        <f>AVERAGEIF(Table15[Name],Table15[[#This Row],[Name]],Table15[Acceleration B1-3 Total Efforts (Gen 2)])</f>
        <v>69</v>
      </c>
      <c r="X363" s="11">
        <f>AVERAGEIF(Table15[Name],Table15[[#This Row],[Name]],Table15[Deceleration B1-3 Total Efforts (Gen 2)])</f>
        <v>53.8</v>
      </c>
      <c r="Y363" s="11">
        <f>AVERAGEIF(Table15[Name],Table15[[#This Row],[Name]],Table15[High Intensity Distance (m)_&gt;15])</f>
        <v>759.72500600000001</v>
      </c>
      <c r="Z363" s="11">
        <f>AVERAGEIF(Table15[Name],Table15[[#This Row],[Name]],Table15[Velocity Zone 5 (20-25 Km/h) (m)])</f>
        <v>173.982</v>
      </c>
      <c r="AA363" s="11">
        <f>AVERAGEIF(Table15[Name],Table15[[#This Row],[Name]],Table15[Total Player Load])</f>
        <v>499.90754799999996</v>
      </c>
      <c r="AB363" s="11">
        <f>AVERAGEIF(Table15[Name],Table15[[#This Row],[Name]],Table15[ACC+DEC])</f>
        <v>122.8</v>
      </c>
      <c r="AC363" s="11">
        <f>AVERAGE(Table15[Total Distance (m)])</f>
        <v>5546.0900840188679</v>
      </c>
      <c r="AD363" s="11">
        <f>AVERAGE(Table15[HSD Above 20 km/h])</f>
        <v>248.67511279245289</v>
      </c>
      <c r="AE363" s="11">
        <f>AVERAGE(Table15[Maximum Velocity (km/h)])</f>
        <v>25.938714150943401</v>
      </c>
      <c r="AF363" s="11">
        <f>AVERAGE(Table15[Velocity Zone 4 (15-20 Km/h) (m)])</f>
        <v>585.63754809433908</v>
      </c>
      <c r="AG363" s="11">
        <f>AVERAGE(Table15[Velocity Zone 6 (25 + Km/h) (m)])</f>
        <v>55.103452830188672</v>
      </c>
      <c r="AH363" s="11">
        <f>AVERAGE(Table15[Acceleration B1-3 Total Efforts (Gen 2)])</f>
        <v>70.932075471698113</v>
      </c>
      <c r="AI363" s="11">
        <f>AVERAGE(Table15[Deceleration B1-3 Total Efforts (Gen 2)])</f>
        <v>58.513207547169813</v>
      </c>
      <c r="AJ363" s="11">
        <f>AVERAGE(Table15[High Intensity Distance (m)_&gt;15])</f>
        <v>834.31266088679206</v>
      </c>
      <c r="AK363" s="11">
        <f>AVERAGE(Table15[Velocity Zone 5 (20-25 Km/h) (m)])</f>
        <v>193.57165996226419</v>
      </c>
      <c r="AL363" s="11">
        <f>AVERAGE(Table15[Total Player Load])</f>
        <v>612.17092028301886</v>
      </c>
      <c r="AM363" s="11">
        <f>AVERAGE(Table15[ACC+DEC])</f>
        <v>129.44528301886791</v>
      </c>
      <c r="AN363" s="11" t="str">
        <f>TEXT(Table15[[#This Row],[Date]],"mmmm")</f>
        <v>août</v>
      </c>
      <c r="AO363" s="11" t="e">
        <f ca="1">_xlfn.MAXIFS(Table15[Total Distance (m)],Table15[Name],Table15[[#This Row],[Name]])</f>
        <v>#NAME?</v>
      </c>
      <c r="AP363" s="11" t="e">
        <f ca="1">_xlfn.MAXIFS(Table15[HSD Above 20 km/h],Table15[Name],Table15[[#This Row],[Name]])</f>
        <v>#NAME?</v>
      </c>
      <c r="AQ363" s="11" t="e">
        <f ca="1">_xlfn.MAXIFS(Table15[Maximum Velocity (km/h)],Table15[Name],Table15[[#This Row],[Name]])</f>
        <v>#NAME?</v>
      </c>
      <c r="AR363" s="9" t="e">
        <f ca="1">Table15[[#This Row],[Maximum Velocity (km/h)]]/Table15[[#This Row],[Max_Maximum Velocity (km/h)]]</f>
        <v>#NAME?</v>
      </c>
      <c r="AS363" s="11" t="e">
        <f ca="1">_xlfn.MAXIFS(Table15[Velocity Zone 4 (15-20 Km/h) (m)],Table15[Name],Table15[[#This Row],[Name]])</f>
        <v>#NAME?</v>
      </c>
      <c r="AT363" s="11" t="e">
        <f ca="1">_xlfn.MAXIFS(Table15[Velocity Zone 6 (25 + Km/h) (m)],Table15[Name],Table15[[#This Row],[Name]])</f>
        <v>#NAME?</v>
      </c>
      <c r="AU363" s="11" t="e">
        <f ca="1">_xlfn.MAXIFS(Table15[Acceleration B1-3 Total Efforts (Gen 2)],Table15[Name],Table15[[#This Row],[Name]])</f>
        <v>#NAME?</v>
      </c>
      <c r="AV363" s="11" t="e">
        <f ca="1">_xlfn.MAXIFS(Table15[Deceleration B1-3 Total Efforts (Gen 2)],Table15[Name],Table15[[#This Row],[Name]])</f>
        <v>#NAME?</v>
      </c>
      <c r="AW363" s="11" t="e">
        <f ca="1">_xlfn.MAXIFS(Table15[High Intensity Distance (m)_&gt;15],Table15[Name],Table15[[#This Row],[Name]])</f>
        <v>#NAME?</v>
      </c>
      <c r="AX363" s="11" t="e">
        <f ca="1">_xlfn.MAXIFS(Table15[Velocity Zone 5 (20-25 Km/h) (m)],Table15[Name],Table15[[#This Row],[Name]])</f>
        <v>#NAME?</v>
      </c>
      <c r="AY363" s="11" t="e">
        <f ca="1">_xlfn.MAXIFS(Table15[Total Player Load],Table15[Name],Table15[[#This Row],[Name]])</f>
        <v>#NAME?</v>
      </c>
      <c r="AZ363" s="11" t="e">
        <f ca="1">_xlfn.MAXIFS(Table15[ACC+DEC],Table15[Name],Table15[[#This Row],[Name]])</f>
        <v>#NAME?</v>
      </c>
      <c r="BA363" s="11">
        <f>CONVERT(Table15[[#This Row],[Total Duration]],"day","mn")</f>
        <v>96.433333333333337</v>
      </c>
      <c r="BB363" s="12">
        <f>Table15[[#This Row],[HSD Above 20 km/h]]/Table15[[#This Row],[Duration(min)]]</f>
        <v>0.78790183200829589</v>
      </c>
      <c r="BC363" s="12">
        <f>Table15[[#This Row],[Velocity Zone 4 (15-20 Km/h) (m)]]/Table15[[#This Row],[Duration(min)]]</f>
        <v>3.2830972347044587</v>
      </c>
      <c r="BD363" s="12">
        <f>Table15[[#This Row],[Velocity Zone 6 (25 + Km/h) (m)]]/Table15[[#This Row],[Duration(min)]]</f>
        <v>6.8026270307639122E-2</v>
      </c>
      <c r="BE363" s="12">
        <f>Table15[[#This Row],[Acceleration B1-3 Total Efforts (Gen 2)]]/Table15[[#This Row],[Duration(min)]]</f>
        <v>0.86069823712409266</v>
      </c>
      <c r="BF363" s="12">
        <f>Table15[[#This Row],[Deceleration B1-3 Total Efforts (Gen 2)]]/Table15[[#This Row],[Duration(min)]]</f>
        <v>0.88143795368129962</v>
      </c>
      <c r="BG363" s="12">
        <f>Table15[[#This Row],[High Intensity Distance (m)_&gt;15]]/Table15[[#This Row],[Duration(min)]]</f>
        <v>4.0709990667127549</v>
      </c>
      <c r="BH363" s="12">
        <f>Table15[[#This Row],[Velocity Zone 5 (20-25 Km/h) (m)]]/Table15[[#This Row],[Duration(min)]]</f>
        <v>0.7198755617006567</v>
      </c>
      <c r="BI363" s="12">
        <f>Table15[[#This Row],[Total Player Load]]/Table15[[#This Row],[Duration(min)]]</f>
        <v>5.381210024196335</v>
      </c>
      <c r="BJ363" s="12">
        <f>Table15[[#This Row],[ACC+DEC]]/Table15[[#This Row],[Duration(min)]]</f>
        <v>1.7421361908053923</v>
      </c>
      <c r="BK363" s="11"/>
      <c r="BL363" s="11"/>
    </row>
    <row r="364" spans="1:64" x14ac:dyDescent="0.3">
      <c r="A364" s="6" t="s">
        <v>22</v>
      </c>
      <c r="B364" s="6" t="s">
        <v>211</v>
      </c>
      <c r="C364" s="18" t="s">
        <v>259</v>
      </c>
      <c r="D364" s="6" t="s">
        <v>19</v>
      </c>
      <c r="E364" s="17" t="s">
        <v>260</v>
      </c>
      <c r="F364" s="19">
        <v>3519.3083499999998</v>
      </c>
      <c r="G364" s="19">
        <v>33.24</v>
      </c>
      <c r="H364" s="19">
        <v>22.788609999999998</v>
      </c>
      <c r="I364" s="19">
        <v>177.33</v>
      </c>
      <c r="J364" s="19">
        <v>0</v>
      </c>
      <c r="K364" s="19">
        <v>39</v>
      </c>
      <c r="L364" s="19">
        <v>34</v>
      </c>
      <c r="M364" s="19">
        <v>210.57</v>
      </c>
      <c r="N364" s="19">
        <v>33.24</v>
      </c>
      <c r="O364" s="19">
        <v>430.78046000000001</v>
      </c>
      <c r="P364" s="25">
        <v>50.010779999999997</v>
      </c>
      <c r="Q364" s="26">
        <f>SUM(Table15[[#This Row],[Acceleration B1-3 Total Efforts (Gen 2)]:[Deceleration B1-3 Total Efforts (Gen 2)]])</f>
        <v>73</v>
      </c>
      <c r="R364" s="22">
        <f>AVERAGEIF(Table15[Name],Table15[[#This Row],[Name]],Table15[Total Distance (m)])</f>
        <v>5462.7683058620696</v>
      </c>
      <c r="S364" s="11">
        <f>AVERAGEIF(Table15[Name],Table15[[#This Row],[Name]],Table15[HSD Above 20 km/h])</f>
        <v>326.42379344827589</v>
      </c>
      <c r="T364" s="11">
        <f>AVERAGEIF(Table15[Name],Table15[[#This Row],[Name]],Table15[Maximum Velocity (km/h)])</f>
        <v>27.231627931034481</v>
      </c>
      <c r="U364" s="11">
        <f>AVERAGEIF(Table15[Name],Table15[[#This Row],[Name]],Table15[Velocity Zone 4 (15-20 Km/h) (m)])</f>
        <v>608.04103965517231</v>
      </c>
      <c r="V364" s="11">
        <f>AVERAGEIF(Table15[Name],Table15[[#This Row],[Name]],Table15[Velocity Zone 6 (25 + Km/h) (m)])</f>
        <v>84.49862137931035</v>
      </c>
      <c r="W364" s="11">
        <f>AVERAGEIF(Table15[Name],Table15[[#This Row],[Name]],Table15[Acceleration B1-3 Total Efforts (Gen 2)])</f>
        <v>82.482758620689651</v>
      </c>
      <c r="X364" s="11">
        <f>AVERAGEIF(Table15[Name],Table15[[#This Row],[Name]],Table15[Deceleration B1-3 Total Efforts (Gen 2)])</f>
        <v>68.65517241379311</v>
      </c>
      <c r="Y364" s="11">
        <f>AVERAGEIF(Table15[Name],Table15[[#This Row],[Name]],Table15[High Intensity Distance (m)_&gt;15])</f>
        <v>934.4648331034482</v>
      </c>
      <c r="Z364" s="11">
        <f>AVERAGEIF(Table15[Name],Table15[[#This Row],[Name]],Table15[Velocity Zone 5 (20-25 Km/h) (m)])</f>
        <v>241.92517206896545</v>
      </c>
      <c r="AA364" s="11">
        <f>AVERAGEIF(Table15[Name],Table15[[#This Row],[Name]],Table15[Total Player Load])</f>
        <v>648.54259724137933</v>
      </c>
      <c r="AB364" s="11">
        <f>AVERAGEIF(Table15[Name],Table15[[#This Row],[Name]],Table15[ACC+DEC])</f>
        <v>151.13793103448276</v>
      </c>
      <c r="AC364" s="11">
        <f>AVERAGE(Table15[Total Distance (m)])</f>
        <v>5546.0900840188679</v>
      </c>
      <c r="AD364" s="11">
        <f>AVERAGE(Table15[HSD Above 20 km/h])</f>
        <v>248.67511279245289</v>
      </c>
      <c r="AE364" s="11">
        <f>AVERAGE(Table15[Maximum Velocity (km/h)])</f>
        <v>25.938714150943401</v>
      </c>
      <c r="AF364" s="11">
        <f>AVERAGE(Table15[Velocity Zone 4 (15-20 Km/h) (m)])</f>
        <v>585.63754809433908</v>
      </c>
      <c r="AG364" s="11">
        <f>AVERAGE(Table15[Velocity Zone 6 (25 + Km/h) (m)])</f>
        <v>55.103452830188672</v>
      </c>
      <c r="AH364" s="11">
        <f>AVERAGE(Table15[Acceleration B1-3 Total Efforts (Gen 2)])</f>
        <v>70.932075471698113</v>
      </c>
      <c r="AI364" s="11">
        <f>AVERAGE(Table15[Deceleration B1-3 Total Efforts (Gen 2)])</f>
        <v>58.513207547169813</v>
      </c>
      <c r="AJ364" s="11">
        <f>AVERAGE(Table15[High Intensity Distance (m)_&gt;15])</f>
        <v>834.31266088679206</v>
      </c>
      <c r="AK364" s="11">
        <f>AVERAGE(Table15[Velocity Zone 5 (20-25 Km/h) (m)])</f>
        <v>193.57165996226419</v>
      </c>
      <c r="AL364" s="11">
        <f>AVERAGE(Table15[Total Player Load])</f>
        <v>612.17092028301886</v>
      </c>
      <c r="AM364" s="11">
        <f>AVERAGE(Table15[ACC+DEC])</f>
        <v>129.44528301886791</v>
      </c>
      <c r="AN364" s="11" t="str">
        <f>TEXT(Table15[[#This Row],[Date]],"mmmm")</f>
        <v>août</v>
      </c>
      <c r="AO364" s="11" t="e">
        <f ca="1">_xlfn.MAXIFS(Table15[Total Distance (m)],Table15[Name],Table15[[#This Row],[Name]])</f>
        <v>#NAME?</v>
      </c>
      <c r="AP364" s="11" t="e">
        <f ca="1">_xlfn.MAXIFS(Table15[HSD Above 20 km/h],Table15[Name],Table15[[#This Row],[Name]])</f>
        <v>#NAME?</v>
      </c>
      <c r="AQ364" s="11" t="e">
        <f ca="1">_xlfn.MAXIFS(Table15[Maximum Velocity (km/h)],Table15[Name],Table15[[#This Row],[Name]])</f>
        <v>#NAME?</v>
      </c>
      <c r="AR364" s="9" t="e">
        <f ca="1">Table15[[#This Row],[Maximum Velocity (km/h)]]/Table15[[#This Row],[Max_Maximum Velocity (km/h)]]</f>
        <v>#NAME?</v>
      </c>
      <c r="AS364" s="11" t="e">
        <f ca="1">_xlfn.MAXIFS(Table15[Velocity Zone 4 (15-20 Km/h) (m)],Table15[Name],Table15[[#This Row],[Name]])</f>
        <v>#NAME?</v>
      </c>
      <c r="AT364" s="11" t="e">
        <f ca="1">_xlfn.MAXIFS(Table15[Velocity Zone 6 (25 + Km/h) (m)],Table15[Name],Table15[[#This Row],[Name]])</f>
        <v>#NAME?</v>
      </c>
      <c r="AU364" s="11" t="e">
        <f ca="1">_xlfn.MAXIFS(Table15[Acceleration B1-3 Total Efforts (Gen 2)],Table15[Name],Table15[[#This Row],[Name]])</f>
        <v>#NAME?</v>
      </c>
      <c r="AV364" s="11" t="e">
        <f ca="1">_xlfn.MAXIFS(Table15[Deceleration B1-3 Total Efforts (Gen 2)],Table15[Name],Table15[[#This Row],[Name]])</f>
        <v>#NAME?</v>
      </c>
      <c r="AW364" s="11" t="e">
        <f ca="1">_xlfn.MAXIFS(Table15[High Intensity Distance (m)_&gt;15],Table15[Name],Table15[[#This Row],[Name]])</f>
        <v>#NAME?</v>
      </c>
      <c r="AX364" s="11" t="e">
        <f ca="1">_xlfn.MAXIFS(Table15[Velocity Zone 5 (20-25 Km/h) (m)],Table15[Name],Table15[[#This Row],[Name]])</f>
        <v>#NAME?</v>
      </c>
      <c r="AY364" s="11" t="e">
        <f ca="1">_xlfn.MAXIFS(Table15[Total Player Load],Table15[Name],Table15[[#This Row],[Name]])</f>
        <v>#NAME?</v>
      </c>
      <c r="AZ364" s="11" t="e">
        <f ca="1">_xlfn.MAXIFS(Table15[ACC+DEC],Table15[Name],Table15[[#This Row],[Name]])</f>
        <v>#NAME?</v>
      </c>
      <c r="BA364" s="11">
        <f>CONVERT(Table15[[#This Row],[Total Duration]],"day","mn")</f>
        <v>70.36666666666666</v>
      </c>
      <c r="BB364" s="12">
        <f>Table15[[#This Row],[HSD Above 20 km/h]]/Table15[[#This Row],[Duration(min)]]</f>
        <v>0.47238275698720994</v>
      </c>
      <c r="BC364" s="12">
        <f>Table15[[#This Row],[Velocity Zone 4 (15-20 Km/h) (m)]]/Table15[[#This Row],[Duration(min)]]</f>
        <v>2.520085267645666</v>
      </c>
      <c r="BD364" s="12">
        <f>Table15[[#This Row],[Velocity Zone 6 (25 + Km/h) (m)]]/Table15[[#This Row],[Duration(min)]]</f>
        <v>0</v>
      </c>
      <c r="BE364" s="12">
        <f>Table15[[#This Row],[Acceleration B1-3 Total Efforts (Gen 2)]]/Table15[[#This Row],[Duration(min)]]</f>
        <v>0.55423969682614882</v>
      </c>
      <c r="BF364" s="12">
        <f>Table15[[#This Row],[Deceleration B1-3 Total Efforts (Gen 2)]]/Table15[[#This Row],[Duration(min)]]</f>
        <v>0.48318332543818099</v>
      </c>
      <c r="BG364" s="12">
        <f>Table15[[#This Row],[High Intensity Distance (m)_&gt;15]]/Table15[[#This Row],[Duration(min)]]</f>
        <v>2.9924680246328754</v>
      </c>
      <c r="BH364" s="12">
        <f>Table15[[#This Row],[Velocity Zone 5 (20-25 Km/h) (m)]]/Table15[[#This Row],[Duration(min)]]</f>
        <v>0.47238275698720994</v>
      </c>
      <c r="BI364" s="12">
        <f>Table15[[#This Row],[Total Player Load]]/Table15[[#This Row],[Duration(min)]]</f>
        <v>6.1219392704879212</v>
      </c>
      <c r="BJ364" s="12">
        <f>Table15[[#This Row],[ACC+DEC]]/Table15[[#This Row],[Duration(min)]]</f>
        <v>1.0374230222643297</v>
      </c>
      <c r="BK364" s="11"/>
      <c r="BL364" s="11"/>
    </row>
    <row r="365" spans="1:64" x14ac:dyDescent="0.3">
      <c r="A365" s="6" t="s">
        <v>23</v>
      </c>
      <c r="B365" s="6" t="s">
        <v>211</v>
      </c>
      <c r="C365" s="18" t="s">
        <v>259</v>
      </c>
      <c r="D365" s="6" t="s">
        <v>24</v>
      </c>
      <c r="E365" s="17" t="s">
        <v>263</v>
      </c>
      <c r="F365" s="19">
        <v>3881.5483399999998</v>
      </c>
      <c r="G365" s="19">
        <v>12.56</v>
      </c>
      <c r="H365" s="19">
        <v>21.808499999999999</v>
      </c>
      <c r="I365" s="19">
        <v>235.59998999999999</v>
      </c>
      <c r="J365" s="19">
        <v>0</v>
      </c>
      <c r="K365" s="19">
        <v>40</v>
      </c>
      <c r="L365" s="19">
        <v>30</v>
      </c>
      <c r="M365" s="19">
        <v>248.15998999999999</v>
      </c>
      <c r="N365" s="19">
        <v>12.56</v>
      </c>
      <c r="O365" s="19">
        <v>400.37707999999998</v>
      </c>
      <c r="P365" s="25">
        <v>44.654420000000002</v>
      </c>
      <c r="Q365" s="26">
        <f>SUM(Table15[[#This Row],[Acceleration B1-3 Total Efforts (Gen 2)]:[Deceleration B1-3 Total Efforts (Gen 2)]])</f>
        <v>70</v>
      </c>
      <c r="R365" s="22">
        <f>AVERAGEIF(Table15[Name],Table15[[#This Row],[Name]],Table15[Total Distance (m)])</f>
        <v>6241.2704329032267</v>
      </c>
      <c r="S365" s="11">
        <f>AVERAGEIF(Table15[Name],Table15[[#This Row],[Name]],Table15[HSD Above 20 km/h])</f>
        <v>217.21870838709677</v>
      </c>
      <c r="T365" s="11">
        <f>AVERAGEIF(Table15[Name],Table15[[#This Row],[Name]],Table15[Maximum Velocity (km/h)])</f>
        <v>26.033857419354835</v>
      </c>
      <c r="U365" s="11">
        <f>AVERAGEIF(Table15[Name],Table15[[#This Row],[Name]],Table15[Velocity Zone 4 (15-20 Km/h) (m)])</f>
        <v>570.99710096774197</v>
      </c>
      <c r="V365" s="11">
        <f>AVERAGEIF(Table15[Name],Table15[[#This Row],[Name]],Table15[Velocity Zone 6 (25 + Km/h) (m)])</f>
        <v>39.649355161290323</v>
      </c>
      <c r="W365" s="11">
        <f>AVERAGEIF(Table15[Name],Table15[[#This Row],[Name]],Table15[Acceleration B1-3 Total Efforts (Gen 2)])</f>
        <v>62.967741935483872</v>
      </c>
      <c r="X365" s="11">
        <f>AVERAGEIF(Table15[Name],Table15[[#This Row],[Name]],Table15[Deceleration B1-3 Total Efforts (Gen 2)])</f>
        <v>49.29032258064516</v>
      </c>
      <c r="Y365" s="11">
        <f>AVERAGEIF(Table15[Name],Table15[[#This Row],[Name]],Table15[High Intensity Distance (m)_&gt;15])</f>
        <v>788.2158093548386</v>
      </c>
      <c r="Z365" s="11">
        <f>AVERAGEIF(Table15[Name],Table15[[#This Row],[Name]],Table15[Velocity Zone 5 (20-25 Km/h) (m)])</f>
        <v>177.56935322580642</v>
      </c>
      <c r="AA365" s="11">
        <f>AVERAGEIF(Table15[Name],Table15[[#This Row],[Name]],Table15[Total Player Load])</f>
        <v>665.93952838709663</v>
      </c>
      <c r="AB365" s="11">
        <f>AVERAGEIF(Table15[Name],Table15[[#This Row],[Name]],Table15[ACC+DEC])</f>
        <v>112.25806451612904</v>
      </c>
      <c r="AC365" s="11">
        <f>AVERAGE(Table15[Total Distance (m)])</f>
        <v>5546.0900840188679</v>
      </c>
      <c r="AD365" s="11">
        <f>AVERAGE(Table15[HSD Above 20 km/h])</f>
        <v>248.67511279245289</v>
      </c>
      <c r="AE365" s="11">
        <f>AVERAGE(Table15[Maximum Velocity (km/h)])</f>
        <v>25.938714150943401</v>
      </c>
      <c r="AF365" s="11">
        <f>AVERAGE(Table15[Velocity Zone 4 (15-20 Km/h) (m)])</f>
        <v>585.63754809433908</v>
      </c>
      <c r="AG365" s="11">
        <f>AVERAGE(Table15[Velocity Zone 6 (25 + Km/h) (m)])</f>
        <v>55.103452830188672</v>
      </c>
      <c r="AH365" s="11">
        <f>AVERAGE(Table15[Acceleration B1-3 Total Efforts (Gen 2)])</f>
        <v>70.932075471698113</v>
      </c>
      <c r="AI365" s="11">
        <f>AVERAGE(Table15[Deceleration B1-3 Total Efforts (Gen 2)])</f>
        <v>58.513207547169813</v>
      </c>
      <c r="AJ365" s="11">
        <f>AVERAGE(Table15[High Intensity Distance (m)_&gt;15])</f>
        <v>834.31266088679206</v>
      </c>
      <c r="AK365" s="11">
        <f>AVERAGE(Table15[Velocity Zone 5 (20-25 Km/h) (m)])</f>
        <v>193.57165996226419</v>
      </c>
      <c r="AL365" s="11">
        <f>AVERAGE(Table15[Total Player Load])</f>
        <v>612.17092028301886</v>
      </c>
      <c r="AM365" s="11">
        <f>AVERAGE(Table15[ACC+DEC])</f>
        <v>129.44528301886791</v>
      </c>
      <c r="AN365" s="11" t="str">
        <f>TEXT(Table15[[#This Row],[Date]],"mmmm")</f>
        <v>août</v>
      </c>
      <c r="AO365" s="11" t="e">
        <f ca="1">_xlfn.MAXIFS(Table15[Total Distance (m)],Table15[Name],Table15[[#This Row],[Name]])</f>
        <v>#NAME?</v>
      </c>
      <c r="AP365" s="11" t="e">
        <f ca="1">_xlfn.MAXIFS(Table15[HSD Above 20 km/h],Table15[Name],Table15[[#This Row],[Name]])</f>
        <v>#NAME?</v>
      </c>
      <c r="AQ365" s="11" t="e">
        <f ca="1">_xlfn.MAXIFS(Table15[Maximum Velocity (km/h)],Table15[Name],Table15[[#This Row],[Name]])</f>
        <v>#NAME?</v>
      </c>
      <c r="AR365" s="9" t="e">
        <f ca="1">Table15[[#This Row],[Maximum Velocity (km/h)]]/Table15[[#This Row],[Max_Maximum Velocity (km/h)]]</f>
        <v>#NAME?</v>
      </c>
      <c r="AS365" s="11" t="e">
        <f ca="1">_xlfn.MAXIFS(Table15[Velocity Zone 4 (15-20 Km/h) (m)],Table15[Name],Table15[[#This Row],[Name]])</f>
        <v>#NAME?</v>
      </c>
      <c r="AT365" s="11" t="e">
        <f ca="1">_xlfn.MAXIFS(Table15[Velocity Zone 6 (25 + Km/h) (m)],Table15[Name],Table15[[#This Row],[Name]])</f>
        <v>#NAME?</v>
      </c>
      <c r="AU365" s="11" t="e">
        <f ca="1">_xlfn.MAXIFS(Table15[Acceleration B1-3 Total Efforts (Gen 2)],Table15[Name],Table15[[#This Row],[Name]])</f>
        <v>#NAME?</v>
      </c>
      <c r="AV365" s="11" t="e">
        <f ca="1">_xlfn.MAXIFS(Table15[Deceleration B1-3 Total Efforts (Gen 2)],Table15[Name],Table15[[#This Row],[Name]])</f>
        <v>#NAME?</v>
      </c>
      <c r="AW365" s="11" t="e">
        <f ca="1">_xlfn.MAXIFS(Table15[High Intensity Distance (m)_&gt;15],Table15[Name],Table15[[#This Row],[Name]])</f>
        <v>#NAME?</v>
      </c>
      <c r="AX365" s="11" t="e">
        <f ca="1">_xlfn.MAXIFS(Table15[Velocity Zone 5 (20-25 Km/h) (m)],Table15[Name],Table15[[#This Row],[Name]])</f>
        <v>#NAME?</v>
      </c>
      <c r="AY365" s="11" t="e">
        <f ca="1">_xlfn.MAXIFS(Table15[Total Player Load],Table15[Name],Table15[[#This Row],[Name]])</f>
        <v>#NAME?</v>
      </c>
      <c r="AZ365" s="11" t="e">
        <f ca="1">_xlfn.MAXIFS(Table15[ACC+DEC],Table15[Name],Table15[[#This Row],[Name]])</f>
        <v>#NAME?</v>
      </c>
      <c r="BA365" s="11">
        <f>CONVERT(Table15[[#This Row],[Total Duration]],"day","mn")</f>
        <v>86.916666666666671</v>
      </c>
      <c r="BB365" s="12">
        <f>Table15[[#This Row],[HSD Above 20 km/h]]/Table15[[#This Row],[Duration(min)]]</f>
        <v>0.14450623202301055</v>
      </c>
      <c r="BC365" s="12">
        <f>Table15[[#This Row],[Velocity Zone 4 (15-20 Km/h) (m)]]/Table15[[#This Row],[Duration(min)]]</f>
        <v>2.7106422627037388</v>
      </c>
      <c r="BD365" s="12">
        <f>Table15[[#This Row],[Velocity Zone 6 (25 + Km/h) (m)]]/Table15[[#This Row],[Duration(min)]]</f>
        <v>0</v>
      </c>
      <c r="BE365" s="12">
        <f>Table15[[#This Row],[Acceleration B1-3 Total Efforts (Gen 2)]]/Table15[[#This Row],[Duration(min)]]</f>
        <v>0.46021093000958768</v>
      </c>
      <c r="BF365" s="12">
        <f>Table15[[#This Row],[Deceleration B1-3 Total Efforts (Gen 2)]]/Table15[[#This Row],[Duration(min)]]</f>
        <v>0.34515819750719079</v>
      </c>
      <c r="BG365" s="12">
        <f>Table15[[#This Row],[High Intensity Distance (m)_&gt;15]]/Table15[[#This Row],[Duration(min)]]</f>
        <v>2.8551484947267496</v>
      </c>
      <c r="BH365" s="12">
        <f>Table15[[#This Row],[Velocity Zone 5 (20-25 Km/h) (m)]]/Table15[[#This Row],[Duration(min)]]</f>
        <v>0.14450623202301055</v>
      </c>
      <c r="BI365" s="12">
        <f>Table15[[#This Row],[Total Player Load]]/Table15[[#This Row],[Duration(min)]]</f>
        <v>4.6064477085330768</v>
      </c>
      <c r="BJ365" s="12">
        <f>Table15[[#This Row],[ACC+DEC]]/Table15[[#This Row],[Duration(min)]]</f>
        <v>0.80536912751677847</v>
      </c>
      <c r="BK365" s="11"/>
      <c r="BL365" s="11"/>
    </row>
    <row r="366" spans="1:64" x14ac:dyDescent="0.3">
      <c r="A366" s="6" t="s">
        <v>243</v>
      </c>
      <c r="B366" s="6" t="s">
        <v>211</v>
      </c>
      <c r="C366" s="18" t="s">
        <v>259</v>
      </c>
      <c r="D366" s="6" t="s">
        <v>36</v>
      </c>
      <c r="E366" s="17" t="s">
        <v>262</v>
      </c>
      <c r="F366" s="19">
        <v>2724.2890600000001</v>
      </c>
      <c r="G366" s="19">
        <v>6.25</v>
      </c>
      <c r="H366" s="19">
        <v>20.73019</v>
      </c>
      <c r="I366" s="19">
        <v>212.77</v>
      </c>
      <c r="J366" s="19">
        <v>0</v>
      </c>
      <c r="K366" s="19">
        <v>27</v>
      </c>
      <c r="L366" s="19">
        <v>26</v>
      </c>
      <c r="M366" s="19">
        <v>219.02</v>
      </c>
      <c r="N366" s="19">
        <v>6.25</v>
      </c>
      <c r="O366" s="19">
        <v>331.19887999999997</v>
      </c>
      <c r="P366" s="25">
        <v>38.80883</v>
      </c>
      <c r="Q366" s="26">
        <f>SUM(Table15[[#This Row],[Acceleration B1-3 Total Efforts (Gen 2)]:[Deceleration B1-3 Total Efforts (Gen 2)]])</f>
        <v>53</v>
      </c>
      <c r="R366" s="22">
        <f>AVERAGEIF(Table15[Name],Table15[[#This Row],[Name]],Table15[Total Distance (m)])</f>
        <v>4653.3394641666673</v>
      </c>
      <c r="S366" s="11">
        <f>AVERAGEIF(Table15[Name],Table15[[#This Row],[Name]],Table15[HSD Above 20 km/h])</f>
        <v>212.23666666666668</v>
      </c>
      <c r="T366" s="11">
        <f>AVERAGEIF(Table15[Name],Table15[[#This Row],[Name]],Table15[Maximum Velocity (km/h)])</f>
        <v>24.099748333333327</v>
      </c>
      <c r="U366" s="11">
        <f>AVERAGEIF(Table15[Name],Table15[[#This Row],[Name]],Table15[Velocity Zone 4 (15-20 Km/h) (m)])</f>
        <v>675.83916416666659</v>
      </c>
      <c r="V366" s="11">
        <f>AVERAGEIF(Table15[Name],Table15[[#This Row],[Name]],Table15[Velocity Zone 6 (25 + Km/h) (m)])</f>
        <v>35.158333333333331</v>
      </c>
      <c r="W366" s="11">
        <f>AVERAGEIF(Table15[Name],Table15[[#This Row],[Name]],Table15[Acceleration B1-3 Total Efforts (Gen 2)])</f>
        <v>68.666666666666671</v>
      </c>
      <c r="X366" s="11">
        <f>AVERAGEIF(Table15[Name],Table15[[#This Row],[Name]],Table15[Deceleration B1-3 Total Efforts (Gen 2)])</f>
        <v>68.083333333333329</v>
      </c>
      <c r="Y366" s="11">
        <f>AVERAGEIF(Table15[Name],Table15[[#This Row],[Name]],Table15[High Intensity Distance (m)_&gt;15])</f>
        <v>888.07583083333338</v>
      </c>
      <c r="Z366" s="11">
        <f>AVERAGEIF(Table15[Name],Table15[[#This Row],[Name]],Table15[Velocity Zone 5 (20-25 Km/h) (m)])</f>
        <v>177.07833333333329</v>
      </c>
      <c r="AA366" s="11">
        <f>AVERAGEIF(Table15[Name],Table15[[#This Row],[Name]],Table15[Total Player Load])</f>
        <v>513.82177583333339</v>
      </c>
      <c r="AB366" s="11">
        <f>AVERAGEIF(Table15[Name],Table15[[#This Row],[Name]],Table15[ACC+DEC])</f>
        <v>136.75</v>
      </c>
      <c r="AC366" s="11">
        <f>AVERAGE(Table15[Total Distance (m)])</f>
        <v>5546.0900840188679</v>
      </c>
      <c r="AD366" s="11">
        <f>AVERAGE(Table15[HSD Above 20 km/h])</f>
        <v>248.67511279245289</v>
      </c>
      <c r="AE366" s="11">
        <f>AVERAGE(Table15[Maximum Velocity (km/h)])</f>
        <v>25.938714150943401</v>
      </c>
      <c r="AF366" s="11">
        <f>AVERAGE(Table15[Velocity Zone 4 (15-20 Km/h) (m)])</f>
        <v>585.63754809433908</v>
      </c>
      <c r="AG366" s="11">
        <f>AVERAGE(Table15[Velocity Zone 6 (25 + Km/h) (m)])</f>
        <v>55.103452830188672</v>
      </c>
      <c r="AH366" s="11">
        <f>AVERAGE(Table15[Acceleration B1-3 Total Efforts (Gen 2)])</f>
        <v>70.932075471698113</v>
      </c>
      <c r="AI366" s="11">
        <f>AVERAGE(Table15[Deceleration B1-3 Total Efforts (Gen 2)])</f>
        <v>58.513207547169813</v>
      </c>
      <c r="AJ366" s="11">
        <f>AVERAGE(Table15[High Intensity Distance (m)_&gt;15])</f>
        <v>834.31266088679206</v>
      </c>
      <c r="AK366" s="11">
        <f>AVERAGE(Table15[Velocity Zone 5 (20-25 Km/h) (m)])</f>
        <v>193.57165996226419</v>
      </c>
      <c r="AL366" s="11">
        <f>AVERAGE(Table15[Total Player Load])</f>
        <v>612.17092028301886</v>
      </c>
      <c r="AM366" s="11">
        <f>AVERAGE(Table15[ACC+DEC])</f>
        <v>129.44528301886791</v>
      </c>
      <c r="AN366" s="11" t="str">
        <f>TEXT(Table15[[#This Row],[Date]],"mmmm")</f>
        <v>août</v>
      </c>
      <c r="AO366" s="11" t="e">
        <f ca="1">_xlfn.MAXIFS(Table15[Total Distance (m)],Table15[Name],Table15[[#This Row],[Name]])</f>
        <v>#NAME?</v>
      </c>
      <c r="AP366" s="11" t="e">
        <f ca="1">_xlfn.MAXIFS(Table15[HSD Above 20 km/h],Table15[Name],Table15[[#This Row],[Name]])</f>
        <v>#NAME?</v>
      </c>
      <c r="AQ366" s="11" t="e">
        <f ca="1">_xlfn.MAXIFS(Table15[Maximum Velocity (km/h)],Table15[Name],Table15[[#This Row],[Name]])</f>
        <v>#NAME?</v>
      </c>
      <c r="AR366" s="9" t="e">
        <f ca="1">Table15[[#This Row],[Maximum Velocity (km/h)]]/Table15[[#This Row],[Max_Maximum Velocity (km/h)]]</f>
        <v>#NAME?</v>
      </c>
      <c r="AS366" s="11" t="e">
        <f ca="1">_xlfn.MAXIFS(Table15[Velocity Zone 4 (15-20 Km/h) (m)],Table15[Name],Table15[[#This Row],[Name]])</f>
        <v>#NAME?</v>
      </c>
      <c r="AT366" s="11" t="e">
        <f ca="1">_xlfn.MAXIFS(Table15[Velocity Zone 6 (25 + Km/h) (m)],Table15[Name],Table15[[#This Row],[Name]])</f>
        <v>#NAME?</v>
      </c>
      <c r="AU366" s="11" t="e">
        <f ca="1">_xlfn.MAXIFS(Table15[Acceleration B1-3 Total Efforts (Gen 2)],Table15[Name],Table15[[#This Row],[Name]])</f>
        <v>#NAME?</v>
      </c>
      <c r="AV366" s="11" t="e">
        <f ca="1">_xlfn.MAXIFS(Table15[Deceleration B1-3 Total Efforts (Gen 2)],Table15[Name],Table15[[#This Row],[Name]])</f>
        <v>#NAME?</v>
      </c>
      <c r="AW366" s="11" t="e">
        <f ca="1">_xlfn.MAXIFS(Table15[High Intensity Distance (m)_&gt;15],Table15[Name],Table15[[#This Row],[Name]])</f>
        <v>#NAME?</v>
      </c>
      <c r="AX366" s="11" t="e">
        <f ca="1">_xlfn.MAXIFS(Table15[Velocity Zone 5 (20-25 Km/h) (m)],Table15[Name],Table15[[#This Row],[Name]])</f>
        <v>#NAME?</v>
      </c>
      <c r="AY366" s="11" t="e">
        <f ca="1">_xlfn.MAXIFS(Table15[Total Player Load],Table15[Name],Table15[[#This Row],[Name]])</f>
        <v>#NAME?</v>
      </c>
      <c r="AZ366" s="11" t="e">
        <f ca="1">_xlfn.MAXIFS(Table15[ACC+DEC],Table15[Name],Table15[[#This Row],[Name]])</f>
        <v>#NAME?</v>
      </c>
      <c r="BA366" s="11">
        <f>CONVERT(Table15[[#This Row],[Total Duration]],"day","mn")</f>
        <v>70.183333333333337</v>
      </c>
      <c r="BB366" s="12">
        <f>Table15[[#This Row],[HSD Above 20 km/h]]/Table15[[#This Row],[Duration(min)]]</f>
        <v>8.9052481595820465E-2</v>
      </c>
      <c r="BC366" s="12">
        <f>Table15[[#This Row],[Velocity Zone 4 (15-20 Km/h) (m)]]/Table15[[#This Row],[Duration(min)]]</f>
        <v>3.0316314414628356</v>
      </c>
      <c r="BD366" s="12">
        <f>Table15[[#This Row],[Velocity Zone 6 (25 + Km/h) (m)]]/Table15[[#This Row],[Duration(min)]]</f>
        <v>0</v>
      </c>
      <c r="BE366" s="12">
        <f>Table15[[#This Row],[Acceleration B1-3 Total Efforts (Gen 2)]]/Table15[[#This Row],[Duration(min)]]</f>
        <v>0.38470672049394439</v>
      </c>
      <c r="BF366" s="12">
        <f>Table15[[#This Row],[Deceleration B1-3 Total Efforts (Gen 2)]]/Table15[[#This Row],[Duration(min)]]</f>
        <v>0.37045832343861312</v>
      </c>
      <c r="BG366" s="12">
        <f>Table15[[#This Row],[High Intensity Distance (m)_&gt;15]]/Table15[[#This Row],[Duration(min)]]</f>
        <v>3.1206839230586558</v>
      </c>
      <c r="BH366" s="12">
        <f>Table15[[#This Row],[Velocity Zone 5 (20-25 Km/h) (m)]]/Table15[[#This Row],[Duration(min)]]</f>
        <v>8.9052481595820465E-2</v>
      </c>
      <c r="BI366" s="12">
        <f>Table15[[#This Row],[Total Player Load]]/Table15[[#This Row],[Duration(min)]]</f>
        <v>4.7190531465210155</v>
      </c>
      <c r="BJ366" s="12">
        <f>Table15[[#This Row],[ACC+DEC]]/Table15[[#This Row],[Duration(min)]]</f>
        <v>0.75516504393255757</v>
      </c>
      <c r="BK366" s="11"/>
      <c r="BL366" s="11"/>
    </row>
    <row r="367" spans="1:64" x14ac:dyDescent="0.3">
      <c r="A367" s="6" t="s">
        <v>27</v>
      </c>
      <c r="B367" s="6" t="s">
        <v>211</v>
      </c>
      <c r="C367" s="18" t="s">
        <v>259</v>
      </c>
      <c r="D367" s="6" t="s">
        <v>15</v>
      </c>
      <c r="E367" s="17" t="s">
        <v>261</v>
      </c>
      <c r="F367" s="19">
        <v>2357.5629899999999</v>
      </c>
      <c r="G367" s="19">
        <v>19.989999999999998</v>
      </c>
      <c r="H367" s="19">
        <v>24.73555</v>
      </c>
      <c r="I367" s="19">
        <v>86.27</v>
      </c>
      <c r="J367" s="19">
        <v>0</v>
      </c>
      <c r="K367" s="19">
        <v>31</v>
      </c>
      <c r="L367" s="19">
        <v>23</v>
      </c>
      <c r="M367" s="19">
        <v>106.26</v>
      </c>
      <c r="N367" s="19">
        <v>19.989999999999998</v>
      </c>
      <c r="O367" s="19">
        <v>282.63495</v>
      </c>
      <c r="P367" s="25">
        <v>33.6053</v>
      </c>
      <c r="Q367" s="26">
        <f>SUM(Table15[[#This Row],[Acceleration B1-3 Total Efforts (Gen 2)]:[Deceleration B1-3 Total Efforts (Gen 2)]])</f>
        <v>54</v>
      </c>
      <c r="R367" s="22">
        <f>AVERAGEIF(Table15[Name],Table15[[#This Row],[Name]],Table15[Total Distance (m)])</f>
        <v>5179.7768868965513</v>
      </c>
      <c r="S367" s="11">
        <f>AVERAGEIF(Table15[Name],Table15[[#This Row],[Name]],Table15[HSD Above 20 km/h])</f>
        <v>252.10896655172411</v>
      </c>
      <c r="T367" s="11">
        <f>AVERAGEIF(Table15[Name],Table15[[#This Row],[Name]],Table15[Maximum Velocity (km/h)])</f>
        <v>25.649757931034483</v>
      </c>
      <c r="U367" s="11">
        <f>AVERAGEIF(Table15[Name],Table15[[#This Row],[Name]],Table15[Velocity Zone 4 (15-20 Km/h) (m)])</f>
        <v>569.24724724137934</v>
      </c>
      <c r="V367" s="11">
        <f>AVERAGEIF(Table15[Name],Table15[[#This Row],[Name]],Table15[Velocity Zone 6 (25 + Km/h) (m)])</f>
        <v>51.631034137931039</v>
      </c>
      <c r="W367" s="11">
        <f>AVERAGEIF(Table15[Name],Table15[[#This Row],[Name]],Table15[Acceleration B1-3 Total Efforts (Gen 2)])</f>
        <v>76</v>
      </c>
      <c r="X367" s="11">
        <f>AVERAGEIF(Table15[Name],Table15[[#This Row],[Name]],Table15[Deceleration B1-3 Total Efforts (Gen 2)])</f>
        <v>64.58620689655173</v>
      </c>
      <c r="Y367" s="11">
        <f>AVERAGEIF(Table15[Name],Table15[[#This Row],[Name]],Table15[High Intensity Distance (m)_&gt;15])</f>
        <v>821.35621379310328</v>
      </c>
      <c r="Z367" s="11">
        <f>AVERAGEIF(Table15[Name],Table15[[#This Row],[Name]],Table15[Velocity Zone 5 (20-25 Km/h) (m)])</f>
        <v>200.47793241379313</v>
      </c>
      <c r="AA367" s="11">
        <f>AVERAGEIF(Table15[Name],Table15[[#This Row],[Name]],Table15[Total Player Load])</f>
        <v>529.0852103448276</v>
      </c>
      <c r="AB367" s="11">
        <f>AVERAGEIF(Table15[Name],Table15[[#This Row],[Name]],Table15[ACC+DEC])</f>
        <v>140.58620689655172</v>
      </c>
      <c r="AC367" s="11">
        <f>AVERAGE(Table15[Total Distance (m)])</f>
        <v>5546.0900840188679</v>
      </c>
      <c r="AD367" s="11">
        <f>AVERAGE(Table15[HSD Above 20 km/h])</f>
        <v>248.67511279245289</v>
      </c>
      <c r="AE367" s="11">
        <f>AVERAGE(Table15[Maximum Velocity (km/h)])</f>
        <v>25.938714150943401</v>
      </c>
      <c r="AF367" s="11">
        <f>AVERAGE(Table15[Velocity Zone 4 (15-20 Km/h) (m)])</f>
        <v>585.63754809433908</v>
      </c>
      <c r="AG367" s="11">
        <f>AVERAGE(Table15[Velocity Zone 6 (25 + Km/h) (m)])</f>
        <v>55.103452830188672</v>
      </c>
      <c r="AH367" s="11">
        <f>AVERAGE(Table15[Acceleration B1-3 Total Efforts (Gen 2)])</f>
        <v>70.932075471698113</v>
      </c>
      <c r="AI367" s="11">
        <f>AVERAGE(Table15[Deceleration B1-3 Total Efforts (Gen 2)])</f>
        <v>58.513207547169813</v>
      </c>
      <c r="AJ367" s="11">
        <f>AVERAGE(Table15[High Intensity Distance (m)_&gt;15])</f>
        <v>834.31266088679206</v>
      </c>
      <c r="AK367" s="11">
        <f>AVERAGE(Table15[Velocity Zone 5 (20-25 Km/h) (m)])</f>
        <v>193.57165996226419</v>
      </c>
      <c r="AL367" s="11">
        <f>AVERAGE(Table15[Total Player Load])</f>
        <v>612.17092028301886</v>
      </c>
      <c r="AM367" s="11">
        <f>AVERAGE(Table15[ACC+DEC])</f>
        <v>129.44528301886791</v>
      </c>
      <c r="AN367" s="11" t="str">
        <f>TEXT(Table15[[#This Row],[Date]],"mmmm")</f>
        <v>août</v>
      </c>
      <c r="AO367" s="11" t="e">
        <f ca="1">_xlfn.MAXIFS(Table15[Total Distance (m)],Table15[Name],Table15[[#This Row],[Name]])</f>
        <v>#NAME?</v>
      </c>
      <c r="AP367" s="11" t="e">
        <f ca="1">_xlfn.MAXIFS(Table15[HSD Above 20 km/h],Table15[Name],Table15[[#This Row],[Name]])</f>
        <v>#NAME?</v>
      </c>
      <c r="AQ367" s="11" t="e">
        <f ca="1">_xlfn.MAXIFS(Table15[Maximum Velocity (km/h)],Table15[Name],Table15[[#This Row],[Name]])</f>
        <v>#NAME?</v>
      </c>
      <c r="AR367" s="9" t="e">
        <f ca="1">Table15[[#This Row],[Maximum Velocity (km/h)]]/Table15[[#This Row],[Max_Maximum Velocity (km/h)]]</f>
        <v>#NAME?</v>
      </c>
      <c r="AS367" s="11" t="e">
        <f ca="1">_xlfn.MAXIFS(Table15[Velocity Zone 4 (15-20 Km/h) (m)],Table15[Name],Table15[[#This Row],[Name]])</f>
        <v>#NAME?</v>
      </c>
      <c r="AT367" s="11" t="e">
        <f ca="1">_xlfn.MAXIFS(Table15[Velocity Zone 6 (25 + Km/h) (m)],Table15[Name],Table15[[#This Row],[Name]])</f>
        <v>#NAME?</v>
      </c>
      <c r="AU367" s="11" t="e">
        <f ca="1">_xlfn.MAXIFS(Table15[Acceleration B1-3 Total Efforts (Gen 2)],Table15[Name],Table15[[#This Row],[Name]])</f>
        <v>#NAME?</v>
      </c>
      <c r="AV367" s="11" t="e">
        <f ca="1">_xlfn.MAXIFS(Table15[Deceleration B1-3 Total Efforts (Gen 2)],Table15[Name],Table15[[#This Row],[Name]])</f>
        <v>#NAME?</v>
      </c>
      <c r="AW367" s="11" t="e">
        <f ca="1">_xlfn.MAXIFS(Table15[High Intensity Distance (m)_&gt;15],Table15[Name],Table15[[#This Row],[Name]])</f>
        <v>#NAME?</v>
      </c>
      <c r="AX367" s="11" t="e">
        <f ca="1">_xlfn.MAXIFS(Table15[Velocity Zone 5 (20-25 Km/h) (m)],Table15[Name],Table15[[#This Row],[Name]])</f>
        <v>#NAME?</v>
      </c>
      <c r="AY367" s="11" t="e">
        <f ca="1">_xlfn.MAXIFS(Table15[Total Player Load],Table15[Name],Table15[[#This Row],[Name]])</f>
        <v>#NAME?</v>
      </c>
      <c r="AZ367" s="11" t="e">
        <f ca="1">_xlfn.MAXIFS(Table15[ACC+DEC],Table15[Name],Table15[[#This Row],[Name]])</f>
        <v>#NAME?</v>
      </c>
      <c r="BA367" s="11">
        <f>CONVERT(Table15[[#This Row],[Total Duration]],"day","mn")</f>
        <v>70.150000000000006</v>
      </c>
      <c r="BB367" s="12">
        <f>Table15[[#This Row],[HSD Above 20 km/h]]/Table15[[#This Row],[Duration(min)]]</f>
        <v>0.28496079828937987</v>
      </c>
      <c r="BC367" s="12">
        <f>Table15[[#This Row],[Velocity Zone 4 (15-20 Km/h) (m)]]/Table15[[#This Row],[Duration(min)]]</f>
        <v>1.2297933000712757</v>
      </c>
      <c r="BD367" s="12">
        <f>Table15[[#This Row],[Velocity Zone 6 (25 + Km/h) (m)]]/Table15[[#This Row],[Duration(min)]]</f>
        <v>0</v>
      </c>
      <c r="BE367" s="12">
        <f>Table15[[#This Row],[Acceleration B1-3 Total Efforts (Gen 2)]]/Table15[[#This Row],[Duration(min)]]</f>
        <v>0.44191019244476121</v>
      </c>
      <c r="BF367" s="12">
        <f>Table15[[#This Row],[Deceleration B1-3 Total Efforts (Gen 2)]]/Table15[[#This Row],[Duration(min)]]</f>
        <v>0.32786885245901637</v>
      </c>
      <c r="BG367" s="12">
        <f>Table15[[#This Row],[High Intensity Distance (m)_&gt;15]]/Table15[[#This Row],[Duration(min)]]</f>
        <v>1.5147540983606558</v>
      </c>
      <c r="BH367" s="12">
        <f>Table15[[#This Row],[Velocity Zone 5 (20-25 Km/h) (m)]]/Table15[[#This Row],[Duration(min)]]</f>
        <v>0.28496079828937987</v>
      </c>
      <c r="BI367" s="12">
        <f>Table15[[#This Row],[Total Player Load]]/Table15[[#This Row],[Duration(min)]]</f>
        <v>4.0290085531004989</v>
      </c>
      <c r="BJ367" s="12">
        <f>Table15[[#This Row],[ACC+DEC]]/Table15[[#This Row],[Duration(min)]]</f>
        <v>0.76977904490377758</v>
      </c>
      <c r="BK367" s="11"/>
      <c r="BL367" s="11"/>
    </row>
    <row r="368" spans="1:64" x14ac:dyDescent="0.3">
      <c r="A368" s="6" t="s">
        <v>29</v>
      </c>
      <c r="B368" s="6" t="s">
        <v>211</v>
      </c>
      <c r="C368" s="18" t="s">
        <v>259</v>
      </c>
      <c r="D368" s="6" t="s">
        <v>19</v>
      </c>
      <c r="E368" s="17" t="s">
        <v>260</v>
      </c>
      <c r="F368" s="19">
        <v>3184.7753899999998</v>
      </c>
      <c r="G368" s="19">
        <v>56.15</v>
      </c>
      <c r="H368" s="19">
        <v>28.519680000000001</v>
      </c>
      <c r="I368" s="19">
        <v>267.02999999999997</v>
      </c>
      <c r="J368" s="19">
        <v>15.31</v>
      </c>
      <c r="K368" s="19">
        <v>50</v>
      </c>
      <c r="L368" s="19">
        <v>38</v>
      </c>
      <c r="M368" s="19">
        <v>323.18</v>
      </c>
      <c r="N368" s="19">
        <v>40.840000000000003</v>
      </c>
      <c r="O368" s="19">
        <v>350.11597</v>
      </c>
      <c r="P368" s="25">
        <v>45.256929999999997</v>
      </c>
      <c r="Q368" s="26">
        <f>SUM(Table15[[#This Row],[Acceleration B1-3 Total Efforts (Gen 2)]:[Deceleration B1-3 Total Efforts (Gen 2)]])</f>
        <v>88</v>
      </c>
      <c r="R368" s="22">
        <f>AVERAGEIF(Table15[Name],Table15[[#This Row],[Name]],Table15[Total Distance (m)])</f>
        <v>5728.9490364516105</v>
      </c>
      <c r="S368" s="11">
        <f>AVERAGEIF(Table15[Name],Table15[[#This Row],[Name]],Table15[HSD Above 20 km/h])</f>
        <v>239.85128903225805</v>
      </c>
      <c r="T368" s="11">
        <f>AVERAGEIF(Table15[Name],Table15[[#This Row],[Name]],Table15[Maximum Velocity (km/h)])</f>
        <v>25.935883548387089</v>
      </c>
      <c r="U368" s="11">
        <f>AVERAGEIF(Table15[Name],Table15[[#This Row],[Name]],Table15[Velocity Zone 4 (15-20 Km/h) (m)])</f>
        <v>718.38871516129029</v>
      </c>
      <c r="V368" s="11">
        <f>AVERAGEIF(Table15[Name],Table15[[#This Row],[Name]],Table15[Velocity Zone 6 (25 + Km/h) (m)])</f>
        <v>46.860967419354829</v>
      </c>
      <c r="W368" s="11">
        <f>AVERAGEIF(Table15[Name],Table15[[#This Row],[Name]],Table15[Acceleration B1-3 Total Efforts (Gen 2)])</f>
        <v>75.193548387096769</v>
      </c>
      <c r="X368" s="11">
        <f>AVERAGEIF(Table15[Name],Table15[[#This Row],[Name]],Table15[Deceleration B1-3 Total Efforts (Gen 2)])</f>
        <v>57.548387096774192</v>
      </c>
      <c r="Y368" s="11">
        <f>AVERAGEIF(Table15[Name],Table15[[#This Row],[Name]],Table15[High Intensity Distance (m)_&gt;15])</f>
        <v>958.24000419354843</v>
      </c>
      <c r="Z368" s="11">
        <f>AVERAGEIF(Table15[Name],Table15[[#This Row],[Name]],Table15[Velocity Zone 5 (20-25 Km/h) (m)])</f>
        <v>192.99032161290322</v>
      </c>
      <c r="AA368" s="11">
        <f>AVERAGEIF(Table15[Name],Table15[[#This Row],[Name]],Table15[Total Player Load])</f>
        <v>618.45316032258052</v>
      </c>
      <c r="AB368" s="11">
        <f>AVERAGEIF(Table15[Name],Table15[[#This Row],[Name]],Table15[ACC+DEC])</f>
        <v>132.74193548387098</v>
      </c>
      <c r="AC368" s="11">
        <f>AVERAGE(Table15[Total Distance (m)])</f>
        <v>5546.0900840188679</v>
      </c>
      <c r="AD368" s="11">
        <f>AVERAGE(Table15[HSD Above 20 km/h])</f>
        <v>248.67511279245289</v>
      </c>
      <c r="AE368" s="11">
        <f>AVERAGE(Table15[Maximum Velocity (km/h)])</f>
        <v>25.938714150943401</v>
      </c>
      <c r="AF368" s="11">
        <f>AVERAGE(Table15[Velocity Zone 4 (15-20 Km/h) (m)])</f>
        <v>585.63754809433908</v>
      </c>
      <c r="AG368" s="11">
        <f>AVERAGE(Table15[Velocity Zone 6 (25 + Km/h) (m)])</f>
        <v>55.103452830188672</v>
      </c>
      <c r="AH368" s="11">
        <f>AVERAGE(Table15[Acceleration B1-3 Total Efforts (Gen 2)])</f>
        <v>70.932075471698113</v>
      </c>
      <c r="AI368" s="11">
        <f>AVERAGE(Table15[Deceleration B1-3 Total Efforts (Gen 2)])</f>
        <v>58.513207547169813</v>
      </c>
      <c r="AJ368" s="11">
        <f>AVERAGE(Table15[High Intensity Distance (m)_&gt;15])</f>
        <v>834.31266088679206</v>
      </c>
      <c r="AK368" s="11">
        <f>AVERAGE(Table15[Velocity Zone 5 (20-25 Km/h) (m)])</f>
        <v>193.57165996226419</v>
      </c>
      <c r="AL368" s="11">
        <f>AVERAGE(Table15[Total Player Load])</f>
        <v>612.17092028301886</v>
      </c>
      <c r="AM368" s="11">
        <f>AVERAGE(Table15[ACC+DEC])</f>
        <v>129.44528301886791</v>
      </c>
      <c r="AN368" s="11" t="str">
        <f>TEXT(Table15[[#This Row],[Date]],"mmmm")</f>
        <v>août</v>
      </c>
      <c r="AO368" s="11" t="e">
        <f ca="1">_xlfn.MAXIFS(Table15[Total Distance (m)],Table15[Name],Table15[[#This Row],[Name]])</f>
        <v>#NAME?</v>
      </c>
      <c r="AP368" s="11" t="e">
        <f ca="1">_xlfn.MAXIFS(Table15[HSD Above 20 km/h],Table15[Name],Table15[[#This Row],[Name]])</f>
        <v>#NAME?</v>
      </c>
      <c r="AQ368" s="11" t="e">
        <f ca="1">_xlfn.MAXIFS(Table15[Maximum Velocity (km/h)],Table15[Name],Table15[[#This Row],[Name]])</f>
        <v>#NAME?</v>
      </c>
      <c r="AR368" s="9" t="e">
        <f ca="1">Table15[[#This Row],[Maximum Velocity (km/h)]]/Table15[[#This Row],[Max_Maximum Velocity (km/h)]]</f>
        <v>#NAME?</v>
      </c>
      <c r="AS368" s="11" t="e">
        <f ca="1">_xlfn.MAXIFS(Table15[Velocity Zone 4 (15-20 Km/h) (m)],Table15[Name],Table15[[#This Row],[Name]])</f>
        <v>#NAME?</v>
      </c>
      <c r="AT368" s="11" t="e">
        <f ca="1">_xlfn.MAXIFS(Table15[Velocity Zone 6 (25 + Km/h) (m)],Table15[Name],Table15[[#This Row],[Name]])</f>
        <v>#NAME?</v>
      </c>
      <c r="AU368" s="11" t="e">
        <f ca="1">_xlfn.MAXIFS(Table15[Acceleration B1-3 Total Efforts (Gen 2)],Table15[Name],Table15[[#This Row],[Name]])</f>
        <v>#NAME?</v>
      </c>
      <c r="AV368" s="11" t="e">
        <f ca="1">_xlfn.MAXIFS(Table15[Deceleration B1-3 Total Efforts (Gen 2)],Table15[Name],Table15[[#This Row],[Name]])</f>
        <v>#NAME?</v>
      </c>
      <c r="AW368" s="11" t="e">
        <f ca="1">_xlfn.MAXIFS(Table15[High Intensity Distance (m)_&gt;15],Table15[Name],Table15[[#This Row],[Name]])</f>
        <v>#NAME?</v>
      </c>
      <c r="AX368" s="11" t="e">
        <f ca="1">_xlfn.MAXIFS(Table15[Velocity Zone 5 (20-25 Km/h) (m)],Table15[Name],Table15[[#This Row],[Name]])</f>
        <v>#NAME?</v>
      </c>
      <c r="AY368" s="11" t="e">
        <f ca="1">_xlfn.MAXIFS(Table15[Total Player Load],Table15[Name],Table15[[#This Row],[Name]])</f>
        <v>#NAME?</v>
      </c>
      <c r="AZ368" s="11" t="e">
        <f ca="1">_xlfn.MAXIFS(Table15[ACC+DEC],Table15[Name],Table15[[#This Row],[Name]])</f>
        <v>#NAME?</v>
      </c>
      <c r="BA368" s="11">
        <f>CONVERT(Table15[[#This Row],[Total Duration]],"day","mn")</f>
        <v>70.36666666666666</v>
      </c>
      <c r="BB368" s="12">
        <f>Table15[[#This Row],[HSD Above 20 km/h]]/Table15[[#This Row],[Duration(min)]]</f>
        <v>0.79796305068687834</v>
      </c>
      <c r="BC368" s="12">
        <f>Table15[[#This Row],[Velocity Zone 4 (15-20 Km/h) (m)]]/Table15[[#This Row],[Duration(min)]]</f>
        <v>3.7948365703458076</v>
      </c>
      <c r="BD368" s="12">
        <f>Table15[[#This Row],[Velocity Zone 6 (25 + Km/h) (m)]]/Table15[[#This Row],[Duration(min)]]</f>
        <v>0.21757460918995739</v>
      </c>
      <c r="BE368" s="12">
        <f>Table15[[#This Row],[Acceleration B1-3 Total Efforts (Gen 2)]]/Table15[[#This Row],[Duration(min)]]</f>
        <v>0.71056371387967798</v>
      </c>
      <c r="BF368" s="12">
        <f>Table15[[#This Row],[Deceleration B1-3 Total Efforts (Gen 2)]]/Table15[[#This Row],[Duration(min)]]</f>
        <v>0.54002842254855521</v>
      </c>
      <c r="BG368" s="12">
        <f>Table15[[#This Row],[High Intensity Distance (m)_&gt;15]]/Table15[[#This Row],[Duration(min)]]</f>
        <v>4.592799621032686</v>
      </c>
      <c r="BH368" s="12">
        <f>Table15[[#This Row],[Velocity Zone 5 (20-25 Km/h) (m)]]/Table15[[#This Row],[Duration(min)]]</f>
        <v>0.58038844149692104</v>
      </c>
      <c r="BI368" s="12">
        <f>Table15[[#This Row],[Total Player Load]]/Table15[[#This Row],[Duration(min)]]</f>
        <v>4.9755940786357185</v>
      </c>
      <c r="BJ368" s="12">
        <f>Table15[[#This Row],[ACC+DEC]]/Table15[[#This Row],[Duration(min)]]</f>
        <v>1.2505921364282331</v>
      </c>
      <c r="BK368" s="11"/>
      <c r="BL368" s="11"/>
    </row>
    <row r="369" spans="1:64" x14ac:dyDescent="0.3">
      <c r="A369" s="6" t="s">
        <v>208</v>
      </c>
      <c r="B369" s="6" t="s">
        <v>211</v>
      </c>
      <c r="C369" s="18" t="s">
        <v>259</v>
      </c>
      <c r="D369" s="6" t="s">
        <v>17</v>
      </c>
      <c r="E369" s="17" t="s">
        <v>264</v>
      </c>
      <c r="F369" s="19">
        <v>3088.0929000000001</v>
      </c>
      <c r="G369" s="19">
        <v>77.53</v>
      </c>
      <c r="H369" s="19">
        <v>23.40249</v>
      </c>
      <c r="I369" s="19">
        <v>253.93998999999999</v>
      </c>
      <c r="J369" s="19">
        <v>0</v>
      </c>
      <c r="K369" s="19">
        <v>83</v>
      </c>
      <c r="L369" s="19">
        <v>66</v>
      </c>
      <c r="M369" s="19">
        <v>331.46999</v>
      </c>
      <c r="N369" s="19">
        <v>77.53</v>
      </c>
      <c r="O369" s="19">
        <v>370.65393</v>
      </c>
      <c r="P369" s="25">
        <v>54.800379999999997</v>
      </c>
      <c r="Q369" s="26">
        <f>SUM(Table15[[#This Row],[Acceleration B1-3 Total Efforts (Gen 2)]:[Deceleration B1-3 Total Efforts (Gen 2)]])</f>
        <v>149</v>
      </c>
      <c r="R369" s="22">
        <f>AVERAGEIF(Table15[Name],Table15[[#This Row],[Name]],Table15[Total Distance (m)])</f>
        <v>2747.8010836363628</v>
      </c>
      <c r="S369" s="11">
        <f>AVERAGEIF(Table15[Name],Table15[[#This Row],[Name]],Table15[HSD Above 20 km/h])</f>
        <v>134.42545636363636</v>
      </c>
      <c r="T369" s="11">
        <f>AVERAGEIF(Table15[Name],Table15[[#This Row],[Name]],Table15[Maximum Velocity (km/h)])</f>
        <v>23.561767272727273</v>
      </c>
      <c r="U369" s="11">
        <f>AVERAGEIF(Table15[Name],Table15[[#This Row],[Name]],Table15[Velocity Zone 4 (15-20 Km/h) (m)])</f>
        <v>313.58000090909093</v>
      </c>
      <c r="V369" s="11">
        <f>AVERAGEIF(Table15[Name],Table15[[#This Row],[Name]],Table15[Velocity Zone 6 (25 + Km/h) (m)])</f>
        <v>29.54091</v>
      </c>
      <c r="W369" s="11">
        <f>AVERAGEIF(Table15[Name],Table15[[#This Row],[Name]],Table15[Acceleration B1-3 Total Efforts (Gen 2)])</f>
        <v>30.818181818181817</v>
      </c>
      <c r="X369" s="11">
        <f>AVERAGEIF(Table15[Name],Table15[[#This Row],[Name]],Table15[Deceleration B1-3 Total Efforts (Gen 2)])</f>
        <v>21</v>
      </c>
      <c r="Y369" s="11">
        <f>AVERAGEIF(Table15[Name],Table15[[#This Row],[Name]],Table15[High Intensity Distance (m)_&gt;15])</f>
        <v>448.00545727272714</v>
      </c>
      <c r="Z369" s="11">
        <f>AVERAGEIF(Table15[Name],Table15[[#This Row],[Name]],Table15[Velocity Zone 5 (20-25 Km/h) (m)])</f>
        <v>104.88454636363636</v>
      </c>
      <c r="AA369" s="11">
        <f>AVERAGEIF(Table15[Name],Table15[[#This Row],[Name]],Table15[Total Player Load])</f>
        <v>397.17121454545452</v>
      </c>
      <c r="AB369" s="11">
        <f>AVERAGEIF(Table15[Name],Table15[[#This Row],[Name]],Table15[ACC+DEC])</f>
        <v>51.81818181818182</v>
      </c>
      <c r="AC369" s="11">
        <f>AVERAGE(Table15[Total Distance (m)])</f>
        <v>5546.0900840188679</v>
      </c>
      <c r="AD369" s="11">
        <f>AVERAGE(Table15[HSD Above 20 km/h])</f>
        <v>248.67511279245289</v>
      </c>
      <c r="AE369" s="11">
        <f>AVERAGE(Table15[Maximum Velocity (km/h)])</f>
        <v>25.938714150943401</v>
      </c>
      <c r="AF369" s="11">
        <f>AVERAGE(Table15[Velocity Zone 4 (15-20 Km/h) (m)])</f>
        <v>585.63754809433908</v>
      </c>
      <c r="AG369" s="11">
        <f>AVERAGE(Table15[Velocity Zone 6 (25 + Km/h) (m)])</f>
        <v>55.103452830188672</v>
      </c>
      <c r="AH369" s="11">
        <f>AVERAGE(Table15[Acceleration B1-3 Total Efforts (Gen 2)])</f>
        <v>70.932075471698113</v>
      </c>
      <c r="AI369" s="11">
        <f>AVERAGE(Table15[Deceleration B1-3 Total Efforts (Gen 2)])</f>
        <v>58.513207547169813</v>
      </c>
      <c r="AJ369" s="11">
        <f>AVERAGE(Table15[High Intensity Distance (m)_&gt;15])</f>
        <v>834.31266088679206</v>
      </c>
      <c r="AK369" s="11">
        <f>AVERAGE(Table15[Velocity Zone 5 (20-25 Km/h) (m)])</f>
        <v>193.57165996226419</v>
      </c>
      <c r="AL369" s="11">
        <f>AVERAGE(Table15[Total Player Load])</f>
        <v>612.17092028301886</v>
      </c>
      <c r="AM369" s="11">
        <f>AVERAGE(Table15[ACC+DEC])</f>
        <v>129.44528301886791</v>
      </c>
      <c r="AN369" s="11" t="str">
        <f>TEXT(Table15[[#This Row],[Date]],"mmmm")</f>
        <v>août</v>
      </c>
      <c r="AO369" s="11" t="e">
        <f ca="1">_xlfn.MAXIFS(Table15[Total Distance (m)],Table15[Name],Table15[[#This Row],[Name]])</f>
        <v>#NAME?</v>
      </c>
      <c r="AP369" s="11" t="e">
        <f ca="1">_xlfn.MAXIFS(Table15[HSD Above 20 km/h],Table15[Name],Table15[[#This Row],[Name]])</f>
        <v>#NAME?</v>
      </c>
      <c r="AQ369" s="11" t="e">
        <f ca="1">_xlfn.MAXIFS(Table15[Maximum Velocity (km/h)],Table15[Name],Table15[[#This Row],[Name]])</f>
        <v>#NAME?</v>
      </c>
      <c r="AR369" s="9" t="e">
        <f ca="1">Table15[[#This Row],[Maximum Velocity (km/h)]]/Table15[[#This Row],[Max_Maximum Velocity (km/h)]]</f>
        <v>#NAME?</v>
      </c>
      <c r="AS369" s="11" t="e">
        <f ca="1">_xlfn.MAXIFS(Table15[Velocity Zone 4 (15-20 Km/h) (m)],Table15[Name],Table15[[#This Row],[Name]])</f>
        <v>#NAME?</v>
      </c>
      <c r="AT369" s="11" t="e">
        <f ca="1">_xlfn.MAXIFS(Table15[Velocity Zone 6 (25 + Km/h) (m)],Table15[Name],Table15[[#This Row],[Name]])</f>
        <v>#NAME?</v>
      </c>
      <c r="AU369" s="11" t="e">
        <f ca="1">_xlfn.MAXIFS(Table15[Acceleration B1-3 Total Efforts (Gen 2)],Table15[Name],Table15[[#This Row],[Name]])</f>
        <v>#NAME?</v>
      </c>
      <c r="AV369" s="11" t="e">
        <f ca="1">_xlfn.MAXIFS(Table15[Deceleration B1-3 Total Efforts (Gen 2)],Table15[Name],Table15[[#This Row],[Name]])</f>
        <v>#NAME?</v>
      </c>
      <c r="AW369" s="11" t="e">
        <f ca="1">_xlfn.MAXIFS(Table15[High Intensity Distance (m)_&gt;15],Table15[Name],Table15[[#This Row],[Name]])</f>
        <v>#NAME?</v>
      </c>
      <c r="AX369" s="11" t="e">
        <f ca="1">_xlfn.MAXIFS(Table15[Velocity Zone 5 (20-25 Km/h) (m)],Table15[Name],Table15[[#This Row],[Name]])</f>
        <v>#NAME?</v>
      </c>
      <c r="AY369" s="11" t="e">
        <f ca="1">_xlfn.MAXIFS(Table15[Total Player Load],Table15[Name],Table15[[#This Row],[Name]])</f>
        <v>#NAME?</v>
      </c>
      <c r="AZ369" s="11" t="e">
        <f ca="1">_xlfn.MAXIFS(Table15[ACC+DEC],Table15[Name],Table15[[#This Row],[Name]])</f>
        <v>#NAME?</v>
      </c>
      <c r="BA369" s="11">
        <f>CONVERT(Table15[[#This Row],[Total Duration]],"day","mn")</f>
        <v>56.9</v>
      </c>
      <c r="BB369" s="12">
        <f>Table15[[#This Row],[HSD Above 20 km/h]]/Table15[[#This Row],[Duration(min)]]</f>
        <v>1.3625659050966608</v>
      </c>
      <c r="BC369" s="12">
        <f>Table15[[#This Row],[Velocity Zone 4 (15-20 Km/h) (m)]]/Table15[[#This Row],[Duration(min)]]</f>
        <v>4.4629172231985939</v>
      </c>
      <c r="BD369" s="12">
        <f>Table15[[#This Row],[Velocity Zone 6 (25 + Km/h) (m)]]/Table15[[#This Row],[Duration(min)]]</f>
        <v>0</v>
      </c>
      <c r="BE369" s="12">
        <f>Table15[[#This Row],[Acceleration B1-3 Total Efforts (Gen 2)]]/Table15[[#This Row],[Duration(min)]]</f>
        <v>1.4586994727592268</v>
      </c>
      <c r="BF369" s="12">
        <f>Table15[[#This Row],[Deceleration B1-3 Total Efforts (Gen 2)]]/Table15[[#This Row],[Duration(min)]]</f>
        <v>1.1599297012302285</v>
      </c>
      <c r="BG369" s="12">
        <f>Table15[[#This Row],[High Intensity Distance (m)_&gt;15]]/Table15[[#This Row],[Duration(min)]]</f>
        <v>5.8254831282952546</v>
      </c>
      <c r="BH369" s="12">
        <f>Table15[[#This Row],[Velocity Zone 5 (20-25 Km/h) (m)]]/Table15[[#This Row],[Duration(min)]]</f>
        <v>1.3625659050966608</v>
      </c>
      <c r="BI369" s="12">
        <f>Table15[[#This Row],[Total Player Load]]/Table15[[#This Row],[Duration(min)]]</f>
        <v>6.5141288224956062</v>
      </c>
      <c r="BJ369" s="12">
        <f>Table15[[#This Row],[ACC+DEC]]/Table15[[#This Row],[Duration(min)]]</f>
        <v>2.6186291739894552</v>
      </c>
      <c r="BK369" s="11"/>
      <c r="BL369" s="11"/>
    </row>
    <row r="370" spans="1:64" x14ac:dyDescent="0.3">
      <c r="A370" s="6" t="s">
        <v>31</v>
      </c>
      <c r="B370" s="6" t="s">
        <v>211</v>
      </c>
      <c r="C370" s="18" t="s">
        <v>259</v>
      </c>
      <c r="D370" s="6" t="s">
        <v>13</v>
      </c>
      <c r="E370" s="17" t="s">
        <v>261</v>
      </c>
      <c r="F370" s="19">
        <v>3049.13672</v>
      </c>
      <c r="G370" s="19">
        <v>80.22</v>
      </c>
      <c r="H370" s="19">
        <v>30.56645</v>
      </c>
      <c r="I370" s="19">
        <v>195.3</v>
      </c>
      <c r="J370" s="19">
        <v>30.57</v>
      </c>
      <c r="K370" s="19">
        <v>37</v>
      </c>
      <c r="L370" s="19">
        <v>29</v>
      </c>
      <c r="M370" s="19">
        <v>275.52</v>
      </c>
      <c r="N370" s="19">
        <v>49.65</v>
      </c>
      <c r="O370" s="19">
        <v>378.29422</v>
      </c>
      <c r="P370" s="25">
        <v>43.463169999999998</v>
      </c>
      <c r="Q370" s="26">
        <f>SUM(Table15[[#This Row],[Acceleration B1-3 Total Efforts (Gen 2)]:[Deceleration B1-3 Total Efforts (Gen 2)]])</f>
        <v>66</v>
      </c>
      <c r="R370" s="22">
        <f>AVERAGEIF(Table15[Name],Table15[[#This Row],[Name]],Table15[Total Distance (m)])</f>
        <v>5736.3535444827576</v>
      </c>
      <c r="S370" s="11">
        <f>AVERAGEIF(Table15[Name],Table15[[#This Row],[Name]],Table15[HSD Above 20 km/h])</f>
        <v>310.48689620689652</v>
      </c>
      <c r="T370" s="11">
        <f>AVERAGEIF(Table15[Name],Table15[[#This Row],[Name]],Table15[Maximum Velocity (km/h)])</f>
        <v>28.726263448275855</v>
      </c>
      <c r="U370" s="11">
        <f>AVERAGEIF(Table15[Name],Table15[[#This Row],[Name]],Table15[Velocity Zone 4 (15-20 Km/h) (m)])</f>
        <v>532.37862275862074</v>
      </c>
      <c r="V370" s="11">
        <f>AVERAGEIF(Table15[Name],Table15[[#This Row],[Name]],Table15[Velocity Zone 6 (25 + Km/h) (m)])</f>
        <v>94.211723793103417</v>
      </c>
      <c r="W370" s="11">
        <f>AVERAGEIF(Table15[Name],Table15[[#This Row],[Name]],Table15[Acceleration B1-3 Total Efforts (Gen 2)])</f>
        <v>72.41379310344827</v>
      </c>
      <c r="X370" s="11">
        <f>AVERAGEIF(Table15[Name],Table15[[#This Row],[Name]],Table15[Deceleration B1-3 Total Efforts (Gen 2)])</f>
        <v>61.517241379310342</v>
      </c>
      <c r="Y370" s="11">
        <f>AVERAGEIF(Table15[Name],Table15[[#This Row],[Name]],Table15[High Intensity Distance (m)_&gt;15])</f>
        <v>842.86551896551737</v>
      </c>
      <c r="Z370" s="11">
        <f>AVERAGEIF(Table15[Name],Table15[[#This Row],[Name]],Table15[Velocity Zone 5 (20-25 Km/h) (m)])</f>
        <v>216.27517241379309</v>
      </c>
      <c r="AA370" s="11">
        <f>AVERAGEIF(Table15[Name],Table15[[#This Row],[Name]],Table15[Total Player Load])</f>
        <v>644.87674827586204</v>
      </c>
      <c r="AB370" s="11">
        <f>AVERAGEIF(Table15[Name],Table15[[#This Row],[Name]],Table15[ACC+DEC])</f>
        <v>133.93103448275863</v>
      </c>
      <c r="AC370" s="11">
        <f>AVERAGE(Table15[Total Distance (m)])</f>
        <v>5546.0900840188679</v>
      </c>
      <c r="AD370" s="11">
        <f>AVERAGE(Table15[HSD Above 20 km/h])</f>
        <v>248.67511279245289</v>
      </c>
      <c r="AE370" s="11">
        <f>AVERAGE(Table15[Maximum Velocity (km/h)])</f>
        <v>25.938714150943401</v>
      </c>
      <c r="AF370" s="11">
        <f>AVERAGE(Table15[Velocity Zone 4 (15-20 Km/h) (m)])</f>
        <v>585.63754809433908</v>
      </c>
      <c r="AG370" s="11">
        <f>AVERAGE(Table15[Velocity Zone 6 (25 + Km/h) (m)])</f>
        <v>55.103452830188672</v>
      </c>
      <c r="AH370" s="11">
        <f>AVERAGE(Table15[Acceleration B1-3 Total Efforts (Gen 2)])</f>
        <v>70.932075471698113</v>
      </c>
      <c r="AI370" s="11">
        <f>AVERAGE(Table15[Deceleration B1-3 Total Efforts (Gen 2)])</f>
        <v>58.513207547169813</v>
      </c>
      <c r="AJ370" s="11">
        <f>AVERAGE(Table15[High Intensity Distance (m)_&gt;15])</f>
        <v>834.31266088679206</v>
      </c>
      <c r="AK370" s="11">
        <f>AVERAGE(Table15[Velocity Zone 5 (20-25 Km/h) (m)])</f>
        <v>193.57165996226419</v>
      </c>
      <c r="AL370" s="11">
        <f>AVERAGE(Table15[Total Player Load])</f>
        <v>612.17092028301886</v>
      </c>
      <c r="AM370" s="11">
        <f>AVERAGE(Table15[ACC+DEC])</f>
        <v>129.44528301886791</v>
      </c>
      <c r="AN370" s="11" t="str">
        <f>TEXT(Table15[[#This Row],[Date]],"mmmm")</f>
        <v>août</v>
      </c>
      <c r="AO370" s="11" t="e">
        <f ca="1">_xlfn.MAXIFS(Table15[Total Distance (m)],Table15[Name],Table15[[#This Row],[Name]])</f>
        <v>#NAME?</v>
      </c>
      <c r="AP370" s="11" t="e">
        <f ca="1">_xlfn.MAXIFS(Table15[HSD Above 20 km/h],Table15[Name],Table15[[#This Row],[Name]])</f>
        <v>#NAME?</v>
      </c>
      <c r="AQ370" s="11" t="e">
        <f ca="1">_xlfn.MAXIFS(Table15[Maximum Velocity (km/h)],Table15[Name],Table15[[#This Row],[Name]])</f>
        <v>#NAME?</v>
      </c>
      <c r="AR370" s="9" t="e">
        <f ca="1">Table15[[#This Row],[Maximum Velocity (km/h)]]/Table15[[#This Row],[Max_Maximum Velocity (km/h)]]</f>
        <v>#NAME?</v>
      </c>
      <c r="AS370" s="11" t="e">
        <f ca="1">_xlfn.MAXIFS(Table15[Velocity Zone 4 (15-20 Km/h) (m)],Table15[Name],Table15[[#This Row],[Name]])</f>
        <v>#NAME?</v>
      </c>
      <c r="AT370" s="11" t="e">
        <f ca="1">_xlfn.MAXIFS(Table15[Velocity Zone 6 (25 + Km/h) (m)],Table15[Name],Table15[[#This Row],[Name]])</f>
        <v>#NAME?</v>
      </c>
      <c r="AU370" s="11" t="e">
        <f ca="1">_xlfn.MAXIFS(Table15[Acceleration B1-3 Total Efforts (Gen 2)],Table15[Name],Table15[[#This Row],[Name]])</f>
        <v>#NAME?</v>
      </c>
      <c r="AV370" s="11" t="e">
        <f ca="1">_xlfn.MAXIFS(Table15[Deceleration B1-3 Total Efforts (Gen 2)],Table15[Name],Table15[[#This Row],[Name]])</f>
        <v>#NAME?</v>
      </c>
      <c r="AW370" s="11" t="e">
        <f ca="1">_xlfn.MAXIFS(Table15[High Intensity Distance (m)_&gt;15],Table15[Name],Table15[[#This Row],[Name]])</f>
        <v>#NAME?</v>
      </c>
      <c r="AX370" s="11" t="e">
        <f ca="1">_xlfn.MAXIFS(Table15[Velocity Zone 5 (20-25 Km/h) (m)],Table15[Name],Table15[[#This Row],[Name]])</f>
        <v>#NAME?</v>
      </c>
      <c r="AY370" s="11" t="e">
        <f ca="1">_xlfn.MAXIFS(Table15[Total Player Load],Table15[Name],Table15[[#This Row],[Name]])</f>
        <v>#NAME?</v>
      </c>
      <c r="AZ370" s="11" t="e">
        <f ca="1">_xlfn.MAXIFS(Table15[ACC+DEC],Table15[Name],Table15[[#This Row],[Name]])</f>
        <v>#NAME?</v>
      </c>
      <c r="BA370" s="11">
        <f>CONVERT(Table15[[#This Row],[Total Duration]],"day","mn")</f>
        <v>70.150000000000006</v>
      </c>
      <c r="BB370" s="12">
        <f>Table15[[#This Row],[HSD Above 20 km/h]]/Table15[[#This Row],[Duration(min)]]</f>
        <v>1.1435495367070563</v>
      </c>
      <c r="BC370" s="12">
        <f>Table15[[#This Row],[Velocity Zone 4 (15-20 Km/h) (m)]]/Table15[[#This Row],[Duration(min)]]</f>
        <v>2.7840342124019957</v>
      </c>
      <c r="BD370" s="12">
        <f>Table15[[#This Row],[Velocity Zone 6 (25 + Km/h) (m)]]/Table15[[#This Row],[Duration(min)]]</f>
        <v>0.43578047042052742</v>
      </c>
      <c r="BE370" s="12">
        <f>Table15[[#This Row],[Acceleration B1-3 Total Efforts (Gen 2)]]/Table15[[#This Row],[Duration(min)]]</f>
        <v>0.52744119743406981</v>
      </c>
      <c r="BF370" s="12">
        <f>Table15[[#This Row],[Deceleration B1-3 Total Efforts (Gen 2)]]/Table15[[#This Row],[Duration(min)]]</f>
        <v>0.41339985744832497</v>
      </c>
      <c r="BG370" s="12">
        <f>Table15[[#This Row],[High Intensity Distance (m)_&gt;15]]/Table15[[#This Row],[Duration(min)]]</f>
        <v>3.9275837491090515</v>
      </c>
      <c r="BH370" s="12">
        <f>Table15[[#This Row],[Velocity Zone 5 (20-25 Km/h) (m)]]/Table15[[#This Row],[Duration(min)]]</f>
        <v>0.7077690662865288</v>
      </c>
      <c r="BI370" s="12">
        <f>Table15[[#This Row],[Total Player Load]]/Table15[[#This Row],[Duration(min)]]</f>
        <v>5.3926474697077689</v>
      </c>
      <c r="BJ370" s="12">
        <f>Table15[[#This Row],[ACC+DEC]]/Table15[[#This Row],[Duration(min)]]</f>
        <v>0.94084105488239478</v>
      </c>
      <c r="BK370" s="11"/>
      <c r="BL370" s="11"/>
    </row>
    <row r="371" spans="1:64" x14ac:dyDescent="0.3">
      <c r="A371" s="6" t="s">
        <v>32</v>
      </c>
      <c r="B371" s="6" t="s">
        <v>211</v>
      </c>
      <c r="C371" s="18" t="s">
        <v>259</v>
      </c>
      <c r="D371" s="6" t="s">
        <v>33</v>
      </c>
      <c r="E371" s="17" t="s">
        <v>261</v>
      </c>
      <c r="F371" s="19">
        <v>3476.2329100000002</v>
      </c>
      <c r="G371" s="19">
        <v>90.38</v>
      </c>
      <c r="H371" s="19">
        <v>28.306069999999998</v>
      </c>
      <c r="I371" s="19">
        <v>272.66000000000003</v>
      </c>
      <c r="J371" s="19">
        <v>16.41</v>
      </c>
      <c r="K371" s="19">
        <v>53</v>
      </c>
      <c r="L371" s="19">
        <v>47</v>
      </c>
      <c r="M371" s="19">
        <v>363.04</v>
      </c>
      <c r="N371" s="19">
        <v>73.97</v>
      </c>
      <c r="O371" s="19">
        <v>413.84064000000001</v>
      </c>
      <c r="P371" s="25">
        <v>49.551099999999998</v>
      </c>
      <c r="Q371" s="26">
        <f>SUM(Table15[[#This Row],[Acceleration B1-3 Total Efforts (Gen 2)]:[Deceleration B1-3 Total Efforts (Gen 2)]])</f>
        <v>100</v>
      </c>
      <c r="R371" s="22">
        <f>AVERAGEIF(Table15[Name],Table15[[#This Row],[Name]],Table15[Total Distance (m)])</f>
        <v>6055.5326909677415</v>
      </c>
      <c r="S371" s="11">
        <f>AVERAGEIF(Table15[Name],Table15[[#This Row],[Name]],Table15[HSD Above 20 km/h])</f>
        <v>274.67451548387095</v>
      </c>
      <c r="T371" s="11">
        <f>AVERAGEIF(Table15[Name],Table15[[#This Row],[Name]],Table15[Maximum Velocity (km/h)])</f>
        <v>26.296229354838712</v>
      </c>
      <c r="U371" s="11">
        <f>AVERAGEIF(Table15[Name],Table15[[#This Row],[Name]],Table15[Velocity Zone 4 (15-20 Km/h) (m)])</f>
        <v>708.64805967741938</v>
      </c>
      <c r="V371" s="11">
        <f>AVERAGEIF(Table15[Name],Table15[[#This Row],[Name]],Table15[Velocity Zone 6 (25 + Km/h) (m)])</f>
        <v>66.10161225806452</v>
      </c>
      <c r="W371" s="11">
        <f>AVERAGEIF(Table15[Name],Table15[[#This Row],[Name]],Table15[Acceleration B1-3 Total Efforts (Gen 2)])</f>
        <v>82.935483870967744</v>
      </c>
      <c r="X371" s="11">
        <f>AVERAGEIF(Table15[Name],Table15[[#This Row],[Name]],Table15[Deceleration B1-3 Total Efforts (Gen 2)])</f>
        <v>67.774193548387103</v>
      </c>
      <c r="Y371" s="11">
        <f>AVERAGEIF(Table15[Name],Table15[[#This Row],[Name]],Table15[High Intensity Distance (m)_&gt;15])</f>
        <v>983.32257516129016</v>
      </c>
      <c r="Z371" s="11">
        <f>AVERAGEIF(Table15[Name],Table15[[#This Row],[Name]],Table15[Velocity Zone 5 (20-25 Km/h) (m)])</f>
        <v>208.5729032258065</v>
      </c>
      <c r="AA371" s="11">
        <f>AVERAGEIF(Table15[Name],Table15[[#This Row],[Name]],Table15[Total Player Load])</f>
        <v>684.52521000000002</v>
      </c>
      <c r="AB371" s="11">
        <f>AVERAGEIF(Table15[Name],Table15[[#This Row],[Name]],Table15[ACC+DEC])</f>
        <v>150.70967741935485</v>
      </c>
      <c r="AC371" s="11">
        <f>AVERAGE(Table15[Total Distance (m)])</f>
        <v>5546.0900840188679</v>
      </c>
      <c r="AD371" s="11">
        <f>AVERAGE(Table15[HSD Above 20 km/h])</f>
        <v>248.67511279245289</v>
      </c>
      <c r="AE371" s="11">
        <f>AVERAGE(Table15[Maximum Velocity (km/h)])</f>
        <v>25.938714150943401</v>
      </c>
      <c r="AF371" s="11">
        <f>AVERAGE(Table15[Velocity Zone 4 (15-20 Km/h) (m)])</f>
        <v>585.63754809433908</v>
      </c>
      <c r="AG371" s="11">
        <f>AVERAGE(Table15[Velocity Zone 6 (25 + Km/h) (m)])</f>
        <v>55.103452830188672</v>
      </c>
      <c r="AH371" s="11">
        <f>AVERAGE(Table15[Acceleration B1-3 Total Efforts (Gen 2)])</f>
        <v>70.932075471698113</v>
      </c>
      <c r="AI371" s="11">
        <f>AVERAGE(Table15[Deceleration B1-3 Total Efforts (Gen 2)])</f>
        <v>58.513207547169813</v>
      </c>
      <c r="AJ371" s="11">
        <f>AVERAGE(Table15[High Intensity Distance (m)_&gt;15])</f>
        <v>834.31266088679206</v>
      </c>
      <c r="AK371" s="11">
        <f>AVERAGE(Table15[Velocity Zone 5 (20-25 Km/h) (m)])</f>
        <v>193.57165996226419</v>
      </c>
      <c r="AL371" s="11">
        <f>AVERAGE(Table15[Total Player Load])</f>
        <v>612.17092028301886</v>
      </c>
      <c r="AM371" s="11">
        <f>AVERAGE(Table15[ACC+DEC])</f>
        <v>129.44528301886791</v>
      </c>
      <c r="AN371" s="11" t="str">
        <f>TEXT(Table15[[#This Row],[Date]],"mmmm")</f>
        <v>août</v>
      </c>
      <c r="AO371" s="11" t="e">
        <f ca="1">_xlfn.MAXIFS(Table15[Total Distance (m)],Table15[Name],Table15[[#This Row],[Name]])</f>
        <v>#NAME?</v>
      </c>
      <c r="AP371" s="11" t="e">
        <f ca="1">_xlfn.MAXIFS(Table15[HSD Above 20 km/h],Table15[Name],Table15[[#This Row],[Name]])</f>
        <v>#NAME?</v>
      </c>
      <c r="AQ371" s="11" t="e">
        <f ca="1">_xlfn.MAXIFS(Table15[Maximum Velocity (km/h)],Table15[Name],Table15[[#This Row],[Name]])</f>
        <v>#NAME?</v>
      </c>
      <c r="AR371" s="9" t="e">
        <f ca="1">Table15[[#This Row],[Maximum Velocity (km/h)]]/Table15[[#This Row],[Max_Maximum Velocity (km/h)]]</f>
        <v>#NAME?</v>
      </c>
      <c r="AS371" s="11" t="e">
        <f ca="1">_xlfn.MAXIFS(Table15[Velocity Zone 4 (15-20 Km/h) (m)],Table15[Name],Table15[[#This Row],[Name]])</f>
        <v>#NAME?</v>
      </c>
      <c r="AT371" s="11" t="e">
        <f ca="1">_xlfn.MAXIFS(Table15[Velocity Zone 6 (25 + Km/h) (m)],Table15[Name],Table15[[#This Row],[Name]])</f>
        <v>#NAME?</v>
      </c>
      <c r="AU371" s="11" t="e">
        <f ca="1">_xlfn.MAXIFS(Table15[Acceleration B1-3 Total Efforts (Gen 2)],Table15[Name],Table15[[#This Row],[Name]])</f>
        <v>#NAME?</v>
      </c>
      <c r="AV371" s="11" t="e">
        <f ca="1">_xlfn.MAXIFS(Table15[Deceleration B1-3 Total Efforts (Gen 2)],Table15[Name],Table15[[#This Row],[Name]])</f>
        <v>#NAME?</v>
      </c>
      <c r="AW371" s="11" t="e">
        <f ca="1">_xlfn.MAXIFS(Table15[High Intensity Distance (m)_&gt;15],Table15[Name],Table15[[#This Row],[Name]])</f>
        <v>#NAME?</v>
      </c>
      <c r="AX371" s="11" t="e">
        <f ca="1">_xlfn.MAXIFS(Table15[Velocity Zone 5 (20-25 Km/h) (m)],Table15[Name],Table15[[#This Row],[Name]])</f>
        <v>#NAME?</v>
      </c>
      <c r="AY371" s="11" t="e">
        <f ca="1">_xlfn.MAXIFS(Table15[Total Player Load],Table15[Name],Table15[[#This Row],[Name]])</f>
        <v>#NAME?</v>
      </c>
      <c r="AZ371" s="11" t="e">
        <f ca="1">_xlfn.MAXIFS(Table15[ACC+DEC],Table15[Name],Table15[[#This Row],[Name]])</f>
        <v>#NAME?</v>
      </c>
      <c r="BA371" s="11">
        <f>CONVERT(Table15[[#This Row],[Total Duration]],"day","mn")</f>
        <v>70.150000000000006</v>
      </c>
      <c r="BB371" s="12">
        <f>Table15[[#This Row],[HSD Above 20 km/h]]/Table15[[#This Row],[Duration(min)]]</f>
        <v>1.2883820384889522</v>
      </c>
      <c r="BC371" s="12">
        <f>Table15[[#This Row],[Velocity Zone 4 (15-20 Km/h) (m)]]/Table15[[#This Row],[Duration(min)]]</f>
        <v>3.8868139700641482</v>
      </c>
      <c r="BD371" s="12">
        <f>Table15[[#This Row],[Velocity Zone 6 (25 + Km/h) (m)]]/Table15[[#This Row],[Duration(min)]]</f>
        <v>0.23392729864575906</v>
      </c>
      <c r="BE371" s="12">
        <f>Table15[[#This Row],[Acceleration B1-3 Total Efforts (Gen 2)]]/Table15[[#This Row],[Duration(min)]]</f>
        <v>0.75552387740555949</v>
      </c>
      <c r="BF371" s="12">
        <f>Table15[[#This Row],[Deceleration B1-3 Total Efforts (Gen 2)]]/Table15[[#This Row],[Duration(min)]]</f>
        <v>0.66999287241625083</v>
      </c>
      <c r="BG371" s="12">
        <f>Table15[[#This Row],[High Intensity Distance (m)_&gt;15]]/Table15[[#This Row],[Duration(min)]]</f>
        <v>5.1751960085531001</v>
      </c>
      <c r="BH371" s="12">
        <f>Table15[[#This Row],[Velocity Zone 5 (20-25 Km/h) (m)]]/Table15[[#This Row],[Duration(min)]]</f>
        <v>1.0544547398431932</v>
      </c>
      <c r="BI371" s="12">
        <f>Table15[[#This Row],[Total Player Load]]/Table15[[#This Row],[Duration(min)]]</f>
        <v>5.8993676407697784</v>
      </c>
      <c r="BJ371" s="12">
        <f>Table15[[#This Row],[ACC+DEC]]/Table15[[#This Row],[Duration(min)]]</f>
        <v>1.4255167498218102</v>
      </c>
      <c r="BK371" s="11"/>
      <c r="BL371" s="11"/>
    </row>
    <row r="372" spans="1:64" x14ac:dyDescent="0.3">
      <c r="A372" s="6" t="s">
        <v>34</v>
      </c>
      <c r="B372" s="6" t="s">
        <v>211</v>
      </c>
      <c r="C372" s="18" t="s">
        <v>259</v>
      </c>
      <c r="D372" s="6" t="s">
        <v>19</v>
      </c>
      <c r="E372" s="17" t="s">
        <v>262</v>
      </c>
      <c r="F372" s="19">
        <v>3184.5481</v>
      </c>
      <c r="G372" s="19">
        <v>2.54</v>
      </c>
      <c r="H372" s="19">
        <v>20.763249999999999</v>
      </c>
      <c r="I372" s="19">
        <v>205.67</v>
      </c>
      <c r="J372" s="19">
        <v>0</v>
      </c>
      <c r="K372" s="19">
        <v>37</v>
      </c>
      <c r="L372" s="19">
        <v>27</v>
      </c>
      <c r="M372" s="19">
        <v>208.21</v>
      </c>
      <c r="N372" s="19">
        <v>2.54</v>
      </c>
      <c r="O372" s="19">
        <v>298.61538999999999</v>
      </c>
      <c r="P372" s="25">
        <v>45.36544</v>
      </c>
      <c r="Q372" s="26">
        <f>SUM(Table15[[#This Row],[Acceleration B1-3 Total Efforts (Gen 2)]:[Deceleration B1-3 Total Efforts (Gen 2)]])</f>
        <v>64</v>
      </c>
      <c r="R372" s="22">
        <f>AVERAGEIF(Table15[Name],Table15[[#This Row],[Name]],Table15[Total Distance (m)])</f>
        <v>5581.052372000001</v>
      </c>
      <c r="S372" s="11">
        <f>AVERAGEIF(Table15[Name],Table15[[#This Row],[Name]],Table15[HSD Above 20 km/h])</f>
        <v>222.46299999999994</v>
      </c>
      <c r="T372" s="11">
        <f>AVERAGEIF(Table15[Name],Table15[[#This Row],[Name]],Table15[Maximum Velocity (km/h)])</f>
        <v>25.694832333333334</v>
      </c>
      <c r="U372" s="11">
        <f>AVERAGEIF(Table15[Name],Table15[[#This Row],[Name]],Table15[Velocity Zone 4 (15-20 Km/h) (m)])</f>
        <v>541.62199466666652</v>
      </c>
      <c r="V372" s="11">
        <f>AVERAGEIF(Table15[Name],Table15[[#This Row],[Name]],Table15[Velocity Zone 6 (25 + Km/h) (m)])</f>
        <v>43.164333333333325</v>
      </c>
      <c r="W372" s="11">
        <f>AVERAGEIF(Table15[Name],Table15[[#This Row],[Name]],Table15[Acceleration B1-3 Total Efforts (Gen 2)])</f>
        <v>53.666666666666664</v>
      </c>
      <c r="X372" s="11">
        <f>AVERAGEIF(Table15[Name],Table15[[#This Row],[Name]],Table15[Deceleration B1-3 Total Efforts (Gen 2)])</f>
        <v>40</v>
      </c>
      <c r="Y372" s="11">
        <f>AVERAGEIF(Table15[Name],Table15[[#This Row],[Name]],Table15[High Intensity Distance (m)_&gt;15])</f>
        <v>764.0849946666666</v>
      </c>
      <c r="Z372" s="11">
        <f>AVERAGEIF(Table15[Name],Table15[[#This Row],[Name]],Table15[Velocity Zone 5 (20-25 Km/h) (m)])</f>
        <v>179.29866666666666</v>
      </c>
      <c r="AA372" s="11">
        <f>AVERAGEIF(Table15[Name],Table15[[#This Row],[Name]],Table15[Total Player Load])</f>
        <v>509.93909600000012</v>
      </c>
      <c r="AB372" s="11">
        <f>AVERAGEIF(Table15[Name],Table15[[#This Row],[Name]],Table15[ACC+DEC])</f>
        <v>93.666666666666671</v>
      </c>
      <c r="AC372" s="11">
        <f>AVERAGE(Table15[Total Distance (m)])</f>
        <v>5546.0900840188679</v>
      </c>
      <c r="AD372" s="11">
        <f>AVERAGE(Table15[HSD Above 20 km/h])</f>
        <v>248.67511279245289</v>
      </c>
      <c r="AE372" s="11">
        <f>AVERAGE(Table15[Maximum Velocity (km/h)])</f>
        <v>25.938714150943401</v>
      </c>
      <c r="AF372" s="11">
        <f>AVERAGE(Table15[Velocity Zone 4 (15-20 Km/h) (m)])</f>
        <v>585.63754809433908</v>
      </c>
      <c r="AG372" s="11">
        <f>AVERAGE(Table15[Velocity Zone 6 (25 + Km/h) (m)])</f>
        <v>55.103452830188672</v>
      </c>
      <c r="AH372" s="11">
        <f>AVERAGE(Table15[Acceleration B1-3 Total Efforts (Gen 2)])</f>
        <v>70.932075471698113</v>
      </c>
      <c r="AI372" s="11">
        <f>AVERAGE(Table15[Deceleration B1-3 Total Efforts (Gen 2)])</f>
        <v>58.513207547169813</v>
      </c>
      <c r="AJ372" s="11">
        <f>AVERAGE(Table15[High Intensity Distance (m)_&gt;15])</f>
        <v>834.31266088679206</v>
      </c>
      <c r="AK372" s="11">
        <f>AVERAGE(Table15[Velocity Zone 5 (20-25 Km/h) (m)])</f>
        <v>193.57165996226419</v>
      </c>
      <c r="AL372" s="11">
        <f>AVERAGE(Table15[Total Player Load])</f>
        <v>612.17092028301886</v>
      </c>
      <c r="AM372" s="11">
        <f>AVERAGE(Table15[ACC+DEC])</f>
        <v>129.44528301886791</v>
      </c>
      <c r="AN372" s="11" t="str">
        <f>TEXT(Table15[[#This Row],[Date]],"mmmm")</f>
        <v>août</v>
      </c>
      <c r="AO372" s="11" t="e">
        <f ca="1">_xlfn.MAXIFS(Table15[Total Distance (m)],Table15[Name],Table15[[#This Row],[Name]])</f>
        <v>#NAME?</v>
      </c>
      <c r="AP372" s="11" t="e">
        <f ca="1">_xlfn.MAXIFS(Table15[HSD Above 20 km/h],Table15[Name],Table15[[#This Row],[Name]])</f>
        <v>#NAME?</v>
      </c>
      <c r="AQ372" s="11" t="e">
        <f ca="1">_xlfn.MAXIFS(Table15[Maximum Velocity (km/h)],Table15[Name],Table15[[#This Row],[Name]])</f>
        <v>#NAME?</v>
      </c>
      <c r="AR372" s="9" t="e">
        <f ca="1">Table15[[#This Row],[Maximum Velocity (km/h)]]/Table15[[#This Row],[Max_Maximum Velocity (km/h)]]</f>
        <v>#NAME?</v>
      </c>
      <c r="AS372" s="11" t="e">
        <f ca="1">_xlfn.MAXIFS(Table15[Velocity Zone 4 (15-20 Km/h) (m)],Table15[Name],Table15[[#This Row],[Name]])</f>
        <v>#NAME?</v>
      </c>
      <c r="AT372" s="11" t="e">
        <f ca="1">_xlfn.MAXIFS(Table15[Velocity Zone 6 (25 + Km/h) (m)],Table15[Name],Table15[[#This Row],[Name]])</f>
        <v>#NAME?</v>
      </c>
      <c r="AU372" s="11" t="e">
        <f ca="1">_xlfn.MAXIFS(Table15[Acceleration B1-3 Total Efforts (Gen 2)],Table15[Name],Table15[[#This Row],[Name]])</f>
        <v>#NAME?</v>
      </c>
      <c r="AV372" s="11" t="e">
        <f ca="1">_xlfn.MAXIFS(Table15[Deceleration B1-3 Total Efforts (Gen 2)],Table15[Name],Table15[[#This Row],[Name]])</f>
        <v>#NAME?</v>
      </c>
      <c r="AW372" s="11" t="e">
        <f ca="1">_xlfn.MAXIFS(Table15[High Intensity Distance (m)_&gt;15],Table15[Name],Table15[[#This Row],[Name]])</f>
        <v>#NAME?</v>
      </c>
      <c r="AX372" s="11" t="e">
        <f ca="1">_xlfn.MAXIFS(Table15[Velocity Zone 5 (20-25 Km/h) (m)],Table15[Name],Table15[[#This Row],[Name]])</f>
        <v>#NAME?</v>
      </c>
      <c r="AY372" s="11" t="e">
        <f ca="1">_xlfn.MAXIFS(Table15[Total Player Load],Table15[Name],Table15[[#This Row],[Name]])</f>
        <v>#NAME?</v>
      </c>
      <c r="AZ372" s="11" t="e">
        <f ca="1">_xlfn.MAXIFS(Table15[ACC+DEC],Table15[Name],Table15[[#This Row],[Name]])</f>
        <v>#NAME?</v>
      </c>
      <c r="BA372" s="11">
        <f>CONVERT(Table15[[#This Row],[Total Duration]],"day","mn")</f>
        <v>70.183333333333337</v>
      </c>
      <c r="BB372" s="12">
        <f>Table15[[#This Row],[HSD Above 20 km/h]]/Table15[[#This Row],[Duration(min)]]</f>
        <v>3.619092852054144E-2</v>
      </c>
      <c r="BC372" s="12">
        <f>Table15[[#This Row],[Velocity Zone 4 (15-20 Km/h) (m)]]/Table15[[#This Row],[Duration(min)]]</f>
        <v>2.9304678223699829</v>
      </c>
      <c r="BD372" s="12">
        <f>Table15[[#This Row],[Velocity Zone 6 (25 + Km/h) (m)]]/Table15[[#This Row],[Duration(min)]]</f>
        <v>0</v>
      </c>
      <c r="BE372" s="12">
        <f>Table15[[#This Row],[Acceleration B1-3 Total Efforts (Gen 2)]]/Table15[[#This Row],[Duration(min)]]</f>
        <v>0.52719069104725713</v>
      </c>
      <c r="BF372" s="12">
        <f>Table15[[#This Row],[Deceleration B1-3 Total Efforts (Gen 2)]]/Table15[[#This Row],[Duration(min)]]</f>
        <v>0.38470672049394439</v>
      </c>
      <c r="BG372" s="12">
        <f>Table15[[#This Row],[High Intensity Distance (m)_&gt;15]]/Table15[[#This Row],[Duration(min)]]</f>
        <v>2.9666587508905247</v>
      </c>
      <c r="BH372" s="12">
        <f>Table15[[#This Row],[Velocity Zone 5 (20-25 Km/h) (m)]]/Table15[[#This Row],[Duration(min)]]</f>
        <v>3.619092852054144E-2</v>
      </c>
      <c r="BI372" s="12">
        <f>Table15[[#This Row],[Total Player Load]]/Table15[[#This Row],[Duration(min)]]</f>
        <v>4.2547906435526004</v>
      </c>
      <c r="BJ372" s="12">
        <f>Table15[[#This Row],[ACC+DEC]]/Table15[[#This Row],[Duration(min)]]</f>
        <v>0.91189741154120152</v>
      </c>
      <c r="BK372" s="11"/>
      <c r="BL372" s="11"/>
    </row>
    <row r="373" spans="1:64" x14ac:dyDescent="0.3">
      <c r="A373" s="6" t="s">
        <v>132</v>
      </c>
      <c r="B373" s="6" t="s">
        <v>211</v>
      </c>
      <c r="C373" s="18" t="s">
        <v>259</v>
      </c>
      <c r="D373" s="6" t="s">
        <v>133</v>
      </c>
      <c r="E373" s="17" t="s">
        <v>260</v>
      </c>
      <c r="F373" s="19">
        <v>3388.6691900000001</v>
      </c>
      <c r="G373" s="19">
        <v>92.91</v>
      </c>
      <c r="H373" s="19">
        <v>27.338640000000002</v>
      </c>
      <c r="I373" s="19">
        <v>200.14</v>
      </c>
      <c r="J373" s="19">
        <v>23.8</v>
      </c>
      <c r="K373" s="19">
        <v>43</v>
      </c>
      <c r="L373" s="19">
        <v>33</v>
      </c>
      <c r="M373" s="19">
        <v>293.05</v>
      </c>
      <c r="N373" s="19">
        <v>69.11</v>
      </c>
      <c r="O373" s="19">
        <v>472.98809999999997</v>
      </c>
      <c r="P373" s="25">
        <v>48.154339999999998</v>
      </c>
      <c r="Q373" s="26">
        <f>SUM(Table15[[#This Row],[Acceleration B1-3 Total Efforts (Gen 2)]:[Deceleration B1-3 Total Efforts (Gen 2)]])</f>
        <v>76</v>
      </c>
      <c r="R373" s="22">
        <f>AVERAGEIF(Table15[Name],Table15[[#This Row],[Name]],Table15[Total Distance (m)])</f>
        <v>5479.0795495652173</v>
      </c>
      <c r="S373" s="11">
        <f>AVERAGEIF(Table15[Name],Table15[[#This Row],[Name]],Table15[HSD Above 20 km/h])</f>
        <v>386.95826173913048</v>
      </c>
      <c r="T373" s="11">
        <f>AVERAGEIF(Table15[Name],Table15[[#This Row],[Name]],Table15[Maximum Velocity (km/h)])</f>
        <v>29.089952173913051</v>
      </c>
      <c r="U373" s="11">
        <f>AVERAGEIF(Table15[Name],Table15[[#This Row],[Name]],Table15[Velocity Zone 4 (15-20 Km/h) (m)])</f>
        <v>636.45826130434773</v>
      </c>
      <c r="V373" s="11">
        <f>AVERAGEIF(Table15[Name],Table15[[#This Row],[Name]],Table15[Velocity Zone 6 (25 + Km/h) (m)])</f>
        <v>92.425217391304358</v>
      </c>
      <c r="W373" s="11">
        <f>AVERAGEIF(Table15[Name],Table15[[#This Row],[Name]],Table15[Acceleration B1-3 Total Efforts (Gen 2)])</f>
        <v>88.347826086956516</v>
      </c>
      <c r="X373" s="11">
        <f>AVERAGEIF(Table15[Name],Table15[[#This Row],[Name]],Table15[Deceleration B1-3 Total Efforts (Gen 2)])</f>
        <v>63.434782608695649</v>
      </c>
      <c r="Y373" s="11">
        <f>AVERAGEIF(Table15[Name],Table15[[#This Row],[Name]],Table15[High Intensity Distance (m)_&gt;15])</f>
        <v>1023.4165230434783</v>
      </c>
      <c r="Z373" s="11">
        <f>AVERAGEIF(Table15[Name],Table15[[#This Row],[Name]],Table15[Velocity Zone 5 (20-25 Km/h) (m)])</f>
        <v>294.53304434782609</v>
      </c>
      <c r="AA373" s="11">
        <f>AVERAGEIF(Table15[Name],Table15[[#This Row],[Name]],Table15[Total Player Load])</f>
        <v>648.57789217391303</v>
      </c>
      <c r="AB373" s="11">
        <f>AVERAGEIF(Table15[Name],Table15[[#This Row],[Name]],Table15[ACC+DEC])</f>
        <v>151.78260869565219</v>
      </c>
      <c r="AC373" s="11">
        <f>AVERAGE(Table15[Total Distance (m)])</f>
        <v>5546.0900840188679</v>
      </c>
      <c r="AD373" s="11">
        <f>AVERAGE(Table15[HSD Above 20 km/h])</f>
        <v>248.67511279245289</v>
      </c>
      <c r="AE373" s="11">
        <f>AVERAGE(Table15[Maximum Velocity (km/h)])</f>
        <v>25.938714150943401</v>
      </c>
      <c r="AF373" s="11">
        <f>AVERAGE(Table15[Velocity Zone 4 (15-20 Km/h) (m)])</f>
        <v>585.63754809433908</v>
      </c>
      <c r="AG373" s="11">
        <f>AVERAGE(Table15[Velocity Zone 6 (25 + Km/h) (m)])</f>
        <v>55.103452830188672</v>
      </c>
      <c r="AH373" s="11">
        <f>AVERAGE(Table15[Acceleration B1-3 Total Efforts (Gen 2)])</f>
        <v>70.932075471698113</v>
      </c>
      <c r="AI373" s="11">
        <f>AVERAGE(Table15[Deceleration B1-3 Total Efforts (Gen 2)])</f>
        <v>58.513207547169813</v>
      </c>
      <c r="AJ373" s="11">
        <f>AVERAGE(Table15[High Intensity Distance (m)_&gt;15])</f>
        <v>834.31266088679206</v>
      </c>
      <c r="AK373" s="11">
        <f>AVERAGE(Table15[Velocity Zone 5 (20-25 Km/h) (m)])</f>
        <v>193.57165996226419</v>
      </c>
      <c r="AL373" s="11">
        <f>AVERAGE(Table15[Total Player Load])</f>
        <v>612.17092028301886</v>
      </c>
      <c r="AM373" s="11">
        <f>AVERAGE(Table15[ACC+DEC])</f>
        <v>129.44528301886791</v>
      </c>
      <c r="AN373" s="11" t="str">
        <f>TEXT(Table15[[#This Row],[Date]],"mmmm")</f>
        <v>août</v>
      </c>
      <c r="AO373" s="11" t="e">
        <f ca="1">_xlfn.MAXIFS(Table15[Total Distance (m)],Table15[Name],Table15[[#This Row],[Name]])</f>
        <v>#NAME?</v>
      </c>
      <c r="AP373" s="11" t="e">
        <f ca="1">_xlfn.MAXIFS(Table15[HSD Above 20 km/h],Table15[Name],Table15[[#This Row],[Name]])</f>
        <v>#NAME?</v>
      </c>
      <c r="AQ373" s="11" t="e">
        <f ca="1">_xlfn.MAXIFS(Table15[Maximum Velocity (km/h)],Table15[Name],Table15[[#This Row],[Name]])</f>
        <v>#NAME?</v>
      </c>
      <c r="AR373" s="9" t="e">
        <f ca="1">Table15[[#This Row],[Maximum Velocity (km/h)]]/Table15[[#This Row],[Max_Maximum Velocity (km/h)]]</f>
        <v>#NAME?</v>
      </c>
      <c r="AS373" s="11" t="e">
        <f ca="1">_xlfn.MAXIFS(Table15[Velocity Zone 4 (15-20 Km/h) (m)],Table15[Name],Table15[[#This Row],[Name]])</f>
        <v>#NAME?</v>
      </c>
      <c r="AT373" s="11" t="e">
        <f ca="1">_xlfn.MAXIFS(Table15[Velocity Zone 6 (25 + Km/h) (m)],Table15[Name],Table15[[#This Row],[Name]])</f>
        <v>#NAME?</v>
      </c>
      <c r="AU373" s="11" t="e">
        <f ca="1">_xlfn.MAXIFS(Table15[Acceleration B1-3 Total Efforts (Gen 2)],Table15[Name],Table15[[#This Row],[Name]])</f>
        <v>#NAME?</v>
      </c>
      <c r="AV373" s="11" t="e">
        <f ca="1">_xlfn.MAXIFS(Table15[Deceleration B1-3 Total Efforts (Gen 2)],Table15[Name],Table15[[#This Row],[Name]])</f>
        <v>#NAME?</v>
      </c>
      <c r="AW373" s="11" t="e">
        <f ca="1">_xlfn.MAXIFS(Table15[High Intensity Distance (m)_&gt;15],Table15[Name],Table15[[#This Row],[Name]])</f>
        <v>#NAME?</v>
      </c>
      <c r="AX373" s="11" t="e">
        <f ca="1">_xlfn.MAXIFS(Table15[Velocity Zone 5 (20-25 Km/h) (m)],Table15[Name],Table15[[#This Row],[Name]])</f>
        <v>#NAME?</v>
      </c>
      <c r="AY373" s="11" t="e">
        <f ca="1">_xlfn.MAXIFS(Table15[Total Player Load],Table15[Name],Table15[[#This Row],[Name]])</f>
        <v>#NAME?</v>
      </c>
      <c r="AZ373" s="11" t="e">
        <f ca="1">_xlfn.MAXIFS(Table15[ACC+DEC],Table15[Name],Table15[[#This Row],[Name]])</f>
        <v>#NAME?</v>
      </c>
      <c r="BA373" s="11">
        <f>CONVERT(Table15[[#This Row],[Total Duration]],"day","mn")</f>
        <v>70.36666666666666</v>
      </c>
      <c r="BB373" s="12">
        <f>Table15[[#This Row],[HSD Above 20 km/h]]/Table15[[#This Row],[Duration(min)]]</f>
        <v>1.3203694931312175</v>
      </c>
      <c r="BC373" s="12">
        <f>Table15[[#This Row],[Velocity Zone 4 (15-20 Km/h) (m)]]/Table15[[#This Row],[Duration(min)]]</f>
        <v>2.8442444339175745</v>
      </c>
      <c r="BD373" s="12">
        <f>Table15[[#This Row],[Velocity Zone 6 (25 + Km/h) (m)]]/Table15[[#This Row],[Duration(min)]]</f>
        <v>0.33822832780672674</v>
      </c>
      <c r="BE373" s="12">
        <f>Table15[[#This Row],[Acceleration B1-3 Total Efforts (Gen 2)]]/Table15[[#This Row],[Duration(min)]]</f>
        <v>0.61108479393652304</v>
      </c>
      <c r="BF373" s="12">
        <f>Table15[[#This Row],[Deceleration B1-3 Total Efforts (Gen 2)]]/Table15[[#This Row],[Duration(min)]]</f>
        <v>0.46897205116058743</v>
      </c>
      <c r="BG373" s="12">
        <f>Table15[[#This Row],[High Intensity Distance (m)_&gt;15]]/Table15[[#This Row],[Duration(min)]]</f>
        <v>4.1646139270487925</v>
      </c>
      <c r="BH373" s="12">
        <f>Table15[[#This Row],[Velocity Zone 5 (20-25 Km/h) (m)]]/Table15[[#This Row],[Duration(min)]]</f>
        <v>0.98214116532449081</v>
      </c>
      <c r="BI373" s="12">
        <f>Table15[[#This Row],[Total Player Load]]/Table15[[#This Row],[Duration(min)]]</f>
        <v>6.7217636191378496</v>
      </c>
      <c r="BJ373" s="12">
        <f>Table15[[#This Row],[ACC+DEC]]/Table15[[#This Row],[Duration(min)]]</f>
        <v>1.0800568450971104</v>
      </c>
      <c r="BK373" s="11"/>
      <c r="BL373" s="11"/>
    </row>
    <row r="374" spans="1:64" x14ac:dyDescent="0.3">
      <c r="A374" s="6" t="s">
        <v>38</v>
      </c>
      <c r="B374" s="6" t="s">
        <v>211</v>
      </c>
      <c r="C374" s="18" t="s">
        <v>259</v>
      </c>
      <c r="D374" s="6" t="s">
        <v>36</v>
      </c>
      <c r="E374" s="17" t="s">
        <v>261</v>
      </c>
      <c r="F374" s="19">
        <v>3202.72046</v>
      </c>
      <c r="G374" s="19">
        <v>2.5</v>
      </c>
      <c r="H374" s="19">
        <v>20.69183</v>
      </c>
      <c r="I374" s="19">
        <v>176.96001000000001</v>
      </c>
      <c r="J374" s="19">
        <v>0</v>
      </c>
      <c r="K374" s="19">
        <v>38</v>
      </c>
      <c r="L374" s="19">
        <v>24</v>
      </c>
      <c r="M374" s="19">
        <v>179.46001000000001</v>
      </c>
      <c r="N374" s="19">
        <v>2.5</v>
      </c>
      <c r="O374" s="19">
        <v>407.54559</v>
      </c>
      <c r="P374" s="25">
        <v>45.652389999999997</v>
      </c>
      <c r="Q374" s="26">
        <f>SUM(Table15[[#This Row],[Acceleration B1-3 Total Efforts (Gen 2)]:[Deceleration B1-3 Total Efforts (Gen 2)]])</f>
        <v>62</v>
      </c>
      <c r="R374" s="22">
        <f>AVERAGEIF(Table15[Name],Table15[[#This Row],[Name]],Table15[Total Distance (m)])</f>
        <v>5862.2701721428584</v>
      </c>
      <c r="S374" s="11">
        <f>AVERAGEIF(Table15[Name],Table15[[#This Row],[Name]],Table15[HSD Above 20 km/h])</f>
        <v>234.10142785714288</v>
      </c>
      <c r="T374" s="11">
        <f>AVERAGEIF(Table15[Name],Table15[[#This Row],[Name]],Table15[Maximum Velocity (km/h)])</f>
        <v>25.695756428571428</v>
      </c>
      <c r="U374" s="11">
        <f>AVERAGEIF(Table15[Name],Table15[[#This Row],[Name]],Table15[Velocity Zone 4 (15-20 Km/h) (m)])</f>
        <v>673.12214035714283</v>
      </c>
      <c r="V374" s="11">
        <f>AVERAGEIF(Table15[Name],Table15[[#This Row],[Name]],Table15[Velocity Zone 6 (25 + Km/h) (m)])</f>
        <v>30.467142857142857</v>
      </c>
      <c r="W374" s="11">
        <f>AVERAGEIF(Table15[Name],Table15[[#This Row],[Name]],Table15[Acceleration B1-3 Total Efforts (Gen 2)])</f>
        <v>78.285714285714292</v>
      </c>
      <c r="X374" s="11">
        <f>AVERAGEIF(Table15[Name],Table15[[#This Row],[Name]],Table15[Deceleration B1-3 Total Efforts (Gen 2)])</f>
        <v>71.178571428571431</v>
      </c>
      <c r="Y374" s="11">
        <f>AVERAGEIF(Table15[Name],Table15[[#This Row],[Name]],Table15[High Intensity Distance (m)_&gt;15])</f>
        <v>907.22356821428571</v>
      </c>
      <c r="Z374" s="11">
        <f>AVERAGEIF(Table15[Name],Table15[[#This Row],[Name]],Table15[Velocity Zone 5 (20-25 Km/h) (m)])</f>
        <v>203.63428500000001</v>
      </c>
      <c r="AA374" s="11">
        <f>AVERAGEIF(Table15[Name],Table15[[#This Row],[Name]],Table15[Total Player Load])</f>
        <v>656.75099392857157</v>
      </c>
      <c r="AB374" s="11">
        <f>AVERAGEIF(Table15[Name],Table15[[#This Row],[Name]],Table15[ACC+DEC])</f>
        <v>149.46428571428572</v>
      </c>
      <c r="AC374" s="11">
        <f>AVERAGE(Table15[Total Distance (m)])</f>
        <v>5546.0900840188679</v>
      </c>
      <c r="AD374" s="11">
        <f>AVERAGE(Table15[HSD Above 20 km/h])</f>
        <v>248.67511279245289</v>
      </c>
      <c r="AE374" s="11">
        <f>AVERAGE(Table15[Maximum Velocity (km/h)])</f>
        <v>25.938714150943401</v>
      </c>
      <c r="AF374" s="11">
        <f>AVERAGE(Table15[Velocity Zone 4 (15-20 Km/h) (m)])</f>
        <v>585.63754809433908</v>
      </c>
      <c r="AG374" s="11">
        <f>AVERAGE(Table15[Velocity Zone 6 (25 + Km/h) (m)])</f>
        <v>55.103452830188672</v>
      </c>
      <c r="AH374" s="11">
        <f>AVERAGE(Table15[Acceleration B1-3 Total Efforts (Gen 2)])</f>
        <v>70.932075471698113</v>
      </c>
      <c r="AI374" s="11">
        <f>AVERAGE(Table15[Deceleration B1-3 Total Efforts (Gen 2)])</f>
        <v>58.513207547169813</v>
      </c>
      <c r="AJ374" s="11">
        <f>AVERAGE(Table15[High Intensity Distance (m)_&gt;15])</f>
        <v>834.31266088679206</v>
      </c>
      <c r="AK374" s="11">
        <f>AVERAGE(Table15[Velocity Zone 5 (20-25 Km/h) (m)])</f>
        <v>193.57165996226419</v>
      </c>
      <c r="AL374" s="11">
        <f>AVERAGE(Table15[Total Player Load])</f>
        <v>612.17092028301886</v>
      </c>
      <c r="AM374" s="11">
        <f>AVERAGE(Table15[ACC+DEC])</f>
        <v>129.44528301886791</v>
      </c>
      <c r="AN374" s="11" t="str">
        <f>TEXT(Table15[[#This Row],[Date]],"mmmm")</f>
        <v>août</v>
      </c>
      <c r="AO374" s="11" t="e">
        <f ca="1">_xlfn.MAXIFS(Table15[Total Distance (m)],Table15[Name],Table15[[#This Row],[Name]])</f>
        <v>#NAME?</v>
      </c>
      <c r="AP374" s="11" t="e">
        <f ca="1">_xlfn.MAXIFS(Table15[HSD Above 20 km/h],Table15[Name],Table15[[#This Row],[Name]])</f>
        <v>#NAME?</v>
      </c>
      <c r="AQ374" s="11" t="e">
        <f ca="1">_xlfn.MAXIFS(Table15[Maximum Velocity (km/h)],Table15[Name],Table15[[#This Row],[Name]])</f>
        <v>#NAME?</v>
      </c>
      <c r="AR374" s="9" t="e">
        <f ca="1">Table15[[#This Row],[Maximum Velocity (km/h)]]/Table15[[#This Row],[Max_Maximum Velocity (km/h)]]</f>
        <v>#NAME?</v>
      </c>
      <c r="AS374" s="11" t="e">
        <f ca="1">_xlfn.MAXIFS(Table15[Velocity Zone 4 (15-20 Km/h) (m)],Table15[Name],Table15[[#This Row],[Name]])</f>
        <v>#NAME?</v>
      </c>
      <c r="AT374" s="11" t="e">
        <f ca="1">_xlfn.MAXIFS(Table15[Velocity Zone 6 (25 + Km/h) (m)],Table15[Name],Table15[[#This Row],[Name]])</f>
        <v>#NAME?</v>
      </c>
      <c r="AU374" s="11" t="e">
        <f ca="1">_xlfn.MAXIFS(Table15[Acceleration B1-3 Total Efforts (Gen 2)],Table15[Name],Table15[[#This Row],[Name]])</f>
        <v>#NAME?</v>
      </c>
      <c r="AV374" s="11" t="e">
        <f ca="1">_xlfn.MAXIFS(Table15[Deceleration B1-3 Total Efforts (Gen 2)],Table15[Name],Table15[[#This Row],[Name]])</f>
        <v>#NAME?</v>
      </c>
      <c r="AW374" s="11" t="e">
        <f ca="1">_xlfn.MAXIFS(Table15[High Intensity Distance (m)_&gt;15],Table15[Name],Table15[[#This Row],[Name]])</f>
        <v>#NAME?</v>
      </c>
      <c r="AX374" s="11" t="e">
        <f ca="1">_xlfn.MAXIFS(Table15[Velocity Zone 5 (20-25 Km/h) (m)],Table15[Name],Table15[[#This Row],[Name]])</f>
        <v>#NAME?</v>
      </c>
      <c r="AY374" s="11" t="e">
        <f ca="1">_xlfn.MAXIFS(Table15[Total Player Load],Table15[Name],Table15[[#This Row],[Name]])</f>
        <v>#NAME?</v>
      </c>
      <c r="AZ374" s="11" t="e">
        <f ca="1">_xlfn.MAXIFS(Table15[ACC+DEC],Table15[Name],Table15[[#This Row],[Name]])</f>
        <v>#NAME?</v>
      </c>
      <c r="BA374" s="11">
        <f>CONVERT(Table15[[#This Row],[Total Duration]],"day","mn")</f>
        <v>70.150000000000006</v>
      </c>
      <c r="BB374" s="12">
        <f>Table15[[#This Row],[HSD Above 20 km/h]]/Table15[[#This Row],[Duration(min)]]</f>
        <v>3.5637918745545255E-2</v>
      </c>
      <c r="BC374" s="12">
        <f>Table15[[#This Row],[Velocity Zone 4 (15-20 Km/h) (m)]]/Table15[[#This Row],[Duration(min)]]</f>
        <v>2.5225945830363505</v>
      </c>
      <c r="BD374" s="12">
        <f>Table15[[#This Row],[Velocity Zone 6 (25 + Km/h) (m)]]/Table15[[#This Row],[Duration(min)]]</f>
        <v>0</v>
      </c>
      <c r="BE374" s="12">
        <f>Table15[[#This Row],[Acceleration B1-3 Total Efforts (Gen 2)]]/Table15[[#This Row],[Duration(min)]]</f>
        <v>0.5416963649322879</v>
      </c>
      <c r="BF374" s="12">
        <f>Table15[[#This Row],[Deceleration B1-3 Total Efforts (Gen 2)]]/Table15[[#This Row],[Duration(min)]]</f>
        <v>0.34212401995723446</v>
      </c>
      <c r="BG374" s="12">
        <f>Table15[[#This Row],[High Intensity Distance (m)_&gt;15]]/Table15[[#This Row],[Duration(min)]]</f>
        <v>2.5582325017818959</v>
      </c>
      <c r="BH374" s="12">
        <f>Table15[[#This Row],[Velocity Zone 5 (20-25 Km/h) (m)]]/Table15[[#This Row],[Duration(min)]]</f>
        <v>3.5637918745545255E-2</v>
      </c>
      <c r="BI374" s="12">
        <f>Table15[[#This Row],[Total Player Load]]/Table15[[#This Row],[Duration(min)]]</f>
        <v>5.8096306486101206</v>
      </c>
      <c r="BJ374" s="12">
        <f>Table15[[#This Row],[ACC+DEC]]/Table15[[#This Row],[Duration(min)]]</f>
        <v>0.88382038488952241</v>
      </c>
      <c r="BK374" s="11"/>
      <c r="BL374" s="11"/>
    </row>
    <row r="375" spans="1:64" x14ac:dyDescent="0.3">
      <c r="A375" s="6" t="s">
        <v>12</v>
      </c>
      <c r="B375" s="6" t="s">
        <v>265</v>
      </c>
      <c r="C375" s="18" t="s">
        <v>266</v>
      </c>
      <c r="D375" s="6" t="s">
        <v>13</v>
      </c>
      <c r="E375" s="17" t="s">
        <v>267</v>
      </c>
      <c r="F375" s="19">
        <v>9503.5229500000005</v>
      </c>
      <c r="G375" s="19">
        <v>437.16001</v>
      </c>
      <c r="H375" s="19">
        <v>30.248419999999999</v>
      </c>
      <c r="I375" s="19">
        <v>787.11001999999996</v>
      </c>
      <c r="J375" s="19">
        <v>87.79</v>
      </c>
      <c r="K375" s="19">
        <v>91</v>
      </c>
      <c r="L375" s="19">
        <v>100</v>
      </c>
      <c r="M375" s="19">
        <v>1224.2700299999999</v>
      </c>
      <c r="N375" s="19">
        <v>349.37000999999998</v>
      </c>
      <c r="O375" s="19">
        <v>927.46906000000001</v>
      </c>
      <c r="P375" s="25">
        <v>81.080699999999993</v>
      </c>
      <c r="Q375" s="26">
        <f>SUM(Table15[[#This Row],[Acceleration B1-3 Total Efforts (Gen 2)]:[Deceleration B1-3 Total Efforts (Gen 2)]])</f>
        <v>191</v>
      </c>
      <c r="R375" s="22">
        <f>AVERAGEIF(Table15[Name],Table15[[#This Row],[Name]],Table15[Total Distance (m)])</f>
        <v>5856.8354133333323</v>
      </c>
      <c r="S375" s="11">
        <f>AVERAGEIF(Table15[Name],Table15[[#This Row],[Name]],Table15[HSD Above 20 km/h])</f>
        <v>236.25925888888889</v>
      </c>
      <c r="T375" s="11">
        <f>AVERAGEIF(Table15[Name],Table15[[#This Row],[Name]],Table15[Maximum Velocity (km/h)])</f>
        <v>26.173386666666666</v>
      </c>
      <c r="U375" s="11">
        <f>AVERAGEIF(Table15[Name],Table15[[#This Row],[Name]],Table15[Velocity Zone 4 (15-20 Km/h) (m)])</f>
        <v>555.67370444444441</v>
      </c>
      <c r="V375" s="11">
        <f>AVERAGEIF(Table15[Name],Table15[[#This Row],[Name]],Table15[Velocity Zone 6 (25 + Km/h) (m)])</f>
        <v>40.940370740740747</v>
      </c>
      <c r="W375" s="11">
        <f>AVERAGEIF(Table15[Name],Table15[[#This Row],[Name]],Table15[Acceleration B1-3 Total Efforts (Gen 2)])</f>
        <v>70.925925925925924</v>
      </c>
      <c r="X375" s="11">
        <f>AVERAGEIF(Table15[Name],Table15[[#This Row],[Name]],Table15[Deceleration B1-3 Total Efforts (Gen 2)])</f>
        <v>56.851851851851855</v>
      </c>
      <c r="Y375" s="11">
        <f>AVERAGEIF(Table15[Name],Table15[[#This Row],[Name]],Table15[High Intensity Distance (m)_&gt;15])</f>
        <v>791.93296333333319</v>
      </c>
      <c r="Z375" s="11">
        <f>AVERAGEIF(Table15[Name],Table15[[#This Row],[Name]],Table15[Velocity Zone 5 (20-25 Km/h) (m)])</f>
        <v>195.31888814814815</v>
      </c>
      <c r="AA375" s="11">
        <f>AVERAGEIF(Table15[Name],Table15[[#This Row],[Name]],Table15[Total Player Load])</f>
        <v>644.53564962962969</v>
      </c>
      <c r="AB375" s="11">
        <f>AVERAGEIF(Table15[Name],Table15[[#This Row],[Name]],Table15[ACC+DEC])</f>
        <v>127.77777777777777</v>
      </c>
      <c r="AC375" s="11">
        <f>AVERAGE(Table15[Total Distance (m)])</f>
        <v>5546.0900840188679</v>
      </c>
      <c r="AD375" s="11">
        <f>AVERAGE(Table15[HSD Above 20 km/h])</f>
        <v>248.67511279245289</v>
      </c>
      <c r="AE375" s="11">
        <f>AVERAGE(Table15[Maximum Velocity (km/h)])</f>
        <v>25.938714150943401</v>
      </c>
      <c r="AF375" s="11">
        <f>AVERAGE(Table15[Velocity Zone 4 (15-20 Km/h) (m)])</f>
        <v>585.63754809433908</v>
      </c>
      <c r="AG375" s="11">
        <f>AVERAGE(Table15[Velocity Zone 6 (25 + Km/h) (m)])</f>
        <v>55.103452830188672</v>
      </c>
      <c r="AH375" s="11">
        <f>AVERAGE(Table15[Acceleration B1-3 Total Efforts (Gen 2)])</f>
        <v>70.932075471698113</v>
      </c>
      <c r="AI375" s="11">
        <f>AVERAGE(Table15[Deceleration B1-3 Total Efforts (Gen 2)])</f>
        <v>58.513207547169813</v>
      </c>
      <c r="AJ375" s="11">
        <f>AVERAGE(Table15[High Intensity Distance (m)_&gt;15])</f>
        <v>834.31266088679206</v>
      </c>
      <c r="AK375" s="11">
        <f>AVERAGE(Table15[Velocity Zone 5 (20-25 Km/h) (m)])</f>
        <v>193.57165996226419</v>
      </c>
      <c r="AL375" s="11">
        <f>AVERAGE(Table15[Total Player Load])</f>
        <v>612.17092028301886</v>
      </c>
      <c r="AM375" s="11">
        <f>AVERAGE(Table15[ACC+DEC])</f>
        <v>129.44528301886791</v>
      </c>
      <c r="AN375" s="11" t="str">
        <f>TEXT(Table15[[#This Row],[Date]],"mmmm")</f>
        <v>août</v>
      </c>
      <c r="AO375" s="11" t="e">
        <f ca="1">_xlfn.MAXIFS(Table15[Total Distance (m)],Table15[Name],Table15[[#This Row],[Name]])</f>
        <v>#NAME?</v>
      </c>
      <c r="AP375" s="11" t="e">
        <f ca="1">_xlfn.MAXIFS(Table15[HSD Above 20 km/h],Table15[Name],Table15[[#This Row],[Name]])</f>
        <v>#NAME?</v>
      </c>
      <c r="AQ375" s="11" t="e">
        <f ca="1">_xlfn.MAXIFS(Table15[Maximum Velocity (km/h)],Table15[Name],Table15[[#This Row],[Name]])</f>
        <v>#NAME?</v>
      </c>
      <c r="AR375" s="9" t="e">
        <f ca="1">Table15[[#This Row],[Maximum Velocity (km/h)]]/Table15[[#This Row],[Max_Maximum Velocity (km/h)]]</f>
        <v>#NAME?</v>
      </c>
      <c r="AS375" s="11" t="e">
        <f ca="1">_xlfn.MAXIFS(Table15[Velocity Zone 4 (15-20 Km/h) (m)],Table15[Name],Table15[[#This Row],[Name]])</f>
        <v>#NAME?</v>
      </c>
      <c r="AT375" s="11" t="e">
        <f ca="1">_xlfn.MAXIFS(Table15[Velocity Zone 6 (25 + Km/h) (m)],Table15[Name],Table15[[#This Row],[Name]])</f>
        <v>#NAME?</v>
      </c>
      <c r="AU375" s="11" t="e">
        <f ca="1">_xlfn.MAXIFS(Table15[Acceleration B1-3 Total Efforts (Gen 2)],Table15[Name],Table15[[#This Row],[Name]])</f>
        <v>#NAME?</v>
      </c>
      <c r="AV375" s="11" t="e">
        <f ca="1">_xlfn.MAXIFS(Table15[Deceleration B1-3 Total Efforts (Gen 2)],Table15[Name],Table15[[#This Row],[Name]])</f>
        <v>#NAME?</v>
      </c>
      <c r="AW375" s="11" t="e">
        <f ca="1">_xlfn.MAXIFS(Table15[High Intensity Distance (m)_&gt;15],Table15[Name],Table15[[#This Row],[Name]])</f>
        <v>#NAME?</v>
      </c>
      <c r="AX375" s="11" t="e">
        <f ca="1">_xlfn.MAXIFS(Table15[Velocity Zone 5 (20-25 Km/h) (m)],Table15[Name],Table15[[#This Row],[Name]])</f>
        <v>#NAME?</v>
      </c>
      <c r="AY375" s="11" t="e">
        <f ca="1">_xlfn.MAXIFS(Table15[Total Player Load],Table15[Name],Table15[[#This Row],[Name]])</f>
        <v>#NAME?</v>
      </c>
      <c r="AZ375" s="11" t="e">
        <f ca="1">_xlfn.MAXIFS(Table15[ACC+DEC],Table15[Name],Table15[[#This Row],[Name]])</f>
        <v>#NAME?</v>
      </c>
      <c r="BA375" s="11">
        <f>CONVERT(Table15[[#This Row],[Total Duration]],"day","mn")</f>
        <v>117.2</v>
      </c>
      <c r="BB375" s="12">
        <f>Table15[[#This Row],[HSD Above 20 km/h]]/Table15[[#This Row],[Duration(min)]]</f>
        <v>3.7300342150170649</v>
      </c>
      <c r="BC375" s="12">
        <f>Table15[[#This Row],[Velocity Zone 4 (15-20 Km/h) (m)]]/Table15[[#This Row],[Duration(min)]]</f>
        <v>6.7159558020477812</v>
      </c>
      <c r="BD375" s="12">
        <f>Table15[[#This Row],[Velocity Zone 6 (25 + Km/h) (m)]]/Table15[[#This Row],[Duration(min)]]</f>
        <v>0.74906143344709897</v>
      </c>
      <c r="BE375" s="12">
        <f>Table15[[#This Row],[Acceleration B1-3 Total Efforts (Gen 2)]]/Table15[[#This Row],[Duration(min)]]</f>
        <v>0.7764505119453925</v>
      </c>
      <c r="BF375" s="12">
        <f>Table15[[#This Row],[Deceleration B1-3 Total Efforts (Gen 2)]]/Table15[[#This Row],[Duration(min)]]</f>
        <v>0.85324232081911255</v>
      </c>
      <c r="BG375" s="12">
        <f>Table15[[#This Row],[High Intensity Distance (m)_&gt;15]]/Table15[[#This Row],[Duration(min)]]</f>
        <v>10.445990017064846</v>
      </c>
      <c r="BH375" s="12">
        <f>Table15[[#This Row],[Velocity Zone 5 (20-25 Km/h) (m)]]/Table15[[#This Row],[Duration(min)]]</f>
        <v>2.9809727815699656</v>
      </c>
      <c r="BI375" s="12">
        <f>Table15[[#This Row],[Total Player Load]]/Table15[[#This Row],[Duration(min)]]</f>
        <v>7.9135585324232078</v>
      </c>
      <c r="BJ375" s="12">
        <f>Table15[[#This Row],[ACC+DEC]]/Table15[[#This Row],[Duration(min)]]</f>
        <v>1.6296928327645051</v>
      </c>
      <c r="BK375" s="11"/>
      <c r="BL375" s="11"/>
    </row>
    <row r="376" spans="1:64" x14ac:dyDescent="0.3">
      <c r="A376" s="6" t="s">
        <v>14</v>
      </c>
      <c r="B376" s="6" t="s">
        <v>265</v>
      </c>
      <c r="C376" s="18" t="s">
        <v>266</v>
      </c>
      <c r="D376" s="6" t="s">
        <v>15</v>
      </c>
      <c r="E376" s="17" t="s">
        <v>268</v>
      </c>
      <c r="F376" s="19">
        <v>10352.93701</v>
      </c>
      <c r="G376" s="19">
        <v>818.05</v>
      </c>
      <c r="H376" s="19">
        <v>34.28848</v>
      </c>
      <c r="I376" s="19">
        <v>1076.85004</v>
      </c>
      <c r="J376" s="19">
        <v>329.63</v>
      </c>
      <c r="K376" s="19">
        <v>104</v>
      </c>
      <c r="L376" s="19">
        <v>118</v>
      </c>
      <c r="M376" s="19">
        <v>1894.90004</v>
      </c>
      <c r="N376" s="19">
        <v>488.42</v>
      </c>
      <c r="O376" s="19">
        <v>965.4325</v>
      </c>
      <c r="P376" s="25">
        <v>92.205870000000004</v>
      </c>
      <c r="Q376" s="26">
        <f>SUM(Table15[[#This Row],[Acceleration B1-3 Total Efforts (Gen 2)]:[Deceleration B1-3 Total Efforts (Gen 2)]])</f>
        <v>222</v>
      </c>
      <c r="R376" s="22">
        <f>AVERAGEIF(Table15[Name],Table15[[#This Row],[Name]],Table15[Total Distance (m)])</f>
        <v>4869.3203724000005</v>
      </c>
      <c r="S376" s="11">
        <f>AVERAGEIF(Table15[Name],Table15[[#This Row],[Name]],Table15[HSD Above 20 km/h])</f>
        <v>247.6363996</v>
      </c>
      <c r="T376" s="11">
        <f>AVERAGEIF(Table15[Name],Table15[[#This Row],[Name]],Table15[Maximum Velocity (km/h)])</f>
        <v>26.278271199999999</v>
      </c>
      <c r="U376" s="11">
        <f>AVERAGEIF(Table15[Name],Table15[[#This Row],[Name]],Table15[Velocity Zone 4 (15-20 Km/h) (m)])</f>
        <v>530.37160040000015</v>
      </c>
      <c r="V376" s="11">
        <f>AVERAGEIF(Table15[Name],Table15[[#This Row],[Name]],Table15[Velocity Zone 6 (25 + Km/h) (m)])</f>
        <v>78.678400000000011</v>
      </c>
      <c r="W376" s="11">
        <f>AVERAGEIF(Table15[Name],Table15[[#This Row],[Name]],Table15[Acceleration B1-3 Total Efforts (Gen 2)])</f>
        <v>62.76</v>
      </c>
      <c r="X376" s="11">
        <f>AVERAGEIF(Table15[Name],Table15[[#This Row],[Name]],Table15[Deceleration B1-3 Total Efforts (Gen 2)])</f>
        <v>54.96</v>
      </c>
      <c r="Y376" s="11">
        <f>AVERAGEIF(Table15[Name],Table15[[#This Row],[Name]],Table15[High Intensity Distance (m)_&gt;15])</f>
        <v>778.00800000000015</v>
      </c>
      <c r="Z376" s="11">
        <f>AVERAGEIF(Table15[Name],Table15[[#This Row],[Name]],Table15[Velocity Zone 5 (20-25 Km/h) (m)])</f>
        <v>168.95799960000005</v>
      </c>
      <c r="AA376" s="11">
        <f>AVERAGEIF(Table15[Name],Table15[[#This Row],[Name]],Table15[Total Player Load])</f>
        <v>537.5049484000001</v>
      </c>
      <c r="AB376" s="11">
        <f>AVERAGEIF(Table15[Name],Table15[[#This Row],[Name]],Table15[ACC+DEC])</f>
        <v>117.72</v>
      </c>
      <c r="AC376" s="11">
        <f>AVERAGE(Table15[Total Distance (m)])</f>
        <v>5546.0900840188679</v>
      </c>
      <c r="AD376" s="11">
        <f>AVERAGE(Table15[HSD Above 20 km/h])</f>
        <v>248.67511279245289</v>
      </c>
      <c r="AE376" s="11">
        <f>AVERAGE(Table15[Maximum Velocity (km/h)])</f>
        <v>25.938714150943401</v>
      </c>
      <c r="AF376" s="11">
        <f>AVERAGE(Table15[Velocity Zone 4 (15-20 Km/h) (m)])</f>
        <v>585.63754809433908</v>
      </c>
      <c r="AG376" s="11">
        <f>AVERAGE(Table15[Velocity Zone 6 (25 + Km/h) (m)])</f>
        <v>55.103452830188672</v>
      </c>
      <c r="AH376" s="11">
        <f>AVERAGE(Table15[Acceleration B1-3 Total Efforts (Gen 2)])</f>
        <v>70.932075471698113</v>
      </c>
      <c r="AI376" s="11">
        <f>AVERAGE(Table15[Deceleration B1-3 Total Efforts (Gen 2)])</f>
        <v>58.513207547169813</v>
      </c>
      <c r="AJ376" s="11">
        <f>AVERAGE(Table15[High Intensity Distance (m)_&gt;15])</f>
        <v>834.31266088679206</v>
      </c>
      <c r="AK376" s="11">
        <f>AVERAGE(Table15[Velocity Zone 5 (20-25 Km/h) (m)])</f>
        <v>193.57165996226419</v>
      </c>
      <c r="AL376" s="11">
        <f>AVERAGE(Table15[Total Player Load])</f>
        <v>612.17092028301886</v>
      </c>
      <c r="AM376" s="11">
        <f>AVERAGE(Table15[ACC+DEC])</f>
        <v>129.44528301886791</v>
      </c>
      <c r="AN376" s="11" t="str">
        <f>TEXT(Table15[[#This Row],[Date]],"mmmm")</f>
        <v>août</v>
      </c>
      <c r="AO376" s="11" t="e">
        <f ca="1">_xlfn.MAXIFS(Table15[Total Distance (m)],Table15[Name],Table15[[#This Row],[Name]])</f>
        <v>#NAME?</v>
      </c>
      <c r="AP376" s="11" t="e">
        <f ca="1">_xlfn.MAXIFS(Table15[HSD Above 20 km/h],Table15[Name],Table15[[#This Row],[Name]])</f>
        <v>#NAME?</v>
      </c>
      <c r="AQ376" s="11" t="e">
        <f ca="1">_xlfn.MAXIFS(Table15[Maximum Velocity (km/h)],Table15[Name],Table15[[#This Row],[Name]])</f>
        <v>#NAME?</v>
      </c>
      <c r="AR376" s="9" t="e">
        <f ca="1">Table15[[#This Row],[Maximum Velocity (km/h)]]/Table15[[#This Row],[Max_Maximum Velocity (km/h)]]</f>
        <v>#NAME?</v>
      </c>
      <c r="AS376" s="11" t="e">
        <f ca="1">_xlfn.MAXIFS(Table15[Velocity Zone 4 (15-20 Km/h) (m)],Table15[Name],Table15[[#This Row],[Name]])</f>
        <v>#NAME?</v>
      </c>
      <c r="AT376" s="11" t="e">
        <f ca="1">_xlfn.MAXIFS(Table15[Velocity Zone 6 (25 + Km/h) (m)],Table15[Name],Table15[[#This Row],[Name]])</f>
        <v>#NAME?</v>
      </c>
      <c r="AU376" s="11" t="e">
        <f ca="1">_xlfn.MAXIFS(Table15[Acceleration B1-3 Total Efforts (Gen 2)],Table15[Name],Table15[[#This Row],[Name]])</f>
        <v>#NAME?</v>
      </c>
      <c r="AV376" s="11" t="e">
        <f ca="1">_xlfn.MAXIFS(Table15[Deceleration B1-3 Total Efforts (Gen 2)],Table15[Name],Table15[[#This Row],[Name]])</f>
        <v>#NAME?</v>
      </c>
      <c r="AW376" s="11" t="e">
        <f ca="1">_xlfn.MAXIFS(Table15[High Intensity Distance (m)_&gt;15],Table15[Name],Table15[[#This Row],[Name]])</f>
        <v>#NAME?</v>
      </c>
      <c r="AX376" s="11" t="e">
        <f ca="1">_xlfn.MAXIFS(Table15[Velocity Zone 5 (20-25 Km/h) (m)],Table15[Name],Table15[[#This Row],[Name]])</f>
        <v>#NAME?</v>
      </c>
      <c r="AY376" s="11" t="e">
        <f ca="1">_xlfn.MAXIFS(Table15[Total Player Load],Table15[Name],Table15[[#This Row],[Name]])</f>
        <v>#NAME?</v>
      </c>
      <c r="AZ376" s="11" t="e">
        <f ca="1">_xlfn.MAXIFS(Table15[ACC+DEC],Table15[Name],Table15[[#This Row],[Name]])</f>
        <v>#NAME?</v>
      </c>
      <c r="BA376" s="11">
        <f>CONVERT(Table15[[#This Row],[Total Duration]],"day","mn")</f>
        <v>112.26666666666665</v>
      </c>
      <c r="BB376" s="12">
        <f>Table15[[#This Row],[HSD Above 20 km/h]]/Table15[[#This Row],[Duration(min)]]</f>
        <v>7.286668646080761</v>
      </c>
      <c r="BC376" s="12">
        <f>Table15[[#This Row],[Velocity Zone 4 (15-20 Km/h) (m)]]/Table15[[#This Row],[Duration(min)]]</f>
        <v>9.5918946555819495</v>
      </c>
      <c r="BD376" s="12">
        <f>Table15[[#This Row],[Velocity Zone 6 (25 + Km/h) (m)]]/Table15[[#This Row],[Duration(min)]]</f>
        <v>2.9361342042755347</v>
      </c>
      <c r="BE376" s="12">
        <f>Table15[[#This Row],[Acceleration B1-3 Total Efforts (Gen 2)]]/Table15[[#This Row],[Duration(min)]]</f>
        <v>0.92636579572446565</v>
      </c>
      <c r="BF376" s="12">
        <f>Table15[[#This Row],[Deceleration B1-3 Total Efforts (Gen 2)]]/Table15[[#This Row],[Duration(min)]]</f>
        <v>1.0510688836104514</v>
      </c>
      <c r="BG376" s="12">
        <f>Table15[[#This Row],[High Intensity Distance (m)_&gt;15]]/Table15[[#This Row],[Duration(min)]]</f>
        <v>16.878563301662709</v>
      </c>
      <c r="BH376" s="12">
        <f>Table15[[#This Row],[Velocity Zone 5 (20-25 Km/h) (m)]]/Table15[[#This Row],[Duration(min)]]</f>
        <v>4.3505344418052267</v>
      </c>
      <c r="BI376" s="12">
        <f>Table15[[#This Row],[Total Player Load]]/Table15[[#This Row],[Duration(min)]]</f>
        <v>8.5994581353919255</v>
      </c>
      <c r="BJ376" s="12">
        <f>Table15[[#This Row],[ACC+DEC]]/Table15[[#This Row],[Duration(min)]]</f>
        <v>1.9774346793349171</v>
      </c>
      <c r="BK376" s="11"/>
      <c r="BL376" s="11"/>
    </row>
    <row r="377" spans="1:64" x14ac:dyDescent="0.3">
      <c r="A377" s="6" t="s">
        <v>16</v>
      </c>
      <c r="B377" s="6" t="s">
        <v>265</v>
      </c>
      <c r="C377" s="18" t="s">
        <v>266</v>
      </c>
      <c r="D377" s="6" t="s">
        <v>17</v>
      </c>
      <c r="E377" s="17" t="s">
        <v>269</v>
      </c>
      <c r="F377" s="19">
        <v>9733.6997100000008</v>
      </c>
      <c r="G377" s="19">
        <v>418.29</v>
      </c>
      <c r="H377" s="19">
        <v>31.91441</v>
      </c>
      <c r="I377" s="19">
        <v>906.07998999999995</v>
      </c>
      <c r="J377" s="19">
        <v>102.48</v>
      </c>
      <c r="K377" s="19">
        <v>100</v>
      </c>
      <c r="L377" s="19">
        <v>85</v>
      </c>
      <c r="M377" s="19">
        <v>1324.3699899999999</v>
      </c>
      <c r="N377" s="19">
        <v>315.81</v>
      </c>
      <c r="O377" s="19">
        <v>857.97577000000001</v>
      </c>
      <c r="P377" s="25">
        <v>86.630989999999997</v>
      </c>
      <c r="Q377" s="26">
        <f>SUM(Table15[[#This Row],[Acceleration B1-3 Total Efforts (Gen 2)]:[Deceleration B1-3 Total Efforts (Gen 2)]])</f>
        <v>185</v>
      </c>
      <c r="R377" s="22">
        <f>AVERAGEIF(Table15[Name],Table15[[#This Row],[Name]],Table15[Total Distance (m)])</f>
        <v>5619.8345883333332</v>
      </c>
      <c r="S377" s="11">
        <f>AVERAGEIF(Table15[Name],Table15[[#This Row],[Name]],Table15[HSD Above 20 km/h])</f>
        <v>194.1326656666667</v>
      </c>
      <c r="T377" s="11">
        <f>AVERAGEIF(Table15[Name],Table15[[#This Row],[Name]],Table15[Maximum Velocity (km/h)])</f>
        <v>25.38796266666666</v>
      </c>
      <c r="U377" s="11">
        <f>AVERAGEIF(Table15[Name],Table15[[#This Row],[Name]],Table15[Velocity Zone 4 (15-20 Km/h) (m)])</f>
        <v>452.42266433333327</v>
      </c>
      <c r="V377" s="11">
        <f>AVERAGEIF(Table15[Name],Table15[[#This Row],[Name]],Table15[Velocity Zone 6 (25 + Km/h) (m)])</f>
        <v>48.318666999999991</v>
      </c>
      <c r="W377" s="11">
        <f>AVERAGEIF(Table15[Name],Table15[[#This Row],[Name]],Table15[Acceleration B1-3 Total Efforts (Gen 2)])</f>
        <v>61.2</v>
      </c>
      <c r="X377" s="11">
        <f>AVERAGEIF(Table15[Name],Table15[[#This Row],[Name]],Table15[Deceleration B1-3 Total Efforts (Gen 2)])</f>
        <v>48.06666666666667</v>
      </c>
      <c r="Y377" s="11">
        <f>AVERAGEIF(Table15[Name],Table15[[#This Row],[Name]],Table15[High Intensity Distance (m)_&gt;15])</f>
        <v>646.55532999999991</v>
      </c>
      <c r="Z377" s="11">
        <f>AVERAGEIF(Table15[Name],Table15[[#This Row],[Name]],Table15[Velocity Zone 5 (20-25 Km/h) (m)])</f>
        <v>145.81399866666669</v>
      </c>
      <c r="AA377" s="11">
        <f>AVERAGEIF(Table15[Name],Table15[[#This Row],[Name]],Table15[Total Player Load])</f>
        <v>593.12283433333312</v>
      </c>
      <c r="AB377" s="11">
        <f>AVERAGEIF(Table15[Name],Table15[[#This Row],[Name]],Table15[ACC+DEC])</f>
        <v>109.26666666666667</v>
      </c>
      <c r="AC377" s="11">
        <f>AVERAGE(Table15[Total Distance (m)])</f>
        <v>5546.0900840188679</v>
      </c>
      <c r="AD377" s="11">
        <f>AVERAGE(Table15[HSD Above 20 km/h])</f>
        <v>248.67511279245289</v>
      </c>
      <c r="AE377" s="11">
        <f>AVERAGE(Table15[Maximum Velocity (km/h)])</f>
        <v>25.938714150943401</v>
      </c>
      <c r="AF377" s="11">
        <f>AVERAGE(Table15[Velocity Zone 4 (15-20 Km/h) (m)])</f>
        <v>585.63754809433908</v>
      </c>
      <c r="AG377" s="11">
        <f>AVERAGE(Table15[Velocity Zone 6 (25 + Km/h) (m)])</f>
        <v>55.103452830188672</v>
      </c>
      <c r="AH377" s="11">
        <f>AVERAGE(Table15[Acceleration B1-3 Total Efforts (Gen 2)])</f>
        <v>70.932075471698113</v>
      </c>
      <c r="AI377" s="11">
        <f>AVERAGE(Table15[Deceleration B1-3 Total Efforts (Gen 2)])</f>
        <v>58.513207547169813</v>
      </c>
      <c r="AJ377" s="11">
        <f>AVERAGE(Table15[High Intensity Distance (m)_&gt;15])</f>
        <v>834.31266088679206</v>
      </c>
      <c r="AK377" s="11">
        <f>AVERAGE(Table15[Velocity Zone 5 (20-25 Km/h) (m)])</f>
        <v>193.57165996226419</v>
      </c>
      <c r="AL377" s="11">
        <f>AVERAGE(Table15[Total Player Load])</f>
        <v>612.17092028301886</v>
      </c>
      <c r="AM377" s="11">
        <f>AVERAGE(Table15[ACC+DEC])</f>
        <v>129.44528301886791</v>
      </c>
      <c r="AN377" s="11" t="str">
        <f>TEXT(Table15[[#This Row],[Date]],"mmmm")</f>
        <v>août</v>
      </c>
      <c r="AO377" s="11" t="e">
        <f ca="1">_xlfn.MAXIFS(Table15[Total Distance (m)],Table15[Name],Table15[[#This Row],[Name]])</f>
        <v>#NAME?</v>
      </c>
      <c r="AP377" s="11" t="e">
        <f ca="1">_xlfn.MAXIFS(Table15[HSD Above 20 km/h],Table15[Name],Table15[[#This Row],[Name]])</f>
        <v>#NAME?</v>
      </c>
      <c r="AQ377" s="11" t="e">
        <f ca="1">_xlfn.MAXIFS(Table15[Maximum Velocity (km/h)],Table15[Name],Table15[[#This Row],[Name]])</f>
        <v>#NAME?</v>
      </c>
      <c r="AR377" s="9" t="e">
        <f ca="1">Table15[[#This Row],[Maximum Velocity (km/h)]]/Table15[[#This Row],[Max_Maximum Velocity (km/h)]]</f>
        <v>#NAME?</v>
      </c>
      <c r="AS377" s="11" t="e">
        <f ca="1">_xlfn.MAXIFS(Table15[Velocity Zone 4 (15-20 Km/h) (m)],Table15[Name],Table15[[#This Row],[Name]])</f>
        <v>#NAME?</v>
      </c>
      <c r="AT377" s="11" t="e">
        <f ca="1">_xlfn.MAXIFS(Table15[Velocity Zone 6 (25 + Km/h) (m)],Table15[Name],Table15[[#This Row],[Name]])</f>
        <v>#NAME?</v>
      </c>
      <c r="AU377" s="11" t="e">
        <f ca="1">_xlfn.MAXIFS(Table15[Acceleration B1-3 Total Efforts (Gen 2)],Table15[Name],Table15[[#This Row],[Name]])</f>
        <v>#NAME?</v>
      </c>
      <c r="AV377" s="11" t="e">
        <f ca="1">_xlfn.MAXIFS(Table15[Deceleration B1-3 Total Efforts (Gen 2)],Table15[Name],Table15[[#This Row],[Name]])</f>
        <v>#NAME?</v>
      </c>
      <c r="AW377" s="11" t="e">
        <f ca="1">_xlfn.MAXIFS(Table15[High Intensity Distance (m)_&gt;15],Table15[Name],Table15[[#This Row],[Name]])</f>
        <v>#NAME?</v>
      </c>
      <c r="AX377" s="11" t="e">
        <f ca="1">_xlfn.MAXIFS(Table15[Velocity Zone 5 (20-25 Km/h) (m)],Table15[Name],Table15[[#This Row],[Name]])</f>
        <v>#NAME?</v>
      </c>
      <c r="AY377" s="11" t="e">
        <f ca="1">_xlfn.MAXIFS(Table15[Total Player Load],Table15[Name],Table15[[#This Row],[Name]])</f>
        <v>#NAME?</v>
      </c>
      <c r="AZ377" s="11" t="e">
        <f ca="1">_xlfn.MAXIFS(Table15[ACC+DEC],Table15[Name],Table15[[#This Row],[Name]])</f>
        <v>#NAME?</v>
      </c>
      <c r="BA377" s="11">
        <f>CONVERT(Table15[[#This Row],[Total Duration]],"day","mn")</f>
        <v>112.35</v>
      </c>
      <c r="BB377" s="12">
        <f>Table15[[#This Row],[HSD Above 20 km/h]]/Table15[[#This Row],[Duration(min)]]</f>
        <v>3.7230974632843794</v>
      </c>
      <c r="BC377" s="12">
        <f>Table15[[#This Row],[Velocity Zone 4 (15-20 Km/h) (m)]]/Table15[[#This Row],[Duration(min)]]</f>
        <v>8.0647974187805964</v>
      </c>
      <c r="BD377" s="12">
        <f>Table15[[#This Row],[Velocity Zone 6 (25 + Km/h) (m)]]/Table15[[#This Row],[Duration(min)]]</f>
        <v>0.91214953271028043</v>
      </c>
      <c r="BE377" s="12">
        <f>Table15[[#This Row],[Acceleration B1-3 Total Efforts (Gen 2)]]/Table15[[#This Row],[Duration(min)]]</f>
        <v>0.89007565643079667</v>
      </c>
      <c r="BF377" s="12">
        <f>Table15[[#This Row],[Deceleration B1-3 Total Efforts (Gen 2)]]/Table15[[#This Row],[Duration(min)]]</f>
        <v>0.75656430796617713</v>
      </c>
      <c r="BG377" s="12">
        <f>Table15[[#This Row],[High Intensity Distance (m)_&gt;15]]/Table15[[#This Row],[Duration(min)]]</f>
        <v>11.787894882064975</v>
      </c>
      <c r="BH377" s="12">
        <f>Table15[[#This Row],[Velocity Zone 5 (20-25 Km/h) (m)]]/Table15[[#This Row],[Duration(min)]]</f>
        <v>2.8109479305740988</v>
      </c>
      <c r="BI377" s="12">
        <f>Table15[[#This Row],[Total Player Load]]/Table15[[#This Row],[Duration(min)]]</f>
        <v>7.6366334668446827</v>
      </c>
      <c r="BJ377" s="12">
        <f>Table15[[#This Row],[ACC+DEC]]/Table15[[#This Row],[Duration(min)]]</f>
        <v>1.6466399643969738</v>
      </c>
      <c r="BK377" s="11"/>
      <c r="BL377" s="11"/>
    </row>
    <row r="378" spans="1:64" x14ac:dyDescent="0.3">
      <c r="A378" s="6" t="s">
        <v>20</v>
      </c>
      <c r="B378" s="6" t="s">
        <v>265</v>
      </c>
      <c r="C378" s="18" t="s">
        <v>266</v>
      </c>
      <c r="D378" s="6" t="s">
        <v>21</v>
      </c>
      <c r="E378" s="17" t="s">
        <v>270</v>
      </c>
      <c r="F378" s="19">
        <v>2270.7893100000001</v>
      </c>
      <c r="G378" s="19">
        <v>167.8</v>
      </c>
      <c r="H378" s="19">
        <v>27.845210000000002</v>
      </c>
      <c r="I378" s="19">
        <v>308.98998999999998</v>
      </c>
      <c r="J378" s="19">
        <v>57.58</v>
      </c>
      <c r="K378" s="19">
        <v>28</v>
      </c>
      <c r="L378" s="19">
        <v>37</v>
      </c>
      <c r="M378" s="19">
        <v>476.78998999999999</v>
      </c>
      <c r="N378" s="19">
        <v>110.22</v>
      </c>
      <c r="O378" s="19">
        <v>244.92537999999999</v>
      </c>
      <c r="P378" s="25">
        <v>105.45135000000001</v>
      </c>
      <c r="Q378" s="26">
        <f>SUM(Table15[[#This Row],[Acceleration B1-3 Total Efforts (Gen 2)]:[Deceleration B1-3 Total Efforts (Gen 2)]])</f>
        <v>65</v>
      </c>
      <c r="R378" s="22">
        <f>AVERAGEIF(Table15[Name],Table15[[#This Row],[Name]],Table15[Total Distance (m)])</f>
        <v>5363.5460153333315</v>
      </c>
      <c r="S378" s="11">
        <f>AVERAGEIF(Table15[Name],Table15[[#This Row],[Name]],Table15[HSD Above 20 km/h])</f>
        <v>256.65866566666665</v>
      </c>
      <c r="T378" s="11">
        <f>AVERAGEIF(Table15[Name],Table15[[#This Row],[Name]],Table15[Maximum Velocity (km/h)])</f>
        <v>25.384765000000002</v>
      </c>
      <c r="U378" s="11">
        <f>AVERAGEIF(Table15[Name],Table15[[#This Row],[Name]],Table15[Velocity Zone 4 (15-20 Km/h) (m)])</f>
        <v>556.02699966666682</v>
      </c>
      <c r="V378" s="11">
        <f>AVERAGEIF(Table15[Name],Table15[[#This Row],[Name]],Table15[Velocity Zone 6 (25 + Km/h) (m)])</f>
        <v>51.111667666666676</v>
      </c>
      <c r="W378" s="11">
        <f>AVERAGEIF(Table15[Name],Table15[[#This Row],[Name]],Table15[Acceleration B1-3 Total Efforts (Gen 2)])</f>
        <v>73.8</v>
      </c>
      <c r="X378" s="11">
        <f>AVERAGEIF(Table15[Name],Table15[[#This Row],[Name]],Table15[Deceleration B1-3 Total Efforts (Gen 2)])</f>
        <v>70.533333333333331</v>
      </c>
      <c r="Y378" s="11">
        <f>AVERAGEIF(Table15[Name],Table15[[#This Row],[Name]],Table15[High Intensity Distance (m)_&gt;15])</f>
        <v>812.68566533333353</v>
      </c>
      <c r="Z378" s="11">
        <f>AVERAGEIF(Table15[Name],Table15[[#This Row],[Name]],Table15[Velocity Zone 5 (20-25 Km/h) (m)])</f>
        <v>205.546998</v>
      </c>
      <c r="AA378" s="11">
        <f>AVERAGEIF(Table15[Name],Table15[[#This Row],[Name]],Table15[Total Player Load])</f>
        <v>642.88242899999989</v>
      </c>
      <c r="AB378" s="11">
        <f>AVERAGEIF(Table15[Name],Table15[[#This Row],[Name]],Table15[ACC+DEC])</f>
        <v>144.33333333333334</v>
      </c>
      <c r="AC378" s="11">
        <f>AVERAGE(Table15[Total Distance (m)])</f>
        <v>5546.0900840188679</v>
      </c>
      <c r="AD378" s="11">
        <f>AVERAGE(Table15[HSD Above 20 km/h])</f>
        <v>248.67511279245289</v>
      </c>
      <c r="AE378" s="11">
        <f>AVERAGE(Table15[Maximum Velocity (km/h)])</f>
        <v>25.938714150943401</v>
      </c>
      <c r="AF378" s="11">
        <f>AVERAGE(Table15[Velocity Zone 4 (15-20 Km/h) (m)])</f>
        <v>585.63754809433908</v>
      </c>
      <c r="AG378" s="11">
        <f>AVERAGE(Table15[Velocity Zone 6 (25 + Km/h) (m)])</f>
        <v>55.103452830188672</v>
      </c>
      <c r="AH378" s="11">
        <f>AVERAGE(Table15[Acceleration B1-3 Total Efforts (Gen 2)])</f>
        <v>70.932075471698113</v>
      </c>
      <c r="AI378" s="11">
        <f>AVERAGE(Table15[Deceleration B1-3 Total Efforts (Gen 2)])</f>
        <v>58.513207547169813</v>
      </c>
      <c r="AJ378" s="11">
        <f>AVERAGE(Table15[High Intensity Distance (m)_&gt;15])</f>
        <v>834.31266088679206</v>
      </c>
      <c r="AK378" s="11">
        <f>AVERAGE(Table15[Velocity Zone 5 (20-25 Km/h) (m)])</f>
        <v>193.57165996226419</v>
      </c>
      <c r="AL378" s="11">
        <f>AVERAGE(Table15[Total Player Load])</f>
        <v>612.17092028301886</v>
      </c>
      <c r="AM378" s="11">
        <f>AVERAGE(Table15[ACC+DEC])</f>
        <v>129.44528301886791</v>
      </c>
      <c r="AN378" s="11" t="str">
        <f>TEXT(Table15[[#This Row],[Date]],"mmmm")</f>
        <v>août</v>
      </c>
      <c r="AO378" s="11" t="e">
        <f ca="1">_xlfn.MAXIFS(Table15[Total Distance (m)],Table15[Name],Table15[[#This Row],[Name]])</f>
        <v>#NAME?</v>
      </c>
      <c r="AP378" s="11" t="e">
        <f ca="1">_xlfn.MAXIFS(Table15[HSD Above 20 km/h],Table15[Name],Table15[[#This Row],[Name]])</f>
        <v>#NAME?</v>
      </c>
      <c r="AQ378" s="11" t="e">
        <f ca="1">_xlfn.MAXIFS(Table15[Maximum Velocity (km/h)],Table15[Name],Table15[[#This Row],[Name]])</f>
        <v>#NAME?</v>
      </c>
      <c r="AR378" s="9" t="e">
        <f ca="1">Table15[[#This Row],[Maximum Velocity (km/h)]]/Table15[[#This Row],[Max_Maximum Velocity (km/h)]]</f>
        <v>#NAME?</v>
      </c>
      <c r="AS378" s="11" t="e">
        <f ca="1">_xlfn.MAXIFS(Table15[Velocity Zone 4 (15-20 Km/h) (m)],Table15[Name],Table15[[#This Row],[Name]])</f>
        <v>#NAME?</v>
      </c>
      <c r="AT378" s="11" t="e">
        <f ca="1">_xlfn.MAXIFS(Table15[Velocity Zone 6 (25 + Km/h) (m)],Table15[Name],Table15[[#This Row],[Name]])</f>
        <v>#NAME?</v>
      </c>
      <c r="AU378" s="11" t="e">
        <f ca="1">_xlfn.MAXIFS(Table15[Acceleration B1-3 Total Efforts (Gen 2)],Table15[Name],Table15[[#This Row],[Name]])</f>
        <v>#NAME?</v>
      </c>
      <c r="AV378" s="11" t="e">
        <f ca="1">_xlfn.MAXIFS(Table15[Deceleration B1-3 Total Efforts (Gen 2)],Table15[Name],Table15[[#This Row],[Name]])</f>
        <v>#NAME?</v>
      </c>
      <c r="AW378" s="11" t="e">
        <f ca="1">_xlfn.MAXIFS(Table15[High Intensity Distance (m)_&gt;15],Table15[Name],Table15[[#This Row],[Name]])</f>
        <v>#NAME?</v>
      </c>
      <c r="AX378" s="11" t="e">
        <f ca="1">_xlfn.MAXIFS(Table15[Velocity Zone 5 (20-25 Km/h) (m)],Table15[Name],Table15[[#This Row],[Name]])</f>
        <v>#NAME?</v>
      </c>
      <c r="AY378" s="11" t="e">
        <f ca="1">_xlfn.MAXIFS(Table15[Total Player Load],Table15[Name],Table15[[#This Row],[Name]])</f>
        <v>#NAME?</v>
      </c>
      <c r="AZ378" s="11" t="e">
        <f ca="1">_xlfn.MAXIFS(Table15[ACC+DEC],Table15[Name],Table15[[#This Row],[Name]])</f>
        <v>#NAME?</v>
      </c>
      <c r="BA378" s="11">
        <f>CONVERT(Table15[[#This Row],[Total Duration]],"day","mn")</f>
        <v>21.533333333333339</v>
      </c>
      <c r="BB378" s="12">
        <f>Table15[[#This Row],[HSD Above 20 km/h]]/Table15[[#This Row],[Duration(min)]]</f>
        <v>7.792569659442723</v>
      </c>
      <c r="BC378" s="12">
        <f>Table15[[#This Row],[Velocity Zone 4 (15-20 Km/h) (m)]]/Table15[[#This Row],[Duration(min)]]</f>
        <v>14.349380340557271</v>
      </c>
      <c r="BD378" s="12">
        <f>Table15[[#This Row],[Velocity Zone 6 (25 + Km/h) (m)]]/Table15[[#This Row],[Duration(min)]]</f>
        <v>2.6739938080495347</v>
      </c>
      <c r="BE378" s="12">
        <f>Table15[[#This Row],[Acceleration B1-3 Total Efforts (Gen 2)]]/Table15[[#This Row],[Duration(min)]]</f>
        <v>1.3003095975232195</v>
      </c>
      <c r="BF378" s="12">
        <f>Table15[[#This Row],[Deceleration B1-3 Total Efforts (Gen 2)]]/Table15[[#This Row],[Duration(min)]]</f>
        <v>1.7182662538699687</v>
      </c>
      <c r="BG378" s="12">
        <f>Table15[[#This Row],[High Intensity Distance (m)_&gt;15]]/Table15[[#This Row],[Duration(min)]]</f>
        <v>22.141949999999994</v>
      </c>
      <c r="BH378" s="12">
        <f>Table15[[#This Row],[Velocity Zone 5 (20-25 Km/h) (m)]]/Table15[[#This Row],[Duration(min)]]</f>
        <v>5.1185758513931878</v>
      </c>
      <c r="BI378" s="12">
        <f>Table15[[#This Row],[Total Player Load]]/Table15[[#This Row],[Duration(min)]]</f>
        <v>11.374243653250771</v>
      </c>
      <c r="BJ378" s="12">
        <f>Table15[[#This Row],[ACC+DEC]]/Table15[[#This Row],[Duration(min)]]</f>
        <v>3.0185758513931882</v>
      </c>
      <c r="BK378" s="11"/>
      <c r="BL378" s="11"/>
    </row>
    <row r="379" spans="1:64" x14ac:dyDescent="0.3">
      <c r="A379" s="6" t="s">
        <v>159</v>
      </c>
      <c r="B379" s="6" t="s">
        <v>265</v>
      </c>
      <c r="C379" s="18" t="s">
        <v>266</v>
      </c>
      <c r="D379" s="6" t="s">
        <v>133</v>
      </c>
      <c r="E379" s="17" t="s">
        <v>271</v>
      </c>
      <c r="F379" s="19">
        <v>5794.3232399999997</v>
      </c>
      <c r="G379" s="19">
        <v>476.33001000000002</v>
      </c>
      <c r="H379" s="19">
        <v>32.096919999999997</v>
      </c>
      <c r="I379" s="19">
        <v>790.03003000000001</v>
      </c>
      <c r="J379" s="19">
        <v>151.94</v>
      </c>
      <c r="K379" s="19">
        <v>71</v>
      </c>
      <c r="L379" s="19">
        <v>62</v>
      </c>
      <c r="M379" s="19">
        <v>1266.36004</v>
      </c>
      <c r="N379" s="19">
        <v>324.39001000000002</v>
      </c>
      <c r="O379" s="19">
        <v>566.41985999999997</v>
      </c>
      <c r="P379" s="25">
        <v>99.910160000000005</v>
      </c>
      <c r="Q379" s="26">
        <f>SUM(Table15[[#This Row],[Acceleration B1-3 Total Efforts (Gen 2)]:[Deceleration B1-3 Total Efforts (Gen 2)]])</f>
        <v>133</v>
      </c>
      <c r="R379" s="22">
        <f>AVERAGEIF(Table15[Name],Table15[[#This Row],[Name]],Table15[Total Distance (m)])</f>
        <v>4770.1773194736861</v>
      </c>
      <c r="S379" s="11">
        <f>AVERAGEIF(Table15[Name],Table15[[#This Row],[Name]],Table15[HSD Above 20 km/h])</f>
        <v>287.34263210526314</v>
      </c>
      <c r="T379" s="11">
        <f>AVERAGEIF(Table15[Name],Table15[[#This Row],[Name]],Table15[Maximum Velocity (km/h)])</f>
        <v>26.175440000000002</v>
      </c>
      <c r="U379" s="11">
        <f>AVERAGEIF(Table15[Name],Table15[[#This Row],[Name]],Table15[Velocity Zone 4 (15-20 Km/h) (m)])</f>
        <v>619.53948315789467</v>
      </c>
      <c r="V379" s="11">
        <f>AVERAGEIF(Table15[Name],Table15[[#This Row],[Name]],Table15[Velocity Zone 6 (25 + Km/h) (m)])</f>
        <v>51.665788947368419</v>
      </c>
      <c r="W379" s="11">
        <f>AVERAGEIF(Table15[Name],Table15[[#This Row],[Name]],Table15[Acceleration B1-3 Total Efforts (Gen 2)])</f>
        <v>67</v>
      </c>
      <c r="X379" s="11">
        <f>AVERAGEIF(Table15[Name],Table15[[#This Row],[Name]],Table15[Deceleration B1-3 Total Efforts (Gen 2)])</f>
        <v>53.263157894736842</v>
      </c>
      <c r="Y379" s="11">
        <f>AVERAGEIF(Table15[Name],Table15[[#This Row],[Name]],Table15[High Intensity Distance (m)_&gt;15])</f>
        <v>906.88211526315797</v>
      </c>
      <c r="Z379" s="11">
        <f>AVERAGEIF(Table15[Name],Table15[[#This Row],[Name]],Table15[Velocity Zone 5 (20-25 Km/h) (m)])</f>
        <v>235.67684315789475</v>
      </c>
      <c r="AA379" s="11">
        <f>AVERAGEIF(Table15[Name],Table15[[#This Row],[Name]],Table15[Total Player Load])</f>
        <v>507.92690578947372</v>
      </c>
      <c r="AB379" s="11">
        <f>AVERAGEIF(Table15[Name],Table15[[#This Row],[Name]],Table15[ACC+DEC])</f>
        <v>120.26315789473684</v>
      </c>
      <c r="AC379" s="11">
        <f>AVERAGE(Table15[Total Distance (m)])</f>
        <v>5546.0900840188679</v>
      </c>
      <c r="AD379" s="11">
        <f>AVERAGE(Table15[HSD Above 20 km/h])</f>
        <v>248.67511279245289</v>
      </c>
      <c r="AE379" s="11">
        <f>AVERAGE(Table15[Maximum Velocity (km/h)])</f>
        <v>25.938714150943401</v>
      </c>
      <c r="AF379" s="11">
        <f>AVERAGE(Table15[Velocity Zone 4 (15-20 Km/h) (m)])</f>
        <v>585.63754809433908</v>
      </c>
      <c r="AG379" s="11">
        <f>AVERAGE(Table15[Velocity Zone 6 (25 + Km/h) (m)])</f>
        <v>55.103452830188672</v>
      </c>
      <c r="AH379" s="11">
        <f>AVERAGE(Table15[Acceleration B1-3 Total Efforts (Gen 2)])</f>
        <v>70.932075471698113</v>
      </c>
      <c r="AI379" s="11">
        <f>AVERAGE(Table15[Deceleration B1-3 Total Efforts (Gen 2)])</f>
        <v>58.513207547169813</v>
      </c>
      <c r="AJ379" s="11">
        <f>AVERAGE(Table15[High Intensity Distance (m)_&gt;15])</f>
        <v>834.31266088679206</v>
      </c>
      <c r="AK379" s="11">
        <f>AVERAGE(Table15[Velocity Zone 5 (20-25 Km/h) (m)])</f>
        <v>193.57165996226419</v>
      </c>
      <c r="AL379" s="11">
        <f>AVERAGE(Table15[Total Player Load])</f>
        <v>612.17092028301886</v>
      </c>
      <c r="AM379" s="11">
        <f>AVERAGE(Table15[ACC+DEC])</f>
        <v>129.44528301886791</v>
      </c>
      <c r="AN379" s="11" t="str">
        <f>TEXT(Table15[[#This Row],[Date]],"mmmm")</f>
        <v>août</v>
      </c>
      <c r="AO379" s="11" t="e">
        <f ca="1">_xlfn.MAXIFS(Table15[Total Distance (m)],Table15[Name],Table15[[#This Row],[Name]])</f>
        <v>#NAME?</v>
      </c>
      <c r="AP379" s="11" t="e">
        <f ca="1">_xlfn.MAXIFS(Table15[HSD Above 20 km/h],Table15[Name],Table15[[#This Row],[Name]])</f>
        <v>#NAME?</v>
      </c>
      <c r="AQ379" s="11" t="e">
        <f ca="1">_xlfn.MAXIFS(Table15[Maximum Velocity (km/h)],Table15[Name],Table15[[#This Row],[Name]])</f>
        <v>#NAME?</v>
      </c>
      <c r="AR379" s="9" t="e">
        <f ca="1">Table15[[#This Row],[Maximum Velocity (km/h)]]/Table15[[#This Row],[Max_Maximum Velocity (km/h)]]</f>
        <v>#NAME?</v>
      </c>
      <c r="AS379" s="11" t="e">
        <f ca="1">_xlfn.MAXIFS(Table15[Velocity Zone 4 (15-20 Km/h) (m)],Table15[Name],Table15[[#This Row],[Name]])</f>
        <v>#NAME?</v>
      </c>
      <c r="AT379" s="11" t="e">
        <f ca="1">_xlfn.MAXIFS(Table15[Velocity Zone 6 (25 + Km/h) (m)],Table15[Name],Table15[[#This Row],[Name]])</f>
        <v>#NAME?</v>
      </c>
      <c r="AU379" s="11" t="e">
        <f ca="1">_xlfn.MAXIFS(Table15[Acceleration B1-3 Total Efforts (Gen 2)],Table15[Name],Table15[[#This Row],[Name]])</f>
        <v>#NAME?</v>
      </c>
      <c r="AV379" s="11" t="e">
        <f ca="1">_xlfn.MAXIFS(Table15[Deceleration B1-3 Total Efforts (Gen 2)],Table15[Name],Table15[[#This Row],[Name]])</f>
        <v>#NAME?</v>
      </c>
      <c r="AW379" s="11" t="e">
        <f ca="1">_xlfn.MAXIFS(Table15[High Intensity Distance (m)_&gt;15],Table15[Name],Table15[[#This Row],[Name]])</f>
        <v>#NAME?</v>
      </c>
      <c r="AX379" s="11" t="e">
        <f ca="1">_xlfn.MAXIFS(Table15[Velocity Zone 5 (20-25 Km/h) (m)],Table15[Name],Table15[[#This Row],[Name]])</f>
        <v>#NAME?</v>
      </c>
      <c r="AY379" s="11" t="e">
        <f ca="1">_xlfn.MAXIFS(Table15[Total Player Load],Table15[Name],Table15[[#This Row],[Name]])</f>
        <v>#NAME?</v>
      </c>
      <c r="AZ379" s="11" t="e">
        <f ca="1">_xlfn.MAXIFS(Table15[ACC+DEC],Table15[Name],Table15[[#This Row],[Name]])</f>
        <v>#NAME?</v>
      </c>
      <c r="BA379" s="11">
        <f>CONVERT(Table15[[#This Row],[Total Duration]],"day","mn")</f>
        <v>58.93333333333333</v>
      </c>
      <c r="BB379" s="12">
        <f>Table15[[#This Row],[HSD Above 20 km/h]]/Table15[[#This Row],[Duration(min)]]</f>
        <v>8.0825227941176472</v>
      </c>
      <c r="BC379" s="12">
        <f>Table15[[#This Row],[Velocity Zone 4 (15-20 Km/h) (m)]]/Table15[[#This Row],[Duration(min)]]</f>
        <v>13.405486934389142</v>
      </c>
      <c r="BD379" s="12">
        <f>Table15[[#This Row],[Velocity Zone 6 (25 + Km/h) (m)]]/Table15[[#This Row],[Duration(min)]]</f>
        <v>2.5781674208144798</v>
      </c>
      <c r="BE379" s="12">
        <f>Table15[[#This Row],[Acceleration B1-3 Total Efforts (Gen 2)]]/Table15[[#This Row],[Duration(min)]]</f>
        <v>1.2047511312217196</v>
      </c>
      <c r="BF379" s="12">
        <f>Table15[[#This Row],[Deceleration B1-3 Total Efforts (Gen 2)]]/Table15[[#This Row],[Duration(min)]]</f>
        <v>1.0520361990950227</v>
      </c>
      <c r="BG379" s="12">
        <f>Table15[[#This Row],[High Intensity Distance (m)_&gt;15]]/Table15[[#This Row],[Duration(min)]]</f>
        <v>21.488009728506789</v>
      </c>
      <c r="BH379" s="12">
        <f>Table15[[#This Row],[Velocity Zone 5 (20-25 Km/h) (m)]]/Table15[[#This Row],[Duration(min)]]</f>
        <v>5.5043553733031683</v>
      </c>
      <c r="BI379" s="12">
        <f>Table15[[#This Row],[Total Player Load]]/Table15[[#This Row],[Duration(min)]]</f>
        <v>9.6111967194570145</v>
      </c>
      <c r="BJ379" s="12">
        <f>Table15[[#This Row],[ACC+DEC]]/Table15[[#This Row],[Duration(min)]]</f>
        <v>2.2567873303167421</v>
      </c>
      <c r="BK379" s="11"/>
      <c r="BL379" s="11"/>
    </row>
    <row r="380" spans="1:64" x14ac:dyDescent="0.3">
      <c r="A380" s="6" t="s">
        <v>23</v>
      </c>
      <c r="B380" s="6" t="s">
        <v>265</v>
      </c>
      <c r="C380" s="18" t="s">
        <v>266</v>
      </c>
      <c r="D380" s="6" t="s">
        <v>24</v>
      </c>
      <c r="E380" s="17" t="s">
        <v>272</v>
      </c>
      <c r="F380" s="19">
        <v>11659.0376</v>
      </c>
      <c r="G380" s="19">
        <v>558.42998999999998</v>
      </c>
      <c r="H380" s="19">
        <v>29.03256</v>
      </c>
      <c r="I380" s="19">
        <v>1204.61005</v>
      </c>
      <c r="J380" s="19">
        <v>86.46</v>
      </c>
      <c r="K380" s="19">
        <v>111</v>
      </c>
      <c r="L380" s="19">
        <v>97</v>
      </c>
      <c r="M380" s="19">
        <v>1763.0400400000001</v>
      </c>
      <c r="N380" s="19">
        <v>471.96999</v>
      </c>
      <c r="O380" s="19">
        <v>1138.77307</v>
      </c>
      <c r="P380" s="25">
        <v>104.25959</v>
      </c>
      <c r="Q380" s="26">
        <f>SUM(Table15[[#This Row],[Acceleration B1-3 Total Efforts (Gen 2)]:[Deceleration B1-3 Total Efforts (Gen 2)]])</f>
        <v>208</v>
      </c>
      <c r="R380" s="22">
        <f>AVERAGEIF(Table15[Name],Table15[[#This Row],[Name]],Table15[Total Distance (m)])</f>
        <v>6241.2704329032267</v>
      </c>
      <c r="S380" s="11">
        <f>AVERAGEIF(Table15[Name],Table15[[#This Row],[Name]],Table15[HSD Above 20 km/h])</f>
        <v>217.21870838709677</v>
      </c>
      <c r="T380" s="11">
        <f>AVERAGEIF(Table15[Name],Table15[[#This Row],[Name]],Table15[Maximum Velocity (km/h)])</f>
        <v>26.033857419354835</v>
      </c>
      <c r="U380" s="11">
        <f>AVERAGEIF(Table15[Name],Table15[[#This Row],[Name]],Table15[Velocity Zone 4 (15-20 Km/h) (m)])</f>
        <v>570.99710096774197</v>
      </c>
      <c r="V380" s="11">
        <f>AVERAGEIF(Table15[Name],Table15[[#This Row],[Name]],Table15[Velocity Zone 6 (25 + Km/h) (m)])</f>
        <v>39.649355161290323</v>
      </c>
      <c r="W380" s="11">
        <f>AVERAGEIF(Table15[Name],Table15[[#This Row],[Name]],Table15[Acceleration B1-3 Total Efforts (Gen 2)])</f>
        <v>62.967741935483872</v>
      </c>
      <c r="X380" s="11">
        <f>AVERAGEIF(Table15[Name],Table15[[#This Row],[Name]],Table15[Deceleration B1-3 Total Efforts (Gen 2)])</f>
        <v>49.29032258064516</v>
      </c>
      <c r="Y380" s="11">
        <f>AVERAGEIF(Table15[Name],Table15[[#This Row],[Name]],Table15[High Intensity Distance (m)_&gt;15])</f>
        <v>788.2158093548386</v>
      </c>
      <c r="Z380" s="11">
        <f>AVERAGEIF(Table15[Name],Table15[[#This Row],[Name]],Table15[Velocity Zone 5 (20-25 Km/h) (m)])</f>
        <v>177.56935322580642</v>
      </c>
      <c r="AA380" s="11">
        <f>AVERAGEIF(Table15[Name],Table15[[#This Row],[Name]],Table15[Total Player Load])</f>
        <v>665.93952838709663</v>
      </c>
      <c r="AB380" s="11">
        <f>AVERAGEIF(Table15[Name],Table15[[#This Row],[Name]],Table15[ACC+DEC])</f>
        <v>112.25806451612904</v>
      </c>
      <c r="AC380" s="11">
        <f>AVERAGE(Table15[Total Distance (m)])</f>
        <v>5546.0900840188679</v>
      </c>
      <c r="AD380" s="11">
        <f>AVERAGE(Table15[HSD Above 20 km/h])</f>
        <v>248.67511279245289</v>
      </c>
      <c r="AE380" s="11">
        <f>AVERAGE(Table15[Maximum Velocity (km/h)])</f>
        <v>25.938714150943401</v>
      </c>
      <c r="AF380" s="11">
        <f>AVERAGE(Table15[Velocity Zone 4 (15-20 Km/h) (m)])</f>
        <v>585.63754809433908</v>
      </c>
      <c r="AG380" s="11">
        <f>AVERAGE(Table15[Velocity Zone 6 (25 + Km/h) (m)])</f>
        <v>55.103452830188672</v>
      </c>
      <c r="AH380" s="11">
        <f>AVERAGE(Table15[Acceleration B1-3 Total Efforts (Gen 2)])</f>
        <v>70.932075471698113</v>
      </c>
      <c r="AI380" s="11">
        <f>AVERAGE(Table15[Deceleration B1-3 Total Efforts (Gen 2)])</f>
        <v>58.513207547169813</v>
      </c>
      <c r="AJ380" s="11">
        <f>AVERAGE(Table15[High Intensity Distance (m)_&gt;15])</f>
        <v>834.31266088679206</v>
      </c>
      <c r="AK380" s="11">
        <f>AVERAGE(Table15[Velocity Zone 5 (20-25 Km/h) (m)])</f>
        <v>193.57165996226419</v>
      </c>
      <c r="AL380" s="11">
        <f>AVERAGE(Table15[Total Player Load])</f>
        <v>612.17092028301886</v>
      </c>
      <c r="AM380" s="11">
        <f>AVERAGE(Table15[ACC+DEC])</f>
        <v>129.44528301886791</v>
      </c>
      <c r="AN380" s="11" t="str">
        <f>TEXT(Table15[[#This Row],[Date]],"mmmm")</f>
        <v>août</v>
      </c>
      <c r="AO380" s="11" t="e">
        <f ca="1">_xlfn.MAXIFS(Table15[Total Distance (m)],Table15[Name],Table15[[#This Row],[Name]])</f>
        <v>#NAME?</v>
      </c>
      <c r="AP380" s="11" t="e">
        <f ca="1">_xlfn.MAXIFS(Table15[HSD Above 20 km/h],Table15[Name],Table15[[#This Row],[Name]])</f>
        <v>#NAME?</v>
      </c>
      <c r="AQ380" s="11" t="e">
        <f ca="1">_xlfn.MAXIFS(Table15[Maximum Velocity (km/h)],Table15[Name],Table15[[#This Row],[Name]])</f>
        <v>#NAME?</v>
      </c>
      <c r="AR380" s="9" t="e">
        <f ca="1">Table15[[#This Row],[Maximum Velocity (km/h)]]/Table15[[#This Row],[Max_Maximum Velocity (km/h)]]</f>
        <v>#NAME?</v>
      </c>
      <c r="AS380" s="11" t="e">
        <f ca="1">_xlfn.MAXIFS(Table15[Velocity Zone 4 (15-20 Km/h) (m)],Table15[Name],Table15[[#This Row],[Name]])</f>
        <v>#NAME?</v>
      </c>
      <c r="AT380" s="11" t="e">
        <f ca="1">_xlfn.MAXIFS(Table15[Velocity Zone 6 (25 + Km/h) (m)],Table15[Name],Table15[[#This Row],[Name]])</f>
        <v>#NAME?</v>
      </c>
      <c r="AU380" s="11" t="e">
        <f ca="1">_xlfn.MAXIFS(Table15[Acceleration B1-3 Total Efforts (Gen 2)],Table15[Name],Table15[[#This Row],[Name]])</f>
        <v>#NAME?</v>
      </c>
      <c r="AV380" s="11" t="e">
        <f ca="1">_xlfn.MAXIFS(Table15[Deceleration B1-3 Total Efforts (Gen 2)],Table15[Name],Table15[[#This Row],[Name]])</f>
        <v>#NAME?</v>
      </c>
      <c r="AW380" s="11" t="e">
        <f ca="1">_xlfn.MAXIFS(Table15[High Intensity Distance (m)_&gt;15],Table15[Name],Table15[[#This Row],[Name]])</f>
        <v>#NAME?</v>
      </c>
      <c r="AX380" s="11" t="e">
        <f ca="1">_xlfn.MAXIFS(Table15[Velocity Zone 5 (20-25 Km/h) (m)],Table15[Name],Table15[[#This Row],[Name]])</f>
        <v>#NAME?</v>
      </c>
      <c r="AY380" s="11" t="e">
        <f ca="1">_xlfn.MAXIFS(Table15[Total Player Load],Table15[Name],Table15[[#This Row],[Name]])</f>
        <v>#NAME?</v>
      </c>
      <c r="AZ380" s="11" t="e">
        <f ca="1">_xlfn.MAXIFS(Table15[ACC+DEC],Table15[Name],Table15[[#This Row],[Name]])</f>
        <v>#NAME?</v>
      </c>
      <c r="BA380" s="11">
        <f>CONVERT(Table15[[#This Row],[Total Duration]],"day","mn")</f>
        <v>112.03333333333333</v>
      </c>
      <c r="BB380" s="12">
        <f>Table15[[#This Row],[HSD Above 20 km/h]]/Table15[[#This Row],[Duration(min)]]</f>
        <v>4.9844985718536146</v>
      </c>
      <c r="BC380" s="12">
        <f>Table15[[#This Row],[Velocity Zone 4 (15-20 Km/h) (m)]]/Table15[[#This Row],[Duration(min)]]</f>
        <v>10.752246801547159</v>
      </c>
      <c r="BD380" s="12">
        <f>Table15[[#This Row],[Velocity Zone 6 (25 + Km/h) (m)]]/Table15[[#This Row],[Duration(min)]]</f>
        <v>0.77173460279678663</v>
      </c>
      <c r="BE380" s="12">
        <f>Table15[[#This Row],[Acceleration B1-3 Total Efforts (Gen 2)]]/Table15[[#This Row],[Duration(min)]]</f>
        <v>0.99077655459684622</v>
      </c>
      <c r="BF380" s="12">
        <f>Table15[[#This Row],[Deceleration B1-3 Total Efforts (Gen 2)]]/Table15[[#This Row],[Duration(min)]]</f>
        <v>0.86581374590895566</v>
      </c>
      <c r="BG380" s="12">
        <f>Table15[[#This Row],[High Intensity Distance (m)_&gt;15]]/Table15[[#This Row],[Duration(min)]]</f>
        <v>15.736745373400774</v>
      </c>
      <c r="BH380" s="12">
        <f>Table15[[#This Row],[Velocity Zone 5 (20-25 Km/h) (m)]]/Table15[[#This Row],[Duration(min)]]</f>
        <v>4.2127639690568284</v>
      </c>
      <c r="BI380" s="12">
        <f>Table15[[#This Row],[Total Player Load]]/Table15[[#This Row],[Duration(min)]]</f>
        <v>10.164591520380839</v>
      </c>
      <c r="BJ380" s="12">
        <f>Table15[[#This Row],[ACC+DEC]]/Table15[[#This Row],[Duration(min)]]</f>
        <v>1.856590300505802</v>
      </c>
      <c r="BK380" s="11"/>
      <c r="BL380" s="11"/>
    </row>
    <row r="381" spans="1:64" x14ac:dyDescent="0.3">
      <c r="A381" s="6" t="s">
        <v>243</v>
      </c>
      <c r="B381" s="6" t="s">
        <v>265</v>
      </c>
      <c r="C381" s="18" t="s">
        <v>266</v>
      </c>
      <c r="D381" s="6" t="s">
        <v>36</v>
      </c>
      <c r="E381" s="17" t="s">
        <v>269</v>
      </c>
      <c r="F381" s="19">
        <v>11595.844730000001</v>
      </c>
      <c r="G381" s="19">
        <v>814.22999000000004</v>
      </c>
      <c r="H381" s="19">
        <v>29.22486</v>
      </c>
      <c r="I381" s="19">
        <v>2220.1400100000001</v>
      </c>
      <c r="J381" s="19">
        <v>178.68</v>
      </c>
      <c r="K381" s="19">
        <v>138</v>
      </c>
      <c r="L381" s="19">
        <v>183</v>
      </c>
      <c r="M381" s="19">
        <v>3034.37</v>
      </c>
      <c r="N381" s="19">
        <v>635.54998999999998</v>
      </c>
      <c r="O381" s="19">
        <v>1134.8512599999999</v>
      </c>
      <c r="P381" s="25">
        <v>103.20429</v>
      </c>
      <c r="Q381" s="26">
        <f>SUM(Table15[[#This Row],[Acceleration B1-3 Total Efforts (Gen 2)]:[Deceleration B1-3 Total Efforts (Gen 2)]])</f>
        <v>321</v>
      </c>
      <c r="R381" s="22">
        <f>AVERAGEIF(Table15[Name],Table15[[#This Row],[Name]],Table15[Total Distance (m)])</f>
        <v>4653.3394641666673</v>
      </c>
      <c r="S381" s="11">
        <f>AVERAGEIF(Table15[Name],Table15[[#This Row],[Name]],Table15[HSD Above 20 km/h])</f>
        <v>212.23666666666668</v>
      </c>
      <c r="T381" s="11">
        <f>AVERAGEIF(Table15[Name],Table15[[#This Row],[Name]],Table15[Maximum Velocity (km/h)])</f>
        <v>24.099748333333327</v>
      </c>
      <c r="U381" s="11">
        <f>AVERAGEIF(Table15[Name],Table15[[#This Row],[Name]],Table15[Velocity Zone 4 (15-20 Km/h) (m)])</f>
        <v>675.83916416666659</v>
      </c>
      <c r="V381" s="11">
        <f>AVERAGEIF(Table15[Name],Table15[[#This Row],[Name]],Table15[Velocity Zone 6 (25 + Km/h) (m)])</f>
        <v>35.158333333333331</v>
      </c>
      <c r="W381" s="11">
        <f>AVERAGEIF(Table15[Name],Table15[[#This Row],[Name]],Table15[Acceleration B1-3 Total Efforts (Gen 2)])</f>
        <v>68.666666666666671</v>
      </c>
      <c r="X381" s="11">
        <f>AVERAGEIF(Table15[Name],Table15[[#This Row],[Name]],Table15[Deceleration B1-3 Total Efforts (Gen 2)])</f>
        <v>68.083333333333329</v>
      </c>
      <c r="Y381" s="11">
        <f>AVERAGEIF(Table15[Name],Table15[[#This Row],[Name]],Table15[High Intensity Distance (m)_&gt;15])</f>
        <v>888.07583083333338</v>
      </c>
      <c r="Z381" s="11">
        <f>AVERAGEIF(Table15[Name],Table15[[#This Row],[Name]],Table15[Velocity Zone 5 (20-25 Km/h) (m)])</f>
        <v>177.07833333333329</v>
      </c>
      <c r="AA381" s="11">
        <f>AVERAGEIF(Table15[Name],Table15[[#This Row],[Name]],Table15[Total Player Load])</f>
        <v>513.82177583333339</v>
      </c>
      <c r="AB381" s="11">
        <f>AVERAGEIF(Table15[Name],Table15[[#This Row],[Name]],Table15[ACC+DEC])</f>
        <v>136.75</v>
      </c>
      <c r="AC381" s="11">
        <f>AVERAGE(Table15[Total Distance (m)])</f>
        <v>5546.0900840188679</v>
      </c>
      <c r="AD381" s="11">
        <f>AVERAGE(Table15[HSD Above 20 km/h])</f>
        <v>248.67511279245289</v>
      </c>
      <c r="AE381" s="11">
        <f>AVERAGE(Table15[Maximum Velocity (km/h)])</f>
        <v>25.938714150943401</v>
      </c>
      <c r="AF381" s="11">
        <f>AVERAGE(Table15[Velocity Zone 4 (15-20 Km/h) (m)])</f>
        <v>585.63754809433908</v>
      </c>
      <c r="AG381" s="11">
        <f>AVERAGE(Table15[Velocity Zone 6 (25 + Km/h) (m)])</f>
        <v>55.103452830188672</v>
      </c>
      <c r="AH381" s="11">
        <f>AVERAGE(Table15[Acceleration B1-3 Total Efforts (Gen 2)])</f>
        <v>70.932075471698113</v>
      </c>
      <c r="AI381" s="11">
        <f>AVERAGE(Table15[Deceleration B1-3 Total Efforts (Gen 2)])</f>
        <v>58.513207547169813</v>
      </c>
      <c r="AJ381" s="11">
        <f>AVERAGE(Table15[High Intensity Distance (m)_&gt;15])</f>
        <v>834.31266088679206</v>
      </c>
      <c r="AK381" s="11">
        <f>AVERAGE(Table15[Velocity Zone 5 (20-25 Km/h) (m)])</f>
        <v>193.57165996226419</v>
      </c>
      <c r="AL381" s="11">
        <f>AVERAGE(Table15[Total Player Load])</f>
        <v>612.17092028301886</v>
      </c>
      <c r="AM381" s="11">
        <f>AVERAGE(Table15[ACC+DEC])</f>
        <v>129.44528301886791</v>
      </c>
      <c r="AN381" s="11" t="str">
        <f>TEXT(Table15[[#This Row],[Date]],"mmmm")</f>
        <v>août</v>
      </c>
      <c r="AO381" s="11" t="e">
        <f ca="1">_xlfn.MAXIFS(Table15[Total Distance (m)],Table15[Name],Table15[[#This Row],[Name]])</f>
        <v>#NAME?</v>
      </c>
      <c r="AP381" s="11" t="e">
        <f ca="1">_xlfn.MAXIFS(Table15[HSD Above 20 km/h],Table15[Name],Table15[[#This Row],[Name]])</f>
        <v>#NAME?</v>
      </c>
      <c r="AQ381" s="11" t="e">
        <f ca="1">_xlfn.MAXIFS(Table15[Maximum Velocity (km/h)],Table15[Name],Table15[[#This Row],[Name]])</f>
        <v>#NAME?</v>
      </c>
      <c r="AR381" s="9" t="e">
        <f ca="1">Table15[[#This Row],[Maximum Velocity (km/h)]]/Table15[[#This Row],[Max_Maximum Velocity (km/h)]]</f>
        <v>#NAME?</v>
      </c>
      <c r="AS381" s="11" t="e">
        <f ca="1">_xlfn.MAXIFS(Table15[Velocity Zone 4 (15-20 Km/h) (m)],Table15[Name],Table15[[#This Row],[Name]])</f>
        <v>#NAME?</v>
      </c>
      <c r="AT381" s="11" t="e">
        <f ca="1">_xlfn.MAXIFS(Table15[Velocity Zone 6 (25 + Km/h) (m)],Table15[Name],Table15[[#This Row],[Name]])</f>
        <v>#NAME?</v>
      </c>
      <c r="AU381" s="11" t="e">
        <f ca="1">_xlfn.MAXIFS(Table15[Acceleration B1-3 Total Efforts (Gen 2)],Table15[Name],Table15[[#This Row],[Name]])</f>
        <v>#NAME?</v>
      </c>
      <c r="AV381" s="11" t="e">
        <f ca="1">_xlfn.MAXIFS(Table15[Deceleration B1-3 Total Efforts (Gen 2)],Table15[Name],Table15[[#This Row],[Name]])</f>
        <v>#NAME?</v>
      </c>
      <c r="AW381" s="11" t="e">
        <f ca="1">_xlfn.MAXIFS(Table15[High Intensity Distance (m)_&gt;15],Table15[Name],Table15[[#This Row],[Name]])</f>
        <v>#NAME?</v>
      </c>
      <c r="AX381" s="11" t="e">
        <f ca="1">_xlfn.MAXIFS(Table15[Velocity Zone 5 (20-25 Km/h) (m)],Table15[Name],Table15[[#This Row],[Name]])</f>
        <v>#NAME?</v>
      </c>
      <c r="AY381" s="11" t="e">
        <f ca="1">_xlfn.MAXIFS(Table15[Total Player Load],Table15[Name],Table15[[#This Row],[Name]])</f>
        <v>#NAME?</v>
      </c>
      <c r="AZ381" s="11" t="e">
        <f ca="1">_xlfn.MAXIFS(Table15[ACC+DEC],Table15[Name],Table15[[#This Row],[Name]])</f>
        <v>#NAME?</v>
      </c>
      <c r="BA381" s="11">
        <f>CONVERT(Table15[[#This Row],[Total Duration]],"day","mn")</f>
        <v>112.35</v>
      </c>
      <c r="BB381" s="12">
        <f>Table15[[#This Row],[HSD Above 20 km/h]]/Table15[[#This Row],[Duration(min)]]</f>
        <v>7.2472629283489107</v>
      </c>
      <c r="BC381" s="12">
        <f>Table15[[#This Row],[Velocity Zone 4 (15-20 Km/h) (m)]]/Table15[[#This Row],[Duration(min)]]</f>
        <v>19.760925767690257</v>
      </c>
      <c r="BD381" s="12">
        <f>Table15[[#This Row],[Velocity Zone 6 (25 + Km/h) (m)]]/Table15[[#This Row],[Duration(min)]]</f>
        <v>1.5903871829105476</v>
      </c>
      <c r="BE381" s="12">
        <f>Table15[[#This Row],[Acceleration B1-3 Total Efforts (Gen 2)]]/Table15[[#This Row],[Duration(min)]]</f>
        <v>1.2283044058744994</v>
      </c>
      <c r="BF381" s="12">
        <f>Table15[[#This Row],[Deceleration B1-3 Total Efforts (Gen 2)]]/Table15[[#This Row],[Duration(min)]]</f>
        <v>1.6288384512683578</v>
      </c>
      <c r="BG381" s="12">
        <f>Table15[[#This Row],[High Intensity Distance (m)_&gt;15]]/Table15[[#This Row],[Duration(min)]]</f>
        <v>27.008188696039163</v>
      </c>
      <c r="BH381" s="12">
        <f>Table15[[#This Row],[Velocity Zone 5 (20-25 Km/h) (m)]]/Table15[[#This Row],[Duration(min)]]</f>
        <v>5.656875745438362</v>
      </c>
      <c r="BI381" s="12">
        <f>Table15[[#This Row],[Total Player Load]]/Table15[[#This Row],[Duration(min)]]</f>
        <v>10.101034801958166</v>
      </c>
      <c r="BJ381" s="12">
        <f>Table15[[#This Row],[ACC+DEC]]/Table15[[#This Row],[Duration(min)]]</f>
        <v>2.8571428571428572</v>
      </c>
      <c r="BK381" s="11"/>
      <c r="BL381" s="11"/>
    </row>
    <row r="382" spans="1:64" x14ac:dyDescent="0.3">
      <c r="A382" s="6" t="s">
        <v>29</v>
      </c>
      <c r="B382" s="6" t="s">
        <v>265</v>
      </c>
      <c r="C382" s="18" t="s">
        <v>266</v>
      </c>
      <c r="D382" s="6" t="s">
        <v>19</v>
      </c>
      <c r="E382" s="17" t="s">
        <v>273</v>
      </c>
      <c r="F382" s="19">
        <v>9791.4067400000004</v>
      </c>
      <c r="G382" s="19">
        <v>653.76999000000001</v>
      </c>
      <c r="H382" s="19">
        <v>30.417829999999999</v>
      </c>
      <c r="I382" s="19">
        <v>1463.67004</v>
      </c>
      <c r="J382" s="19">
        <v>99.12</v>
      </c>
      <c r="K382" s="19">
        <v>95</v>
      </c>
      <c r="L382" s="19">
        <v>89</v>
      </c>
      <c r="M382" s="19">
        <v>2117.4400300000002</v>
      </c>
      <c r="N382" s="19">
        <v>554.64999</v>
      </c>
      <c r="O382" s="19">
        <v>910.93091000000004</v>
      </c>
      <c r="P382" s="25">
        <v>93.159660000000002</v>
      </c>
      <c r="Q382" s="26">
        <f>SUM(Table15[[#This Row],[Acceleration B1-3 Total Efforts (Gen 2)]:[Deceleration B1-3 Total Efforts (Gen 2)]])</f>
        <v>184</v>
      </c>
      <c r="R382" s="22">
        <f>AVERAGEIF(Table15[Name],Table15[[#This Row],[Name]],Table15[Total Distance (m)])</f>
        <v>5728.9490364516105</v>
      </c>
      <c r="S382" s="11">
        <f>AVERAGEIF(Table15[Name],Table15[[#This Row],[Name]],Table15[HSD Above 20 km/h])</f>
        <v>239.85128903225805</v>
      </c>
      <c r="T382" s="11">
        <f>AVERAGEIF(Table15[Name],Table15[[#This Row],[Name]],Table15[Maximum Velocity (km/h)])</f>
        <v>25.935883548387089</v>
      </c>
      <c r="U382" s="11">
        <f>AVERAGEIF(Table15[Name],Table15[[#This Row],[Name]],Table15[Velocity Zone 4 (15-20 Km/h) (m)])</f>
        <v>718.38871516129029</v>
      </c>
      <c r="V382" s="11">
        <f>AVERAGEIF(Table15[Name],Table15[[#This Row],[Name]],Table15[Velocity Zone 6 (25 + Km/h) (m)])</f>
        <v>46.860967419354829</v>
      </c>
      <c r="W382" s="11">
        <f>AVERAGEIF(Table15[Name],Table15[[#This Row],[Name]],Table15[Acceleration B1-3 Total Efforts (Gen 2)])</f>
        <v>75.193548387096769</v>
      </c>
      <c r="X382" s="11">
        <f>AVERAGEIF(Table15[Name],Table15[[#This Row],[Name]],Table15[Deceleration B1-3 Total Efforts (Gen 2)])</f>
        <v>57.548387096774192</v>
      </c>
      <c r="Y382" s="11">
        <f>AVERAGEIF(Table15[Name],Table15[[#This Row],[Name]],Table15[High Intensity Distance (m)_&gt;15])</f>
        <v>958.24000419354843</v>
      </c>
      <c r="Z382" s="11">
        <f>AVERAGEIF(Table15[Name],Table15[[#This Row],[Name]],Table15[Velocity Zone 5 (20-25 Km/h) (m)])</f>
        <v>192.99032161290322</v>
      </c>
      <c r="AA382" s="11">
        <f>AVERAGEIF(Table15[Name],Table15[[#This Row],[Name]],Table15[Total Player Load])</f>
        <v>618.45316032258052</v>
      </c>
      <c r="AB382" s="11">
        <f>AVERAGEIF(Table15[Name],Table15[[#This Row],[Name]],Table15[ACC+DEC])</f>
        <v>132.74193548387098</v>
      </c>
      <c r="AC382" s="11">
        <f>AVERAGE(Table15[Total Distance (m)])</f>
        <v>5546.0900840188679</v>
      </c>
      <c r="AD382" s="11">
        <f>AVERAGE(Table15[HSD Above 20 km/h])</f>
        <v>248.67511279245289</v>
      </c>
      <c r="AE382" s="11">
        <f>AVERAGE(Table15[Maximum Velocity (km/h)])</f>
        <v>25.938714150943401</v>
      </c>
      <c r="AF382" s="11">
        <f>AVERAGE(Table15[Velocity Zone 4 (15-20 Km/h) (m)])</f>
        <v>585.63754809433908</v>
      </c>
      <c r="AG382" s="11">
        <f>AVERAGE(Table15[Velocity Zone 6 (25 + Km/h) (m)])</f>
        <v>55.103452830188672</v>
      </c>
      <c r="AH382" s="11">
        <f>AVERAGE(Table15[Acceleration B1-3 Total Efforts (Gen 2)])</f>
        <v>70.932075471698113</v>
      </c>
      <c r="AI382" s="11">
        <f>AVERAGE(Table15[Deceleration B1-3 Total Efforts (Gen 2)])</f>
        <v>58.513207547169813</v>
      </c>
      <c r="AJ382" s="11">
        <f>AVERAGE(Table15[High Intensity Distance (m)_&gt;15])</f>
        <v>834.31266088679206</v>
      </c>
      <c r="AK382" s="11">
        <f>AVERAGE(Table15[Velocity Zone 5 (20-25 Km/h) (m)])</f>
        <v>193.57165996226419</v>
      </c>
      <c r="AL382" s="11">
        <f>AVERAGE(Table15[Total Player Load])</f>
        <v>612.17092028301886</v>
      </c>
      <c r="AM382" s="11">
        <f>AVERAGE(Table15[ACC+DEC])</f>
        <v>129.44528301886791</v>
      </c>
      <c r="AN382" s="11" t="str">
        <f>TEXT(Table15[[#This Row],[Date]],"mmmm")</f>
        <v>août</v>
      </c>
      <c r="AO382" s="11" t="e">
        <f ca="1">_xlfn.MAXIFS(Table15[Total Distance (m)],Table15[Name],Table15[[#This Row],[Name]])</f>
        <v>#NAME?</v>
      </c>
      <c r="AP382" s="11" t="e">
        <f ca="1">_xlfn.MAXIFS(Table15[HSD Above 20 km/h],Table15[Name],Table15[[#This Row],[Name]])</f>
        <v>#NAME?</v>
      </c>
      <c r="AQ382" s="11" t="e">
        <f ca="1">_xlfn.MAXIFS(Table15[Maximum Velocity (km/h)],Table15[Name],Table15[[#This Row],[Name]])</f>
        <v>#NAME?</v>
      </c>
      <c r="AR382" s="9" t="e">
        <f ca="1">Table15[[#This Row],[Maximum Velocity (km/h)]]/Table15[[#This Row],[Max_Maximum Velocity (km/h)]]</f>
        <v>#NAME?</v>
      </c>
      <c r="AS382" s="11" t="e">
        <f ca="1">_xlfn.MAXIFS(Table15[Velocity Zone 4 (15-20 Km/h) (m)],Table15[Name],Table15[[#This Row],[Name]])</f>
        <v>#NAME?</v>
      </c>
      <c r="AT382" s="11" t="e">
        <f ca="1">_xlfn.MAXIFS(Table15[Velocity Zone 6 (25 + Km/h) (m)],Table15[Name],Table15[[#This Row],[Name]])</f>
        <v>#NAME?</v>
      </c>
      <c r="AU382" s="11" t="e">
        <f ca="1">_xlfn.MAXIFS(Table15[Acceleration B1-3 Total Efforts (Gen 2)],Table15[Name],Table15[[#This Row],[Name]])</f>
        <v>#NAME?</v>
      </c>
      <c r="AV382" s="11" t="e">
        <f ca="1">_xlfn.MAXIFS(Table15[Deceleration B1-3 Total Efforts (Gen 2)],Table15[Name],Table15[[#This Row],[Name]])</f>
        <v>#NAME?</v>
      </c>
      <c r="AW382" s="11" t="e">
        <f ca="1">_xlfn.MAXIFS(Table15[High Intensity Distance (m)_&gt;15],Table15[Name],Table15[[#This Row],[Name]])</f>
        <v>#NAME?</v>
      </c>
      <c r="AX382" s="11" t="e">
        <f ca="1">_xlfn.MAXIFS(Table15[Velocity Zone 5 (20-25 Km/h) (m)],Table15[Name],Table15[[#This Row],[Name]])</f>
        <v>#NAME?</v>
      </c>
      <c r="AY382" s="11" t="e">
        <f ca="1">_xlfn.MAXIFS(Table15[Total Player Load],Table15[Name],Table15[[#This Row],[Name]])</f>
        <v>#NAME?</v>
      </c>
      <c r="AZ382" s="11" t="e">
        <f ca="1">_xlfn.MAXIFS(Table15[ACC+DEC],Table15[Name],Table15[[#This Row],[Name]])</f>
        <v>#NAME?</v>
      </c>
      <c r="BA382" s="11">
        <f>CONVERT(Table15[[#This Row],[Total Duration]],"day","mn")</f>
        <v>105.1</v>
      </c>
      <c r="BB382" s="12">
        <f>Table15[[#This Row],[HSD Above 20 km/h]]/Table15[[#This Row],[Duration(min)]]</f>
        <v>6.2204566127497625</v>
      </c>
      <c r="BC382" s="12">
        <f>Table15[[#This Row],[Velocity Zone 4 (15-20 Km/h) (m)]]/Table15[[#This Row],[Duration(min)]]</f>
        <v>13.92645137963844</v>
      </c>
      <c r="BD382" s="12">
        <f>Table15[[#This Row],[Velocity Zone 6 (25 + Km/h) (m)]]/Table15[[#This Row],[Duration(min)]]</f>
        <v>0.94310180780209329</v>
      </c>
      <c r="BE382" s="12">
        <f>Table15[[#This Row],[Acceleration B1-3 Total Efforts (Gen 2)]]/Table15[[#This Row],[Duration(min)]]</f>
        <v>0.90390104662226456</v>
      </c>
      <c r="BF382" s="12">
        <f>Table15[[#This Row],[Deceleration B1-3 Total Efforts (Gen 2)]]/Table15[[#This Row],[Duration(min)]]</f>
        <v>0.84681255946717415</v>
      </c>
      <c r="BG382" s="12">
        <f>Table15[[#This Row],[High Intensity Distance (m)_&gt;15]]/Table15[[#This Row],[Duration(min)]]</f>
        <v>20.146907992388204</v>
      </c>
      <c r="BH382" s="12">
        <f>Table15[[#This Row],[Velocity Zone 5 (20-25 Km/h) (m)]]/Table15[[#This Row],[Duration(min)]]</f>
        <v>5.2773548049476693</v>
      </c>
      <c r="BI382" s="12">
        <f>Table15[[#This Row],[Total Player Load]]/Table15[[#This Row],[Duration(min)]]</f>
        <v>8.6672779257849673</v>
      </c>
      <c r="BJ382" s="12">
        <f>Table15[[#This Row],[ACC+DEC]]/Table15[[#This Row],[Duration(min)]]</f>
        <v>1.7507136060894388</v>
      </c>
      <c r="BK382" s="11"/>
      <c r="BL382" s="11"/>
    </row>
    <row r="383" spans="1:64" x14ac:dyDescent="0.3">
      <c r="A383" s="6" t="s">
        <v>31</v>
      </c>
      <c r="B383" s="6" t="s">
        <v>265</v>
      </c>
      <c r="C383" s="18" t="s">
        <v>266</v>
      </c>
      <c r="D383" s="6" t="s">
        <v>13</v>
      </c>
      <c r="E383" s="17" t="s">
        <v>274</v>
      </c>
      <c r="F383" s="19">
        <v>9804.6225599999998</v>
      </c>
      <c r="G383" s="19">
        <v>665.18</v>
      </c>
      <c r="H383" s="19">
        <v>33.046660000000003</v>
      </c>
      <c r="I383" s="19">
        <v>1018.06003</v>
      </c>
      <c r="J383" s="19">
        <v>266.12</v>
      </c>
      <c r="K383" s="19">
        <v>117</v>
      </c>
      <c r="L383" s="19">
        <v>111</v>
      </c>
      <c r="M383" s="19">
        <v>1683.2400299999999</v>
      </c>
      <c r="N383" s="19">
        <v>399.06</v>
      </c>
      <c r="O383" s="19">
        <v>887.29305999999997</v>
      </c>
      <c r="P383" s="25">
        <v>86.878439999999998</v>
      </c>
      <c r="Q383" s="26">
        <f>SUM(Table15[[#This Row],[Acceleration B1-3 Total Efforts (Gen 2)]:[Deceleration B1-3 Total Efforts (Gen 2)]])</f>
        <v>228</v>
      </c>
      <c r="R383" s="22">
        <f>AVERAGEIF(Table15[Name],Table15[[#This Row],[Name]],Table15[Total Distance (m)])</f>
        <v>5736.3535444827576</v>
      </c>
      <c r="S383" s="11">
        <f>AVERAGEIF(Table15[Name],Table15[[#This Row],[Name]],Table15[HSD Above 20 km/h])</f>
        <v>310.48689620689652</v>
      </c>
      <c r="T383" s="11">
        <f>AVERAGEIF(Table15[Name],Table15[[#This Row],[Name]],Table15[Maximum Velocity (km/h)])</f>
        <v>28.726263448275855</v>
      </c>
      <c r="U383" s="11">
        <f>AVERAGEIF(Table15[Name],Table15[[#This Row],[Name]],Table15[Velocity Zone 4 (15-20 Km/h) (m)])</f>
        <v>532.37862275862074</v>
      </c>
      <c r="V383" s="11">
        <f>AVERAGEIF(Table15[Name],Table15[[#This Row],[Name]],Table15[Velocity Zone 6 (25 + Km/h) (m)])</f>
        <v>94.211723793103417</v>
      </c>
      <c r="W383" s="11">
        <f>AVERAGEIF(Table15[Name],Table15[[#This Row],[Name]],Table15[Acceleration B1-3 Total Efforts (Gen 2)])</f>
        <v>72.41379310344827</v>
      </c>
      <c r="X383" s="11">
        <f>AVERAGEIF(Table15[Name],Table15[[#This Row],[Name]],Table15[Deceleration B1-3 Total Efforts (Gen 2)])</f>
        <v>61.517241379310342</v>
      </c>
      <c r="Y383" s="11">
        <f>AVERAGEIF(Table15[Name],Table15[[#This Row],[Name]],Table15[High Intensity Distance (m)_&gt;15])</f>
        <v>842.86551896551737</v>
      </c>
      <c r="Z383" s="11">
        <f>AVERAGEIF(Table15[Name],Table15[[#This Row],[Name]],Table15[Velocity Zone 5 (20-25 Km/h) (m)])</f>
        <v>216.27517241379309</v>
      </c>
      <c r="AA383" s="11">
        <f>AVERAGEIF(Table15[Name],Table15[[#This Row],[Name]],Table15[Total Player Load])</f>
        <v>644.87674827586204</v>
      </c>
      <c r="AB383" s="11">
        <f>AVERAGEIF(Table15[Name],Table15[[#This Row],[Name]],Table15[ACC+DEC])</f>
        <v>133.93103448275863</v>
      </c>
      <c r="AC383" s="11">
        <f>AVERAGE(Table15[Total Distance (m)])</f>
        <v>5546.0900840188679</v>
      </c>
      <c r="AD383" s="11">
        <f>AVERAGE(Table15[HSD Above 20 km/h])</f>
        <v>248.67511279245289</v>
      </c>
      <c r="AE383" s="11">
        <f>AVERAGE(Table15[Maximum Velocity (km/h)])</f>
        <v>25.938714150943401</v>
      </c>
      <c r="AF383" s="11">
        <f>AVERAGE(Table15[Velocity Zone 4 (15-20 Km/h) (m)])</f>
        <v>585.63754809433908</v>
      </c>
      <c r="AG383" s="11">
        <f>AVERAGE(Table15[Velocity Zone 6 (25 + Km/h) (m)])</f>
        <v>55.103452830188672</v>
      </c>
      <c r="AH383" s="11">
        <f>AVERAGE(Table15[Acceleration B1-3 Total Efforts (Gen 2)])</f>
        <v>70.932075471698113</v>
      </c>
      <c r="AI383" s="11">
        <f>AVERAGE(Table15[Deceleration B1-3 Total Efforts (Gen 2)])</f>
        <v>58.513207547169813</v>
      </c>
      <c r="AJ383" s="11">
        <f>AVERAGE(Table15[High Intensity Distance (m)_&gt;15])</f>
        <v>834.31266088679206</v>
      </c>
      <c r="AK383" s="11">
        <f>AVERAGE(Table15[Velocity Zone 5 (20-25 Km/h) (m)])</f>
        <v>193.57165996226419</v>
      </c>
      <c r="AL383" s="11">
        <f>AVERAGE(Table15[Total Player Load])</f>
        <v>612.17092028301886</v>
      </c>
      <c r="AM383" s="11">
        <f>AVERAGE(Table15[ACC+DEC])</f>
        <v>129.44528301886791</v>
      </c>
      <c r="AN383" s="11" t="str">
        <f>TEXT(Table15[[#This Row],[Date]],"mmmm")</f>
        <v>août</v>
      </c>
      <c r="AO383" s="11" t="e">
        <f ca="1">_xlfn.MAXIFS(Table15[Total Distance (m)],Table15[Name],Table15[[#This Row],[Name]])</f>
        <v>#NAME?</v>
      </c>
      <c r="AP383" s="11" t="e">
        <f ca="1">_xlfn.MAXIFS(Table15[HSD Above 20 km/h],Table15[Name],Table15[[#This Row],[Name]])</f>
        <v>#NAME?</v>
      </c>
      <c r="AQ383" s="11" t="e">
        <f ca="1">_xlfn.MAXIFS(Table15[Maximum Velocity (km/h)],Table15[Name],Table15[[#This Row],[Name]])</f>
        <v>#NAME?</v>
      </c>
      <c r="AR383" s="9" t="e">
        <f ca="1">Table15[[#This Row],[Maximum Velocity (km/h)]]/Table15[[#This Row],[Max_Maximum Velocity (km/h)]]</f>
        <v>#NAME?</v>
      </c>
      <c r="AS383" s="11" t="e">
        <f ca="1">_xlfn.MAXIFS(Table15[Velocity Zone 4 (15-20 Km/h) (m)],Table15[Name],Table15[[#This Row],[Name]])</f>
        <v>#NAME?</v>
      </c>
      <c r="AT383" s="11" t="e">
        <f ca="1">_xlfn.MAXIFS(Table15[Velocity Zone 6 (25 + Km/h) (m)],Table15[Name],Table15[[#This Row],[Name]])</f>
        <v>#NAME?</v>
      </c>
      <c r="AU383" s="11" t="e">
        <f ca="1">_xlfn.MAXIFS(Table15[Acceleration B1-3 Total Efforts (Gen 2)],Table15[Name],Table15[[#This Row],[Name]])</f>
        <v>#NAME?</v>
      </c>
      <c r="AV383" s="11" t="e">
        <f ca="1">_xlfn.MAXIFS(Table15[Deceleration B1-3 Total Efforts (Gen 2)],Table15[Name],Table15[[#This Row],[Name]])</f>
        <v>#NAME?</v>
      </c>
      <c r="AW383" s="11" t="e">
        <f ca="1">_xlfn.MAXIFS(Table15[High Intensity Distance (m)_&gt;15],Table15[Name],Table15[[#This Row],[Name]])</f>
        <v>#NAME?</v>
      </c>
      <c r="AX383" s="11" t="e">
        <f ca="1">_xlfn.MAXIFS(Table15[Velocity Zone 5 (20-25 Km/h) (m)],Table15[Name],Table15[[#This Row],[Name]])</f>
        <v>#NAME?</v>
      </c>
      <c r="AY383" s="11" t="e">
        <f ca="1">_xlfn.MAXIFS(Table15[Total Player Load],Table15[Name],Table15[[#This Row],[Name]])</f>
        <v>#NAME?</v>
      </c>
      <c r="AZ383" s="11" t="e">
        <f ca="1">_xlfn.MAXIFS(Table15[ACC+DEC],Table15[Name],Table15[[#This Row],[Name]])</f>
        <v>#NAME?</v>
      </c>
      <c r="BA383" s="11">
        <f>CONVERT(Table15[[#This Row],[Total Duration]],"day","mn")</f>
        <v>112.85</v>
      </c>
      <c r="BB383" s="12">
        <f>Table15[[#This Row],[HSD Above 20 km/h]]/Table15[[#This Row],[Duration(min)]]</f>
        <v>5.894373061586176</v>
      </c>
      <c r="BC383" s="12">
        <f>Table15[[#This Row],[Velocity Zone 4 (15-20 Km/h) (m)]]/Table15[[#This Row],[Duration(min)]]</f>
        <v>9.0213560478511301</v>
      </c>
      <c r="BD383" s="12">
        <f>Table15[[#This Row],[Velocity Zone 6 (25 + Km/h) (m)]]/Table15[[#This Row],[Duration(min)]]</f>
        <v>2.3581745680106336</v>
      </c>
      <c r="BE383" s="12">
        <f>Table15[[#This Row],[Acceleration B1-3 Total Efforts (Gen 2)]]/Table15[[#This Row],[Duration(min)]]</f>
        <v>1.0367744793974303</v>
      </c>
      <c r="BF383" s="12">
        <f>Table15[[#This Row],[Deceleration B1-3 Total Efforts (Gen 2)]]/Table15[[#This Row],[Duration(min)]]</f>
        <v>0.98360655737704927</v>
      </c>
      <c r="BG383" s="12">
        <f>Table15[[#This Row],[High Intensity Distance (m)_&gt;15]]/Table15[[#This Row],[Duration(min)]]</f>
        <v>14.915729109437306</v>
      </c>
      <c r="BH383" s="12">
        <f>Table15[[#This Row],[Velocity Zone 5 (20-25 Km/h) (m)]]/Table15[[#This Row],[Duration(min)]]</f>
        <v>3.5361984935755428</v>
      </c>
      <c r="BI383" s="12">
        <f>Table15[[#This Row],[Total Player Load]]/Table15[[#This Row],[Duration(min)]]</f>
        <v>7.8625880372175452</v>
      </c>
      <c r="BJ383" s="12">
        <f>Table15[[#This Row],[ACC+DEC]]/Table15[[#This Row],[Duration(min)]]</f>
        <v>2.0203810367744794</v>
      </c>
      <c r="BK383" s="11"/>
      <c r="BL383" s="11"/>
    </row>
    <row r="384" spans="1:64" x14ac:dyDescent="0.3">
      <c r="A384" s="6" t="s">
        <v>32</v>
      </c>
      <c r="B384" s="6" t="s">
        <v>265</v>
      </c>
      <c r="C384" s="18" t="s">
        <v>266</v>
      </c>
      <c r="D384" s="6" t="s">
        <v>33</v>
      </c>
      <c r="E384" s="17" t="s">
        <v>275</v>
      </c>
      <c r="F384" s="19">
        <v>9759.8127399999994</v>
      </c>
      <c r="G384" s="19">
        <v>660.57001000000002</v>
      </c>
      <c r="H384" s="19">
        <v>31.318560000000002</v>
      </c>
      <c r="I384" s="19">
        <v>1590.5</v>
      </c>
      <c r="J384" s="19">
        <v>147.63999999999999</v>
      </c>
      <c r="K384" s="19">
        <v>108</v>
      </c>
      <c r="L384" s="19">
        <v>96</v>
      </c>
      <c r="M384" s="19">
        <v>2251.0700099999999</v>
      </c>
      <c r="N384" s="19">
        <v>512.93001000000004</v>
      </c>
      <c r="O384" s="19">
        <v>954.11472000000003</v>
      </c>
      <c r="P384" s="25">
        <v>103.80128999999999</v>
      </c>
      <c r="Q384" s="26">
        <f>SUM(Table15[[#This Row],[Acceleration B1-3 Total Efforts (Gen 2)]:[Deceleration B1-3 Total Efforts (Gen 2)]])</f>
        <v>204</v>
      </c>
      <c r="R384" s="22">
        <f>AVERAGEIF(Table15[Name],Table15[[#This Row],[Name]],Table15[Total Distance (m)])</f>
        <v>6055.5326909677415</v>
      </c>
      <c r="S384" s="11">
        <f>AVERAGEIF(Table15[Name],Table15[[#This Row],[Name]],Table15[HSD Above 20 km/h])</f>
        <v>274.67451548387095</v>
      </c>
      <c r="T384" s="11">
        <f>AVERAGEIF(Table15[Name],Table15[[#This Row],[Name]],Table15[Maximum Velocity (km/h)])</f>
        <v>26.296229354838712</v>
      </c>
      <c r="U384" s="11">
        <f>AVERAGEIF(Table15[Name],Table15[[#This Row],[Name]],Table15[Velocity Zone 4 (15-20 Km/h) (m)])</f>
        <v>708.64805967741938</v>
      </c>
      <c r="V384" s="11">
        <f>AVERAGEIF(Table15[Name],Table15[[#This Row],[Name]],Table15[Velocity Zone 6 (25 + Km/h) (m)])</f>
        <v>66.10161225806452</v>
      </c>
      <c r="W384" s="11">
        <f>AVERAGEIF(Table15[Name],Table15[[#This Row],[Name]],Table15[Acceleration B1-3 Total Efforts (Gen 2)])</f>
        <v>82.935483870967744</v>
      </c>
      <c r="X384" s="11">
        <f>AVERAGEIF(Table15[Name],Table15[[#This Row],[Name]],Table15[Deceleration B1-3 Total Efforts (Gen 2)])</f>
        <v>67.774193548387103</v>
      </c>
      <c r="Y384" s="11">
        <f>AVERAGEIF(Table15[Name],Table15[[#This Row],[Name]],Table15[High Intensity Distance (m)_&gt;15])</f>
        <v>983.32257516129016</v>
      </c>
      <c r="Z384" s="11">
        <f>AVERAGEIF(Table15[Name],Table15[[#This Row],[Name]],Table15[Velocity Zone 5 (20-25 Km/h) (m)])</f>
        <v>208.5729032258065</v>
      </c>
      <c r="AA384" s="11">
        <f>AVERAGEIF(Table15[Name],Table15[[#This Row],[Name]],Table15[Total Player Load])</f>
        <v>684.52521000000002</v>
      </c>
      <c r="AB384" s="11">
        <f>AVERAGEIF(Table15[Name],Table15[[#This Row],[Name]],Table15[ACC+DEC])</f>
        <v>150.70967741935485</v>
      </c>
      <c r="AC384" s="11">
        <f>AVERAGE(Table15[Total Distance (m)])</f>
        <v>5546.0900840188679</v>
      </c>
      <c r="AD384" s="11">
        <f>AVERAGE(Table15[HSD Above 20 km/h])</f>
        <v>248.67511279245289</v>
      </c>
      <c r="AE384" s="11">
        <f>AVERAGE(Table15[Maximum Velocity (km/h)])</f>
        <v>25.938714150943401</v>
      </c>
      <c r="AF384" s="11">
        <f>AVERAGE(Table15[Velocity Zone 4 (15-20 Km/h) (m)])</f>
        <v>585.63754809433908</v>
      </c>
      <c r="AG384" s="11">
        <f>AVERAGE(Table15[Velocity Zone 6 (25 + Km/h) (m)])</f>
        <v>55.103452830188672</v>
      </c>
      <c r="AH384" s="11">
        <f>AVERAGE(Table15[Acceleration B1-3 Total Efforts (Gen 2)])</f>
        <v>70.932075471698113</v>
      </c>
      <c r="AI384" s="11">
        <f>AVERAGE(Table15[Deceleration B1-3 Total Efforts (Gen 2)])</f>
        <v>58.513207547169813</v>
      </c>
      <c r="AJ384" s="11">
        <f>AVERAGE(Table15[High Intensity Distance (m)_&gt;15])</f>
        <v>834.31266088679206</v>
      </c>
      <c r="AK384" s="11">
        <f>AVERAGE(Table15[Velocity Zone 5 (20-25 Km/h) (m)])</f>
        <v>193.57165996226419</v>
      </c>
      <c r="AL384" s="11">
        <f>AVERAGE(Table15[Total Player Load])</f>
        <v>612.17092028301886</v>
      </c>
      <c r="AM384" s="11">
        <f>AVERAGE(Table15[ACC+DEC])</f>
        <v>129.44528301886791</v>
      </c>
      <c r="AN384" s="11" t="str">
        <f>TEXT(Table15[[#This Row],[Date]],"mmmm")</f>
        <v>août</v>
      </c>
      <c r="AO384" s="11" t="e">
        <f ca="1">_xlfn.MAXIFS(Table15[Total Distance (m)],Table15[Name],Table15[[#This Row],[Name]])</f>
        <v>#NAME?</v>
      </c>
      <c r="AP384" s="11" t="e">
        <f ca="1">_xlfn.MAXIFS(Table15[HSD Above 20 km/h],Table15[Name],Table15[[#This Row],[Name]])</f>
        <v>#NAME?</v>
      </c>
      <c r="AQ384" s="11" t="e">
        <f ca="1">_xlfn.MAXIFS(Table15[Maximum Velocity (km/h)],Table15[Name],Table15[[#This Row],[Name]])</f>
        <v>#NAME?</v>
      </c>
      <c r="AR384" s="9" t="e">
        <f ca="1">Table15[[#This Row],[Maximum Velocity (km/h)]]/Table15[[#This Row],[Max_Maximum Velocity (km/h)]]</f>
        <v>#NAME?</v>
      </c>
      <c r="AS384" s="11" t="e">
        <f ca="1">_xlfn.MAXIFS(Table15[Velocity Zone 4 (15-20 Km/h) (m)],Table15[Name],Table15[[#This Row],[Name]])</f>
        <v>#NAME?</v>
      </c>
      <c r="AT384" s="11" t="e">
        <f ca="1">_xlfn.MAXIFS(Table15[Velocity Zone 6 (25 + Km/h) (m)],Table15[Name],Table15[[#This Row],[Name]])</f>
        <v>#NAME?</v>
      </c>
      <c r="AU384" s="11" t="e">
        <f ca="1">_xlfn.MAXIFS(Table15[Acceleration B1-3 Total Efforts (Gen 2)],Table15[Name],Table15[[#This Row],[Name]])</f>
        <v>#NAME?</v>
      </c>
      <c r="AV384" s="11" t="e">
        <f ca="1">_xlfn.MAXIFS(Table15[Deceleration B1-3 Total Efforts (Gen 2)],Table15[Name],Table15[[#This Row],[Name]])</f>
        <v>#NAME?</v>
      </c>
      <c r="AW384" s="11" t="e">
        <f ca="1">_xlfn.MAXIFS(Table15[High Intensity Distance (m)_&gt;15],Table15[Name],Table15[[#This Row],[Name]])</f>
        <v>#NAME?</v>
      </c>
      <c r="AX384" s="11" t="e">
        <f ca="1">_xlfn.MAXIFS(Table15[Velocity Zone 5 (20-25 Km/h) (m)],Table15[Name],Table15[[#This Row],[Name]])</f>
        <v>#NAME?</v>
      </c>
      <c r="AY384" s="11" t="e">
        <f ca="1">_xlfn.MAXIFS(Table15[Total Player Load],Table15[Name],Table15[[#This Row],[Name]])</f>
        <v>#NAME?</v>
      </c>
      <c r="AZ384" s="11" t="e">
        <f ca="1">_xlfn.MAXIFS(Table15[ACC+DEC],Table15[Name],Table15[[#This Row],[Name]])</f>
        <v>#NAME?</v>
      </c>
      <c r="BA384" s="11">
        <f>CONVERT(Table15[[#This Row],[Total Duration]],"day","mn")</f>
        <v>95.25</v>
      </c>
      <c r="BB384" s="12">
        <f>Table15[[#This Row],[HSD Above 20 km/h]]/Table15[[#This Row],[Duration(min)]]</f>
        <v>6.9351182152230972</v>
      </c>
      <c r="BC384" s="12">
        <f>Table15[[#This Row],[Velocity Zone 4 (15-20 Km/h) (m)]]/Table15[[#This Row],[Duration(min)]]</f>
        <v>16.698162729658794</v>
      </c>
      <c r="BD384" s="12">
        <f>Table15[[#This Row],[Velocity Zone 6 (25 + Km/h) (m)]]/Table15[[#This Row],[Duration(min)]]</f>
        <v>1.5500262467191599</v>
      </c>
      <c r="BE384" s="12">
        <f>Table15[[#This Row],[Acceleration B1-3 Total Efforts (Gen 2)]]/Table15[[#This Row],[Duration(min)]]</f>
        <v>1.1338582677165354</v>
      </c>
      <c r="BF384" s="12">
        <f>Table15[[#This Row],[Deceleration B1-3 Total Efforts (Gen 2)]]/Table15[[#This Row],[Duration(min)]]</f>
        <v>1.0078740157480315</v>
      </c>
      <c r="BG384" s="12">
        <f>Table15[[#This Row],[High Intensity Distance (m)_&gt;15]]/Table15[[#This Row],[Duration(min)]]</f>
        <v>23.633280944881889</v>
      </c>
      <c r="BH384" s="12">
        <f>Table15[[#This Row],[Velocity Zone 5 (20-25 Km/h) (m)]]/Table15[[#This Row],[Duration(min)]]</f>
        <v>5.3850919685039376</v>
      </c>
      <c r="BI384" s="12">
        <f>Table15[[#This Row],[Total Player Load]]/Table15[[#This Row],[Duration(min)]]</f>
        <v>10.016952440944882</v>
      </c>
      <c r="BJ384" s="12">
        <f>Table15[[#This Row],[ACC+DEC]]/Table15[[#This Row],[Duration(min)]]</f>
        <v>2.1417322834645671</v>
      </c>
      <c r="BK384" s="11"/>
      <c r="BL384" s="11"/>
    </row>
    <row r="385" spans="1:64" x14ac:dyDescent="0.3">
      <c r="A385" s="6" t="s">
        <v>34</v>
      </c>
      <c r="B385" s="6" t="s">
        <v>265</v>
      </c>
      <c r="C385" s="18" t="s">
        <v>266</v>
      </c>
      <c r="D385" s="6" t="s">
        <v>19</v>
      </c>
      <c r="E385" s="17" t="s">
        <v>269</v>
      </c>
      <c r="F385" s="19">
        <v>9243.6162100000001</v>
      </c>
      <c r="G385" s="19">
        <v>446.89001000000002</v>
      </c>
      <c r="H385" s="19">
        <v>29.485620000000001</v>
      </c>
      <c r="I385" s="19">
        <v>848.84997999999996</v>
      </c>
      <c r="J385" s="19">
        <v>90.1</v>
      </c>
      <c r="K385" s="19">
        <v>61</v>
      </c>
      <c r="L385" s="19">
        <v>75</v>
      </c>
      <c r="M385" s="19">
        <v>1295.73999</v>
      </c>
      <c r="N385" s="19">
        <v>356.79001</v>
      </c>
      <c r="O385" s="19">
        <v>706.49548000000004</v>
      </c>
      <c r="P385" s="25">
        <v>82.601609999999994</v>
      </c>
      <c r="Q385" s="26">
        <f>SUM(Table15[[#This Row],[Acceleration B1-3 Total Efforts (Gen 2)]:[Deceleration B1-3 Total Efforts (Gen 2)]])</f>
        <v>136</v>
      </c>
      <c r="R385" s="22">
        <f>AVERAGEIF(Table15[Name],Table15[[#This Row],[Name]],Table15[Total Distance (m)])</f>
        <v>5581.052372000001</v>
      </c>
      <c r="S385" s="11">
        <f>AVERAGEIF(Table15[Name],Table15[[#This Row],[Name]],Table15[HSD Above 20 km/h])</f>
        <v>222.46299999999994</v>
      </c>
      <c r="T385" s="11">
        <f>AVERAGEIF(Table15[Name],Table15[[#This Row],[Name]],Table15[Maximum Velocity (km/h)])</f>
        <v>25.694832333333334</v>
      </c>
      <c r="U385" s="11">
        <f>AVERAGEIF(Table15[Name],Table15[[#This Row],[Name]],Table15[Velocity Zone 4 (15-20 Km/h) (m)])</f>
        <v>541.62199466666652</v>
      </c>
      <c r="V385" s="11">
        <f>AVERAGEIF(Table15[Name],Table15[[#This Row],[Name]],Table15[Velocity Zone 6 (25 + Km/h) (m)])</f>
        <v>43.164333333333325</v>
      </c>
      <c r="W385" s="11">
        <f>AVERAGEIF(Table15[Name],Table15[[#This Row],[Name]],Table15[Acceleration B1-3 Total Efforts (Gen 2)])</f>
        <v>53.666666666666664</v>
      </c>
      <c r="X385" s="11">
        <f>AVERAGEIF(Table15[Name],Table15[[#This Row],[Name]],Table15[Deceleration B1-3 Total Efforts (Gen 2)])</f>
        <v>40</v>
      </c>
      <c r="Y385" s="11">
        <f>AVERAGEIF(Table15[Name],Table15[[#This Row],[Name]],Table15[High Intensity Distance (m)_&gt;15])</f>
        <v>764.0849946666666</v>
      </c>
      <c r="Z385" s="11">
        <f>AVERAGEIF(Table15[Name],Table15[[#This Row],[Name]],Table15[Velocity Zone 5 (20-25 Km/h) (m)])</f>
        <v>179.29866666666666</v>
      </c>
      <c r="AA385" s="11">
        <f>AVERAGEIF(Table15[Name],Table15[[#This Row],[Name]],Table15[Total Player Load])</f>
        <v>509.93909600000012</v>
      </c>
      <c r="AB385" s="11">
        <f>AVERAGEIF(Table15[Name],Table15[[#This Row],[Name]],Table15[ACC+DEC])</f>
        <v>93.666666666666671</v>
      </c>
      <c r="AC385" s="11">
        <f>AVERAGE(Table15[Total Distance (m)])</f>
        <v>5546.0900840188679</v>
      </c>
      <c r="AD385" s="11">
        <f>AVERAGE(Table15[HSD Above 20 km/h])</f>
        <v>248.67511279245289</v>
      </c>
      <c r="AE385" s="11">
        <f>AVERAGE(Table15[Maximum Velocity (km/h)])</f>
        <v>25.938714150943401</v>
      </c>
      <c r="AF385" s="11">
        <f>AVERAGE(Table15[Velocity Zone 4 (15-20 Km/h) (m)])</f>
        <v>585.63754809433908</v>
      </c>
      <c r="AG385" s="11">
        <f>AVERAGE(Table15[Velocity Zone 6 (25 + Km/h) (m)])</f>
        <v>55.103452830188672</v>
      </c>
      <c r="AH385" s="11">
        <f>AVERAGE(Table15[Acceleration B1-3 Total Efforts (Gen 2)])</f>
        <v>70.932075471698113</v>
      </c>
      <c r="AI385" s="11">
        <f>AVERAGE(Table15[Deceleration B1-3 Total Efforts (Gen 2)])</f>
        <v>58.513207547169813</v>
      </c>
      <c r="AJ385" s="11">
        <f>AVERAGE(Table15[High Intensity Distance (m)_&gt;15])</f>
        <v>834.31266088679206</v>
      </c>
      <c r="AK385" s="11">
        <f>AVERAGE(Table15[Velocity Zone 5 (20-25 Km/h) (m)])</f>
        <v>193.57165996226419</v>
      </c>
      <c r="AL385" s="11">
        <f>AVERAGE(Table15[Total Player Load])</f>
        <v>612.17092028301886</v>
      </c>
      <c r="AM385" s="11">
        <f>AVERAGE(Table15[ACC+DEC])</f>
        <v>129.44528301886791</v>
      </c>
      <c r="AN385" s="11" t="str">
        <f>TEXT(Table15[[#This Row],[Date]],"mmmm")</f>
        <v>août</v>
      </c>
      <c r="AO385" s="11" t="e">
        <f ca="1">_xlfn.MAXIFS(Table15[Total Distance (m)],Table15[Name],Table15[[#This Row],[Name]])</f>
        <v>#NAME?</v>
      </c>
      <c r="AP385" s="11" t="e">
        <f ca="1">_xlfn.MAXIFS(Table15[HSD Above 20 km/h],Table15[Name],Table15[[#This Row],[Name]])</f>
        <v>#NAME?</v>
      </c>
      <c r="AQ385" s="11" t="e">
        <f ca="1">_xlfn.MAXIFS(Table15[Maximum Velocity (km/h)],Table15[Name],Table15[[#This Row],[Name]])</f>
        <v>#NAME?</v>
      </c>
      <c r="AR385" s="9" t="e">
        <f ca="1">Table15[[#This Row],[Maximum Velocity (km/h)]]/Table15[[#This Row],[Max_Maximum Velocity (km/h)]]</f>
        <v>#NAME?</v>
      </c>
      <c r="AS385" s="11" t="e">
        <f ca="1">_xlfn.MAXIFS(Table15[Velocity Zone 4 (15-20 Km/h) (m)],Table15[Name],Table15[[#This Row],[Name]])</f>
        <v>#NAME?</v>
      </c>
      <c r="AT385" s="11" t="e">
        <f ca="1">_xlfn.MAXIFS(Table15[Velocity Zone 6 (25 + Km/h) (m)],Table15[Name],Table15[[#This Row],[Name]])</f>
        <v>#NAME?</v>
      </c>
      <c r="AU385" s="11" t="e">
        <f ca="1">_xlfn.MAXIFS(Table15[Acceleration B1-3 Total Efforts (Gen 2)],Table15[Name],Table15[[#This Row],[Name]])</f>
        <v>#NAME?</v>
      </c>
      <c r="AV385" s="11" t="e">
        <f ca="1">_xlfn.MAXIFS(Table15[Deceleration B1-3 Total Efforts (Gen 2)],Table15[Name],Table15[[#This Row],[Name]])</f>
        <v>#NAME?</v>
      </c>
      <c r="AW385" s="11" t="e">
        <f ca="1">_xlfn.MAXIFS(Table15[High Intensity Distance (m)_&gt;15],Table15[Name],Table15[[#This Row],[Name]])</f>
        <v>#NAME?</v>
      </c>
      <c r="AX385" s="11" t="e">
        <f ca="1">_xlfn.MAXIFS(Table15[Velocity Zone 5 (20-25 Km/h) (m)],Table15[Name],Table15[[#This Row],[Name]])</f>
        <v>#NAME?</v>
      </c>
      <c r="AY385" s="11" t="e">
        <f ca="1">_xlfn.MAXIFS(Table15[Total Player Load],Table15[Name],Table15[[#This Row],[Name]])</f>
        <v>#NAME?</v>
      </c>
      <c r="AZ385" s="11" t="e">
        <f ca="1">_xlfn.MAXIFS(Table15[ACC+DEC],Table15[Name],Table15[[#This Row],[Name]])</f>
        <v>#NAME?</v>
      </c>
      <c r="BA385" s="11">
        <f>CONVERT(Table15[[#This Row],[Total Duration]],"day","mn")</f>
        <v>112.35</v>
      </c>
      <c r="BB385" s="12">
        <f>Table15[[#This Row],[HSD Above 20 km/h]]/Table15[[#This Row],[Duration(min)]]</f>
        <v>3.9776591900311531</v>
      </c>
      <c r="BC385" s="12">
        <f>Table15[[#This Row],[Velocity Zone 4 (15-20 Km/h) (m)]]/Table15[[#This Row],[Duration(min)]]</f>
        <v>7.555407031597686</v>
      </c>
      <c r="BD385" s="12">
        <f>Table15[[#This Row],[Velocity Zone 6 (25 + Km/h) (m)]]/Table15[[#This Row],[Duration(min)]]</f>
        <v>0.80195816644414775</v>
      </c>
      <c r="BE385" s="12">
        <f>Table15[[#This Row],[Acceleration B1-3 Total Efforts (Gen 2)]]/Table15[[#This Row],[Duration(min)]]</f>
        <v>0.54294615042278593</v>
      </c>
      <c r="BF385" s="12">
        <f>Table15[[#This Row],[Deceleration B1-3 Total Efforts (Gen 2)]]/Table15[[#This Row],[Duration(min)]]</f>
        <v>0.66755674232309747</v>
      </c>
      <c r="BG385" s="12">
        <f>Table15[[#This Row],[High Intensity Distance (m)_&gt;15]]/Table15[[#This Row],[Duration(min)]]</f>
        <v>11.53306622162884</v>
      </c>
      <c r="BH385" s="12">
        <f>Table15[[#This Row],[Velocity Zone 5 (20-25 Km/h) (m)]]/Table15[[#This Row],[Duration(min)]]</f>
        <v>3.1757010235870049</v>
      </c>
      <c r="BI385" s="12">
        <f>Table15[[#This Row],[Total Player Load]]/Table15[[#This Row],[Duration(min)]]</f>
        <v>6.2883442812639085</v>
      </c>
      <c r="BJ385" s="12">
        <f>Table15[[#This Row],[ACC+DEC]]/Table15[[#This Row],[Duration(min)]]</f>
        <v>1.2105028927458834</v>
      </c>
      <c r="BK385" s="11"/>
      <c r="BL385" s="11"/>
    </row>
    <row r="386" spans="1:64" x14ac:dyDescent="0.3">
      <c r="A386" s="6" t="s">
        <v>38</v>
      </c>
      <c r="B386" s="6" t="s">
        <v>265</v>
      </c>
      <c r="C386" s="18" t="s">
        <v>266</v>
      </c>
      <c r="D386" s="6" t="s">
        <v>36</v>
      </c>
      <c r="E386" s="17" t="s">
        <v>276</v>
      </c>
      <c r="F386" s="19">
        <v>5932.3754900000004</v>
      </c>
      <c r="G386" s="19">
        <v>350.20001000000002</v>
      </c>
      <c r="H386" s="19">
        <v>30.765750000000001</v>
      </c>
      <c r="I386" s="19">
        <v>956</v>
      </c>
      <c r="J386" s="19">
        <v>68.56</v>
      </c>
      <c r="K386" s="19">
        <v>71</v>
      </c>
      <c r="L386" s="19">
        <v>73</v>
      </c>
      <c r="M386" s="19">
        <v>1306.20001</v>
      </c>
      <c r="N386" s="19">
        <v>281.64001000000002</v>
      </c>
      <c r="O386" s="19">
        <v>559.34331999999995</v>
      </c>
      <c r="P386" s="25">
        <v>108.78672</v>
      </c>
      <c r="Q386" s="26">
        <f>SUM(Table15[[#This Row],[Acceleration B1-3 Total Efforts (Gen 2)]:[Deceleration B1-3 Total Efforts (Gen 2)]])</f>
        <v>144</v>
      </c>
      <c r="R386" s="22">
        <f>AVERAGEIF(Table15[Name],Table15[[#This Row],[Name]],Table15[Total Distance (m)])</f>
        <v>5862.2701721428584</v>
      </c>
      <c r="S386" s="11">
        <f>AVERAGEIF(Table15[Name],Table15[[#This Row],[Name]],Table15[HSD Above 20 km/h])</f>
        <v>234.10142785714288</v>
      </c>
      <c r="T386" s="11">
        <f>AVERAGEIF(Table15[Name],Table15[[#This Row],[Name]],Table15[Maximum Velocity (km/h)])</f>
        <v>25.695756428571428</v>
      </c>
      <c r="U386" s="11">
        <f>AVERAGEIF(Table15[Name],Table15[[#This Row],[Name]],Table15[Velocity Zone 4 (15-20 Km/h) (m)])</f>
        <v>673.12214035714283</v>
      </c>
      <c r="V386" s="11">
        <f>AVERAGEIF(Table15[Name],Table15[[#This Row],[Name]],Table15[Velocity Zone 6 (25 + Km/h) (m)])</f>
        <v>30.467142857142857</v>
      </c>
      <c r="W386" s="11">
        <f>AVERAGEIF(Table15[Name],Table15[[#This Row],[Name]],Table15[Acceleration B1-3 Total Efforts (Gen 2)])</f>
        <v>78.285714285714292</v>
      </c>
      <c r="X386" s="11">
        <f>AVERAGEIF(Table15[Name],Table15[[#This Row],[Name]],Table15[Deceleration B1-3 Total Efforts (Gen 2)])</f>
        <v>71.178571428571431</v>
      </c>
      <c r="Y386" s="11">
        <f>AVERAGEIF(Table15[Name],Table15[[#This Row],[Name]],Table15[High Intensity Distance (m)_&gt;15])</f>
        <v>907.22356821428571</v>
      </c>
      <c r="Z386" s="11">
        <f>AVERAGEIF(Table15[Name],Table15[[#This Row],[Name]],Table15[Velocity Zone 5 (20-25 Km/h) (m)])</f>
        <v>203.63428500000001</v>
      </c>
      <c r="AA386" s="11">
        <f>AVERAGEIF(Table15[Name],Table15[[#This Row],[Name]],Table15[Total Player Load])</f>
        <v>656.75099392857157</v>
      </c>
      <c r="AB386" s="11">
        <f>AVERAGEIF(Table15[Name],Table15[[#This Row],[Name]],Table15[ACC+DEC])</f>
        <v>149.46428571428572</v>
      </c>
      <c r="AC386" s="11">
        <f>AVERAGE(Table15[Total Distance (m)])</f>
        <v>5546.0900840188679</v>
      </c>
      <c r="AD386" s="11">
        <f>AVERAGE(Table15[HSD Above 20 km/h])</f>
        <v>248.67511279245289</v>
      </c>
      <c r="AE386" s="11">
        <f>AVERAGE(Table15[Maximum Velocity (km/h)])</f>
        <v>25.938714150943401</v>
      </c>
      <c r="AF386" s="11">
        <f>AVERAGE(Table15[Velocity Zone 4 (15-20 Km/h) (m)])</f>
        <v>585.63754809433908</v>
      </c>
      <c r="AG386" s="11">
        <f>AVERAGE(Table15[Velocity Zone 6 (25 + Km/h) (m)])</f>
        <v>55.103452830188672</v>
      </c>
      <c r="AH386" s="11">
        <f>AVERAGE(Table15[Acceleration B1-3 Total Efforts (Gen 2)])</f>
        <v>70.932075471698113</v>
      </c>
      <c r="AI386" s="11">
        <f>AVERAGE(Table15[Deceleration B1-3 Total Efforts (Gen 2)])</f>
        <v>58.513207547169813</v>
      </c>
      <c r="AJ386" s="11">
        <f>AVERAGE(Table15[High Intensity Distance (m)_&gt;15])</f>
        <v>834.31266088679206</v>
      </c>
      <c r="AK386" s="11">
        <f>AVERAGE(Table15[Velocity Zone 5 (20-25 Km/h) (m)])</f>
        <v>193.57165996226419</v>
      </c>
      <c r="AL386" s="11">
        <f>AVERAGE(Table15[Total Player Load])</f>
        <v>612.17092028301886</v>
      </c>
      <c r="AM386" s="11">
        <f>AVERAGE(Table15[ACC+DEC])</f>
        <v>129.44528301886791</v>
      </c>
      <c r="AN386" s="11" t="str">
        <f>TEXT(Table15[[#This Row],[Date]],"mmmm")</f>
        <v>août</v>
      </c>
      <c r="AO386" s="11" t="e">
        <f ca="1">_xlfn.MAXIFS(Table15[Total Distance (m)],Table15[Name],Table15[[#This Row],[Name]])</f>
        <v>#NAME?</v>
      </c>
      <c r="AP386" s="11" t="e">
        <f ca="1">_xlfn.MAXIFS(Table15[HSD Above 20 km/h],Table15[Name],Table15[[#This Row],[Name]])</f>
        <v>#NAME?</v>
      </c>
      <c r="AQ386" s="11" t="e">
        <f ca="1">_xlfn.MAXIFS(Table15[Maximum Velocity (km/h)],Table15[Name],Table15[[#This Row],[Name]])</f>
        <v>#NAME?</v>
      </c>
      <c r="AR386" s="9" t="e">
        <f ca="1">Table15[[#This Row],[Maximum Velocity (km/h)]]/Table15[[#This Row],[Max_Maximum Velocity (km/h)]]</f>
        <v>#NAME?</v>
      </c>
      <c r="AS386" s="11" t="e">
        <f ca="1">_xlfn.MAXIFS(Table15[Velocity Zone 4 (15-20 Km/h) (m)],Table15[Name],Table15[[#This Row],[Name]])</f>
        <v>#NAME?</v>
      </c>
      <c r="AT386" s="11" t="e">
        <f ca="1">_xlfn.MAXIFS(Table15[Velocity Zone 6 (25 + Km/h) (m)],Table15[Name],Table15[[#This Row],[Name]])</f>
        <v>#NAME?</v>
      </c>
      <c r="AU386" s="11" t="e">
        <f ca="1">_xlfn.MAXIFS(Table15[Acceleration B1-3 Total Efforts (Gen 2)],Table15[Name],Table15[[#This Row],[Name]])</f>
        <v>#NAME?</v>
      </c>
      <c r="AV386" s="11" t="e">
        <f ca="1">_xlfn.MAXIFS(Table15[Deceleration B1-3 Total Efforts (Gen 2)],Table15[Name],Table15[[#This Row],[Name]])</f>
        <v>#NAME?</v>
      </c>
      <c r="AW386" s="11" t="e">
        <f ca="1">_xlfn.MAXIFS(Table15[High Intensity Distance (m)_&gt;15],Table15[Name],Table15[[#This Row],[Name]])</f>
        <v>#NAME?</v>
      </c>
      <c r="AX386" s="11" t="e">
        <f ca="1">_xlfn.MAXIFS(Table15[Velocity Zone 5 (20-25 Km/h) (m)],Table15[Name],Table15[[#This Row],[Name]])</f>
        <v>#NAME?</v>
      </c>
      <c r="AY386" s="11" t="e">
        <f ca="1">_xlfn.MAXIFS(Table15[Total Player Load],Table15[Name],Table15[[#This Row],[Name]])</f>
        <v>#NAME?</v>
      </c>
      <c r="AZ386" s="11" t="e">
        <f ca="1">_xlfn.MAXIFS(Table15[ACC+DEC],Table15[Name],Table15[[#This Row],[Name]])</f>
        <v>#NAME?</v>
      </c>
      <c r="BA386" s="11">
        <f>CONVERT(Table15[[#This Row],[Total Duration]],"day","mn")</f>
        <v>54.516666666666673</v>
      </c>
      <c r="BB386" s="12">
        <f>Table15[[#This Row],[HSD Above 20 km/h]]/Table15[[#This Row],[Duration(min)]]</f>
        <v>6.423723815346988</v>
      </c>
      <c r="BC386" s="12">
        <f>Table15[[#This Row],[Velocity Zone 4 (15-20 Km/h) (m)]]/Table15[[#This Row],[Duration(min)]]</f>
        <v>17.535921736472027</v>
      </c>
      <c r="BD386" s="12">
        <f>Table15[[#This Row],[Velocity Zone 6 (25 + Km/h) (m)]]/Table15[[#This Row],[Duration(min)]]</f>
        <v>1.2575970651177009</v>
      </c>
      <c r="BE386" s="12">
        <f>Table15[[#This Row],[Acceleration B1-3 Total Efforts (Gen 2)]]/Table15[[#This Row],[Duration(min)]]</f>
        <v>1.3023540201773156</v>
      </c>
      <c r="BF386" s="12">
        <f>Table15[[#This Row],[Deceleration B1-3 Total Efforts (Gen 2)]]/Table15[[#This Row],[Duration(min)]]</f>
        <v>1.3390400489147047</v>
      </c>
      <c r="BG386" s="12">
        <f>Table15[[#This Row],[High Intensity Distance (m)_&gt;15]]/Table15[[#This Row],[Duration(min)]]</f>
        <v>23.959645551819012</v>
      </c>
      <c r="BH386" s="12">
        <f>Table15[[#This Row],[Velocity Zone 5 (20-25 Km/h) (m)]]/Table15[[#This Row],[Duration(min)]]</f>
        <v>5.1661267502292878</v>
      </c>
      <c r="BI386" s="12">
        <f>Table15[[#This Row],[Total Player Load]]/Table15[[#This Row],[Duration(min)]]</f>
        <v>10.260042555793333</v>
      </c>
      <c r="BJ386" s="12">
        <f>Table15[[#This Row],[ACC+DEC]]/Table15[[#This Row],[Duration(min)]]</f>
        <v>2.6413940690920206</v>
      </c>
      <c r="BK386" s="11"/>
      <c r="BL386" s="11"/>
    </row>
    <row r="387" spans="1:64" x14ac:dyDescent="0.3">
      <c r="A387" s="6" t="s">
        <v>14</v>
      </c>
      <c r="B387" s="6" t="s">
        <v>162</v>
      </c>
      <c r="C387" s="18" t="s">
        <v>277</v>
      </c>
      <c r="D387" s="6" t="s">
        <v>15</v>
      </c>
      <c r="E387" s="17" t="s">
        <v>278</v>
      </c>
      <c r="F387" s="19">
        <v>4463.1254900000004</v>
      </c>
      <c r="G387" s="19">
        <v>8.24</v>
      </c>
      <c r="H387" s="19">
        <v>21.556570000000001</v>
      </c>
      <c r="I387" s="19">
        <v>713.15002000000004</v>
      </c>
      <c r="J387" s="19">
        <v>0</v>
      </c>
      <c r="K387" s="19">
        <v>50</v>
      </c>
      <c r="L387" s="19">
        <v>37</v>
      </c>
      <c r="M387" s="19">
        <v>721.39002000000005</v>
      </c>
      <c r="N387" s="19">
        <v>8.24</v>
      </c>
      <c r="O387" s="19">
        <v>484.68158</v>
      </c>
      <c r="P387" s="25">
        <v>59.113590000000002</v>
      </c>
      <c r="Q387" s="26">
        <f>SUM(Table15[[#This Row],[Acceleration B1-3 Total Efforts (Gen 2)]:[Deceleration B1-3 Total Efforts (Gen 2)]])</f>
        <v>87</v>
      </c>
      <c r="R387" s="22">
        <f>AVERAGEIF(Table15[Name],Table15[[#This Row],[Name]],Table15[Total Distance (m)])</f>
        <v>4869.3203724000005</v>
      </c>
      <c r="S387" s="11">
        <f>AVERAGEIF(Table15[Name],Table15[[#This Row],[Name]],Table15[HSD Above 20 km/h])</f>
        <v>247.6363996</v>
      </c>
      <c r="T387" s="11">
        <f>AVERAGEIF(Table15[Name],Table15[[#This Row],[Name]],Table15[Maximum Velocity (km/h)])</f>
        <v>26.278271199999999</v>
      </c>
      <c r="U387" s="11">
        <f>AVERAGEIF(Table15[Name],Table15[[#This Row],[Name]],Table15[Velocity Zone 4 (15-20 Km/h) (m)])</f>
        <v>530.37160040000015</v>
      </c>
      <c r="V387" s="11">
        <f>AVERAGEIF(Table15[Name],Table15[[#This Row],[Name]],Table15[Velocity Zone 6 (25 + Km/h) (m)])</f>
        <v>78.678400000000011</v>
      </c>
      <c r="W387" s="11">
        <f>AVERAGEIF(Table15[Name],Table15[[#This Row],[Name]],Table15[Acceleration B1-3 Total Efforts (Gen 2)])</f>
        <v>62.76</v>
      </c>
      <c r="X387" s="11">
        <f>AVERAGEIF(Table15[Name],Table15[[#This Row],[Name]],Table15[Deceleration B1-3 Total Efforts (Gen 2)])</f>
        <v>54.96</v>
      </c>
      <c r="Y387" s="11">
        <f>AVERAGEIF(Table15[Name],Table15[[#This Row],[Name]],Table15[High Intensity Distance (m)_&gt;15])</f>
        <v>778.00800000000015</v>
      </c>
      <c r="Z387" s="11">
        <f>AVERAGEIF(Table15[Name],Table15[[#This Row],[Name]],Table15[Velocity Zone 5 (20-25 Km/h) (m)])</f>
        <v>168.95799960000005</v>
      </c>
      <c r="AA387" s="11">
        <f>AVERAGEIF(Table15[Name],Table15[[#This Row],[Name]],Table15[Total Player Load])</f>
        <v>537.5049484000001</v>
      </c>
      <c r="AB387" s="11">
        <f>AVERAGEIF(Table15[Name],Table15[[#This Row],[Name]],Table15[ACC+DEC])</f>
        <v>117.72</v>
      </c>
      <c r="AC387" s="11">
        <f>AVERAGE(Table15[Total Distance (m)])</f>
        <v>5546.0900840188679</v>
      </c>
      <c r="AD387" s="11">
        <f>AVERAGE(Table15[HSD Above 20 km/h])</f>
        <v>248.67511279245289</v>
      </c>
      <c r="AE387" s="11">
        <f>AVERAGE(Table15[Maximum Velocity (km/h)])</f>
        <v>25.938714150943401</v>
      </c>
      <c r="AF387" s="11">
        <f>AVERAGE(Table15[Velocity Zone 4 (15-20 Km/h) (m)])</f>
        <v>585.63754809433908</v>
      </c>
      <c r="AG387" s="11">
        <f>AVERAGE(Table15[Velocity Zone 6 (25 + Km/h) (m)])</f>
        <v>55.103452830188672</v>
      </c>
      <c r="AH387" s="11">
        <f>AVERAGE(Table15[Acceleration B1-3 Total Efforts (Gen 2)])</f>
        <v>70.932075471698113</v>
      </c>
      <c r="AI387" s="11">
        <f>AVERAGE(Table15[Deceleration B1-3 Total Efforts (Gen 2)])</f>
        <v>58.513207547169813</v>
      </c>
      <c r="AJ387" s="11">
        <f>AVERAGE(Table15[High Intensity Distance (m)_&gt;15])</f>
        <v>834.31266088679206</v>
      </c>
      <c r="AK387" s="11">
        <f>AVERAGE(Table15[Velocity Zone 5 (20-25 Km/h) (m)])</f>
        <v>193.57165996226419</v>
      </c>
      <c r="AL387" s="11">
        <f>AVERAGE(Table15[Total Player Load])</f>
        <v>612.17092028301886</v>
      </c>
      <c r="AM387" s="11">
        <f>AVERAGE(Table15[ACC+DEC])</f>
        <v>129.44528301886791</v>
      </c>
      <c r="AN387" s="11" t="str">
        <f>TEXT(Table15[[#This Row],[Date]],"mmmm")</f>
        <v>août</v>
      </c>
      <c r="AO387" s="11" t="e">
        <f ca="1">_xlfn.MAXIFS(Table15[Total Distance (m)],Table15[Name],Table15[[#This Row],[Name]])</f>
        <v>#NAME?</v>
      </c>
      <c r="AP387" s="11" t="e">
        <f ca="1">_xlfn.MAXIFS(Table15[HSD Above 20 km/h],Table15[Name],Table15[[#This Row],[Name]])</f>
        <v>#NAME?</v>
      </c>
      <c r="AQ387" s="11" t="e">
        <f ca="1">_xlfn.MAXIFS(Table15[Maximum Velocity (km/h)],Table15[Name],Table15[[#This Row],[Name]])</f>
        <v>#NAME?</v>
      </c>
      <c r="AR387" s="9" t="e">
        <f ca="1">Table15[[#This Row],[Maximum Velocity (km/h)]]/Table15[[#This Row],[Max_Maximum Velocity (km/h)]]</f>
        <v>#NAME?</v>
      </c>
      <c r="AS387" s="11" t="e">
        <f ca="1">_xlfn.MAXIFS(Table15[Velocity Zone 4 (15-20 Km/h) (m)],Table15[Name],Table15[[#This Row],[Name]])</f>
        <v>#NAME?</v>
      </c>
      <c r="AT387" s="11" t="e">
        <f ca="1">_xlfn.MAXIFS(Table15[Velocity Zone 6 (25 + Km/h) (m)],Table15[Name],Table15[[#This Row],[Name]])</f>
        <v>#NAME?</v>
      </c>
      <c r="AU387" s="11" t="e">
        <f ca="1">_xlfn.MAXIFS(Table15[Acceleration B1-3 Total Efforts (Gen 2)],Table15[Name],Table15[[#This Row],[Name]])</f>
        <v>#NAME?</v>
      </c>
      <c r="AV387" s="11" t="e">
        <f ca="1">_xlfn.MAXIFS(Table15[Deceleration B1-3 Total Efforts (Gen 2)],Table15[Name],Table15[[#This Row],[Name]])</f>
        <v>#NAME?</v>
      </c>
      <c r="AW387" s="11" t="e">
        <f ca="1">_xlfn.MAXIFS(Table15[High Intensity Distance (m)_&gt;15],Table15[Name],Table15[[#This Row],[Name]])</f>
        <v>#NAME?</v>
      </c>
      <c r="AX387" s="11" t="e">
        <f ca="1">_xlfn.MAXIFS(Table15[Velocity Zone 5 (20-25 Km/h) (m)],Table15[Name],Table15[[#This Row],[Name]])</f>
        <v>#NAME?</v>
      </c>
      <c r="AY387" s="11" t="e">
        <f ca="1">_xlfn.MAXIFS(Table15[Total Player Load],Table15[Name],Table15[[#This Row],[Name]])</f>
        <v>#NAME?</v>
      </c>
      <c r="AZ387" s="11" t="e">
        <f ca="1">_xlfn.MAXIFS(Table15[ACC+DEC],Table15[Name],Table15[[#This Row],[Name]])</f>
        <v>#NAME?</v>
      </c>
      <c r="BA387" s="11">
        <f>CONVERT(Table15[[#This Row],[Total Duration]],"day","mn")</f>
        <v>75.5</v>
      </c>
      <c r="BB387" s="12">
        <f>Table15[[#This Row],[HSD Above 20 km/h]]/Table15[[#This Row],[Duration(min)]]</f>
        <v>0.10913907284768212</v>
      </c>
      <c r="BC387" s="12">
        <f>Table15[[#This Row],[Velocity Zone 4 (15-20 Km/h) (m)]]/Table15[[#This Row],[Duration(min)]]</f>
        <v>9.4456956291390739</v>
      </c>
      <c r="BD387" s="12">
        <f>Table15[[#This Row],[Velocity Zone 6 (25 + Km/h) (m)]]/Table15[[#This Row],[Duration(min)]]</f>
        <v>0</v>
      </c>
      <c r="BE387" s="12">
        <f>Table15[[#This Row],[Acceleration B1-3 Total Efforts (Gen 2)]]/Table15[[#This Row],[Duration(min)]]</f>
        <v>0.66225165562913912</v>
      </c>
      <c r="BF387" s="12">
        <f>Table15[[#This Row],[Deceleration B1-3 Total Efforts (Gen 2)]]/Table15[[#This Row],[Duration(min)]]</f>
        <v>0.49006622516556292</v>
      </c>
      <c r="BG387" s="12">
        <f>Table15[[#This Row],[High Intensity Distance (m)_&gt;15]]/Table15[[#This Row],[Duration(min)]]</f>
        <v>9.5548347019867563</v>
      </c>
      <c r="BH387" s="12">
        <f>Table15[[#This Row],[Velocity Zone 5 (20-25 Km/h) (m)]]/Table15[[#This Row],[Duration(min)]]</f>
        <v>0.10913907284768212</v>
      </c>
      <c r="BI387" s="12">
        <f>Table15[[#This Row],[Total Player Load]]/Table15[[#This Row],[Duration(min)]]</f>
        <v>6.4196235761589406</v>
      </c>
      <c r="BJ387" s="12">
        <f>Table15[[#This Row],[ACC+DEC]]/Table15[[#This Row],[Duration(min)]]</f>
        <v>1.1523178807947019</v>
      </c>
      <c r="BK387" s="11"/>
      <c r="BL387" s="11"/>
    </row>
    <row r="388" spans="1:64" x14ac:dyDescent="0.3">
      <c r="A388" s="6" t="s">
        <v>16</v>
      </c>
      <c r="B388" s="6" t="s">
        <v>162</v>
      </c>
      <c r="C388" s="18" t="s">
        <v>277</v>
      </c>
      <c r="D388" s="6" t="s">
        <v>17</v>
      </c>
      <c r="E388" s="17" t="s">
        <v>279</v>
      </c>
      <c r="F388" s="19">
        <v>1431.06104</v>
      </c>
      <c r="G388" s="19">
        <v>0</v>
      </c>
      <c r="H388" s="19">
        <v>18.33071</v>
      </c>
      <c r="I388" s="19">
        <v>607.87</v>
      </c>
      <c r="J388" s="19">
        <v>0</v>
      </c>
      <c r="K388" s="19">
        <v>13</v>
      </c>
      <c r="L388" s="19">
        <v>1</v>
      </c>
      <c r="M388" s="19">
        <v>607.87</v>
      </c>
      <c r="N388" s="19">
        <v>0</v>
      </c>
      <c r="O388" s="19">
        <v>164.93018000000001</v>
      </c>
      <c r="P388" s="25">
        <v>60.669890000000002</v>
      </c>
      <c r="Q388" s="26">
        <f>SUM(Table15[[#This Row],[Acceleration B1-3 Total Efforts (Gen 2)]:[Deceleration B1-3 Total Efforts (Gen 2)]])</f>
        <v>14</v>
      </c>
      <c r="R388" s="22">
        <f>AVERAGEIF(Table15[Name],Table15[[#This Row],[Name]],Table15[Total Distance (m)])</f>
        <v>5619.8345883333332</v>
      </c>
      <c r="S388" s="11">
        <f>AVERAGEIF(Table15[Name],Table15[[#This Row],[Name]],Table15[HSD Above 20 km/h])</f>
        <v>194.1326656666667</v>
      </c>
      <c r="T388" s="11">
        <f>AVERAGEIF(Table15[Name],Table15[[#This Row],[Name]],Table15[Maximum Velocity (km/h)])</f>
        <v>25.38796266666666</v>
      </c>
      <c r="U388" s="11">
        <f>AVERAGEIF(Table15[Name],Table15[[#This Row],[Name]],Table15[Velocity Zone 4 (15-20 Km/h) (m)])</f>
        <v>452.42266433333327</v>
      </c>
      <c r="V388" s="11">
        <f>AVERAGEIF(Table15[Name],Table15[[#This Row],[Name]],Table15[Velocity Zone 6 (25 + Km/h) (m)])</f>
        <v>48.318666999999991</v>
      </c>
      <c r="W388" s="11">
        <f>AVERAGEIF(Table15[Name],Table15[[#This Row],[Name]],Table15[Acceleration B1-3 Total Efforts (Gen 2)])</f>
        <v>61.2</v>
      </c>
      <c r="X388" s="11">
        <f>AVERAGEIF(Table15[Name],Table15[[#This Row],[Name]],Table15[Deceleration B1-3 Total Efforts (Gen 2)])</f>
        <v>48.06666666666667</v>
      </c>
      <c r="Y388" s="11">
        <f>AVERAGEIF(Table15[Name],Table15[[#This Row],[Name]],Table15[High Intensity Distance (m)_&gt;15])</f>
        <v>646.55532999999991</v>
      </c>
      <c r="Z388" s="11">
        <f>AVERAGEIF(Table15[Name],Table15[[#This Row],[Name]],Table15[Velocity Zone 5 (20-25 Km/h) (m)])</f>
        <v>145.81399866666669</v>
      </c>
      <c r="AA388" s="11">
        <f>AVERAGEIF(Table15[Name],Table15[[#This Row],[Name]],Table15[Total Player Load])</f>
        <v>593.12283433333312</v>
      </c>
      <c r="AB388" s="11">
        <f>AVERAGEIF(Table15[Name],Table15[[#This Row],[Name]],Table15[ACC+DEC])</f>
        <v>109.26666666666667</v>
      </c>
      <c r="AC388" s="11">
        <f>AVERAGE(Table15[Total Distance (m)])</f>
        <v>5546.0900840188679</v>
      </c>
      <c r="AD388" s="11">
        <f>AVERAGE(Table15[HSD Above 20 km/h])</f>
        <v>248.67511279245289</v>
      </c>
      <c r="AE388" s="11">
        <f>AVERAGE(Table15[Maximum Velocity (km/h)])</f>
        <v>25.938714150943401</v>
      </c>
      <c r="AF388" s="11">
        <f>AVERAGE(Table15[Velocity Zone 4 (15-20 Km/h) (m)])</f>
        <v>585.63754809433908</v>
      </c>
      <c r="AG388" s="11">
        <f>AVERAGE(Table15[Velocity Zone 6 (25 + Km/h) (m)])</f>
        <v>55.103452830188672</v>
      </c>
      <c r="AH388" s="11">
        <f>AVERAGE(Table15[Acceleration B1-3 Total Efforts (Gen 2)])</f>
        <v>70.932075471698113</v>
      </c>
      <c r="AI388" s="11">
        <f>AVERAGE(Table15[Deceleration B1-3 Total Efforts (Gen 2)])</f>
        <v>58.513207547169813</v>
      </c>
      <c r="AJ388" s="11">
        <f>AVERAGE(Table15[High Intensity Distance (m)_&gt;15])</f>
        <v>834.31266088679206</v>
      </c>
      <c r="AK388" s="11">
        <f>AVERAGE(Table15[Velocity Zone 5 (20-25 Km/h) (m)])</f>
        <v>193.57165996226419</v>
      </c>
      <c r="AL388" s="11">
        <f>AVERAGE(Table15[Total Player Load])</f>
        <v>612.17092028301886</v>
      </c>
      <c r="AM388" s="11">
        <f>AVERAGE(Table15[ACC+DEC])</f>
        <v>129.44528301886791</v>
      </c>
      <c r="AN388" s="11" t="str">
        <f>TEXT(Table15[[#This Row],[Date]],"mmmm")</f>
        <v>août</v>
      </c>
      <c r="AO388" s="11" t="e">
        <f ca="1">_xlfn.MAXIFS(Table15[Total Distance (m)],Table15[Name],Table15[[#This Row],[Name]])</f>
        <v>#NAME?</v>
      </c>
      <c r="AP388" s="11" t="e">
        <f ca="1">_xlfn.MAXIFS(Table15[HSD Above 20 km/h],Table15[Name],Table15[[#This Row],[Name]])</f>
        <v>#NAME?</v>
      </c>
      <c r="AQ388" s="11" t="e">
        <f ca="1">_xlfn.MAXIFS(Table15[Maximum Velocity (km/h)],Table15[Name],Table15[[#This Row],[Name]])</f>
        <v>#NAME?</v>
      </c>
      <c r="AR388" s="9" t="e">
        <f ca="1">Table15[[#This Row],[Maximum Velocity (km/h)]]/Table15[[#This Row],[Max_Maximum Velocity (km/h)]]</f>
        <v>#NAME?</v>
      </c>
      <c r="AS388" s="11" t="e">
        <f ca="1">_xlfn.MAXIFS(Table15[Velocity Zone 4 (15-20 Km/h) (m)],Table15[Name],Table15[[#This Row],[Name]])</f>
        <v>#NAME?</v>
      </c>
      <c r="AT388" s="11" t="e">
        <f ca="1">_xlfn.MAXIFS(Table15[Velocity Zone 6 (25 + Km/h) (m)],Table15[Name],Table15[[#This Row],[Name]])</f>
        <v>#NAME?</v>
      </c>
      <c r="AU388" s="11" t="e">
        <f ca="1">_xlfn.MAXIFS(Table15[Acceleration B1-3 Total Efforts (Gen 2)],Table15[Name],Table15[[#This Row],[Name]])</f>
        <v>#NAME?</v>
      </c>
      <c r="AV388" s="11" t="e">
        <f ca="1">_xlfn.MAXIFS(Table15[Deceleration B1-3 Total Efforts (Gen 2)],Table15[Name],Table15[[#This Row],[Name]])</f>
        <v>#NAME?</v>
      </c>
      <c r="AW388" s="11" t="e">
        <f ca="1">_xlfn.MAXIFS(Table15[High Intensity Distance (m)_&gt;15],Table15[Name],Table15[[#This Row],[Name]])</f>
        <v>#NAME?</v>
      </c>
      <c r="AX388" s="11" t="e">
        <f ca="1">_xlfn.MAXIFS(Table15[Velocity Zone 5 (20-25 Km/h) (m)],Table15[Name],Table15[[#This Row],[Name]])</f>
        <v>#NAME?</v>
      </c>
      <c r="AY388" s="11" t="e">
        <f ca="1">_xlfn.MAXIFS(Table15[Total Player Load],Table15[Name],Table15[[#This Row],[Name]])</f>
        <v>#NAME?</v>
      </c>
      <c r="AZ388" s="11" t="e">
        <f ca="1">_xlfn.MAXIFS(Table15[ACC+DEC],Table15[Name],Table15[[#This Row],[Name]])</f>
        <v>#NAME?</v>
      </c>
      <c r="BA388" s="11">
        <f>CONVERT(Table15[[#This Row],[Total Duration]],"day","mn")</f>
        <v>23.583333333333329</v>
      </c>
      <c r="BB388" s="12">
        <f>Table15[[#This Row],[HSD Above 20 km/h]]/Table15[[#This Row],[Duration(min)]]</f>
        <v>0</v>
      </c>
      <c r="BC388" s="12">
        <f>Table15[[#This Row],[Velocity Zone 4 (15-20 Km/h) (m)]]/Table15[[#This Row],[Duration(min)]]</f>
        <v>25.775406360424032</v>
      </c>
      <c r="BD388" s="12">
        <f>Table15[[#This Row],[Velocity Zone 6 (25 + Km/h) (m)]]/Table15[[#This Row],[Duration(min)]]</f>
        <v>0</v>
      </c>
      <c r="BE388" s="12">
        <f>Table15[[#This Row],[Acceleration B1-3 Total Efforts (Gen 2)]]/Table15[[#This Row],[Duration(min)]]</f>
        <v>0.55123674911660792</v>
      </c>
      <c r="BF388" s="12">
        <f>Table15[[#This Row],[Deceleration B1-3 Total Efforts (Gen 2)]]/Table15[[#This Row],[Duration(min)]]</f>
        <v>4.2402826855123685E-2</v>
      </c>
      <c r="BG388" s="12">
        <f>Table15[[#This Row],[High Intensity Distance (m)_&gt;15]]/Table15[[#This Row],[Duration(min)]]</f>
        <v>25.775406360424032</v>
      </c>
      <c r="BH388" s="12">
        <f>Table15[[#This Row],[Velocity Zone 5 (20-25 Km/h) (m)]]/Table15[[#This Row],[Duration(min)]]</f>
        <v>0</v>
      </c>
      <c r="BI388" s="12">
        <f>Table15[[#This Row],[Total Player Load]]/Table15[[#This Row],[Duration(min)]]</f>
        <v>6.9935058657243836</v>
      </c>
      <c r="BJ388" s="12">
        <f>Table15[[#This Row],[ACC+DEC]]/Table15[[#This Row],[Duration(min)]]</f>
        <v>0.59363957597173156</v>
      </c>
      <c r="BK388" s="11"/>
      <c r="BL388" s="11"/>
    </row>
    <row r="389" spans="1:64" x14ac:dyDescent="0.3">
      <c r="A389" s="6" t="s">
        <v>159</v>
      </c>
      <c r="B389" s="6" t="s">
        <v>162</v>
      </c>
      <c r="C389" s="18" t="s">
        <v>277</v>
      </c>
      <c r="D389" s="6" t="s">
        <v>133</v>
      </c>
      <c r="E389" s="17" t="s">
        <v>280</v>
      </c>
      <c r="F389" s="19">
        <v>4577.4467800000002</v>
      </c>
      <c r="G389" s="19">
        <v>331.08</v>
      </c>
      <c r="H389" s="19">
        <v>24.954350000000002</v>
      </c>
      <c r="I389" s="19">
        <v>587.37</v>
      </c>
      <c r="J389" s="19">
        <v>4.05</v>
      </c>
      <c r="K389" s="19">
        <v>64</v>
      </c>
      <c r="L389" s="19">
        <v>63</v>
      </c>
      <c r="M389" s="19">
        <v>918.45</v>
      </c>
      <c r="N389" s="19">
        <v>327.02999999999997</v>
      </c>
      <c r="O389" s="19">
        <v>478.32497999999998</v>
      </c>
      <c r="P389" s="25">
        <v>46.564909999999998</v>
      </c>
      <c r="Q389" s="26">
        <f>SUM(Table15[[#This Row],[Acceleration B1-3 Total Efforts (Gen 2)]:[Deceleration B1-3 Total Efforts (Gen 2)]])</f>
        <v>127</v>
      </c>
      <c r="R389" s="22">
        <f>AVERAGEIF(Table15[Name],Table15[[#This Row],[Name]],Table15[Total Distance (m)])</f>
        <v>4770.1773194736861</v>
      </c>
      <c r="S389" s="11">
        <f>AVERAGEIF(Table15[Name],Table15[[#This Row],[Name]],Table15[HSD Above 20 km/h])</f>
        <v>287.34263210526314</v>
      </c>
      <c r="T389" s="11">
        <f>AVERAGEIF(Table15[Name],Table15[[#This Row],[Name]],Table15[Maximum Velocity (km/h)])</f>
        <v>26.175440000000002</v>
      </c>
      <c r="U389" s="11">
        <f>AVERAGEIF(Table15[Name],Table15[[#This Row],[Name]],Table15[Velocity Zone 4 (15-20 Km/h) (m)])</f>
        <v>619.53948315789467</v>
      </c>
      <c r="V389" s="11">
        <f>AVERAGEIF(Table15[Name],Table15[[#This Row],[Name]],Table15[Velocity Zone 6 (25 + Km/h) (m)])</f>
        <v>51.665788947368419</v>
      </c>
      <c r="W389" s="11">
        <f>AVERAGEIF(Table15[Name],Table15[[#This Row],[Name]],Table15[Acceleration B1-3 Total Efforts (Gen 2)])</f>
        <v>67</v>
      </c>
      <c r="X389" s="11">
        <f>AVERAGEIF(Table15[Name],Table15[[#This Row],[Name]],Table15[Deceleration B1-3 Total Efforts (Gen 2)])</f>
        <v>53.263157894736842</v>
      </c>
      <c r="Y389" s="11">
        <f>AVERAGEIF(Table15[Name],Table15[[#This Row],[Name]],Table15[High Intensity Distance (m)_&gt;15])</f>
        <v>906.88211526315797</v>
      </c>
      <c r="Z389" s="11">
        <f>AVERAGEIF(Table15[Name],Table15[[#This Row],[Name]],Table15[Velocity Zone 5 (20-25 Km/h) (m)])</f>
        <v>235.67684315789475</v>
      </c>
      <c r="AA389" s="11">
        <f>AVERAGEIF(Table15[Name],Table15[[#This Row],[Name]],Table15[Total Player Load])</f>
        <v>507.92690578947372</v>
      </c>
      <c r="AB389" s="11">
        <f>AVERAGEIF(Table15[Name],Table15[[#This Row],[Name]],Table15[ACC+DEC])</f>
        <v>120.26315789473684</v>
      </c>
      <c r="AC389" s="11">
        <f>AVERAGE(Table15[Total Distance (m)])</f>
        <v>5546.0900840188679</v>
      </c>
      <c r="AD389" s="11">
        <f>AVERAGE(Table15[HSD Above 20 km/h])</f>
        <v>248.67511279245289</v>
      </c>
      <c r="AE389" s="11">
        <f>AVERAGE(Table15[Maximum Velocity (km/h)])</f>
        <v>25.938714150943401</v>
      </c>
      <c r="AF389" s="11">
        <f>AVERAGE(Table15[Velocity Zone 4 (15-20 Km/h) (m)])</f>
        <v>585.63754809433908</v>
      </c>
      <c r="AG389" s="11">
        <f>AVERAGE(Table15[Velocity Zone 6 (25 + Km/h) (m)])</f>
        <v>55.103452830188672</v>
      </c>
      <c r="AH389" s="11">
        <f>AVERAGE(Table15[Acceleration B1-3 Total Efforts (Gen 2)])</f>
        <v>70.932075471698113</v>
      </c>
      <c r="AI389" s="11">
        <f>AVERAGE(Table15[Deceleration B1-3 Total Efforts (Gen 2)])</f>
        <v>58.513207547169813</v>
      </c>
      <c r="AJ389" s="11">
        <f>AVERAGE(Table15[High Intensity Distance (m)_&gt;15])</f>
        <v>834.31266088679206</v>
      </c>
      <c r="AK389" s="11">
        <f>AVERAGE(Table15[Velocity Zone 5 (20-25 Km/h) (m)])</f>
        <v>193.57165996226419</v>
      </c>
      <c r="AL389" s="11">
        <f>AVERAGE(Table15[Total Player Load])</f>
        <v>612.17092028301886</v>
      </c>
      <c r="AM389" s="11">
        <f>AVERAGE(Table15[ACC+DEC])</f>
        <v>129.44528301886791</v>
      </c>
      <c r="AN389" s="11" t="str">
        <f>TEXT(Table15[[#This Row],[Date]],"mmmm")</f>
        <v>août</v>
      </c>
      <c r="AO389" s="11" t="e">
        <f ca="1">_xlfn.MAXIFS(Table15[Total Distance (m)],Table15[Name],Table15[[#This Row],[Name]])</f>
        <v>#NAME?</v>
      </c>
      <c r="AP389" s="11" t="e">
        <f ca="1">_xlfn.MAXIFS(Table15[HSD Above 20 km/h],Table15[Name],Table15[[#This Row],[Name]])</f>
        <v>#NAME?</v>
      </c>
      <c r="AQ389" s="11" t="e">
        <f ca="1">_xlfn.MAXIFS(Table15[Maximum Velocity (km/h)],Table15[Name],Table15[[#This Row],[Name]])</f>
        <v>#NAME?</v>
      </c>
      <c r="AR389" s="9" t="e">
        <f ca="1">Table15[[#This Row],[Maximum Velocity (km/h)]]/Table15[[#This Row],[Max_Maximum Velocity (km/h)]]</f>
        <v>#NAME?</v>
      </c>
      <c r="AS389" s="11" t="e">
        <f ca="1">_xlfn.MAXIFS(Table15[Velocity Zone 4 (15-20 Km/h) (m)],Table15[Name],Table15[[#This Row],[Name]])</f>
        <v>#NAME?</v>
      </c>
      <c r="AT389" s="11" t="e">
        <f ca="1">_xlfn.MAXIFS(Table15[Velocity Zone 6 (25 + Km/h) (m)],Table15[Name],Table15[[#This Row],[Name]])</f>
        <v>#NAME?</v>
      </c>
      <c r="AU389" s="11" t="e">
        <f ca="1">_xlfn.MAXIFS(Table15[Acceleration B1-3 Total Efforts (Gen 2)],Table15[Name],Table15[[#This Row],[Name]])</f>
        <v>#NAME?</v>
      </c>
      <c r="AV389" s="11" t="e">
        <f ca="1">_xlfn.MAXIFS(Table15[Deceleration B1-3 Total Efforts (Gen 2)],Table15[Name],Table15[[#This Row],[Name]])</f>
        <v>#NAME?</v>
      </c>
      <c r="AW389" s="11" t="e">
        <f ca="1">_xlfn.MAXIFS(Table15[High Intensity Distance (m)_&gt;15],Table15[Name],Table15[[#This Row],[Name]])</f>
        <v>#NAME?</v>
      </c>
      <c r="AX389" s="11" t="e">
        <f ca="1">_xlfn.MAXIFS(Table15[Velocity Zone 5 (20-25 Km/h) (m)],Table15[Name],Table15[[#This Row],[Name]])</f>
        <v>#NAME?</v>
      </c>
      <c r="AY389" s="11" t="e">
        <f ca="1">_xlfn.MAXIFS(Table15[Total Player Load],Table15[Name],Table15[[#This Row],[Name]])</f>
        <v>#NAME?</v>
      </c>
      <c r="AZ389" s="11" t="e">
        <f ca="1">_xlfn.MAXIFS(Table15[ACC+DEC],Table15[Name],Table15[[#This Row],[Name]])</f>
        <v>#NAME?</v>
      </c>
      <c r="BA389" s="11">
        <f>CONVERT(Table15[[#This Row],[Total Duration]],"day","mn")</f>
        <v>98.3</v>
      </c>
      <c r="BB389" s="12">
        <f>Table15[[#This Row],[HSD Above 20 km/h]]/Table15[[#This Row],[Duration(min)]]</f>
        <v>3.3680569684638861</v>
      </c>
      <c r="BC389" s="12">
        <f>Table15[[#This Row],[Velocity Zone 4 (15-20 Km/h) (m)]]/Table15[[#This Row],[Duration(min)]]</f>
        <v>5.9752797558494404</v>
      </c>
      <c r="BD389" s="12">
        <f>Table15[[#This Row],[Velocity Zone 6 (25 + Km/h) (m)]]/Table15[[#This Row],[Duration(min)]]</f>
        <v>4.1200406917599186E-2</v>
      </c>
      <c r="BE389" s="12">
        <f>Table15[[#This Row],[Acceleration B1-3 Total Efforts (Gen 2)]]/Table15[[#This Row],[Duration(min)]]</f>
        <v>0.65106815869786372</v>
      </c>
      <c r="BF389" s="12">
        <f>Table15[[#This Row],[Deceleration B1-3 Total Efforts (Gen 2)]]/Table15[[#This Row],[Duration(min)]]</f>
        <v>0.64089521871820954</v>
      </c>
      <c r="BG389" s="12">
        <f>Table15[[#This Row],[High Intensity Distance (m)_&gt;15]]/Table15[[#This Row],[Duration(min)]]</f>
        <v>9.3433367243133265</v>
      </c>
      <c r="BH389" s="12">
        <f>Table15[[#This Row],[Velocity Zone 5 (20-25 Km/h) (m)]]/Table15[[#This Row],[Duration(min)]]</f>
        <v>3.3268565615462866</v>
      </c>
      <c r="BI389" s="12">
        <f>Table15[[#This Row],[Total Player Load]]/Table15[[#This Row],[Duration(min)]]</f>
        <v>4.8659713123092576</v>
      </c>
      <c r="BJ389" s="12">
        <f>Table15[[#This Row],[ACC+DEC]]/Table15[[#This Row],[Duration(min)]]</f>
        <v>1.2919633774160733</v>
      </c>
      <c r="BK389" s="11"/>
      <c r="BL389" s="11"/>
    </row>
    <row r="390" spans="1:64" x14ac:dyDescent="0.3">
      <c r="A390" s="6" t="s">
        <v>250</v>
      </c>
      <c r="B390" s="6" t="s">
        <v>162</v>
      </c>
      <c r="C390" s="18" t="s">
        <v>277</v>
      </c>
      <c r="D390" s="6" t="s">
        <v>21</v>
      </c>
      <c r="E390" s="17" t="s">
        <v>280</v>
      </c>
      <c r="F390" s="19">
        <v>6430.7553699999999</v>
      </c>
      <c r="G390" s="19">
        <v>765.25</v>
      </c>
      <c r="H390" s="19">
        <v>30.57469</v>
      </c>
      <c r="I390" s="19">
        <v>866.57001000000002</v>
      </c>
      <c r="J390" s="19">
        <v>267.01999000000001</v>
      </c>
      <c r="K390" s="19">
        <v>90</v>
      </c>
      <c r="L390" s="19">
        <v>61</v>
      </c>
      <c r="M390" s="19">
        <v>1631.8200099999999</v>
      </c>
      <c r="N390" s="19">
        <v>498.23000999999999</v>
      </c>
      <c r="O390" s="19">
        <v>669.54070999999999</v>
      </c>
      <c r="P390" s="25">
        <v>65.418019999999999</v>
      </c>
      <c r="Q390" s="26">
        <f>SUM(Table15[[#This Row],[Acceleration B1-3 Total Efforts (Gen 2)]:[Deceleration B1-3 Total Efforts (Gen 2)]])</f>
        <v>151</v>
      </c>
      <c r="R390" s="22">
        <f>AVERAGEIF(Table15[Name],Table15[[#This Row],[Name]],Table15[Total Distance (m)])</f>
        <v>4898.160003</v>
      </c>
      <c r="S390" s="11">
        <f>AVERAGEIF(Table15[Name],Table15[[#This Row],[Name]],Table15[HSD Above 20 km/h])</f>
        <v>228.32099899999997</v>
      </c>
      <c r="T390" s="11">
        <f>AVERAGEIF(Table15[Name],Table15[[#This Row],[Name]],Table15[Maximum Velocity (km/h)])</f>
        <v>25.211422000000002</v>
      </c>
      <c r="U390" s="11">
        <f>AVERAGEIF(Table15[Name],Table15[[#This Row],[Name]],Table15[Velocity Zone 4 (15-20 Km/h) (m)])</f>
        <v>531.40400699999998</v>
      </c>
      <c r="V390" s="11">
        <f>AVERAGEIF(Table15[Name],Table15[[#This Row],[Name]],Table15[Velocity Zone 6 (25 + Km/h) (m)])</f>
        <v>54.338999000000001</v>
      </c>
      <c r="W390" s="11">
        <f>AVERAGEIF(Table15[Name],Table15[[#This Row],[Name]],Table15[Acceleration B1-3 Total Efforts (Gen 2)])</f>
        <v>69</v>
      </c>
      <c r="X390" s="11">
        <f>AVERAGEIF(Table15[Name],Table15[[#This Row],[Name]],Table15[Deceleration B1-3 Total Efforts (Gen 2)])</f>
        <v>53.8</v>
      </c>
      <c r="Y390" s="11">
        <f>AVERAGEIF(Table15[Name],Table15[[#This Row],[Name]],Table15[High Intensity Distance (m)_&gt;15])</f>
        <v>759.72500600000001</v>
      </c>
      <c r="Z390" s="11">
        <f>AVERAGEIF(Table15[Name],Table15[[#This Row],[Name]],Table15[Velocity Zone 5 (20-25 Km/h) (m)])</f>
        <v>173.982</v>
      </c>
      <c r="AA390" s="11">
        <f>AVERAGEIF(Table15[Name],Table15[[#This Row],[Name]],Table15[Total Player Load])</f>
        <v>499.90754799999996</v>
      </c>
      <c r="AB390" s="11">
        <f>AVERAGEIF(Table15[Name],Table15[[#This Row],[Name]],Table15[ACC+DEC])</f>
        <v>122.8</v>
      </c>
      <c r="AC390" s="11">
        <f>AVERAGE(Table15[Total Distance (m)])</f>
        <v>5546.0900840188679</v>
      </c>
      <c r="AD390" s="11">
        <f>AVERAGE(Table15[HSD Above 20 km/h])</f>
        <v>248.67511279245289</v>
      </c>
      <c r="AE390" s="11">
        <f>AVERAGE(Table15[Maximum Velocity (km/h)])</f>
        <v>25.938714150943401</v>
      </c>
      <c r="AF390" s="11">
        <f>AVERAGE(Table15[Velocity Zone 4 (15-20 Km/h) (m)])</f>
        <v>585.63754809433908</v>
      </c>
      <c r="AG390" s="11">
        <f>AVERAGE(Table15[Velocity Zone 6 (25 + Km/h) (m)])</f>
        <v>55.103452830188672</v>
      </c>
      <c r="AH390" s="11">
        <f>AVERAGE(Table15[Acceleration B1-3 Total Efforts (Gen 2)])</f>
        <v>70.932075471698113</v>
      </c>
      <c r="AI390" s="11">
        <f>AVERAGE(Table15[Deceleration B1-3 Total Efforts (Gen 2)])</f>
        <v>58.513207547169813</v>
      </c>
      <c r="AJ390" s="11">
        <f>AVERAGE(Table15[High Intensity Distance (m)_&gt;15])</f>
        <v>834.31266088679206</v>
      </c>
      <c r="AK390" s="11">
        <f>AVERAGE(Table15[Velocity Zone 5 (20-25 Km/h) (m)])</f>
        <v>193.57165996226419</v>
      </c>
      <c r="AL390" s="11">
        <f>AVERAGE(Table15[Total Player Load])</f>
        <v>612.17092028301886</v>
      </c>
      <c r="AM390" s="11">
        <f>AVERAGE(Table15[ACC+DEC])</f>
        <v>129.44528301886791</v>
      </c>
      <c r="AN390" s="11" t="str">
        <f>TEXT(Table15[[#This Row],[Date]],"mmmm")</f>
        <v>août</v>
      </c>
      <c r="AO390" s="11" t="e">
        <f ca="1">_xlfn.MAXIFS(Table15[Total Distance (m)],Table15[Name],Table15[[#This Row],[Name]])</f>
        <v>#NAME?</v>
      </c>
      <c r="AP390" s="11" t="e">
        <f ca="1">_xlfn.MAXIFS(Table15[HSD Above 20 km/h],Table15[Name],Table15[[#This Row],[Name]])</f>
        <v>#NAME?</v>
      </c>
      <c r="AQ390" s="11" t="e">
        <f ca="1">_xlfn.MAXIFS(Table15[Maximum Velocity (km/h)],Table15[Name],Table15[[#This Row],[Name]])</f>
        <v>#NAME?</v>
      </c>
      <c r="AR390" s="9" t="e">
        <f ca="1">Table15[[#This Row],[Maximum Velocity (km/h)]]/Table15[[#This Row],[Max_Maximum Velocity (km/h)]]</f>
        <v>#NAME?</v>
      </c>
      <c r="AS390" s="11" t="e">
        <f ca="1">_xlfn.MAXIFS(Table15[Velocity Zone 4 (15-20 Km/h) (m)],Table15[Name],Table15[[#This Row],[Name]])</f>
        <v>#NAME?</v>
      </c>
      <c r="AT390" s="11" t="e">
        <f ca="1">_xlfn.MAXIFS(Table15[Velocity Zone 6 (25 + Km/h) (m)],Table15[Name],Table15[[#This Row],[Name]])</f>
        <v>#NAME?</v>
      </c>
      <c r="AU390" s="11" t="e">
        <f ca="1">_xlfn.MAXIFS(Table15[Acceleration B1-3 Total Efforts (Gen 2)],Table15[Name],Table15[[#This Row],[Name]])</f>
        <v>#NAME?</v>
      </c>
      <c r="AV390" s="11" t="e">
        <f ca="1">_xlfn.MAXIFS(Table15[Deceleration B1-3 Total Efforts (Gen 2)],Table15[Name],Table15[[#This Row],[Name]])</f>
        <v>#NAME?</v>
      </c>
      <c r="AW390" s="11" t="e">
        <f ca="1">_xlfn.MAXIFS(Table15[High Intensity Distance (m)_&gt;15],Table15[Name],Table15[[#This Row],[Name]])</f>
        <v>#NAME?</v>
      </c>
      <c r="AX390" s="11" t="e">
        <f ca="1">_xlfn.MAXIFS(Table15[Velocity Zone 5 (20-25 Km/h) (m)],Table15[Name],Table15[[#This Row],[Name]])</f>
        <v>#NAME?</v>
      </c>
      <c r="AY390" s="11" t="e">
        <f ca="1">_xlfn.MAXIFS(Table15[Total Player Load],Table15[Name],Table15[[#This Row],[Name]])</f>
        <v>#NAME?</v>
      </c>
      <c r="AZ390" s="11" t="e">
        <f ca="1">_xlfn.MAXIFS(Table15[ACC+DEC],Table15[Name],Table15[[#This Row],[Name]])</f>
        <v>#NAME?</v>
      </c>
      <c r="BA390" s="11">
        <f>CONVERT(Table15[[#This Row],[Total Duration]],"day","mn")</f>
        <v>98.3</v>
      </c>
      <c r="BB390" s="12">
        <f>Table15[[#This Row],[HSD Above 20 km/h]]/Table15[[#This Row],[Duration(min)]]</f>
        <v>7.7848423194303153</v>
      </c>
      <c r="BC390" s="12">
        <f>Table15[[#This Row],[Velocity Zone 4 (15-20 Km/h) (m)]]/Table15[[#This Row],[Duration(min)]]</f>
        <v>8.8155646998982711</v>
      </c>
      <c r="BD390" s="12">
        <f>Table15[[#This Row],[Velocity Zone 6 (25 + Km/h) (m)]]/Table15[[#This Row],[Duration(min)]]</f>
        <v>2.7163783316378436</v>
      </c>
      <c r="BE390" s="12">
        <f>Table15[[#This Row],[Acceleration B1-3 Total Efforts (Gen 2)]]/Table15[[#This Row],[Duration(min)]]</f>
        <v>0.91556459816887081</v>
      </c>
      <c r="BF390" s="12">
        <f>Table15[[#This Row],[Deceleration B1-3 Total Efforts (Gen 2)]]/Table15[[#This Row],[Duration(min)]]</f>
        <v>0.62054933875890139</v>
      </c>
      <c r="BG390" s="12">
        <f>Table15[[#This Row],[High Intensity Distance (m)_&gt;15]]/Table15[[#This Row],[Duration(min)]]</f>
        <v>16.600407019328586</v>
      </c>
      <c r="BH390" s="12">
        <f>Table15[[#This Row],[Velocity Zone 5 (20-25 Km/h) (m)]]/Table15[[#This Row],[Duration(min)]]</f>
        <v>5.0684639877924722</v>
      </c>
      <c r="BI390" s="12">
        <f>Table15[[#This Row],[Total Player Load]]/Table15[[#This Row],[Duration(min)]]</f>
        <v>6.8111974567650053</v>
      </c>
      <c r="BJ390" s="12">
        <f>Table15[[#This Row],[ACC+DEC]]/Table15[[#This Row],[Duration(min)]]</f>
        <v>1.5361139369277721</v>
      </c>
      <c r="BK390" s="11"/>
      <c r="BL390" s="11"/>
    </row>
    <row r="391" spans="1:64" x14ac:dyDescent="0.3">
      <c r="A391" s="6" t="s">
        <v>22</v>
      </c>
      <c r="B391" s="6" t="s">
        <v>162</v>
      </c>
      <c r="C391" s="18" t="s">
        <v>277</v>
      </c>
      <c r="D391" s="6" t="s">
        <v>19</v>
      </c>
      <c r="E391" s="17" t="s">
        <v>280</v>
      </c>
      <c r="F391" s="19">
        <v>6264.9628899999998</v>
      </c>
      <c r="G391" s="19">
        <v>757.97001</v>
      </c>
      <c r="H391" s="19">
        <v>31.793880000000001</v>
      </c>
      <c r="I391" s="19">
        <v>891.70001000000002</v>
      </c>
      <c r="J391" s="19">
        <v>221.27</v>
      </c>
      <c r="K391" s="19">
        <v>97</v>
      </c>
      <c r="L391" s="19">
        <v>55</v>
      </c>
      <c r="M391" s="19">
        <v>1649.67002</v>
      </c>
      <c r="N391" s="19">
        <v>536.70001000000002</v>
      </c>
      <c r="O391" s="19">
        <v>732.97478999999998</v>
      </c>
      <c r="P391" s="25">
        <v>63.731470000000002</v>
      </c>
      <c r="Q391" s="26">
        <f>SUM(Table15[[#This Row],[Acceleration B1-3 Total Efforts (Gen 2)]:[Deceleration B1-3 Total Efforts (Gen 2)]])</f>
        <v>152</v>
      </c>
      <c r="R391" s="22">
        <f>AVERAGEIF(Table15[Name],Table15[[#This Row],[Name]],Table15[Total Distance (m)])</f>
        <v>5462.7683058620696</v>
      </c>
      <c r="S391" s="11">
        <f>AVERAGEIF(Table15[Name],Table15[[#This Row],[Name]],Table15[HSD Above 20 km/h])</f>
        <v>326.42379344827589</v>
      </c>
      <c r="T391" s="11">
        <f>AVERAGEIF(Table15[Name],Table15[[#This Row],[Name]],Table15[Maximum Velocity (km/h)])</f>
        <v>27.231627931034481</v>
      </c>
      <c r="U391" s="11">
        <f>AVERAGEIF(Table15[Name],Table15[[#This Row],[Name]],Table15[Velocity Zone 4 (15-20 Km/h) (m)])</f>
        <v>608.04103965517231</v>
      </c>
      <c r="V391" s="11">
        <f>AVERAGEIF(Table15[Name],Table15[[#This Row],[Name]],Table15[Velocity Zone 6 (25 + Km/h) (m)])</f>
        <v>84.49862137931035</v>
      </c>
      <c r="W391" s="11">
        <f>AVERAGEIF(Table15[Name],Table15[[#This Row],[Name]],Table15[Acceleration B1-3 Total Efforts (Gen 2)])</f>
        <v>82.482758620689651</v>
      </c>
      <c r="X391" s="11">
        <f>AVERAGEIF(Table15[Name],Table15[[#This Row],[Name]],Table15[Deceleration B1-3 Total Efforts (Gen 2)])</f>
        <v>68.65517241379311</v>
      </c>
      <c r="Y391" s="11">
        <f>AVERAGEIF(Table15[Name],Table15[[#This Row],[Name]],Table15[High Intensity Distance (m)_&gt;15])</f>
        <v>934.4648331034482</v>
      </c>
      <c r="Z391" s="11">
        <f>AVERAGEIF(Table15[Name],Table15[[#This Row],[Name]],Table15[Velocity Zone 5 (20-25 Km/h) (m)])</f>
        <v>241.92517206896545</v>
      </c>
      <c r="AA391" s="11">
        <f>AVERAGEIF(Table15[Name],Table15[[#This Row],[Name]],Table15[Total Player Load])</f>
        <v>648.54259724137933</v>
      </c>
      <c r="AB391" s="11">
        <f>AVERAGEIF(Table15[Name],Table15[[#This Row],[Name]],Table15[ACC+DEC])</f>
        <v>151.13793103448276</v>
      </c>
      <c r="AC391" s="11">
        <f>AVERAGE(Table15[Total Distance (m)])</f>
        <v>5546.0900840188679</v>
      </c>
      <c r="AD391" s="11">
        <f>AVERAGE(Table15[HSD Above 20 km/h])</f>
        <v>248.67511279245289</v>
      </c>
      <c r="AE391" s="11">
        <f>AVERAGE(Table15[Maximum Velocity (km/h)])</f>
        <v>25.938714150943401</v>
      </c>
      <c r="AF391" s="11">
        <f>AVERAGE(Table15[Velocity Zone 4 (15-20 Km/h) (m)])</f>
        <v>585.63754809433908</v>
      </c>
      <c r="AG391" s="11">
        <f>AVERAGE(Table15[Velocity Zone 6 (25 + Km/h) (m)])</f>
        <v>55.103452830188672</v>
      </c>
      <c r="AH391" s="11">
        <f>AVERAGE(Table15[Acceleration B1-3 Total Efforts (Gen 2)])</f>
        <v>70.932075471698113</v>
      </c>
      <c r="AI391" s="11">
        <f>AVERAGE(Table15[Deceleration B1-3 Total Efforts (Gen 2)])</f>
        <v>58.513207547169813</v>
      </c>
      <c r="AJ391" s="11">
        <f>AVERAGE(Table15[High Intensity Distance (m)_&gt;15])</f>
        <v>834.31266088679206</v>
      </c>
      <c r="AK391" s="11">
        <f>AVERAGE(Table15[Velocity Zone 5 (20-25 Km/h) (m)])</f>
        <v>193.57165996226419</v>
      </c>
      <c r="AL391" s="11">
        <f>AVERAGE(Table15[Total Player Load])</f>
        <v>612.17092028301886</v>
      </c>
      <c r="AM391" s="11">
        <f>AVERAGE(Table15[ACC+DEC])</f>
        <v>129.44528301886791</v>
      </c>
      <c r="AN391" s="11" t="str">
        <f>TEXT(Table15[[#This Row],[Date]],"mmmm")</f>
        <v>août</v>
      </c>
      <c r="AO391" s="11" t="e">
        <f ca="1">_xlfn.MAXIFS(Table15[Total Distance (m)],Table15[Name],Table15[[#This Row],[Name]])</f>
        <v>#NAME?</v>
      </c>
      <c r="AP391" s="11" t="e">
        <f ca="1">_xlfn.MAXIFS(Table15[HSD Above 20 km/h],Table15[Name],Table15[[#This Row],[Name]])</f>
        <v>#NAME?</v>
      </c>
      <c r="AQ391" s="11" t="e">
        <f ca="1">_xlfn.MAXIFS(Table15[Maximum Velocity (km/h)],Table15[Name],Table15[[#This Row],[Name]])</f>
        <v>#NAME?</v>
      </c>
      <c r="AR391" s="9" t="e">
        <f ca="1">Table15[[#This Row],[Maximum Velocity (km/h)]]/Table15[[#This Row],[Max_Maximum Velocity (km/h)]]</f>
        <v>#NAME?</v>
      </c>
      <c r="AS391" s="11" t="e">
        <f ca="1">_xlfn.MAXIFS(Table15[Velocity Zone 4 (15-20 Km/h) (m)],Table15[Name],Table15[[#This Row],[Name]])</f>
        <v>#NAME?</v>
      </c>
      <c r="AT391" s="11" t="e">
        <f ca="1">_xlfn.MAXIFS(Table15[Velocity Zone 6 (25 + Km/h) (m)],Table15[Name],Table15[[#This Row],[Name]])</f>
        <v>#NAME?</v>
      </c>
      <c r="AU391" s="11" t="e">
        <f ca="1">_xlfn.MAXIFS(Table15[Acceleration B1-3 Total Efforts (Gen 2)],Table15[Name],Table15[[#This Row],[Name]])</f>
        <v>#NAME?</v>
      </c>
      <c r="AV391" s="11" t="e">
        <f ca="1">_xlfn.MAXIFS(Table15[Deceleration B1-3 Total Efforts (Gen 2)],Table15[Name],Table15[[#This Row],[Name]])</f>
        <v>#NAME?</v>
      </c>
      <c r="AW391" s="11" t="e">
        <f ca="1">_xlfn.MAXIFS(Table15[High Intensity Distance (m)_&gt;15],Table15[Name],Table15[[#This Row],[Name]])</f>
        <v>#NAME?</v>
      </c>
      <c r="AX391" s="11" t="e">
        <f ca="1">_xlfn.MAXIFS(Table15[Velocity Zone 5 (20-25 Km/h) (m)],Table15[Name],Table15[[#This Row],[Name]])</f>
        <v>#NAME?</v>
      </c>
      <c r="AY391" s="11" t="e">
        <f ca="1">_xlfn.MAXIFS(Table15[Total Player Load],Table15[Name],Table15[[#This Row],[Name]])</f>
        <v>#NAME?</v>
      </c>
      <c r="AZ391" s="11" t="e">
        <f ca="1">_xlfn.MAXIFS(Table15[ACC+DEC],Table15[Name],Table15[[#This Row],[Name]])</f>
        <v>#NAME?</v>
      </c>
      <c r="BA391" s="11">
        <f>CONVERT(Table15[[#This Row],[Total Duration]],"day","mn")</f>
        <v>98.3</v>
      </c>
      <c r="BB391" s="12">
        <f>Table15[[#This Row],[HSD Above 20 km/h]]/Table15[[#This Row],[Duration(min)]]</f>
        <v>7.710783418107833</v>
      </c>
      <c r="BC391" s="12">
        <f>Table15[[#This Row],[Velocity Zone 4 (15-20 Km/h) (m)]]/Table15[[#This Row],[Duration(min)]]</f>
        <v>9.0712106815869795</v>
      </c>
      <c r="BD391" s="12">
        <f>Table15[[#This Row],[Velocity Zone 6 (25 + Km/h) (m)]]/Table15[[#This Row],[Duration(min)]]</f>
        <v>2.2509664292980673</v>
      </c>
      <c r="BE391" s="12">
        <f>Table15[[#This Row],[Acceleration B1-3 Total Efforts (Gen 2)]]/Table15[[#This Row],[Duration(min)]]</f>
        <v>0.98677517802644965</v>
      </c>
      <c r="BF391" s="12">
        <f>Table15[[#This Row],[Deceleration B1-3 Total Efforts (Gen 2)]]/Table15[[#This Row],[Duration(min)]]</f>
        <v>0.55951169888097663</v>
      </c>
      <c r="BG391" s="12">
        <f>Table15[[#This Row],[High Intensity Distance (m)_&gt;15]]/Table15[[#This Row],[Duration(min)]]</f>
        <v>16.781994099694813</v>
      </c>
      <c r="BH391" s="12">
        <f>Table15[[#This Row],[Velocity Zone 5 (20-25 Km/h) (m)]]/Table15[[#This Row],[Duration(min)]]</f>
        <v>5.4598169888097665</v>
      </c>
      <c r="BI391" s="12">
        <f>Table15[[#This Row],[Total Player Load]]/Table15[[#This Row],[Duration(min)]]</f>
        <v>7.4565085452695827</v>
      </c>
      <c r="BJ391" s="12">
        <f>Table15[[#This Row],[ACC+DEC]]/Table15[[#This Row],[Duration(min)]]</f>
        <v>1.5462868769074263</v>
      </c>
      <c r="BK391" s="11"/>
      <c r="BL391" s="11"/>
    </row>
    <row r="392" spans="1:64" x14ac:dyDescent="0.3">
      <c r="A392" s="6" t="s">
        <v>23</v>
      </c>
      <c r="B392" s="6" t="s">
        <v>162</v>
      </c>
      <c r="C392" s="18" t="s">
        <v>277</v>
      </c>
      <c r="D392" s="6" t="s">
        <v>24</v>
      </c>
      <c r="E392" s="17" t="s">
        <v>281</v>
      </c>
      <c r="F392" s="19">
        <v>4605.6523399999996</v>
      </c>
      <c r="G392" s="19">
        <v>0</v>
      </c>
      <c r="H392" s="19">
        <v>19.777270000000001</v>
      </c>
      <c r="I392" s="19">
        <v>639.04998999999998</v>
      </c>
      <c r="J392" s="19">
        <v>0</v>
      </c>
      <c r="K392" s="19">
        <v>34</v>
      </c>
      <c r="L392" s="19">
        <v>22</v>
      </c>
      <c r="M392" s="19">
        <v>639.04998999999998</v>
      </c>
      <c r="N392" s="19">
        <v>0</v>
      </c>
      <c r="O392" s="19">
        <v>516.45916999999997</v>
      </c>
      <c r="P392" s="25">
        <v>60.605069999999998</v>
      </c>
      <c r="Q392" s="26">
        <f>SUM(Table15[[#This Row],[Acceleration B1-3 Total Efforts (Gen 2)]:[Deceleration B1-3 Total Efforts (Gen 2)]])</f>
        <v>56</v>
      </c>
      <c r="R392" s="22">
        <f>AVERAGEIF(Table15[Name],Table15[[#This Row],[Name]],Table15[Total Distance (m)])</f>
        <v>6241.2704329032267</v>
      </c>
      <c r="S392" s="11">
        <f>AVERAGEIF(Table15[Name],Table15[[#This Row],[Name]],Table15[HSD Above 20 km/h])</f>
        <v>217.21870838709677</v>
      </c>
      <c r="T392" s="11">
        <f>AVERAGEIF(Table15[Name],Table15[[#This Row],[Name]],Table15[Maximum Velocity (km/h)])</f>
        <v>26.033857419354835</v>
      </c>
      <c r="U392" s="11">
        <f>AVERAGEIF(Table15[Name],Table15[[#This Row],[Name]],Table15[Velocity Zone 4 (15-20 Km/h) (m)])</f>
        <v>570.99710096774197</v>
      </c>
      <c r="V392" s="11">
        <f>AVERAGEIF(Table15[Name],Table15[[#This Row],[Name]],Table15[Velocity Zone 6 (25 + Km/h) (m)])</f>
        <v>39.649355161290323</v>
      </c>
      <c r="W392" s="11">
        <f>AVERAGEIF(Table15[Name],Table15[[#This Row],[Name]],Table15[Acceleration B1-3 Total Efforts (Gen 2)])</f>
        <v>62.967741935483872</v>
      </c>
      <c r="X392" s="11">
        <f>AVERAGEIF(Table15[Name],Table15[[#This Row],[Name]],Table15[Deceleration B1-3 Total Efforts (Gen 2)])</f>
        <v>49.29032258064516</v>
      </c>
      <c r="Y392" s="11">
        <f>AVERAGEIF(Table15[Name],Table15[[#This Row],[Name]],Table15[High Intensity Distance (m)_&gt;15])</f>
        <v>788.2158093548386</v>
      </c>
      <c r="Z392" s="11">
        <f>AVERAGEIF(Table15[Name],Table15[[#This Row],[Name]],Table15[Velocity Zone 5 (20-25 Km/h) (m)])</f>
        <v>177.56935322580642</v>
      </c>
      <c r="AA392" s="11">
        <f>AVERAGEIF(Table15[Name],Table15[[#This Row],[Name]],Table15[Total Player Load])</f>
        <v>665.93952838709663</v>
      </c>
      <c r="AB392" s="11">
        <f>AVERAGEIF(Table15[Name],Table15[[#This Row],[Name]],Table15[ACC+DEC])</f>
        <v>112.25806451612904</v>
      </c>
      <c r="AC392" s="11">
        <f>AVERAGE(Table15[Total Distance (m)])</f>
        <v>5546.0900840188679</v>
      </c>
      <c r="AD392" s="11">
        <f>AVERAGE(Table15[HSD Above 20 km/h])</f>
        <v>248.67511279245289</v>
      </c>
      <c r="AE392" s="11">
        <f>AVERAGE(Table15[Maximum Velocity (km/h)])</f>
        <v>25.938714150943401</v>
      </c>
      <c r="AF392" s="11">
        <f>AVERAGE(Table15[Velocity Zone 4 (15-20 Km/h) (m)])</f>
        <v>585.63754809433908</v>
      </c>
      <c r="AG392" s="11">
        <f>AVERAGE(Table15[Velocity Zone 6 (25 + Km/h) (m)])</f>
        <v>55.103452830188672</v>
      </c>
      <c r="AH392" s="11">
        <f>AVERAGE(Table15[Acceleration B1-3 Total Efforts (Gen 2)])</f>
        <v>70.932075471698113</v>
      </c>
      <c r="AI392" s="11">
        <f>AVERAGE(Table15[Deceleration B1-3 Total Efforts (Gen 2)])</f>
        <v>58.513207547169813</v>
      </c>
      <c r="AJ392" s="11">
        <f>AVERAGE(Table15[High Intensity Distance (m)_&gt;15])</f>
        <v>834.31266088679206</v>
      </c>
      <c r="AK392" s="11">
        <f>AVERAGE(Table15[Velocity Zone 5 (20-25 Km/h) (m)])</f>
        <v>193.57165996226419</v>
      </c>
      <c r="AL392" s="11">
        <f>AVERAGE(Table15[Total Player Load])</f>
        <v>612.17092028301886</v>
      </c>
      <c r="AM392" s="11">
        <f>AVERAGE(Table15[ACC+DEC])</f>
        <v>129.44528301886791</v>
      </c>
      <c r="AN392" s="11" t="str">
        <f>TEXT(Table15[[#This Row],[Date]],"mmmm")</f>
        <v>août</v>
      </c>
      <c r="AO392" s="11" t="e">
        <f ca="1">_xlfn.MAXIFS(Table15[Total Distance (m)],Table15[Name],Table15[[#This Row],[Name]])</f>
        <v>#NAME?</v>
      </c>
      <c r="AP392" s="11" t="e">
        <f ca="1">_xlfn.MAXIFS(Table15[HSD Above 20 km/h],Table15[Name],Table15[[#This Row],[Name]])</f>
        <v>#NAME?</v>
      </c>
      <c r="AQ392" s="11" t="e">
        <f ca="1">_xlfn.MAXIFS(Table15[Maximum Velocity (km/h)],Table15[Name],Table15[[#This Row],[Name]])</f>
        <v>#NAME?</v>
      </c>
      <c r="AR392" s="9" t="e">
        <f ca="1">Table15[[#This Row],[Maximum Velocity (km/h)]]/Table15[[#This Row],[Max_Maximum Velocity (km/h)]]</f>
        <v>#NAME?</v>
      </c>
      <c r="AS392" s="11" t="e">
        <f ca="1">_xlfn.MAXIFS(Table15[Velocity Zone 4 (15-20 Km/h) (m)],Table15[Name],Table15[[#This Row],[Name]])</f>
        <v>#NAME?</v>
      </c>
      <c r="AT392" s="11" t="e">
        <f ca="1">_xlfn.MAXIFS(Table15[Velocity Zone 6 (25 + Km/h) (m)],Table15[Name],Table15[[#This Row],[Name]])</f>
        <v>#NAME?</v>
      </c>
      <c r="AU392" s="11" t="e">
        <f ca="1">_xlfn.MAXIFS(Table15[Acceleration B1-3 Total Efforts (Gen 2)],Table15[Name],Table15[[#This Row],[Name]])</f>
        <v>#NAME?</v>
      </c>
      <c r="AV392" s="11" t="e">
        <f ca="1">_xlfn.MAXIFS(Table15[Deceleration B1-3 Total Efforts (Gen 2)],Table15[Name],Table15[[#This Row],[Name]])</f>
        <v>#NAME?</v>
      </c>
      <c r="AW392" s="11" t="e">
        <f ca="1">_xlfn.MAXIFS(Table15[High Intensity Distance (m)_&gt;15],Table15[Name],Table15[[#This Row],[Name]])</f>
        <v>#NAME?</v>
      </c>
      <c r="AX392" s="11" t="e">
        <f ca="1">_xlfn.MAXIFS(Table15[Velocity Zone 5 (20-25 Km/h) (m)],Table15[Name],Table15[[#This Row],[Name]])</f>
        <v>#NAME?</v>
      </c>
      <c r="AY392" s="11" t="e">
        <f ca="1">_xlfn.MAXIFS(Table15[Total Player Load],Table15[Name],Table15[[#This Row],[Name]])</f>
        <v>#NAME?</v>
      </c>
      <c r="AZ392" s="11" t="e">
        <f ca="1">_xlfn.MAXIFS(Table15[ACC+DEC],Table15[Name],Table15[[#This Row],[Name]])</f>
        <v>#NAME?</v>
      </c>
      <c r="BA392" s="11">
        <f>CONVERT(Table15[[#This Row],[Total Duration]],"day","mn")</f>
        <v>75.98333333333332</v>
      </c>
      <c r="BB392" s="12">
        <f>Table15[[#This Row],[HSD Above 20 km/h]]/Table15[[#This Row],[Duration(min)]]</f>
        <v>0</v>
      </c>
      <c r="BC392" s="12">
        <f>Table15[[#This Row],[Velocity Zone 4 (15-20 Km/h) (m)]]/Table15[[#This Row],[Duration(min)]]</f>
        <v>8.4103968852818607</v>
      </c>
      <c r="BD392" s="12">
        <f>Table15[[#This Row],[Velocity Zone 6 (25 + Km/h) (m)]]/Table15[[#This Row],[Duration(min)]]</f>
        <v>0</v>
      </c>
      <c r="BE392" s="12">
        <f>Table15[[#This Row],[Acceleration B1-3 Total Efforts (Gen 2)]]/Table15[[#This Row],[Duration(min)]]</f>
        <v>0.44746654968194788</v>
      </c>
      <c r="BF392" s="12">
        <f>Table15[[#This Row],[Deceleration B1-3 Total Efforts (Gen 2)]]/Table15[[#This Row],[Duration(min)]]</f>
        <v>0.28953717920596628</v>
      </c>
      <c r="BG392" s="12">
        <f>Table15[[#This Row],[High Intensity Distance (m)_&gt;15]]/Table15[[#This Row],[Duration(min)]]</f>
        <v>8.4103968852818607</v>
      </c>
      <c r="BH392" s="12">
        <f>Table15[[#This Row],[Velocity Zone 5 (20-25 Km/h) (m)]]/Table15[[#This Row],[Duration(min)]]</f>
        <v>0</v>
      </c>
      <c r="BI392" s="12">
        <f>Table15[[#This Row],[Total Player Load]]/Table15[[#This Row],[Duration(min)]]</f>
        <v>6.797005966220663</v>
      </c>
      <c r="BJ392" s="12">
        <f>Table15[[#This Row],[ACC+DEC]]/Table15[[#This Row],[Duration(min)]]</f>
        <v>0.7370037288879141</v>
      </c>
      <c r="BK392" s="11"/>
      <c r="BL392" s="11"/>
    </row>
    <row r="393" spans="1:64" x14ac:dyDescent="0.3">
      <c r="A393" s="6" t="s">
        <v>243</v>
      </c>
      <c r="B393" s="6" t="s">
        <v>162</v>
      </c>
      <c r="C393" s="18" t="s">
        <v>277</v>
      </c>
      <c r="D393" s="6" t="s">
        <v>36</v>
      </c>
      <c r="E393" s="17" t="s">
        <v>278</v>
      </c>
      <c r="F393" s="19">
        <v>4503.9311500000003</v>
      </c>
      <c r="G393" s="19">
        <v>7.32</v>
      </c>
      <c r="H393" s="19">
        <v>21.203320000000001</v>
      </c>
      <c r="I393" s="19">
        <v>734.65997000000004</v>
      </c>
      <c r="J393" s="19">
        <v>0</v>
      </c>
      <c r="K393" s="19">
        <v>62</v>
      </c>
      <c r="L393" s="19">
        <v>56</v>
      </c>
      <c r="M393" s="19">
        <v>741.97996999999998</v>
      </c>
      <c r="N393" s="19">
        <v>7.32</v>
      </c>
      <c r="O393" s="19">
        <v>524.41887999999994</v>
      </c>
      <c r="P393" s="25">
        <v>59.654060000000001</v>
      </c>
      <c r="Q393" s="26">
        <f>SUM(Table15[[#This Row],[Acceleration B1-3 Total Efforts (Gen 2)]:[Deceleration B1-3 Total Efforts (Gen 2)]])</f>
        <v>118</v>
      </c>
      <c r="R393" s="22">
        <f>AVERAGEIF(Table15[Name],Table15[[#This Row],[Name]],Table15[Total Distance (m)])</f>
        <v>4653.3394641666673</v>
      </c>
      <c r="S393" s="11">
        <f>AVERAGEIF(Table15[Name],Table15[[#This Row],[Name]],Table15[HSD Above 20 km/h])</f>
        <v>212.23666666666668</v>
      </c>
      <c r="T393" s="11">
        <f>AVERAGEIF(Table15[Name],Table15[[#This Row],[Name]],Table15[Maximum Velocity (km/h)])</f>
        <v>24.099748333333327</v>
      </c>
      <c r="U393" s="11">
        <f>AVERAGEIF(Table15[Name],Table15[[#This Row],[Name]],Table15[Velocity Zone 4 (15-20 Km/h) (m)])</f>
        <v>675.83916416666659</v>
      </c>
      <c r="V393" s="11">
        <f>AVERAGEIF(Table15[Name],Table15[[#This Row],[Name]],Table15[Velocity Zone 6 (25 + Km/h) (m)])</f>
        <v>35.158333333333331</v>
      </c>
      <c r="W393" s="11">
        <f>AVERAGEIF(Table15[Name],Table15[[#This Row],[Name]],Table15[Acceleration B1-3 Total Efforts (Gen 2)])</f>
        <v>68.666666666666671</v>
      </c>
      <c r="X393" s="11">
        <f>AVERAGEIF(Table15[Name],Table15[[#This Row],[Name]],Table15[Deceleration B1-3 Total Efforts (Gen 2)])</f>
        <v>68.083333333333329</v>
      </c>
      <c r="Y393" s="11">
        <f>AVERAGEIF(Table15[Name],Table15[[#This Row],[Name]],Table15[High Intensity Distance (m)_&gt;15])</f>
        <v>888.07583083333338</v>
      </c>
      <c r="Z393" s="11">
        <f>AVERAGEIF(Table15[Name],Table15[[#This Row],[Name]],Table15[Velocity Zone 5 (20-25 Km/h) (m)])</f>
        <v>177.07833333333329</v>
      </c>
      <c r="AA393" s="11">
        <f>AVERAGEIF(Table15[Name],Table15[[#This Row],[Name]],Table15[Total Player Load])</f>
        <v>513.82177583333339</v>
      </c>
      <c r="AB393" s="11">
        <f>AVERAGEIF(Table15[Name],Table15[[#This Row],[Name]],Table15[ACC+DEC])</f>
        <v>136.75</v>
      </c>
      <c r="AC393" s="11">
        <f>AVERAGE(Table15[Total Distance (m)])</f>
        <v>5546.0900840188679</v>
      </c>
      <c r="AD393" s="11">
        <f>AVERAGE(Table15[HSD Above 20 km/h])</f>
        <v>248.67511279245289</v>
      </c>
      <c r="AE393" s="11">
        <f>AVERAGE(Table15[Maximum Velocity (km/h)])</f>
        <v>25.938714150943401</v>
      </c>
      <c r="AF393" s="11">
        <f>AVERAGE(Table15[Velocity Zone 4 (15-20 Km/h) (m)])</f>
        <v>585.63754809433908</v>
      </c>
      <c r="AG393" s="11">
        <f>AVERAGE(Table15[Velocity Zone 6 (25 + Km/h) (m)])</f>
        <v>55.103452830188672</v>
      </c>
      <c r="AH393" s="11">
        <f>AVERAGE(Table15[Acceleration B1-3 Total Efforts (Gen 2)])</f>
        <v>70.932075471698113</v>
      </c>
      <c r="AI393" s="11">
        <f>AVERAGE(Table15[Deceleration B1-3 Total Efforts (Gen 2)])</f>
        <v>58.513207547169813</v>
      </c>
      <c r="AJ393" s="11">
        <f>AVERAGE(Table15[High Intensity Distance (m)_&gt;15])</f>
        <v>834.31266088679206</v>
      </c>
      <c r="AK393" s="11">
        <f>AVERAGE(Table15[Velocity Zone 5 (20-25 Km/h) (m)])</f>
        <v>193.57165996226419</v>
      </c>
      <c r="AL393" s="11">
        <f>AVERAGE(Table15[Total Player Load])</f>
        <v>612.17092028301886</v>
      </c>
      <c r="AM393" s="11">
        <f>AVERAGE(Table15[ACC+DEC])</f>
        <v>129.44528301886791</v>
      </c>
      <c r="AN393" s="11" t="str">
        <f>TEXT(Table15[[#This Row],[Date]],"mmmm")</f>
        <v>août</v>
      </c>
      <c r="AO393" s="11" t="e">
        <f ca="1">_xlfn.MAXIFS(Table15[Total Distance (m)],Table15[Name],Table15[[#This Row],[Name]])</f>
        <v>#NAME?</v>
      </c>
      <c r="AP393" s="11" t="e">
        <f ca="1">_xlfn.MAXIFS(Table15[HSD Above 20 km/h],Table15[Name],Table15[[#This Row],[Name]])</f>
        <v>#NAME?</v>
      </c>
      <c r="AQ393" s="11" t="e">
        <f ca="1">_xlfn.MAXIFS(Table15[Maximum Velocity (km/h)],Table15[Name],Table15[[#This Row],[Name]])</f>
        <v>#NAME?</v>
      </c>
      <c r="AR393" s="9" t="e">
        <f ca="1">Table15[[#This Row],[Maximum Velocity (km/h)]]/Table15[[#This Row],[Max_Maximum Velocity (km/h)]]</f>
        <v>#NAME?</v>
      </c>
      <c r="AS393" s="11" t="e">
        <f ca="1">_xlfn.MAXIFS(Table15[Velocity Zone 4 (15-20 Km/h) (m)],Table15[Name],Table15[[#This Row],[Name]])</f>
        <v>#NAME?</v>
      </c>
      <c r="AT393" s="11" t="e">
        <f ca="1">_xlfn.MAXIFS(Table15[Velocity Zone 6 (25 + Km/h) (m)],Table15[Name],Table15[[#This Row],[Name]])</f>
        <v>#NAME?</v>
      </c>
      <c r="AU393" s="11" t="e">
        <f ca="1">_xlfn.MAXIFS(Table15[Acceleration B1-3 Total Efforts (Gen 2)],Table15[Name],Table15[[#This Row],[Name]])</f>
        <v>#NAME?</v>
      </c>
      <c r="AV393" s="11" t="e">
        <f ca="1">_xlfn.MAXIFS(Table15[Deceleration B1-3 Total Efforts (Gen 2)],Table15[Name],Table15[[#This Row],[Name]])</f>
        <v>#NAME?</v>
      </c>
      <c r="AW393" s="11" t="e">
        <f ca="1">_xlfn.MAXIFS(Table15[High Intensity Distance (m)_&gt;15],Table15[Name],Table15[[#This Row],[Name]])</f>
        <v>#NAME?</v>
      </c>
      <c r="AX393" s="11" t="e">
        <f ca="1">_xlfn.MAXIFS(Table15[Velocity Zone 5 (20-25 Km/h) (m)],Table15[Name],Table15[[#This Row],[Name]])</f>
        <v>#NAME?</v>
      </c>
      <c r="AY393" s="11" t="e">
        <f ca="1">_xlfn.MAXIFS(Table15[Total Player Load],Table15[Name],Table15[[#This Row],[Name]])</f>
        <v>#NAME?</v>
      </c>
      <c r="AZ393" s="11" t="e">
        <f ca="1">_xlfn.MAXIFS(Table15[ACC+DEC],Table15[Name],Table15[[#This Row],[Name]])</f>
        <v>#NAME?</v>
      </c>
      <c r="BA393" s="11">
        <f>CONVERT(Table15[[#This Row],[Total Duration]],"day","mn")</f>
        <v>75.5</v>
      </c>
      <c r="BB393" s="12">
        <f>Table15[[#This Row],[HSD Above 20 km/h]]/Table15[[#This Row],[Duration(min)]]</f>
        <v>9.6953642384105962E-2</v>
      </c>
      <c r="BC393" s="12">
        <f>Table15[[#This Row],[Velocity Zone 4 (15-20 Km/h) (m)]]/Table15[[#This Row],[Duration(min)]]</f>
        <v>9.7305956291390743</v>
      </c>
      <c r="BD393" s="12">
        <f>Table15[[#This Row],[Velocity Zone 6 (25 + Km/h) (m)]]/Table15[[#This Row],[Duration(min)]]</f>
        <v>0</v>
      </c>
      <c r="BE393" s="12">
        <f>Table15[[#This Row],[Acceleration B1-3 Total Efforts (Gen 2)]]/Table15[[#This Row],[Duration(min)]]</f>
        <v>0.82119205298013243</v>
      </c>
      <c r="BF393" s="12">
        <f>Table15[[#This Row],[Deceleration B1-3 Total Efforts (Gen 2)]]/Table15[[#This Row],[Duration(min)]]</f>
        <v>0.74172185430463577</v>
      </c>
      <c r="BG393" s="12">
        <f>Table15[[#This Row],[High Intensity Distance (m)_&gt;15]]/Table15[[#This Row],[Duration(min)]]</f>
        <v>9.8275492715231785</v>
      </c>
      <c r="BH393" s="12">
        <f>Table15[[#This Row],[Velocity Zone 5 (20-25 Km/h) (m)]]/Table15[[#This Row],[Duration(min)]]</f>
        <v>9.6953642384105962E-2</v>
      </c>
      <c r="BI393" s="12">
        <f>Table15[[#This Row],[Total Player Load]]/Table15[[#This Row],[Duration(min)]]</f>
        <v>6.945945430463575</v>
      </c>
      <c r="BJ393" s="12">
        <f>Table15[[#This Row],[ACC+DEC]]/Table15[[#This Row],[Duration(min)]]</f>
        <v>1.5629139072847682</v>
      </c>
      <c r="BK393" s="11"/>
      <c r="BL393" s="11"/>
    </row>
    <row r="394" spans="1:64" x14ac:dyDescent="0.3">
      <c r="A394" s="6" t="s">
        <v>27</v>
      </c>
      <c r="B394" s="6" t="s">
        <v>162</v>
      </c>
      <c r="C394" s="18" t="s">
        <v>277</v>
      </c>
      <c r="D394" s="6" t="s">
        <v>15</v>
      </c>
      <c r="E394" s="17" t="s">
        <v>278</v>
      </c>
      <c r="F394" s="19">
        <v>4028.3063999999999</v>
      </c>
      <c r="G394" s="19">
        <v>0</v>
      </c>
      <c r="H394" s="19">
        <v>19.363579999999999</v>
      </c>
      <c r="I394" s="19">
        <v>634.89000999999996</v>
      </c>
      <c r="J394" s="19">
        <v>0</v>
      </c>
      <c r="K394" s="19">
        <v>46</v>
      </c>
      <c r="L394" s="19">
        <v>30</v>
      </c>
      <c r="M394" s="19">
        <v>634.89000999999996</v>
      </c>
      <c r="N394" s="19">
        <v>0</v>
      </c>
      <c r="O394" s="19">
        <v>416.03131000000002</v>
      </c>
      <c r="P394" s="25">
        <v>53.354460000000003</v>
      </c>
      <c r="Q394" s="26">
        <f>SUM(Table15[[#This Row],[Acceleration B1-3 Total Efforts (Gen 2)]:[Deceleration B1-3 Total Efforts (Gen 2)]])</f>
        <v>76</v>
      </c>
      <c r="R394" s="22">
        <f>AVERAGEIF(Table15[Name],Table15[[#This Row],[Name]],Table15[Total Distance (m)])</f>
        <v>5179.7768868965513</v>
      </c>
      <c r="S394" s="11">
        <f>AVERAGEIF(Table15[Name],Table15[[#This Row],[Name]],Table15[HSD Above 20 km/h])</f>
        <v>252.10896655172411</v>
      </c>
      <c r="T394" s="11">
        <f>AVERAGEIF(Table15[Name],Table15[[#This Row],[Name]],Table15[Maximum Velocity (km/h)])</f>
        <v>25.649757931034483</v>
      </c>
      <c r="U394" s="11">
        <f>AVERAGEIF(Table15[Name],Table15[[#This Row],[Name]],Table15[Velocity Zone 4 (15-20 Km/h) (m)])</f>
        <v>569.24724724137934</v>
      </c>
      <c r="V394" s="11">
        <f>AVERAGEIF(Table15[Name],Table15[[#This Row],[Name]],Table15[Velocity Zone 6 (25 + Km/h) (m)])</f>
        <v>51.631034137931039</v>
      </c>
      <c r="W394" s="11">
        <f>AVERAGEIF(Table15[Name],Table15[[#This Row],[Name]],Table15[Acceleration B1-3 Total Efforts (Gen 2)])</f>
        <v>76</v>
      </c>
      <c r="X394" s="11">
        <f>AVERAGEIF(Table15[Name],Table15[[#This Row],[Name]],Table15[Deceleration B1-3 Total Efforts (Gen 2)])</f>
        <v>64.58620689655173</v>
      </c>
      <c r="Y394" s="11">
        <f>AVERAGEIF(Table15[Name],Table15[[#This Row],[Name]],Table15[High Intensity Distance (m)_&gt;15])</f>
        <v>821.35621379310328</v>
      </c>
      <c r="Z394" s="11">
        <f>AVERAGEIF(Table15[Name],Table15[[#This Row],[Name]],Table15[Velocity Zone 5 (20-25 Km/h) (m)])</f>
        <v>200.47793241379313</v>
      </c>
      <c r="AA394" s="11">
        <f>AVERAGEIF(Table15[Name],Table15[[#This Row],[Name]],Table15[Total Player Load])</f>
        <v>529.0852103448276</v>
      </c>
      <c r="AB394" s="11">
        <f>AVERAGEIF(Table15[Name],Table15[[#This Row],[Name]],Table15[ACC+DEC])</f>
        <v>140.58620689655172</v>
      </c>
      <c r="AC394" s="11">
        <f>AVERAGE(Table15[Total Distance (m)])</f>
        <v>5546.0900840188679</v>
      </c>
      <c r="AD394" s="11">
        <f>AVERAGE(Table15[HSD Above 20 km/h])</f>
        <v>248.67511279245289</v>
      </c>
      <c r="AE394" s="11">
        <f>AVERAGE(Table15[Maximum Velocity (km/h)])</f>
        <v>25.938714150943401</v>
      </c>
      <c r="AF394" s="11">
        <f>AVERAGE(Table15[Velocity Zone 4 (15-20 Km/h) (m)])</f>
        <v>585.63754809433908</v>
      </c>
      <c r="AG394" s="11">
        <f>AVERAGE(Table15[Velocity Zone 6 (25 + Km/h) (m)])</f>
        <v>55.103452830188672</v>
      </c>
      <c r="AH394" s="11">
        <f>AVERAGE(Table15[Acceleration B1-3 Total Efforts (Gen 2)])</f>
        <v>70.932075471698113</v>
      </c>
      <c r="AI394" s="11">
        <f>AVERAGE(Table15[Deceleration B1-3 Total Efforts (Gen 2)])</f>
        <v>58.513207547169813</v>
      </c>
      <c r="AJ394" s="11">
        <f>AVERAGE(Table15[High Intensity Distance (m)_&gt;15])</f>
        <v>834.31266088679206</v>
      </c>
      <c r="AK394" s="11">
        <f>AVERAGE(Table15[Velocity Zone 5 (20-25 Km/h) (m)])</f>
        <v>193.57165996226419</v>
      </c>
      <c r="AL394" s="11">
        <f>AVERAGE(Table15[Total Player Load])</f>
        <v>612.17092028301886</v>
      </c>
      <c r="AM394" s="11">
        <f>AVERAGE(Table15[ACC+DEC])</f>
        <v>129.44528301886791</v>
      </c>
      <c r="AN394" s="11" t="str">
        <f>TEXT(Table15[[#This Row],[Date]],"mmmm")</f>
        <v>août</v>
      </c>
      <c r="AO394" s="11" t="e">
        <f ca="1">_xlfn.MAXIFS(Table15[Total Distance (m)],Table15[Name],Table15[[#This Row],[Name]])</f>
        <v>#NAME?</v>
      </c>
      <c r="AP394" s="11" t="e">
        <f ca="1">_xlfn.MAXIFS(Table15[HSD Above 20 km/h],Table15[Name],Table15[[#This Row],[Name]])</f>
        <v>#NAME?</v>
      </c>
      <c r="AQ394" s="11" t="e">
        <f ca="1">_xlfn.MAXIFS(Table15[Maximum Velocity (km/h)],Table15[Name],Table15[[#This Row],[Name]])</f>
        <v>#NAME?</v>
      </c>
      <c r="AR394" s="9" t="e">
        <f ca="1">Table15[[#This Row],[Maximum Velocity (km/h)]]/Table15[[#This Row],[Max_Maximum Velocity (km/h)]]</f>
        <v>#NAME?</v>
      </c>
      <c r="AS394" s="11" t="e">
        <f ca="1">_xlfn.MAXIFS(Table15[Velocity Zone 4 (15-20 Km/h) (m)],Table15[Name],Table15[[#This Row],[Name]])</f>
        <v>#NAME?</v>
      </c>
      <c r="AT394" s="11" t="e">
        <f ca="1">_xlfn.MAXIFS(Table15[Velocity Zone 6 (25 + Km/h) (m)],Table15[Name],Table15[[#This Row],[Name]])</f>
        <v>#NAME?</v>
      </c>
      <c r="AU394" s="11" t="e">
        <f ca="1">_xlfn.MAXIFS(Table15[Acceleration B1-3 Total Efforts (Gen 2)],Table15[Name],Table15[[#This Row],[Name]])</f>
        <v>#NAME?</v>
      </c>
      <c r="AV394" s="11" t="e">
        <f ca="1">_xlfn.MAXIFS(Table15[Deceleration B1-3 Total Efforts (Gen 2)],Table15[Name],Table15[[#This Row],[Name]])</f>
        <v>#NAME?</v>
      </c>
      <c r="AW394" s="11" t="e">
        <f ca="1">_xlfn.MAXIFS(Table15[High Intensity Distance (m)_&gt;15],Table15[Name],Table15[[#This Row],[Name]])</f>
        <v>#NAME?</v>
      </c>
      <c r="AX394" s="11" t="e">
        <f ca="1">_xlfn.MAXIFS(Table15[Velocity Zone 5 (20-25 Km/h) (m)],Table15[Name],Table15[[#This Row],[Name]])</f>
        <v>#NAME?</v>
      </c>
      <c r="AY394" s="11" t="e">
        <f ca="1">_xlfn.MAXIFS(Table15[Total Player Load],Table15[Name],Table15[[#This Row],[Name]])</f>
        <v>#NAME?</v>
      </c>
      <c r="AZ394" s="11" t="e">
        <f ca="1">_xlfn.MAXIFS(Table15[ACC+DEC],Table15[Name],Table15[[#This Row],[Name]])</f>
        <v>#NAME?</v>
      </c>
      <c r="BA394" s="11">
        <f>CONVERT(Table15[[#This Row],[Total Duration]],"day","mn")</f>
        <v>75.5</v>
      </c>
      <c r="BB394" s="12">
        <f>Table15[[#This Row],[HSD Above 20 km/h]]/Table15[[#This Row],[Duration(min)]]</f>
        <v>0</v>
      </c>
      <c r="BC394" s="12">
        <f>Table15[[#This Row],[Velocity Zone 4 (15-20 Km/h) (m)]]/Table15[[#This Row],[Duration(min)]]</f>
        <v>8.409139205298013</v>
      </c>
      <c r="BD394" s="12">
        <f>Table15[[#This Row],[Velocity Zone 6 (25 + Km/h) (m)]]/Table15[[#This Row],[Duration(min)]]</f>
        <v>0</v>
      </c>
      <c r="BE394" s="12">
        <f>Table15[[#This Row],[Acceleration B1-3 Total Efforts (Gen 2)]]/Table15[[#This Row],[Duration(min)]]</f>
        <v>0.60927152317880795</v>
      </c>
      <c r="BF394" s="12">
        <f>Table15[[#This Row],[Deceleration B1-3 Total Efforts (Gen 2)]]/Table15[[#This Row],[Duration(min)]]</f>
        <v>0.39735099337748342</v>
      </c>
      <c r="BG394" s="12">
        <f>Table15[[#This Row],[High Intensity Distance (m)_&gt;15]]/Table15[[#This Row],[Duration(min)]]</f>
        <v>8.409139205298013</v>
      </c>
      <c r="BH394" s="12">
        <f>Table15[[#This Row],[Velocity Zone 5 (20-25 Km/h) (m)]]/Table15[[#This Row],[Duration(min)]]</f>
        <v>0</v>
      </c>
      <c r="BI394" s="12">
        <f>Table15[[#This Row],[Total Player Load]]/Table15[[#This Row],[Duration(min)]]</f>
        <v>5.5103484768211919</v>
      </c>
      <c r="BJ394" s="12">
        <f>Table15[[#This Row],[ACC+DEC]]/Table15[[#This Row],[Duration(min)]]</f>
        <v>1.0066225165562914</v>
      </c>
      <c r="BK394" s="11"/>
      <c r="BL394" s="11"/>
    </row>
    <row r="395" spans="1:64" x14ac:dyDescent="0.3">
      <c r="A395" s="6" t="s">
        <v>29</v>
      </c>
      <c r="B395" s="6" t="s">
        <v>162</v>
      </c>
      <c r="C395" s="18" t="s">
        <v>277</v>
      </c>
      <c r="D395" s="6" t="s">
        <v>19</v>
      </c>
      <c r="E395" s="17" t="s">
        <v>282</v>
      </c>
      <c r="F395" s="19">
        <v>2351.8161599999999</v>
      </c>
      <c r="G395" s="19">
        <v>0</v>
      </c>
      <c r="H395" s="19">
        <v>18.838090000000001</v>
      </c>
      <c r="I395" s="19">
        <v>527.10999000000004</v>
      </c>
      <c r="J395" s="19">
        <v>0</v>
      </c>
      <c r="K395" s="19">
        <v>25</v>
      </c>
      <c r="L395" s="19">
        <v>1</v>
      </c>
      <c r="M395" s="19">
        <v>527.10999000000004</v>
      </c>
      <c r="N395" s="19">
        <v>0</v>
      </c>
      <c r="O395" s="19">
        <v>263.02744000000001</v>
      </c>
      <c r="P395" s="25">
        <v>64.733339999999998</v>
      </c>
      <c r="Q395" s="26">
        <f>SUM(Table15[[#This Row],[Acceleration B1-3 Total Efforts (Gen 2)]:[Deceleration B1-3 Total Efforts (Gen 2)]])</f>
        <v>26</v>
      </c>
      <c r="R395" s="22">
        <f>AVERAGEIF(Table15[Name],Table15[[#This Row],[Name]],Table15[Total Distance (m)])</f>
        <v>5728.9490364516105</v>
      </c>
      <c r="S395" s="11">
        <f>AVERAGEIF(Table15[Name],Table15[[#This Row],[Name]],Table15[HSD Above 20 km/h])</f>
        <v>239.85128903225805</v>
      </c>
      <c r="T395" s="11">
        <f>AVERAGEIF(Table15[Name],Table15[[#This Row],[Name]],Table15[Maximum Velocity (km/h)])</f>
        <v>25.935883548387089</v>
      </c>
      <c r="U395" s="11">
        <f>AVERAGEIF(Table15[Name],Table15[[#This Row],[Name]],Table15[Velocity Zone 4 (15-20 Km/h) (m)])</f>
        <v>718.38871516129029</v>
      </c>
      <c r="V395" s="11">
        <f>AVERAGEIF(Table15[Name],Table15[[#This Row],[Name]],Table15[Velocity Zone 6 (25 + Km/h) (m)])</f>
        <v>46.860967419354829</v>
      </c>
      <c r="W395" s="11">
        <f>AVERAGEIF(Table15[Name],Table15[[#This Row],[Name]],Table15[Acceleration B1-3 Total Efforts (Gen 2)])</f>
        <v>75.193548387096769</v>
      </c>
      <c r="X395" s="11">
        <f>AVERAGEIF(Table15[Name],Table15[[#This Row],[Name]],Table15[Deceleration B1-3 Total Efforts (Gen 2)])</f>
        <v>57.548387096774192</v>
      </c>
      <c r="Y395" s="11">
        <f>AVERAGEIF(Table15[Name],Table15[[#This Row],[Name]],Table15[High Intensity Distance (m)_&gt;15])</f>
        <v>958.24000419354843</v>
      </c>
      <c r="Z395" s="11">
        <f>AVERAGEIF(Table15[Name],Table15[[#This Row],[Name]],Table15[Velocity Zone 5 (20-25 Km/h) (m)])</f>
        <v>192.99032161290322</v>
      </c>
      <c r="AA395" s="11">
        <f>AVERAGEIF(Table15[Name],Table15[[#This Row],[Name]],Table15[Total Player Load])</f>
        <v>618.45316032258052</v>
      </c>
      <c r="AB395" s="11">
        <f>AVERAGEIF(Table15[Name],Table15[[#This Row],[Name]],Table15[ACC+DEC])</f>
        <v>132.74193548387098</v>
      </c>
      <c r="AC395" s="11">
        <f>AVERAGE(Table15[Total Distance (m)])</f>
        <v>5546.0900840188679</v>
      </c>
      <c r="AD395" s="11">
        <f>AVERAGE(Table15[HSD Above 20 km/h])</f>
        <v>248.67511279245289</v>
      </c>
      <c r="AE395" s="11">
        <f>AVERAGE(Table15[Maximum Velocity (km/h)])</f>
        <v>25.938714150943401</v>
      </c>
      <c r="AF395" s="11">
        <f>AVERAGE(Table15[Velocity Zone 4 (15-20 Km/h) (m)])</f>
        <v>585.63754809433908</v>
      </c>
      <c r="AG395" s="11">
        <f>AVERAGE(Table15[Velocity Zone 6 (25 + Km/h) (m)])</f>
        <v>55.103452830188672</v>
      </c>
      <c r="AH395" s="11">
        <f>AVERAGE(Table15[Acceleration B1-3 Total Efforts (Gen 2)])</f>
        <v>70.932075471698113</v>
      </c>
      <c r="AI395" s="11">
        <f>AVERAGE(Table15[Deceleration B1-3 Total Efforts (Gen 2)])</f>
        <v>58.513207547169813</v>
      </c>
      <c r="AJ395" s="11">
        <f>AVERAGE(Table15[High Intensity Distance (m)_&gt;15])</f>
        <v>834.31266088679206</v>
      </c>
      <c r="AK395" s="11">
        <f>AVERAGE(Table15[Velocity Zone 5 (20-25 Km/h) (m)])</f>
        <v>193.57165996226419</v>
      </c>
      <c r="AL395" s="11">
        <f>AVERAGE(Table15[Total Player Load])</f>
        <v>612.17092028301886</v>
      </c>
      <c r="AM395" s="11">
        <f>AVERAGE(Table15[ACC+DEC])</f>
        <v>129.44528301886791</v>
      </c>
      <c r="AN395" s="11" t="str">
        <f>TEXT(Table15[[#This Row],[Date]],"mmmm")</f>
        <v>août</v>
      </c>
      <c r="AO395" s="11" t="e">
        <f ca="1">_xlfn.MAXIFS(Table15[Total Distance (m)],Table15[Name],Table15[[#This Row],[Name]])</f>
        <v>#NAME?</v>
      </c>
      <c r="AP395" s="11" t="e">
        <f ca="1">_xlfn.MAXIFS(Table15[HSD Above 20 km/h],Table15[Name],Table15[[#This Row],[Name]])</f>
        <v>#NAME?</v>
      </c>
      <c r="AQ395" s="11" t="e">
        <f ca="1">_xlfn.MAXIFS(Table15[Maximum Velocity (km/h)],Table15[Name],Table15[[#This Row],[Name]])</f>
        <v>#NAME?</v>
      </c>
      <c r="AR395" s="9" t="e">
        <f ca="1">Table15[[#This Row],[Maximum Velocity (km/h)]]/Table15[[#This Row],[Max_Maximum Velocity (km/h)]]</f>
        <v>#NAME?</v>
      </c>
      <c r="AS395" s="11" t="e">
        <f ca="1">_xlfn.MAXIFS(Table15[Velocity Zone 4 (15-20 Km/h) (m)],Table15[Name],Table15[[#This Row],[Name]])</f>
        <v>#NAME?</v>
      </c>
      <c r="AT395" s="11" t="e">
        <f ca="1">_xlfn.MAXIFS(Table15[Velocity Zone 6 (25 + Km/h) (m)],Table15[Name],Table15[[#This Row],[Name]])</f>
        <v>#NAME?</v>
      </c>
      <c r="AU395" s="11" t="e">
        <f ca="1">_xlfn.MAXIFS(Table15[Acceleration B1-3 Total Efforts (Gen 2)],Table15[Name],Table15[[#This Row],[Name]])</f>
        <v>#NAME?</v>
      </c>
      <c r="AV395" s="11" t="e">
        <f ca="1">_xlfn.MAXIFS(Table15[Deceleration B1-3 Total Efforts (Gen 2)],Table15[Name],Table15[[#This Row],[Name]])</f>
        <v>#NAME?</v>
      </c>
      <c r="AW395" s="11" t="e">
        <f ca="1">_xlfn.MAXIFS(Table15[High Intensity Distance (m)_&gt;15],Table15[Name],Table15[[#This Row],[Name]])</f>
        <v>#NAME?</v>
      </c>
      <c r="AX395" s="11" t="e">
        <f ca="1">_xlfn.MAXIFS(Table15[Velocity Zone 5 (20-25 Km/h) (m)],Table15[Name],Table15[[#This Row],[Name]])</f>
        <v>#NAME?</v>
      </c>
      <c r="AY395" s="11" t="e">
        <f ca="1">_xlfn.MAXIFS(Table15[Total Player Load],Table15[Name],Table15[[#This Row],[Name]])</f>
        <v>#NAME?</v>
      </c>
      <c r="AZ395" s="11" t="e">
        <f ca="1">_xlfn.MAXIFS(Table15[ACC+DEC],Table15[Name],Table15[[#This Row],[Name]])</f>
        <v>#NAME?</v>
      </c>
      <c r="BA395" s="11">
        <f>CONVERT(Table15[[#This Row],[Total Duration]],"day","mn")</f>
        <v>36.31666666666667</v>
      </c>
      <c r="BB395" s="12">
        <f>Table15[[#This Row],[HSD Above 20 km/h]]/Table15[[#This Row],[Duration(min)]]</f>
        <v>0</v>
      </c>
      <c r="BC395" s="12">
        <f>Table15[[#This Row],[Velocity Zone 4 (15-20 Km/h) (m)]]/Table15[[#This Row],[Duration(min)]]</f>
        <v>14.514272326755393</v>
      </c>
      <c r="BD395" s="12">
        <f>Table15[[#This Row],[Velocity Zone 6 (25 + Km/h) (m)]]/Table15[[#This Row],[Duration(min)]]</f>
        <v>0</v>
      </c>
      <c r="BE395" s="12">
        <f>Table15[[#This Row],[Acceleration B1-3 Total Efforts (Gen 2)]]/Table15[[#This Row],[Duration(min)]]</f>
        <v>0.68838916934373562</v>
      </c>
      <c r="BF395" s="12">
        <f>Table15[[#This Row],[Deceleration B1-3 Total Efforts (Gen 2)]]/Table15[[#This Row],[Duration(min)]]</f>
        <v>2.7535566773749423E-2</v>
      </c>
      <c r="BG395" s="12">
        <f>Table15[[#This Row],[High Intensity Distance (m)_&gt;15]]/Table15[[#This Row],[Duration(min)]]</f>
        <v>14.514272326755393</v>
      </c>
      <c r="BH395" s="12">
        <f>Table15[[#This Row],[Velocity Zone 5 (20-25 Km/h) (m)]]/Table15[[#This Row],[Duration(min)]]</f>
        <v>0</v>
      </c>
      <c r="BI395" s="12">
        <f>Table15[[#This Row],[Total Player Load]]/Table15[[#This Row],[Duration(min)]]</f>
        <v>7.2426096374483704</v>
      </c>
      <c r="BJ395" s="12">
        <f>Table15[[#This Row],[ACC+DEC]]/Table15[[#This Row],[Duration(min)]]</f>
        <v>0.71592473611748497</v>
      </c>
      <c r="BK395" s="11"/>
      <c r="BL395" s="11"/>
    </row>
    <row r="396" spans="1:64" x14ac:dyDescent="0.3">
      <c r="A396" s="6" t="s">
        <v>208</v>
      </c>
      <c r="B396" s="6" t="s">
        <v>162</v>
      </c>
      <c r="C396" s="18" t="s">
        <v>277</v>
      </c>
      <c r="D396" s="6" t="s">
        <v>17</v>
      </c>
      <c r="E396" s="17" t="s">
        <v>280</v>
      </c>
      <c r="F396" s="19">
        <v>4475.6591799999997</v>
      </c>
      <c r="G396" s="19">
        <v>389.38001000000003</v>
      </c>
      <c r="H396" s="19">
        <v>30.090389999999999</v>
      </c>
      <c r="I396" s="19">
        <v>366.51999000000001</v>
      </c>
      <c r="J396" s="19">
        <v>154.21001000000001</v>
      </c>
      <c r="K396" s="19">
        <v>49</v>
      </c>
      <c r="L396" s="19">
        <v>26</v>
      </c>
      <c r="M396" s="19">
        <v>755.9</v>
      </c>
      <c r="N396" s="19">
        <v>235.17</v>
      </c>
      <c r="O396" s="19">
        <v>617.38054999999997</v>
      </c>
      <c r="P396" s="25">
        <v>47.535429999999998</v>
      </c>
      <c r="Q396" s="26">
        <f>SUM(Table15[[#This Row],[Acceleration B1-3 Total Efforts (Gen 2)]:[Deceleration B1-3 Total Efforts (Gen 2)]])</f>
        <v>75</v>
      </c>
      <c r="R396" s="22">
        <f>AVERAGEIF(Table15[Name],Table15[[#This Row],[Name]],Table15[Total Distance (m)])</f>
        <v>2747.8010836363628</v>
      </c>
      <c r="S396" s="11">
        <f>AVERAGEIF(Table15[Name],Table15[[#This Row],[Name]],Table15[HSD Above 20 km/h])</f>
        <v>134.42545636363636</v>
      </c>
      <c r="T396" s="11">
        <f>AVERAGEIF(Table15[Name],Table15[[#This Row],[Name]],Table15[Maximum Velocity (km/h)])</f>
        <v>23.561767272727273</v>
      </c>
      <c r="U396" s="11">
        <f>AVERAGEIF(Table15[Name],Table15[[#This Row],[Name]],Table15[Velocity Zone 4 (15-20 Km/h) (m)])</f>
        <v>313.58000090909093</v>
      </c>
      <c r="V396" s="11">
        <f>AVERAGEIF(Table15[Name],Table15[[#This Row],[Name]],Table15[Velocity Zone 6 (25 + Km/h) (m)])</f>
        <v>29.54091</v>
      </c>
      <c r="W396" s="11">
        <f>AVERAGEIF(Table15[Name],Table15[[#This Row],[Name]],Table15[Acceleration B1-3 Total Efforts (Gen 2)])</f>
        <v>30.818181818181817</v>
      </c>
      <c r="X396" s="11">
        <f>AVERAGEIF(Table15[Name],Table15[[#This Row],[Name]],Table15[Deceleration B1-3 Total Efforts (Gen 2)])</f>
        <v>21</v>
      </c>
      <c r="Y396" s="11">
        <f>AVERAGEIF(Table15[Name],Table15[[#This Row],[Name]],Table15[High Intensity Distance (m)_&gt;15])</f>
        <v>448.00545727272714</v>
      </c>
      <c r="Z396" s="11">
        <f>AVERAGEIF(Table15[Name],Table15[[#This Row],[Name]],Table15[Velocity Zone 5 (20-25 Km/h) (m)])</f>
        <v>104.88454636363636</v>
      </c>
      <c r="AA396" s="11">
        <f>AVERAGEIF(Table15[Name],Table15[[#This Row],[Name]],Table15[Total Player Load])</f>
        <v>397.17121454545452</v>
      </c>
      <c r="AB396" s="11">
        <f>AVERAGEIF(Table15[Name],Table15[[#This Row],[Name]],Table15[ACC+DEC])</f>
        <v>51.81818181818182</v>
      </c>
      <c r="AC396" s="11">
        <f>AVERAGE(Table15[Total Distance (m)])</f>
        <v>5546.0900840188679</v>
      </c>
      <c r="AD396" s="11">
        <f>AVERAGE(Table15[HSD Above 20 km/h])</f>
        <v>248.67511279245289</v>
      </c>
      <c r="AE396" s="11">
        <f>AVERAGE(Table15[Maximum Velocity (km/h)])</f>
        <v>25.938714150943401</v>
      </c>
      <c r="AF396" s="11">
        <f>AVERAGE(Table15[Velocity Zone 4 (15-20 Km/h) (m)])</f>
        <v>585.63754809433908</v>
      </c>
      <c r="AG396" s="11">
        <f>AVERAGE(Table15[Velocity Zone 6 (25 + Km/h) (m)])</f>
        <v>55.103452830188672</v>
      </c>
      <c r="AH396" s="11">
        <f>AVERAGE(Table15[Acceleration B1-3 Total Efforts (Gen 2)])</f>
        <v>70.932075471698113</v>
      </c>
      <c r="AI396" s="11">
        <f>AVERAGE(Table15[Deceleration B1-3 Total Efforts (Gen 2)])</f>
        <v>58.513207547169813</v>
      </c>
      <c r="AJ396" s="11">
        <f>AVERAGE(Table15[High Intensity Distance (m)_&gt;15])</f>
        <v>834.31266088679206</v>
      </c>
      <c r="AK396" s="11">
        <f>AVERAGE(Table15[Velocity Zone 5 (20-25 Km/h) (m)])</f>
        <v>193.57165996226419</v>
      </c>
      <c r="AL396" s="11">
        <f>AVERAGE(Table15[Total Player Load])</f>
        <v>612.17092028301886</v>
      </c>
      <c r="AM396" s="11">
        <f>AVERAGE(Table15[ACC+DEC])</f>
        <v>129.44528301886791</v>
      </c>
      <c r="AN396" s="11" t="str">
        <f>TEXT(Table15[[#This Row],[Date]],"mmmm")</f>
        <v>août</v>
      </c>
      <c r="AO396" s="11" t="e">
        <f ca="1">_xlfn.MAXIFS(Table15[Total Distance (m)],Table15[Name],Table15[[#This Row],[Name]])</f>
        <v>#NAME?</v>
      </c>
      <c r="AP396" s="11" t="e">
        <f ca="1">_xlfn.MAXIFS(Table15[HSD Above 20 km/h],Table15[Name],Table15[[#This Row],[Name]])</f>
        <v>#NAME?</v>
      </c>
      <c r="AQ396" s="11" t="e">
        <f ca="1">_xlfn.MAXIFS(Table15[Maximum Velocity (km/h)],Table15[Name],Table15[[#This Row],[Name]])</f>
        <v>#NAME?</v>
      </c>
      <c r="AR396" s="9" t="e">
        <f ca="1">Table15[[#This Row],[Maximum Velocity (km/h)]]/Table15[[#This Row],[Max_Maximum Velocity (km/h)]]</f>
        <v>#NAME?</v>
      </c>
      <c r="AS396" s="11" t="e">
        <f ca="1">_xlfn.MAXIFS(Table15[Velocity Zone 4 (15-20 Km/h) (m)],Table15[Name],Table15[[#This Row],[Name]])</f>
        <v>#NAME?</v>
      </c>
      <c r="AT396" s="11" t="e">
        <f ca="1">_xlfn.MAXIFS(Table15[Velocity Zone 6 (25 + Km/h) (m)],Table15[Name],Table15[[#This Row],[Name]])</f>
        <v>#NAME?</v>
      </c>
      <c r="AU396" s="11" t="e">
        <f ca="1">_xlfn.MAXIFS(Table15[Acceleration B1-3 Total Efforts (Gen 2)],Table15[Name],Table15[[#This Row],[Name]])</f>
        <v>#NAME?</v>
      </c>
      <c r="AV396" s="11" t="e">
        <f ca="1">_xlfn.MAXIFS(Table15[Deceleration B1-3 Total Efforts (Gen 2)],Table15[Name],Table15[[#This Row],[Name]])</f>
        <v>#NAME?</v>
      </c>
      <c r="AW396" s="11" t="e">
        <f ca="1">_xlfn.MAXIFS(Table15[High Intensity Distance (m)_&gt;15],Table15[Name],Table15[[#This Row],[Name]])</f>
        <v>#NAME?</v>
      </c>
      <c r="AX396" s="11" t="e">
        <f ca="1">_xlfn.MAXIFS(Table15[Velocity Zone 5 (20-25 Km/h) (m)],Table15[Name],Table15[[#This Row],[Name]])</f>
        <v>#NAME?</v>
      </c>
      <c r="AY396" s="11" t="e">
        <f ca="1">_xlfn.MAXIFS(Table15[Total Player Load],Table15[Name],Table15[[#This Row],[Name]])</f>
        <v>#NAME?</v>
      </c>
      <c r="AZ396" s="11" t="e">
        <f ca="1">_xlfn.MAXIFS(Table15[ACC+DEC],Table15[Name],Table15[[#This Row],[Name]])</f>
        <v>#NAME?</v>
      </c>
      <c r="BA396" s="11">
        <f>CONVERT(Table15[[#This Row],[Total Duration]],"day","mn")</f>
        <v>98.3</v>
      </c>
      <c r="BB396" s="12">
        <f>Table15[[#This Row],[HSD Above 20 km/h]]/Table15[[#This Row],[Duration(min)]]</f>
        <v>3.9611394710071215</v>
      </c>
      <c r="BC396" s="12">
        <f>Table15[[#This Row],[Velocity Zone 4 (15-20 Km/h) (m)]]/Table15[[#This Row],[Duration(min)]]</f>
        <v>3.7285858596134283</v>
      </c>
      <c r="BD396" s="12">
        <f>Table15[[#This Row],[Velocity Zone 6 (25 + Km/h) (m)]]/Table15[[#This Row],[Duration(min)]]</f>
        <v>1.5687691759918618</v>
      </c>
      <c r="BE396" s="12">
        <f>Table15[[#This Row],[Acceleration B1-3 Total Efforts (Gen 2)]]/Table15[[#This Row],[Duration(min)]]</f>
        <v>0.49847405900305192</v>
      </c>
      <c r="BF396" s="12">
        <f>Table15[[#This Row],[Deceleration B1-3 Total Efforts (Gen 2)]]/Table15[[#This Row],[Duration(min)]]</f>
        <v>0.26449643947100715</v>
      </c>
      <c r="BG396" s="12">
        <f>Table15[[#This Row],[High Intensity Distance (m)_&gt;15]]/Table15[[#This Row],[Duration(min)]]</f>
        <v>7.6897253306205497</v>
      </c>
      <c r="BH396" s="12">
        <f>Table15[[#This Row],[Velocity Zone 5 (20-25 Km/h) (m)]]/Table15[[#This Row],[Duration(min)]]</f>
        <v>2.3923702950152594</v>
      </c>
      <c r="BI396" s="12">
        <f>Table15[[#This Row],[Total Player Load]]/Table15[[#This Row],[Duration(min)]]</f>
        <v>6.2805752797558494</v>
      </c>
      <c r="BJ396" s="12">
        <f>Table15[[#This Row],[ACC+DEC]]/Table15[[#This Row],[Duration(min)]]</f>
        <v>0.76297049847405907</v>
      </c>
      <c r="BK396" s="11"/>
      <c r="BL396" s="11"/>
    </row>
    <row r="397" spans="1:64" x14ac:dyDescent="0.3">
      <c r="A397" s="6" t="s">
        <v>30</v>
      </c>
      <c r="B397" s="6" t="s">
        <v>162</v>
      </c>
      <c r="C397" s="18" t="s">
        <v>277</v>
      </c>
      <c r="D397" s="6" t="s">
        <v>21</v>
      </c>
      <c r="E397" s="17" t="s">
        <v>280</v>
      </c>
      <c r="F397" s="19">
        <v>5322.2050799999997</v>
      </c>
      <c r="G397" s="19">
        <v>830.84997999999996</v>
      </c>
      <c r="H397" s="19">
        <v>30.260860000000001</v>
      </c>
      <c r="I397" s="19">
        <v>630.87</v>
      </c>
      <c r="J397" s="19">
        <v>280.5</v>
      </c>
      <c r="K397" s="19">
        <v>62</v>
      </c>
      <c r="L397" s="19">
        <v>35</v>
      </c>
      <c r="M397" s="19">
        <v>1461.7199800000001</v>
      </c>
      <c r="N397" s="19">
        <v>550.34997999999996</v>
      </c>
      <c r="O397" s="19">
        <v>634.34711000000004</v>
      </c>
      <c r="P397" s="25">
        <v>54.141100000000002</v>
      </c>
      <c r="Q397" s="26">
        <f>SUM(Table15[[#This Row],[Acceleration B1-3 Total Efforts (Gen 2)]:[Deceleration B1-3 Total Efforts (Gen 2)]])</f>
        <v>97</v>
      </c>
      <c r="R397" s="22">
        <f>AVERAGEIF(Table15[Name],Table15[[#This Row],[Name]],Table15[Total Distance (m)])</f>
        <v>6327.7802760000004</v>
      </c>
      <c r="S397" s="11">
        <f>AVERAGEIF(Table15[Name],Table15[[#This Row],[Name]],Table15[HSD Above 20 km/h])</f>
        <v>269.76999760000001</v>
      </c>
      <c r="T397" s="11">
        <f>AVERAGEIF(Table15[Name],Table15[[#This Row],[Name]],Table15[Maximum Velocity (km/h)])</f>
        <v>26.616227999999992</v>
      </c>
      <c r="U397" s="11">
        <f>AVERAGEIF(Table15[Name],Table15[[#This Row],[Name]],Table15[Velocity Zone 4 (15-20 Km/h) (m)])</f>
        <v>618.62719760000004</v>
      </c>
      <c r="V397" s="11">
        <f>AVERAGEIF(Table15[Name],Table15[[#This Row],[Name]],Table15[Velocity Zone 6 (25 + Km/h) (m)])</f>
        <v>55.423999599999988</v>
      </c>
      <c r="W397" s="11">
        <f>AVERAGEIF(Table15[Name],Table15[[#This Row],[Name]],Table15[Acceleration B1-3 Total Efforts (Gen 2)])</f>
        <v>72.12</v>
      </c>
      <c r="X397" s="11">
        <f>AVERAGEIF(Table15[Name],Table15[[#This Row],[Name]],Table15[Deceleration B1-3 Total Efforts (Gen 2)])</f>
        <v>69.84</v>
      </c>
      <c r="Y397" s="11">
        <f>AVERAGEIF(Table15[Name],Table15[[#This Row],[Name]],Table15[High Intensity Distance (m)_&gt;15])</f>
        <v>888.39719520000017</v>
      </c>
      <c r="Z397" s="11">
        <f>AVERAGEIF(Table15[Name],Table15[[#This Row],[Name]],Table15[Velocity Zone 5 (20-25 Km/h) (m)])</f>
        <v>214.34599800000004</v>
      </c>
      <c r="AA397" s="11">
        <f>AVERAGEIF(Table15[Name],Table15[[#This Row],[Name]],Table15[Total Player Load])</f>
        <v>767.42658760000006</v>
      </c>
      <c r="AB397" s="11">
        <f>AVERAGEIF(Table15[Name],Table15[[#This Row],[Name]],Table15[ACC+DEC])</f>
        <v>141.96</v>
      </c>
      <c r="AC397" s="11">
        <f>AVERAGE(Table15[Total Distance (m)])</f>
        <v>5546.0900840188679</v>
      </c>
      <c r="AD397" s="11">
        <f>AVERAGE(Table15[HSD Above 20 km/h])</f>
        <v>248.67511279245289</v>
      </c>
      <c r="AE397" s="11">
        <f>AVERAGE(Table15[Maximum Velocity (km/h)])</f>
        <v>25.938714150943401</v>
      </c>
      <c r="AF397" s="11">
        <f>AVERAGE(Table15[Velocity Zone 4 (15-20 Km/h) (m)])</f>
        <v>585.63754809433908</v>
      </c>
      <c r="AG397" s="11">
        <f>AVERAGE(Table15[Velocity Zone 6 (25 + Km/h) (m)])</f>
        <v>55.103452830188672</v>
      </c>
      <c r="AH397" s="11">
        <f>AVERAGE(Table15[Acceleration B1-3 Total Efforts (Gen 2)])</f>
        <v>70.932075471698113</v>
      </c>
      <c r="AI397" s="11">
        <f>AVERAGE(Table15[Deceleration B1-3 Total Efforts (Gen 2)])</f>
        <v>58.513207547169813</v>
      </c>
      <c r="AJ397" s="11">
        <f>AVERAGE(Table15[High Intensity Distance (m)_&gt;15])</f>
        <v>834.31266088679206</v>
      </c>
      <c r="AK397" s="11">
        <f>AVERAGE(Table15[Velocity Zone 5 (20-25 Km/h) (m)])</f>
        <v>193.57165996226419</v>
      </c>
      <c r="AL397" s="11">
        <f>AVERAGE(Table15[Total Player Load])</f>
        <v>612.17092028301886</v>
      </c>
      <c r="AM397" s="11">
        <f>AVERAGE(Table15[ACC+DEC])</f>
        <v>129.44528301886791</v>
      </c>
      <c r="AN397" s="11" t="str">
        <f>TEXT(Table15[[#This Row],[Date]],"mmmm")</f>
        <v>août</v>
      </c>
      <c r="AO397" s="11" t="e">
        <f ca="1">_xlfn.MAXIFS(Table15[Total Distance (m)],Table15[Name],Table15[[#This Row],[Name]])</f>
        <v>#NAME?</v>
      </c>
      <c r="AP397" s="11" t="e">
        <f ca="1">_xlfn.MAXIFS(Table15[HSD Above 20 km/h],Table15[Name],Table15[[#This Row],[Name]])</f>
        <v>#NAME?</v>
      </c>
      <c r="AQ397" s="11" t="e">
        <f ca="1">_xlfn.MAXIFS(Table15[Maximum Velocity (km/h)],Table15[Name],Table15[[#This Row],[Name]])</f>
        <v>#NAME?</v>
      </c>
      <c r="AR397" s="9" t="e">
        <f ca="1">Table15[[#This Row],[Maximum Velocity (km/h)]]/Table15[[#This Row],[Max_Maximum Velocity (km/h)]]</f>
        <v>#NAME?</v>
      </c>
      <c r="AS397" s="11" t="e">
        <f ca="1">_xlfn.MAXIFS(Table15[Velocity Zone 4 (15-20 Km/h) (m)],Table15[Name],Table15[[#This Row],[Name]])</f>
        <v>#NAME?</v>
      </c>
      <c r="AT397" s="11" t="e">
        <f ca="1">_xlfn.MAXIFS(Table15[Velocity Zone 6 (25 + Km/h) (m)],Table15[Name],Table15[[#This Row],[Name]])</f>
        <v>#NAME?</v>
      </c>
      <c r="AU397" s="11" t="e">
        <f ca="1">_xlfn.MAXIFS(Table15[Acceleration B1-3 Total Efforts (Gen 2)],Table15[Name],Table15[[#This Row],[Name]])</f>
        <v>#NAME?</v>
      </c>
      <c r="AV397" s="11" t="e">
        <f ca="1">_xlfn.MAXIFS(Table15[Deceleration B1-3 Total Efforts (Gen 2)],Table15[Name],Table15[[#This Row],[Name]])</f>
        <v>#NAME?</v>
      </c>
      <c r="AW397" s="11" t="e">
        <f ca="1">_xlfn.MAXIFS(Table15[High Intensity Distance (m)_&gt;15],Table15[Name],Table15[[#This Row],[Name]])</f>
        <v>#NAME?</v>
      </c>
      <c r="AX397" s="11" t="e">
        <f ca="1">_xlfn.MAXIFS(Table15[Velocity Zone 5 (20-25 Km/h) (m)],Table15[Name],Table15[[#This Row],[Name]])</f>
        <v>#NAME?</v>
      </c>
      <c r="AY397" s="11" t="e">
        <f ca="1">_xlfn.MAXIFS(Table15[Total Player Load],Table15[Name],Table15[[#This Row],[Name]])</f>
        <v>#NAME?</v>
      </c>
      <c r="AZ397" s="11" t="e">
        <f ca="1">_xlfn.MAXIFS(Table15[ACC+DEC],Table15[Name],Table15[[#This Row],[Name]])</f>
        <v>#NAME?</v>
      </c>
      <c r="BA397" s="11">
        <f>CONVERT(Table15[[#This Row],[Total Duration]],"day","mn")</f>
        <v>98.3</v>
      </c>
      <c r="BB397" s="12">
        <f>Table15[[#This Row],[HSD Above 20 km/h]]/Table15[[#This Row],[Duration(min)]]</f>
        <v>8.452186978636826</v>
      </c>
      <c r="BC397" s="12">
        <f>Table15[[#This Row],[Velocity Zone 4 (15-20 Km/h) (m)]]/Table15[[#This Row],[Duration(min)]]</f>
        <v>6.4178026449643948</v>
      </c>
      <c r="BD397" s="12">
        <f>Table15[[#This Row],[Velocity Zone 6 (25 + Km/h) (m)]]/Table15[[#This Row],[Duration(min)]]</f>
        <v>2.8535096642929809</v>
      </c>
      <c r="BE397" s="12">
        <f>Table15[[#This Row],[Acceleration B1-3 Total Efforts (Gen 2)]]/Table15[[#This Row],[Duration(min)]]</f>
        <v>0.63072227873855546</v>
      </c>
      <c r="BF397" s="12">
        <f>Table15[[#This Row],[Deceleration B1-3 Total Efforts (Gen 2)]]/Table15[[#This Row],[Duration(min)]]</f>
        <v>0.35605289928789419</v>
      </c>
      <c r="BG397" s="12">
        <f>Table15[[#This Row],[High Intensity Distance (m)_&gt;15]]/Table15[[#This Row],[Duration(min)]]</f>
        <v>14.869989623601223</v>
      </c>
      <c r="BH397" s="12">
        <f>Table15[[#This Row],[Velocity Zone 5 (20-25 Km/h) (m)]]/Table15[[#This Row],[Duration(min)]]</f>
        <v>5.5986773143438455</v>
      </c>
      <c r="BI397" s="12">
        <f>Table15[[#This Row],[Total Player Load]]/Table15[[#This Row],[Duration(min)]]</f>
        <v>6.4531750762970503</v>
      </c>
      <c r="BJ397" s="12">
        <f>Table15[[#This Row],[ACC+DEC]]/Table15[[#This Row],[Duration(min)]]</f>
        <v>0.98677517802644965</v>
      </c>
      <c r="BK397" s="11"/>
      <c r="BL397" s="11"/>
    </row>
    <row r="398" spans="1:64" x14ac:dyDescent="0.3">
      <c r="A398" s="6" t="s">
        <v>31</v>
      </c>
      <c r="B398" s="6" t="s">
        <v>162</v>
      </c>
      <c r="C398" s="18" t="s">
        <v>277</v>
      </c>
      <c r="D398" s="6" t="s">
        <v>13</v>
      </c>
      <c r="E398" s="17" t="s">
        <v>278</v>
      </c>
      <c r="F398" s="19">
        <v>4452.8920900000003</v>
      </c>
      <c r="G398" s="19">
        <v>20.57</v>
      </c>
      <c r="H398" s="19">
        <v>21.751449999999998</v>
      </c>
      <c r="I398" s="19">
        <v>714.90997000000004</v>
      </c>
      <c r="J398" s="19">
        <v>0</v>
      </c>
      <c r="K398" s="19">
        <v>52</v>
      </c>
      <c r="L398" s="19">
        <v>27</v>
      </c>
      <c r="M398" s="19">
        <v>735.47996999999998</v>
      </c>
      <c r="N398" s="19">
        <v>20.57</v>
      </c>
      <c r="O398" s="19">
        <v>523.70056</v>
      </c>
      <c r="P398" s="25">
        <v>58.978050000000003</v>
      </c>
      <c r="Q398" s="26">
        <f>SUM(Table15[[#This Row],[Acceleration B1-3 Total Efforts (Gen 2)]:[Deceleration B1-3 Total Efforts (Gen 2)]])</f>
        <v>79</v>
      </c>
      <c r="R398" s="22">
        <f>AVERAGEIF(Table15[Name],Table15[[#This Row],[Name]],Table15[Total Distance (m)])</f>
        <v>5736.3535444827576</v>
      </c>
      <c r="S398" s="11">
        <f>AVERAGEIF(Table15[Name],Table15[[#This Row],[Name]],Table15[HSD Above 20 km/h])</f>
        <v>310.48689620689652</v>
      </c>
      <c r="T398" s="11">
        <f>AVERAGEIF(Table15[Name],Table15[[#This Row],[Name]],Table15[Maximum Velocity (km/h)])</f>
        <v>28.726263448275855</v>
      </c>
      <c r="U398" s="11">
        <f>AVERAGEIF(Table15[Name],Table15[[#This Row],[Name]],Table15[Velocity Zone 4 (15-20 Km/h) (m)])</f>
        <v>532.37862275862074</v>
      </c>
      <c r="V398" s="11">
        <f>AVERAGEIF(Table15[Name],Table15[[#This Row],[Name]],Table15[Velocity Zone 6 (25 + Km/h) (m)])</f>
        <v>94.211723793103417</v>
      </c>
      <c r="W398" s="11">
        <f>AVERAGEIF(Table15[Name],Table15[[#This Row],[Name]],Table15[Acceleration B1-3 Total Efforts (Gen 2)])</f>
        <v>72.41379310344827</v>
      </c>
      <c r="X398" s="11">
        <f>AVERAGEIF(Table15[Name],Table15[[#This Row],[Name]],Table15[Deceleration B1-3 Total Efforts (Gen 2)])</f>
        <v>61.517241379310342</v>
      </c>
      <c r="Y398" s="11">
        <f>AVERAGEIF(Table15[Name],Table15[[#This Row],[Name]],Table15[High Intensity Distance (m)_&gt;15])</f>
        <v>842.86551896551737</v>
      </c>
      <c r="Z398" s="11">
        <f>AVERAGEIF(Table15[Name],Table15[[#This Row],[Name]],Table15[Velocity Zone 5 (20-25 Km/h) (m)])</f>
        <v>216.27517241379309</v>
      </c>
      <c r="AA398" s="11">
        <f>AVERAGEIF(Table15[Name],Table15[[#This Row],[Name]],Table15[Total Player Load])</f>
        <v>644.87674827586204</v>
      </c>
      <c r="AB398" s="11">
        <f>AVERAGEIF(Table15[Name],Table15[[#This Row],[Name]],Table15[ACC+DEC])</f>
        <v>133.93103448275863</v>
      </c>
      <c r="AC398" s="11">
        <f>AVERAGE(Table15[Total Distance (m)])</f>
        <v>5546.0900840188679</v>
      </c>
      <c r="AD398" s="11">
        <f>AVERAGE(Table15[HSD Above 20 km/h])</f>
        <v>248.67511279245289</v>
      </c>
      <c r="AE398" s="11">
        <f>AVERAGE(Table15[Maximum Velocity (km/h)])</f>
        <v>25.938714150943401</v>
      </c>
      <c r="AF398" s="11">
        <f>AVERAGE(Table15[Velocity Zone 4 (15-20 Km/h) (m)])</f>
        <v>585.63754809433908</v>
      </c>
      <c r="AG398" s="11">
        <f>AVERAGE(Table15[Velocity Zone 6 (25 + Km/h) (m)])</f>
        <v>55.103452830188672</v>
      </c>
      <c r="AH398" s="11">
        <f>AVERAGE(Table15[Acceleration B1-3 Total Efforts (Gen 2)])</f>
        <v>70.932075471698113</v>
      </c>
      <c r="AI398" s="11">
        <f>AVERAGE(Table15[Deceleration B1-3 Total Efforts (Gen 2)])</f>
        <v>58.513207547169813</v>
      </c>
      <c r="AJ398" s="11">
        <f>AVERAGE(Table15[High Intensity Distance (m)_&gt;15])</f>
        <v>834.31266088679206</v>
      </c>
      <c r="AK398" s="11">
        <f>AVERAGE(Table15[Velocity Zone 5 (20-25 Km/h) (m)])</f>
        <v>193.57165996226419</v>
      </c>
      <c r="AL398" s="11">
        <f>AVERAGE(Table15[Total Player Load])</f>
        <v>612.17092028301886</v>
      </c>
      <c r="AM398" s="11">
        <f>AVERAGE(Table15[ACC+DEC])</f>
        <v>129.44528301886791</v>
      </c>
      <c r="AN398" s="11" t="str">
        <f>TEXT(Table15[[#This Row],[Date]],"mmmm")</f>
        <v>août</v>
      </c>
      <c r="AO398" s="11" t="e">
        <f ca="1">_xlfn.MAXIFS(Table15[Total Distance (m)],Table15[Name],Table15[[#This Row],[Name]])</f>
        <v>#NAME?</v>
      </c>
      <c r="AP398" s="11" t="e">
        <f ca="1">_xlfn.MAXIFS(Table15[HSD Above 20 km/h],Table15[Name],Table15[[#This Row],[Name]])</f>
        <v>#NAME?</v>
      </c>
      <c r="AQ398" s="11" t="e">
        <f ca="1">_xlfn.MAXIFS(Table15[Maximum Velocity (km/h)],Table15[Name],Table15[[#This Row],[Name]])</f>
        <v>#NAME?</v>
      </c>
      <c r="AR398" s="9" t="e">
        <f ca="1">Table15[[#This Row],[Maximum Velocity (km/h)]]/Table15[[#This Row],[Max_Maximum Velocity (km/h)]]</f>
        <v>#NAME?</v>
      </c>
      <c r="AS398" s="11" t="e">
        <f ca="1">_xlfn.MAXIFS(Table15[Velocity Zone 4 (15-20 Km/h) (m)],Table15[Name],Table15[[#This Row],[Name]])</f>
        <v>#NAME?</v>
      </c>
      <c r="AT398" s="11" t="e">
        <f ca="1">_xlfn.MAXIFS(Table15[Velocity Zone 6 (25 + Km/h) (m)],Table15[Name],Table15[[#This Row],[Name]])</f>
        <v>#NAME?</v>
      </c>
      <c r="AU398" s="11" t="e">
        <f ca="1">_xlfn.MAXIFS(Table15[Acceleration B1-3 Total Efforts (Gen 2)],Table15[Name],Table15[[#This Row],[Name]])</f>
        <v>#NAME?</v>
      </c>
      <c r="AV398" s="11" t="e">
        <f ca="1">_xlfn.MAXIFS(Table15[Deceleration B1-3 Total Efforts (Gen 2)],Table15[Name],Table15[[#This Row],[Name]])</f>
        <v>#NAME?</v>
      </c>
      <c r="AW398" s="11" t="e">
        <f ca="1">_xlfn.MAXIFS(Table15[High Intensity Distance (m)_&gt;15],Table15[Name],Table15[[#This Row],[Name]])</f>
        <v>#NAME?</v>
      </c>
      <c r="AX398" s="11" t="e">
        <f ca="1">_xlfn.MAXIFS(Table15[Velocity Zone 5 (20-25 Km/h) (m)],Table15[Name],Table15[[#This Row],[Name]])</f>
        <v>#NAME?</v>
      </c>
      <c r="AY398" s="11" t="e">
        <f ca="1">_xlfn.MAXIFS(Table15[Total Player Load],Table15[Name],Table15[[#This Row],[Name]])</f>
        <v>#NAME?</v>
      </c>
      <c r="AZ398" s="11" t="e">
        <f ca="1">_xlfn.MAXIFS(Table15[ACC+DEC],Table15[Name],Table15[[#This Row],[Name]])</f>
        <v>#NAME?</v>
      </c>
      <c r="BA398" s="11">
        <f>CONVERT(Table15[[#This Row],[Total Duration]],"day","mn")</f>
        <v>75.5</v>
      </c>
      <c r="BB398" s="12">
        <f>Table15[[#This Row],[HSD Above 20 km/h]]/Table15[[#This Row],[Duration(min)]]</f>
        <v>0.27245033112582784</v>
      </c>
      <c r="BC398" s="12">
        <f>Table15[[#This Row],[Velocity Zone 4 (15-20 Km/h) (m)]]/Table15[[#This Row],[Duration(min)]]</f>
        <v>9.4690062251655629</v>
      </c>
      <c r="BD398" s="12">
        <f>Table15[[#This Row],[Velocity Zone 6 (25 + Km/h) (m)]]/Table15[[#This Row],[Duration(min)]]</f>
        <v>0</v>
      </c>
      <c r="BE398" s="12">
        <f>Table15[[#This Row],[Acceleration B1-3 Total Efforts (Gen 2)]]/Table15[[#This Row],[Duration(min)]]</f>
        <v>0.6887417218543046</v>
      </c>
      <c r="BF398" s="12">
        <f>Table15[[#This Row],[Deceleration B1-3 Total Efforts (Gen 2)]]/Table15[[#This Row],[Duration(min)]]</f>
        <v>0.35761589403973509</v>
      </c>
      <c r="BG398" s="12">
        <f>Table15[[#This Row],[High Intensity Distance (m)_&gt;15]]/Table15[[#This Row],[Duration(min)]]</f>
        <v>9.7414565562913911</v>
      </c>
      <c r="BH398" s="12">
        <f>Table15[[#This Row],[Velocity Zone 5 (20-25 Km/h) (m)]]/Table15[[#This Row],[Duration(min)]]</f>
        <v>0.27245033112582784</v>
      </c>
      <c r="BI398" s="12">
        <f>Table15[[#This Row],[Total Player Load]]/Table15[[#This Row],[Duration(min)]]</f>
        <v>6.9364312582781453</v>
      </c>
      <c r="BJ398" s="12">
        <f>Table15[[#This Row],[ACC+DEC]]/Table15[[#This Row],[Duration(min)]]</f>
        <v>1.0463576158940397</v>
      </c>
      <c r="BK398" s="11"/>
      <c r="BL398" s="11"/>
    </row>
    <row r="399" spans="1:64" x14ac:dyDescent="0.3">
      <c r="A399" s="6" t="s">
        <v>32</v>
      </c>
      <c r="B399" s="6" t="s">
        <v>162</v>
      </c>
      <c r="C399" s="18" t="s">
        <v>277</v>
      </c>
      <c r="D399" s="6" t="s">
        <v>33</v>
      </c>
      <c r="E399" s="17" t="s">
        <v>280</v>
      </c>
      <c r="F399" s="19">
        <v>4778.1313499999997</v>
      </c>
      <c r="G399" s="19">
        <v>0</v>
      </c>
      <c r="H399" s="19">
        <v>18.353159999999999</v>
      </c>
      <c r="I399" s="19">
        <v>696.65997000000004</v>
      </c>
      <c r="J399" s="19">
        <v>0</v>
      </c>
      <c r="K399" s="19">
        <v>62</v>
      </c>
      <c r="L399" s="19">
        <v>37</v>
      </c>
      <c r="M399" s="19">
        <v>696.65997000000004</v>
      </c>
      <c r="N399" s="19">
        <v>0</v>
      </c>
      <c r="O399" s="19">
        <v>558.44426999999996</v>
      </c>
      <c r="P399" s="25">
        <v>48.606409999999997</v>
      </c>
      <c r="Q399" s="26">
        <f>SUM(Table15[[#This Row],[Acceleration B1-3 Total Efforts (Gen 2)]:[Deceleration B1-3 Total Efforts (Gen 2)]])</f>
        <v>99</v>
      </c>
      <c r="R399" s="22">
        <f>AVERAGEIF(Table15[Name],Table15[[#This Row],[Name]],Table15[Total Distance (m)])</f>
        <v>6055.5326909677415</v>
      </c>
      <c r="S399" s="11">
        <f>AVERAGEIF(Table15[Name],Table15[[#This Row],[Name]],Table15[HSD Above 20 km/h])</f>
        <v>274.67451548387095</v>
      </c>
      <c r="T399" s="11">
        <f>AVERAGEIF(Table15[Name],Table15[[#This Row],[Name]],Table15[Maximum Velocity (km/h)])</f>
        <v>26.296229354838712</v>
      </c>
      <c r="U399" s="11">
        <f>AVERAGEIF(Table15[Name],Table15[[#This Row],[Name]],Table15[Velocity Zone 4 (15-20 Km/h) (m)])</f>
        <v>708.64805967741938</v>
      </c>
      <c r="V399" s="11">
        <f>AVERAGEIF(Table15[Name],Table15[[#This Row],[Name]],Table15[Velocity Zone 6 (25 + Km/h) (m)])</f>
        <v>66.10161225806452</v>
      </c>
      <c r="W399" s="11">
        <f>AVERAGEIF(Table15[Name],Table15[[#This Row],[Name]],Table15[Acceleration B1-3 Total Efforts (Gen 2)])</f>
        <v>82.935483870967744</v>
      </c>
      <c r="X399" s="11">
        <f>AVERAGEIF(Table15[Name],Table15[[#This Row],[Name]],Table15[Deceleration B1-3 Total Efforts (Gen 2)])</f>
        <v>67.774193548387103</v>
      </c>
      <c r="Y399" s="11">
        <f>AVERAGEIF(Table15[Name],Table15[[#This Row],[Name]],Table15[High Intensity Distance (m)_&gt;15])</f>
        <v>983.32257516129016</v>
      </c>
      <c r="Z399" s="11">
        <f>AVERAGEIF(Table15[Name],Table15[[#This Row],[Name]],Table15[Velocity Zone 5 (20-25 Km/h) (m)])</f>
        <v>208.5729032258065</v>
      </c>
      <c r="AA399" s="11">
        <f>AVERAGEIF(Table15[Name],Table15[[#This Row],[Name]],Table15[Total Player Load])</f>
        <v>684.52521000000002</v>
      </c>
      <c r="AB399" s="11">
        <f>AVERAGEIF(Table15[Name],Table15[[#This Row],[Name]],Table15[ACC+DEC])</f>
        <v>150.70967741935485</v>
      </c>
      <c r="AC399" s="11">
        <f>AVERAGE(Table15[Total Distance (m)])</f>
        <v>5546.0900840188679</v>
      </c>
      <c r="AD399" s="11">
        <f>AVERAGE(Table15[HSD Above 20 km/h])</f>
        <v>248.67511279245289</v>
      </c>
      <c r="AE399" s="11">
        <f>AVERAGE(Table15[Maximum Velocity (km/h)])</f>
        <v>25.938714150943401</v>
      </c>
      <c r="AF399" s="11">
        <f>AVERAGE(Table15[Velocity Zone 4 (15-20 Km/h) (m)])</f>
        <v>585.63754809433908</v>
      </c>
      <c r="AG399" s="11">
        <f>AVERAGE(Table15[Velocity Zone 6 (25 + Km/h) (m)])</f>
        <v>55.103452830188672</v>
      </c>
      <c r="AH399" s="11">
        <f>AVERAGE(Table15[Acceleration B1-3 Total Efforts (Gen 2)])</f>
        <v>70.932075471698113</v>
      </c>
      <c r="AI399" s="11">
        <f>AVERAGE(Table15[Deceleration B1-3 Total Efforts (Gen 2)])</f>
        <v>58.513207547169813</v>
      </c>
      <c r="AJ399" s="11">
        <f>AVERAGE(Table15[High Intensity Distance (m)_&gt;15])</f>
        <v>834.31266088679206</v>
      </c>
      <c r="AK399" s="11">
        <f>AVERAGE(Table15[Velocity Zone 5 (20-25 Km/h) (m)])</f>
        <v>193.57165996226419</v>
      </c>
      <c r="AL399" s="11">
        <f>AVERAGE(Table15[Total Player Load])</f>
        <v>612.17092028301886</v>
      </c>
      <c r="AM399" s="11">
        <f>AVERAGE(Table15[ACC+DEC])</f>
        <v>129.44528301886791</v>
      </c>
      <c r="AN399" s="11" t="str">
        <f>TEXT(Table15[[#This Row],[Date]],"mmmm")</f>
        <v>août</v>
      </c>
      <c r="AO399" s="11" t="e">
        <f ca="1">_xlfn.MAXIFS(Table15[Total Distance (m)],Table15[Name],Table15[[#This Row],[Name]])</f>
        <v>#NAME?</v>
      </c>
      <c r="AP399" s="11" t="e">
        <f ca="1">_xlfn.MAXIFS(Table15[HSD Above 20 km/h],Table15[Name],Table15[[#This Row],[Name]])</f>
        <v>#NAME?</v>
      </c>
      <c r="AQ399" s="11" t="e">
        <f ca="1">_xlfn.MAXIFS(Table15[Maximum Velocity (km/h)],Table15[Name],Table15[[#This Row],[Name]])</f>
        <v>#NAME?</v>
      </c>
      <c r="AR399" s="9" t="e">
        <f ca="1">Table15[[#This Row],[Maximum Velocity (km/h)]]/Table15[[#This Row],[Max_Maximum Velocity (km/h)]]</f>
        <v>#NAME?</v>
      </c>
      <c r="AS399" s="11" t="e">
        <f ca="1">_xlfn.MAXIFS(Table15[Velocity Zone 4 (15-20 Km/h) (m)],Table15[Name],Table15[[#This Row],[Name]])</f>
        <v>#NAME?</v>
      </c>
      <c r="AT399" s="11" t="e">
        <f ca="1">_xlfn.MAXIFS(Table15[Velocity Zone 6 (25 + Km/h) (m)],Table15[Name],Table15[[#This Row],[Name]])</f>
        <v>#NAME?</v>
      </c>
      <c r="AU399" s="11" t="e">
        <f ca="1">_xlfn.MAXIFS(Table15[Acceleration B1-3 Total Efforts (Gen 2)],Table15[Name],Table15[[#This Row],[Name]])</f>
        <v>#NAME?</v>
      </c>
      <c r="AV399" s="11" t="e">
        <f ca="1">_xlfn.MAXIFS(Table15[Deceleration B1-3 Total Efforts (Gen 2)],Table15[Name],Table15[[#This Row],[Name]])</f>
        <v>#NAME?</v>
      </c>
      <c r="AW399" s="11" t="e">
        <f ca="1">_xlfn.MAXIFS(Table15[High Intensity Distance (m)_&gt;15],Table15[Name],Table15[[#This Row],[Name]])</f>
        <v>#NAME?</v>
      </c>
      <c r="AX399" s="11" t="e">
        <f ca="1">_xlfn.MAXIFS(Table15[Velocity Zone 5 (20-25 Km/h) (m)],Table15[Name],Table15[[#This Row],[Name]])</f>
        <v>#NAME?</v>
      </c>
      <c r="AY399" s="11" t="e">
        <f ca="1">_xlfn.MAXIFS(Table15[Total Player Load],Table15[Name],Table15[[#This Row],[Name]])</f>
        <v>#NAME?</v>
      </c>
      <c r="AZ399" s="11" t="e">
        <f ca="1">_xlfn.MAXIFS(Table15[ACC+DEC],Table15[Name],Table15[[#This Row],[Name]])</f>
        <v>#NAME?</v>
      </c>
      <c r="BA399" s="11">
        <f>CONVERT(Table15[[#This Row],[Total Duration]],"day","mn")</f>
        <v>98.3</v>
      </c>
      <c r="BB399" s="12">
        <f>Table15[[#This Row],[HSD Above 20 km/h]]/Table15[[#This Row],[Duration(min)]]</f>
        <v>0</v>
      </c>
      <c r="BC399" s="12">
        <f>Table15[[#This Row],[Velocity Zone 4 (15-20 Km/h) (m)]]/Table15[[#This Row],[Duration(min)]]</f>
        <v>7.0870800610376401</v>
      </c>
      <c r="BD399" s="12">
        <f>Table15[[#This Row],[Velocity Zone 6 (25 + Km/h) (m)]]/Table15[[#This Row],[Duration(min)]]</f>
        <v>0</v>
      </c>
      <c r="BE399" s="12">
        <f>Table15[[#This Row],[Acceleration B1-3 Total Efforts (Gen 2)]]/Table15[[#This Row],[Duration(min)]]</f>
        <v>0.63072227873855546</v>
      </c>
      <c r="BF399" s="12">
        <f>Table15[[#This Row],[Deceleration B1-3 Total Efforts (Gen 2)]]/Table15[[#This Row],[Duration(min)]]</f>
        <v>0.37639877924720244</v>
      </c>
      <c r="BG399" s="12">
        <f>Table15[[#This Row],[High Intensity Distance (m)_&gt;15]]/Table15[[#This Row],[Duration(min)]]</f>
        <v>7.0870800610376401</v>
      </c>
      <c r="BH399" s="12">
        <f>Table15[[#This Row],[Velocity Zone 5 (20-25 Km/h) (m)]]/Table15[[#This Row],[Duration(min)]]</f>
        <v>0</v>
      </c>
      <c r="BI399" s="12">
        <f>Table15[[#This Row],[Total Player Load]]/Table15[[#This Row],[Duration(min)]]</f>
        <v>5.6810200406917595</v>
      </c>
      <c r="BJ399" s="12">
        <f>Table15[[#This Row],[ACC+DEC]]/Table15[[#This Row],[Duration(min)]]</f>
        <v>1.0071210579857579</v>
      </c>
      <c r="BK399" s="11"/>
      <c r="BL399" s="11"/>
    </row>
    <row r="400" spans="1:64" x14ac:dyDescent="0.3">
      <c r="A400" s="6" t="s">
        <v>34</v>
      </c>
      <c r="B400" s="6" t="s">
        <v>162</v>
      </c>
      <c r="C400" s="18" t="s">
        <v>277</v>
      </c>
      <c r="D400" s="6" t="s">
        <v>19</v>
      </c>
      <c r="E400" s="17" t="s">
        <v>282</v>
      </c>
      <c r="F400" s="19">
        <v>2401.54297</v>
      </c>
      <c r="G400" s="19">
        <v>0</v>
      </c>
      <c r="H400" s="19">
        <v>19.29036</v>
      </c>
      <c r="I400" s="19">
        <v>638.09997999999996</v>
      </c>
      <c r="J400" s="19">
        <v>0</v>
      </c>
      <c r="K400" s="19">
        <v>22</v>
      </c>
      <c r="L400" s="19">
        <v>6</v>
      </c>
      <c r="M400" s="19">
        <v>638.09997999999996</v>
      </c>
      <c r="N400" s="19">
        <v>0</v>
      </c>
      <c r="O400" s="19">
        <v>220.44403</v>
      </c>
      <c r="P400" s="25">
        <v>66.102059999999994</v>
      </c>
      <c r="Q400" s="26">
        <f>SUM(Table15[[#This Row],[Acceleration B1-3 Total Efforts (Gen 2)]:[Deceleration B1-3 Total Efforts (Gen 2)]])</f>
        <v>28</v>
      </c>
      <c r="R400" s="22">
        <f>AVERAGEIF(Table15[Name],Table15[[#This Row],[Name]],Table15[Total Distance (m)])</f>
        <v>5581.052372000001</v>
      </c>
      <c r="S400" s="11">
        <f>AVERAGEIF(Table15[Name],Table15[[#This Row],[Name]],Table15[HSD Above 20 km/h])</f>
        <v>222.46299999999994</v>
      </c>
      <c r="T400" s="11">
        <f>AVERAGEIF(Table15[Name],Table15[[#This Row],[Name]],Table15[Maximum Velocity (km/h)])</f>
        <v>25.694832333333334</v>
      </c>
      <c r="U400" s="11">
        <f>AVERAGEIF(Table15[Name],Table15[[#This Row],[Name]],Table15[Velocity Zone 4 (15-20 Km/h) (m)])</f>
        <v>541.62199466666652</v>
      </c>
      <c r="V400" s="11">
        <f>AVERAGEIF(Table15[Name],Table15[[#This Row],[Name]],Table15[Velocity Zone 6 (25 + Km/h) (m)])</f>
        <v>43.164333333333325</v>
      </c>
      <c r="W400" s="11">
        <f>AVERAGEIF(Table15[Name],Table15[[#This Row],[Name]],Table15[Acceleration B1-3 Total Efforts (Gen 2)])</f>
        <v>53.666666666666664</v>
      </c>
      <c r="X400" s="11">
        <f>AVERAGEIF(Table15[Name],Table15[[#This Row],[Name]],Table15[Deceleration B1-3 Total Efforts (Gen 2)])</f>
        <v>40</v>
      </c>
      <c r="Y400" s="11">
        <f>AVERAGEIF(Table15[Name],Table15[[#This Row],[Name]],Table15[High Intensity Distance (m)_&gt;15])</f>
        <v>764.0849946666666</v>
      </c>
      <c r="Z400" s="11">
        <f>AVERAGEIF(Table15[Name],Table15[[#This Row],[Name]],Table15[Velocity Zone 5 (20-25 Km/h) (m)])</f>
        <v>179.29866666666666</v>
      </c>
      <c r="AA400" s="11">
        <f>AVERAGEIF(Table15[Name],Table15[[#This Row],[Name]],Table15[Total Player Load])</f>
        <v>509.93909600000012</v>
      </c>
      <c r="AB400" s="11">
        <f>AVERAGEIF(Table15[Name],Table15[[#This Row],[Name]],Table15[ACC+DEC])</f>
        <v>93.666666666666671</v>
      </c>
      <c r="AC400" s="11">
        <f>AVERAGE(Table15[Total Distance (m)])</f>
        <v>5546.0900840188679</v>
      </c>
      <c r="AD400" s="11">
        <f>AVERAGE(Table15[HSD Above 20 km/h])</f>
        <v>248.67511279245289</v>
      </c>
      <c r="AE400" s="11">
        <f>AVERAGE(Table15[Maximum Velocity (km/h)])</f>
        <v>25.938714150943401</v>
      </c>
      <c r="AF400" s="11">
        <f>AVERAGE(Table15[Velocity Zone 4 (15-20 Km/h) (m)])</f>
        <v>585.63754809433908</v>
      </c>
      <c r="AG400" s="11">
        <f>AVERAGE(Table15[Velocity Zone 6 (25 + Km/h) (m)])</f>
        <v>55.103452830188672</v>
      </c>
      <c r="AH400" s="11">
        <f>AVERAGE(Table15[Acceleration B1-3 Total Efforts (Gen 2)])</f>
        <v>70.932075471698113</v>
      </c>
      <c r="AI400" s="11">
        <f>AVERAGE(Table15[Deceleration B1-3 Total Efforts (Gen 2)])</f>
        <v>58.513207547169813</v>
      </c>
      <c r="AJ400" s="11">
        <f>AVERAGE(Table15[High Intensity Distance (m)_&gt;15])</f>
        <v>834.31266088679206</v>
      </c>
      <c r="AK400" s="11">
        <f>AVERAGE(Table15[Velocity Zone 5 (20-25 Km/h) (m)])</f>
        <v>193.57165996226419</v>
      </c>
      <c r="AL400" s="11">
        <f>AVERAGE(Table15[Total Player Load])</f>
        <v>612.17092028301886</v>
      </c>
      <c r="AM400" s="11">
        <f>AVERAGE(Table15[ACC+DEC])</f>
        <v>129.44528301886791</v>
      </c>
      <c r="AN400" s="11" t="str">
        <f>TEXT(Table15[[#This Row],[Date]],"mmmm")</f>
        <v>août</v>
      </c>
      <c r="AO400" s="11" t="e">
        <f ca="1">_xlfn.MAXIFS(Table15[Total Distance (m)],Table15[Name],Table15[[#This Row],[Name]])</f>
        <v>#NAME?</v>
      </c>
      <c r="AP400" s="11" t="e">
        <f ca="1">_xlfn.MAXIFS(Table15[HSD Above 20 km/h],Table15[Name],Table15[[#This Row],[Name]])</f>
        <v>#NAME?</v>
      </c>
      <c r="AQ400" s="11" t="e">
        <f ca="1">_xlfn.MAXIFS(Table15[Maximum Velocity (km/h)],Table15[Name],Table15[[#This Row],[Name]])</f>
        <v>#NAME?</v>
      </c>
      <c r="AR400" s="9" t="e">
        <f ca="1">Table15[[#This Row],[Maximum Velocity (km/h)]]/Table15[[#This Row],[Max_Maximum Velocity (km/h)]]</f>
        <v>#NAME?</v>
      </c>
      <c r="AS400" s="11" t="e">
        <f ca="1">_xlfn.MAXIFS(Table15[Velocity Zone 4 (15-20 Km/h) (m)],Table15[Name],Table15[[#This Row],[Name]])</f>
        <v>#NAME?</v>
      </c>
      <c r="AT400" s="11" t="e">
        <f ca="1">_xlfn.MAXIFS(Table15[Velocity Zone 6 (25 + Km/h) (m)],Table15[Name],Table15[[#This Row],[Name]])</f>
        <v>#NAME?</v>
      </c>
      <c r="AU400" s="11" t="e">
        <f ca="1">_xlfn.MAXIFS(Table15[Acceleration B1-3 Total Efforts (Gen 2)],Table15[Name],Table15[[#This Row],[Name]])</f>
        <v>#NAME?</v>
      </c>
      <c r="AV400" s="11" t="e">
        <f ca="1">_xlfn.MAXIFS(Table15[Deceleration B1-3 Total Efforts (Gen 2)],Table15[Name],Table15[[#This Row],[Name]])</f>
        <v>#NAME?</v>
      </c>
      <c r="AW400" s="11" t="e">
        <f ca="1">_xlfn.MAXIFS(Table15[High Intensity Distance (m)_&gt;15],Table15[Name],Table15[[#This Row],[Name]])</f>
        <v>#NAME?</v>
      </c>
      <c r="AX400" s="11" t="e">
        <f ca="1">_xlfn.MAXIFS(Table15[Velocity Zone 5 (20-25 Km/h) (m)],Table15[Name],Table15[[#This Row],[Name]])</f>
        <v>#NAME?</v>
      </c>
      <c r="AY400" s="11" t="e">
        <f ca="1">_xlfn.MAXIFS(Table15[Total Player Load],Table15[Name],Table15[[#This Row],[Name]])</f>
        <v>#NAME?</v>
      </c>
      <c r="AZ400" s="11" t="e">
        <f ca="1">_xlfn.MAXIFS(Table15[ACC+DEC],Table15[Name],Table15[[#This Row],[Name]])</f>
        <v>#NAME?</v>
      </c>
      <c r="BA400" s="11">
        <f>CONVERT(Table15[[#This Row],[Total Duration]],"day","mn")</f>
        <v>36.31666666666667</v>
      </c>
      <c r="BB400" s="12">
        <f>Table15[[#This Row],[HSD Above 20 km/h]]/Table15[[#This Row],[Duration(min)]]</f>
        <v>0</v>
      </c>
      <c r="BC400" s="12">
        <f>Table15[[#This Row],[Velocity Zone 4 (15-20 Km/h) (m)]]/Table15[[#This Row],[Duration(min)]]</f>
        <v>17.570444607618171</v>
      </c>
      <c r="BD400" s="12">
        <f>Table15[[#This Row],[Velocity Zone 6 (25 + Km/h) (m)]]/Table15[[#This Row],[Duration(min)]]</f>
        <v>0</v>
      </c>
      <c r="BE400" s="12">
        <f>Table15[[#This Row],[Acceleration B1-3 Total Efforts (Gen 2)]]/Table15[[#This Row],[Duration(min)]]</f>
        <v>0.60578246902248734</v>
      </c>
      <c r="BF400" s="12">
        <f>Table15[[#This Row],[Deceleration B1-3 Total Efforts (Gen 2)]]/Table15[[#This Row],[Duration(min)]]</f>
        <v>0.16521340064249654</v>
      </c>
      <c r="BG400" s="12">
        <f>Table15[[#This Row],[High Intensity Distance (m)_&gt;15]]/Table15[[#This Row],[Duration(min)]]</f>
        <v>17.570444607618171</v>
      </c>
      <c r="BH400" s="12">
        <f>Table15[[#This Row],[Velocity Zone 5 (20-25 Km/h) (m)]]/Table15[[#This Row],[Duration(min)]]</f>
        <v>0</v>
      </c>
      <c r="BI400" s="12">
        <f>Table15[[#This Row],[Total Player Load]]/Table15[[#This Row],[Duration(min)]]</f>
        <v>6.0700513079394209</v>
      </c>
      <c r="BJ400" s="12">
        <f>Table15[[#This Row],[ACC+DEC]]/Table15[[#This Row],[Duration(min)]]</f>
        <v>0.7709958696649839</v>
      </c>
      <c r="BK400" s="11"/>
      <c r="BL400" s="11"/>
    </row>
    <row r="401" spans="1:64" x14ac:dyDescent="0.3">
      <c r="A401" s="6" t="s">
        <v>132</v>
      </c>
      <c r="B401" s="6" t="s">
        <v>162</v>
      </c>
      <c r="C401" s="18" t="s">
        <v>277</v>
      </c>
      <c r="D401" s="6" t="s">
        <v>133</v>
      </c>
      <c r="E401" s="17" t="s">
        <v>280</v>
      </c>
      <c r="F401" s="19">
        <v>6627.69434</v>
      </c>
      <c r="G401" s="19">
        <v>729.83</v>
      </c>
      <c r="H401" s="19">
        <v>34.132370000000002</v>
      </c>
      <c r="I401" s="19">
        <v>969.98999000000003</v>
      </c>
      <c r="J401" s="19">
        <v>252.25998999999999</v>
      </c>
      <c r="K401" s="19">
        <v>118</v>
      </c>
      <c r="L401" s="19">
        <v>58</v>
      </c>
      <c r="M401" s="19">
        <v>1699.81999</v>
      </c>
      <c r="N401" s="19">
        <v>477.57001000000002</v>
      </c>
      <c r="O401" s="19">
        <v>796.13244999999995</v>
      </c>
      <c r="P401" s="25">
        <v>67.421419999999998</v>
      </c>
      <c r="Q401" s="26">
        <f>SUM(Table15[[#This Row],[Acceleration B1-3 Total Efforts (Gen 2)]:[Deceleration B1-3 Total Efforts (Gen 2)]])</f>
        <v>176</v>
      </c>
      <c r="R401" s="22">
        <f>AVERAGEIF(Table15[Name],Table15[[#This Row],[Name]],Table15[Total Distance (m)])</f>
        <v>5479.0795495652173</v>
      </c>
      <c r="S401" s="11">
        <f>AVERAGEIF(Table15[Name],Table15[[#This Row],[Name]],Table15[HSD Above 20 km/h])</f>
        <v>386.95826173913048</v>
      </c>
      <c r="T401" s="11">
        <f>AVERAGEIF(Table15[Name],Table15[[#This Row],[Name]],Table15[Maximum Velocity (km/h)])</f>
        <v>29.089952173913051</v>
      </c>
      <c r="U401" s="11">
        <f>AVERAGEIF(Table15[Name],Table15[[#This Row],[Name]],Table15[Velocity Zone 4 (15-20 Km/h) (m)])</f>
        <v>636.45826130434773</v>
      </c>
      <c r="V401" s="11">
        <f>AVERAGEIF(Table15[Name],Table15[[#This Row],[Name]],Table15[Velocity Zone 6 (25 + Km/h) (m)])</f>
        <v>92.425217391304358</v>
      </c>
      <c r="W401" s="11">
        <f>AVERAGEIF(Table15[Name],Table15[[#This Row],[Name]],Table15[Acceleration B1-3 Total Efforts (Gen 2)])</f>
        <v>88.347826086956516</v>
      </c>
      <c r="X401" s="11">
        <f>AVERAGEIF(Table15[Name],Table15[[#This Row],[Name]],Table15[Deceleration B1-3 Total Efforts (Gen 2)])</f>
        <v>63.434782608695649</v>
      </c>
      <c r="Y401" s="11">
        <f>AVERAGEIF(Table15[Name],Table15[[#This Row],[Name]],Table15[High Intensity Distance (m)_&gt;15])</f>
        <v>1023.4165230434783</v>
      </c>
      <c r="Z401" s="11">
        <f>AVERAGEIF(Table15[Name],Table15[[#This Row],[Name]],Table15[Velocity Zone 5 (20-25 Km/h) (m)])</f>
        <v>294.53304434782609</v>
      </c>
      <c r="AA401" s="11">
        <f>AVERAGEIF(Table15[Name],Table15[[#This Row],[Name]],Table15[Total Player Load])</f>
        <v>648.57789217391303</v>
      </c>
      <c r="AB401" s="11">
        <f>AVERAGEIF(Table15[Name],Table15[[#This Row],[Name]],Table15[ACC+DEC])</f>
        <v>151.78260869565219</v>
      </c>
      <c r="AC401" s="11">
        <f>AVERAGE(Table15[Total Distance (m)])</f>
        <v>5546.0900840188679</v>
      </c>
      <c r="AD401" s="11">
        <f>AVERAGE(Table15[HSD Above 20 km/h])</f>
        <v>248.67511279245289</v>
      </c>
      <c r="AE401" s="11">
        <f>AVERAGE(Table15[Maximum Velocity (km/h)])</f>
        <v>25.938714150943401</v>
      </c>
      <c r="AF401" s="11">
        <f>AVERAGE(Table15[Velocity Zone 4 (15-20 Km/h) (m)])</f>
        <v>585.63754809433908</v>
      </c>
      <c r="AG401" s="11">
        <f>AVERAGE(Table15[Velocity Zone 6 (25 + Km/h) (m)])</f>
        <v>55.103452830188672</v>
      </c>
      <c r="AH401" s="11">
        <f>AVERAGE(Table15[Acceleration B1-3 Total Efforts (Gen 2)])</f>
        <v>70.932075471698113</v>
      </c>
      <c r="AI401" s="11">
        <f>AVERAGE(Table15[Deceleration B1-3 Total Efforts (Gen 2)])</f>
        <v>58.513207547169813</v>
      </c>
      <c r="AJ401" s="11">
        <f>AVERAGE(Table15[High Intensity Distance (m)_&gt;15])</f>
        <v>834.31266088679206</v>
      </c>
      <c r="AK401" s="11">
        <f>AVERAGE(Table15[Velocity Zone 5 (20-25 Km/h) (m)])</f>
        <v>193.57165996226419</v>
      </c>
      <c r="AL401" s="11">
        <f>AVERAGE(Table15[Total Player Load])</f>
        <v>612.17092028301886</v>
      </c>
      <c r="AM401" s="11">
        <f>AVERAGE(Table15[ACC+DEC])</f>
        <v>129.44528301886791</v>
      </c>
      <c r="AN401" s="11" t="str">
        <f>TEXT(Table15[[#This Row],[Date]],"mmmm")</f>
        <v>août</v>
      </c>
      <c r="AO401" s="11" t="e">
        <f ca="1">_xlfn.MAXIFS(Table15[Total Distance (m)],Table15[Name],Table15[[#This Row],[Name]])</f>
        <v>#NAME?</v>
      </c>
      <c r="AP401" s="11" t="e">
        <f ca="1">_xlfn.MAXIFS(Table15[HSD Above 20 km/h],Table15[Name],Table15[[#This Row],[Name]])</f>
        <v>#NAME?</v>
      </c>
      <c r="AQ401" s="11" t="e">
        <f ca="1">_xlfn.MAXIFS(Table15[Maximum Velocity (km/h)],Table15[Name],Table15[[#This Row],[Name]])</f>
        <v>#NAME?</v>
      </c>
      <c r="AR401" s="9" t="e">
        <f ca="1">Table15[[#This Row],[Maximum Velocity (km/h)]]/Table15[[#This Row],[Max_Maximum Velocity (km/h)]]</f>
        <v>#NAME?</v>
      </c>
      <c r="AS401" s="11" t="e">
        <f ca="1">_xlfn.MAXIFS(Table15[Velocity Zone 4 (15-20 Km/h) (m)],Table15[Name],Table15[[#This Row],[Name]])</f>
        <v>#NAME?</v>
      </c>
      <c r="AT401" s="11" t="e">
        <f ca="1">_xlfn.MAXIFS(Table15[Velocity Zone 6 (25 + Km/h) (m)],Table15[Name],Table15[[#This Row],[Name]])</f>
        <v>#NAME?</v>
      </c>
      <c r="AU401" s="11" t="e">
        <f ca="1">_xlfn.MAXIFS(Table15[Acceleration B1-3 Total Efforts (Gen 2)],Table15[Name],Table15[[#This Row],[Name]])</f>
        <v>#NAME?</v>
      </c>
      <c r="AV401" s="11" t="e">
        <f ca="1">_xlfn.MAXIFS(Table15[Deceleration B1-3 Total Efforts (Gen 2)],Table15[Name],Table15[[#This Row],[Name]])</f>
        <v>#NAME?</v>
      </c>
      <c r="AW401" s="11" t="e">
        <f ca="1">_xlfn.MAXIFS(Table15[High Intensity Distance (m)_&gt;15],Table15[Name],Table15[[#This Row],[Name]])</f>
        <v>#NAME?</v>
      </c>
      <c r="AX401" s="11" t="e">
        <f ca="1">_xlfn.MAXIFS(Table15[Velocity Zone 5 (20-25 Km/h) (m)],Table15[Name],Table15[[#This Row],[Name]])</f>
        <v>#NAME?</v>
      </c>
      <c r="AY401" s="11" t="e">
        <f ca="1">_xlfn.MAXIFS(Table15[Total Player Load],Table15[Name],Table15[[#This Row],[Name]])</f>
        <v>#NAME?</v>
      </c>
      <c r="AZ401" s="11" t="e">
        <f ca="1">_xlfn.MAXIFS(Table15[ACC+DEC],Table15[Name],Table15[[#This Row],[Name]])</f>
        <v>#NAME?</v>
      </c>
      <c r="BA401" s="11">
        <f>CONVERT(Table15[[#This Row],[Total Duration]],"day","mn")</f>
        <v>98.3</v>
      </c>
      <c r="BB401" s="12">
        <f>Table15[[#This Row],[HSD Above 20 km/h]]/Table15[[#This Row],[Duration(min)]]</f>
        <v>7.424516785350967</v>
      </c>
      <c r="BC401" s="12">
        <f>Table15[[#This Row],[Velocity Zone 4 (15-20 Km/h) (m)]]/Table15[[#This Row],[Duration(min)]]</f>
        <v>9.8676499491353002</v>
      </c>
      <c r="BD401" s="12">
        <f>Table15[[#This Row],[Velocity Zone 6 (25 + Km/h) (m)]]/Table15[[#This Row],[Duration(min)]]</f>
        <v>2.5662257375381485</v>
      </c>
      <c r="BE401" s="12">
        <f>Table15[[#This Row],[Acceleration B1-3 Total Efforts (Gen 2)]]/Table15[[#This Row],[Duration(min)]]</f>
        <v>1.2004069175991863</v>
      </c>
      <c r="BF401" s="12">
        <f>Table15[[#This Row],[Deceleration B1-3 Total Efforts (Gen 2)]]/Table15[[#This Row],[Duration(min)]]</f>
        <v>0.59003051881993895</v>
      </c>
      <c r="BG401" s="12">
        <f>Table15[[#This Row],[High Intensity Distance (m)_&gt;15]]/Table15[[#This Row],[Duration(min)]]</f>
        <v>17.292166734486266</v>
      </c>
      <c r="BH401" s="12">
        <f>Table15[[#This Row],[Velocity Zone 5 (20-25 Km/h) (m)]]/Table15[[#This Row],[Duration(min)]]</f>
        <v>4.8582910478128181</v>
      </c>
      <c r="BI401" s="12">
        <f>Table15[[#This Row],[Total Player Load]]/Table15[[#This Row],[Duration(min)]]</f>
        <v>8.0990076297049853</v>
      </c>
      <c r="BJ401" s="12">
        <f>Table15[[#This Row],[ACC+DEC]]/Table15[[#This Row],[Duration(min)]]</f>
        <v>1.7904374364191251</v>
      </c>
      <c r="BK401" s="11"/>
      <c r="BL401" s="11"/>
    </row>
    <row r="402" spans="1:64" x14ac:dyDescent="0.3">
      <c r="A402" s="6" t="s">
        <v>38</v>
      </c>
      <c r="B402" s="6" t="s">
        <v>162</v>
      </c>
      <c r="C402" s="18" t="s">
        <v>277</v>
      </c>
      <c r="D402" s="6" t="s">
        <v>36</v>
      </c>
      <c r="E402" s="17" t="s">
        <v>280</v>
      </c>
      <c r="F402" s="19">
        <v>6588.4589800000003</v>
      </c>
      <c r="G402" s="19">
        <v>814.12999000000002</v>
      </c>
      <c r="H402" s="19">
        <v>29.776710000000001</v>
      </c>
      <c r="I402" s="19">
        <v>768.47997999999995</v>
      </c>
      <c r="J402" s="19">
        <v>211.52</v>
      </c>
      <c r="K402" s="19">
        <v>88</v>
      </c>
      <c r="L402" s="19">
        <v>60</v>
      </c>
      <c r="M402" s="19">
        <v>1582.60997</v>
      </c>
      <c r="N402" s="19">
        <v>602.60999000000004</v>
      </c>
      <c r="O402" s="19">
        <v>730.40593999999999</v>
      </c>
      <c r="P402" s="25">
        <v>67.022289999999998</v>
      </c>
      <c r="Q402" s="26">
        <f>SUM(Table15[[#This Row],[Acceleration B1-3 Total Efforts (Gen 2)]:[Deceleration B1-3 Total Efforts (Gen 2)]])</f>
        <v>148</v>
      </c>
      <c r="R402" s="22">
        <f>AVERAGEIF(Table15[Name],Table15[[#This Row],[Name]],Table15[Total Distance (m)])</f>
        <v>5862.2701721428584</v>
      </c>
      <c r="S402" s="11">
        <f>AVERAGEIF(Table15[Name],Table15[[#This Row],[Name]],Table15[HSD Above 20 km/h])</f>
        <v>234.10142785714288</v>
      </c>
      <c r="T402" s="11">
        <f>AVERAGEIF(Table15[Name],Table15[[#This Row],[Name]],Table15[Maximum Velocity (km/h)])</f>
        <v>25.695756428571428</v>
      </c>
      <c r="U402" s="11">
        <f>AVERAGEIF(Table15[Name],Table15[[#This Row],[Name]],Table15[Velocity Zone 4 (15-20 Km/h) (m)])</f>
        <v>673.12214035714283</v>
      </c>
      <c r="V402" s="11">
        <f>AVERAGEIF(Table15[Name],Table15[[#This Row],[Name]],Table15[Velocity Zone 6 (25 + Km/h) (m)])</f>
        <v>30.467142857142857</v>
      </c>
      <c r="W402" s="11">
        <f>AVERAGEIF(Table15[Name],Table15[[#This Row],[Name]],Table15[Acceleration B1-3 Total Efforts (Gen 2)])</f>
        <v>78.285714285714292</v>
      </c>
      <c r="X402" s="11">
        <f>AVERAGEIF(Table15[Name],Table15[[#This Row],[Name]],Table15[Deceleration B1-3 Total Efforts (Gen 2)])</f>
        <v>71.178571428571431</v>
      </c>
      <c r="Y402" s="11">
        <f>AVERAGEIF(Table15[Name],Table15[[#This Row],[Name]],Table15[High Intensity Distance (m)_&gt;15])</f>
        <v>907.22356821428571</v>
      </c>
      <c r="Z402" s="11">
        <f>AVERAGEIF(Table15[Name],Table15[[#This Row],[Name]],Table15[Velocity Zone 5 (20-25 Km/h) (m)])</f>
        <v>203.63428500000001</v>
      </c>
      <c r="AA402" s="11">
        <f>AVERAGEIF(Table15[Name],Table15[[#This Row],[Name]],Table15[Total Player Load])</f>
        <v>656.75099392857157</v>
      </c>
      <c r="AB402" s="11">
        <f>AVERAGEIF(Table15[Name],Table15[[#This Row],[Name]],Table15[ACC+DEC])</f>
        <v>149.46428571428572</v>
      </c>
      <c r="AC402" s="11">
        <f>AVERAGE(Table15[Total Distance (m)])</f>
        <v>5546.0900840188679</v>
      </c>
      <c r="AD402" s="11">
        <f>AVERAGE(Table15[HSD Above 20 km/h])</f>
        <v>248.67511279245289</v>
      </c>
      <c r="AE402" s="11">
        <f>AVERAGE(Table15[Maximum Velocity (km/h)])</f>
        <v>25.938714150943401</v>
      </c>
      <c r="AF402" s="11">
        <f>AVERAGE(Table15[Velocity Zone 4 (15-20 Km/h) (m)])</f>
        <v>585.63754809433908</v>
      </c>
      <c r="AG402" s="11">
        <f>AVERAGE(Table15[Velocity Zone 6 (25 + Km/h) (m)])</f>
        <v>55.103452830188672</v>
      </c>
      <c r="AH402" s="11">
        <f>AVERAGE(Table15[Acceleration B1-3 Total Efforts (Gen 2)])</f>
        <v>70.932075471698113</v>
      </c>
      <c r="AI402" s="11">
        <f>AVERAGE(Table15[Deceleration B1-3 Total Efforts (Gen 2)])</f>
        <v>58.513207547169813</v>
      </c>
      <c r="AJ402" s="11">
        <f>AVERAGE(Table15[High Intensity Distance (m)_&gt;15])</f>
        <v>834.31266088679206</v>
      </c>
      <c r="AK402" s="11">
        <f>AVERAGE(Table15[Velocity Zone 5 (20-25 Km/h) (m)])</f>
        <v>193.57165996226419</v>
      </c>
      <c r="AL402" s="11">
        <f>AVERAGE(Table15[Total Player Load])</f>
        <v>612.17092028301886</v>
      </c>
      <c r="AM402" s="11">
        <f>AVERAGE(Table15[ACC+DEC])</f>
        <v>129.44528301886791</v>
      </c>
      <c r="AN402" s="11" t="str">
        <f>TEXT(Table15[[#This Row],[Date]],"mmmm")</f>
        <v>août</v>
      </c>
      <c r="AO402" s="11" t="e">
        <f ca="1">_xlfn.MAXIFS(Table15[Total Distance (m)],Table15[Name],Table15[[#This Row],[Name]])</f>
        <v>#NAME?</v>
      </c>
      <c r="AP402" s="11" t="e">
        <f ca="1">_xlfn.MAXIFS(Table15[HSD Above 20 km/h],Table15[Name],Table15[[#This Row],[Name]])</f>
        <v>#NAME?</v>
      </c>
      <c r="AQ402" s="11" t="e">
        <f ca="1">_xlfn.MAXIFS(Table15[Maximum Velocity (km/h)],Table15[Name],Table15[[#This Row],[Name]])</f>
        <v>#NAME?</v>
      </c>
      <c r="AR402" s="9" t="e">
        <f ca="1">Table15[[#This Row],[Maximum Velocity (km/h)]]/Table15[[#This Row],[Max_Maximum Velocity (km/h)]]</f>
        <v>#NAME?</v>
      </c>
      <c r="AS402" s="11" t="e">
        <f ca="1">_xlfn.MAXIFS(Table15[Velocity Zone 4 (15-20 Km/h) (m)],Table15[Name],Table15[[#This Row],[Name]])</f>
        <v>#NAME?</v>
      </c>
      <c r="AT402" s="11" t="e">
        <f ca="1">_xlfn.MAXIFS(Table15[Velocity Zone 6 (25 + Km/h) (m)],Table15[Name],Table15[[#This Row],[Name]])</f>
        <v>#NAME?</v>
      </c>
      <c r="AU402" s="11" t="e">
        <f ca="1">_xlfn.MAXIFS(Table15[Acceleration B1-3 Total Efforts (Gen 2)],Table15[Name],Table15[[#This Row],[Name]])</f>
        <v>#NAME?</v>
      </c>
      <c r="AV402" s="11" t="e">
        <f ca="1">_xlfn.MAXIFS(Table15[Deceleration B1-3 Total Efforts (Gen 2)],Table15[Name],Table15[[#This Row],[Name]])</f>
        <v>#NAME?</v>
      </c>
      <c r="AW402" s="11" t="e">
        <f ca="1">_xlfn.MAXIFS(Table15[High Intensity Distance (m)_&gt;15],Table15[Name],Table15[[#This Row],[Name]])</f>
        <v>#NAME?</v>
      </c>
      <c r="AX402" s="11" t="e">
        <f ca="1">_xlfn.MAXIFS(Table15[Velocity Zone 5 (20-25 Km/h) (m)],Table15[Name],Table15[[#This Row],[Name]])</f>
        <v>#NAME?</v>
      </c>
      <c r="AY402" s="11" t="e">
        <f ca="1">_xlfn.MAXIFS(Table15[Total Player Load],Table15[Name],Table15[[#This Row],[Name]])</f>
        <v>#NAME?</v>
      </c>
      <c r="AZ402" s="11" t="e">
        <f ca="1">_xlfn.MAXIFS(Table15[ACC+DEC],Table15[Name],Table15[[#This Row],[Name]])</f>
        <v>#NAME?</v>
      </c>
      <c r="BA402" s="11">
        <f>CONVERT(Table15[[#This Row],[Total Duration]],"day","mn")</f>
        <v>98.3</v>
      </c>
      <c r="BB402" s="12">
        <f>Table15[[#This Row],[HSD Above 20 km/h]]/Table15[[#This Row],[Duration(min)]]</f>
        <v>8.2820955239064098</v>
      </c>
      <c r="BC402" s="12">
        <f>Table15[[#This Row],[Velocity Zone 4 (15-20 Km/h) (m)]]/Table15[[#This Row],[Duration(min)]]</f>
        <v>7.8177007121057986</v>
      </c>
      <c r="BD402" s="12">
        <f>Table15[[#This Row],[Velocity Zone 6 (25 + Km/h) (m)]]/Table15[[#This Row],[Duration(min)]]</f>
        <v>2.1517802644964394</v>
      </c>
      <c r="BE402" s="12">
        <f>Table15[[#This Row],[Acceleration B1-3 Total Efforts (Gen 2)]]/Table15[[#This Row],[Duration(min)]]</f>
        <v>0.89521871820956256</v>
      </c>
      <c r="BF402" s="12">
        <f>Table15[[#This Row],[Deceleration B1-3 Total Efforts (Gen 2)]]/Table15[[#This Row],[Duration(min)]]</f>
        <v>0.61037639877924721</v>
      </c>
      <c r="BG402" s="12">
        <f>Table15[[#This Row],[High Intensity Distance (m)_&gt;15]]/Table15[[#This Row],[Duration(min)]]</f>
        <v>16.099796236012207</v>
      </c>
      <c r="BH402" s="12">
        <f>Table15[[#This Row],[Velocity Zone 5 (20-25 Km/h) (m)]]/Table15[[#This Row],[Duration(min)]]</f>
        <v>6.1303152594099704</v>
      </c>
      <c r="BI402" s="12">
        <f>Table15[[#This Row],[Total Player Load]]/Table15[[#This Row],[Duration(min)]]</f>
        <v>7.4303757884028485</v>
      </c>
      <c r="BJ402" s="12">
        <f>Table15[[#This Row],[ACC+DEC]]/Table15[[#This Row],[Duration(min)]]</f>
        <v>1.5055951169888098</v>
      </c>
      <c r="BK402" s="11"/>
      <c r="BL402" s="11"/>
    </row>
    <row r="403" spans="1:64" x14ac:dyDescent="0.3">
      <c r="A403" s="6" t="s">
        <v>37</v>
      </c>
      <c r="B403" s="6" t="s">
        <v>162</v>
      </c>
      <c r="C403" s="18">
        <v>45145</v>
      </c>
      <c r="D403" s="6" t="s">
        <v>19</v>
      </c>
      <c r="E403" s="17" t="s">
        <v>139</v>
      </c>
      <c r="F403" s="19">
        <v>4961.2724600000001</v>
      </c>
      <c r="G403" s="19">
        <v>34.15</v>
      </c>
      <c r="H403" s="19">
        <v>22.80339</v>
      </c>
      <c r="I403" s="19">
        <v>711.92998999999998</v>
      </c>
      <c r="J403" s="19">
        <v>0</v>
      </c>
      <c r="K403" s="19">
        <v>71</v>
      </c>
      <c r="L403" s="19">
        <v>39</v>
      </c>
      <c r="M403" s="19">
        <v>746.07998999999995</v>
      </c>
      <c r="N403" s="19">
        <v>34.15</v>
      </c>
      <c r="O403" s="19">
        <v>539.32354999999995</v>
      </c>
      <c r="P403" s="25">
        <v>53.619340000000001</v>
      </c>
      <c r="Q403" s="26">
        <f>SUM(Table15[[#This Row],[Acceleration B1-3 Total Efforts (Gen 2)]:[Deceleration B1-3 Total Efforts (Gen 2)]])</f>
        <v>110</v>
      </c>
      <c r="R403" s="22">
        <f>AVERAGEIF(Table15[Name],Table15[[#This Row],[Name]],Table15[Total Distance (m)])</f>
        <v>6139.7996708333349</v>
      </c>
      <c r="S403" s="11">
        <f>AVERAGEIF(Table15[Name],Table15[[#This Row],[Name]],Table15[HSD Above 20 km/h])</f>
        <v>201.54916583333338</v>
      </c>
      <c r="T403" s="11">
        <f>AVERAGEIF(Table15[Name],Table15[[#This Row],[Name]],Table15[Maximum Velocity (km/h)])</f>
        <v>23.793131666666667</v>
      </c>
      <c r="U403" s="11">
        <f>AVERAGEIF(Table15[Name],Table15[[#This Row],[Name]],Table15[Velocity Zone 4 (15-20 Km/h) (m)])</f>
        <v>577.89167124999983</v>
      </c>
      <c r="V403" s="11">
        <f>AVERAGEIF(Table15[Name],Table15[[#This Row],[Name]],Table15[Velocity Zone 6 (25 + Km/h) (m)])</f>
        <v>45.649166250000007</v>
      </c>
      <c r="W403" s="11">
        <f>AVERAGEIF(Table15[Name],Table15[[#This Row],[Name]],Table15[Acceleration B1-3 Total Efforts (Gen 2)])</f>
        <v>68.25</v>
      </c>
      <c r="X403" s="11">
        <f>AVERAGEIF(Table15[Name],Table15[[#This Row],[Name]],Table15[Deceleration B1-3 Total Efforts (Gen 2)])</f>
        <v>52.208333333333336</v>
      </c>
      <c r="Y403" s="11">
        <f>AVERAGEIF(Table15[Name],Table15[[#This Row],[Name]],Table15[High Intensity Distance (m)_&gt;15])</f>
        <v>779.44083708333335</v>
      </c>
      <c r="Z403" s="11">
        <f>AVERAGEIF(Table15[Name],Table15[[#This Row],[Name]],Table15[Velocity Zone 5 (20-25 Km/h) (m)])</f>
        <v>155.89999958333337</v>
      </c>
      <c r="AA403" s="11">
        <f>AVERAGEIF(Table15[Name],Table15[[#This Row],[Name]],Table15[Total Player Load])</f>
        <v>674.74275333333321</v>
      </c>
      <c r="AB403" s="11">
        <f>AVERAGEIF(Table15[Name],Table15[[#This Row],[Name]],Table15[ACC+DEC])</f>
        <v>120.45833333333333</v>
      </c>
      <c r="AC403" s="11">
        <f>AVERAGE(Table15[Total Distance (m)])</f>
        <v>5546.0900840188679</v>
      </c>
      <c r="AD403" s="11">
        <f>AVERAGE(Table15[HSD Above 20 km/h])</f>
        <v>248.67511279245289</v>
      </c>
      <c r="AE403" s="11">
        <f>AVERAGE(Table15[Maximum Velocity (km/h)])</f>
        <v>25.938714150943401</v>
      </c>
      <c r="AF403" s="11">
        <f>AVERAGE(Table15[Velocity Zone 4 (15-20 Km/h) (m)])</f>
        <v>585.63754809433908</v>
      </c>
      <c r="AG403" s="11">
        <f>AVERAGE(Table15[Velocity Zone 6 (25 + Km/h) (m)])</f>
        <v>55.103452830188672</v>
      </c>
      <c r="AH403" s="11">
        <f>AVERAGE(Table15[Acceleration B1-3 Total Efforts (Gen 2)])</f>
        <v>70.932075471698113</v>
      </c>
      <c r="AI403" s="11">
        <f>AVERAGE(Table15[Deceleration B1-3 Total Efforts (Gen 2)])</f>
        <v>58.513207547169813</v>
      </c>
      <c r="AJ403" s="11">
        <f>AVERAGE(Table15[High Intensity Distance (m)_&gt;15])</f>
        <v>834.31266088679206</v>
      </c>
      <c r="AK403" s="11">
        <f>AVERAGE(Table15[Velocity Zone 5 (20-25 Km/h) (m)])</f>
        <v>193.57165996226419</v>
      </c>
      <c r="AL403" s="11">
        <f>AVERAGE(Table15[Total Player Load])</f>
        <v>612.17092028301886</v>
      </c>
      <c r="AM403" s="11">
        <f>AVERAGE(Table15[ACC+DEC])</f>
        <v>129.44528301886791</v>
      </c>
      <c r="AN403" s="11" t="str">
        <f>TEXT(Table15[[#This Row],[Date]],"mmmm")</f>
        <v>août</v>
      </c>
      <c r="AO403" s="11" t="e">
        <f ca="1">_xlfn.MAXIFS(Table15[Total Distance (m)],Table15[Name],Table15[[#This Row],[Name]])</f>
        <v>#NAME?</v>
      </c>
      <c r="AP403" s="11" t="e">
        <f ca="1">_xlfn.MAXIFS(Table15[HSD Above 20 km/h],Table15[Name],Table15[[#This Row],[Name]])</f>
        <v>#NAME?</v>
      </c>
      <c r="AQ403" s="11" t="e">
        <f ca="1">_xlfn.MAXIFS(Table15[Maximum Velocity (km/h)],Table15[Name],Table15[[#This Row],[Name]])</f>
        <v>#NAME?</v>
      </c>
      <c r="AR403" s="9" t="e">
        <f ca="1">Table15[[#This Row],[Maximum Velocity (km/h)]]/Table15[[#This Row],[Max_Maximum Velocity (km/h)]]</f>
        <v>#NAME?</v>
      </c>
      <c r="AS403" s="11" t="e">
        <f ca="1">_xlfn.MAXIFS(Table15[Velocity Zone 4 (15-20 Km/h) (m)],Table15[Name],Table15[[#This Row],[Name]])</f>
        <v>#NAME?</v>
      </c>
      <c r="AT403" s="11" t="e">
        <f ca="1">_xlfn.MAXIFS(Table15[Velocity Zone 6 (25 + Km/h) (m)],Table15[Name],Table15[[#This Row],[Name]])</f>
        <v>#NAME?</v>
      </c>
      <c r="AU403" s="11" t="e">
        <f ca="1">_xlfn.MAXIFS(Table15[Acceleration B1-3 Total Efforts (Gen 2)],Table15[Name],Table15[[#This Row],[Name]])</f>
        <v>#NAME?</v>
      </c>
      <c r="AV403" s="11" t="e">
        <f ca="1">_xlfn.MAXIFS(Table15[Deceleration B1-3 Total Efforts (Gen 2)],Table15[Name],Table15[[#This Row],[Name]])</f>
        <v>#NAME?</v>
      </c>
      <c r="AW403" s="11" t="e">
        <f ca="1">_xlfn.MAXIFS(Table15[High Intensity Distance (m)_&gt;15],Table15[Name],Table15[[#This Row],[Name]])</f>
        <v>#NAME?</v>
      </c>
      <c r="AX403" s="11" t="e">
        <f ca="1">_xlfn.MAXIFS(Table15[Velocity Zone 5 (20-25 Km/h) (m)],Table15[Name],Table15[[#This Row],[Name]])</f>
        <v>#NAME?</v>
      </c>
      <c r="AY403" s="11" t="e">
        <f ca="1">_xlfn.MAXIFS(Table15[Total Player Load],Table15[Name],Table15[[#This Row],[Name]])</f>
        <v>#NAME?</v>
      </c>
      <c r="AZ403" s="11" t="e">
        <f ca="1">_xlfn.MAXIFS(Table15[ACC+DEC],Table15[Name],Table15[[#This Row],[Name]])</f>
        <v>#NAME?</v>
      </c>
      <c r="BA403" s="11">
        <f>CONVERT(Table15[[#This Row],[Total Duration]],"day","mn")</f>
        <v>92.516666666666666</v>
      </c>
      <c r="BB403" s="12">
        <f>Table15[[#This Row],[HSD Above 20 km/h]]/Table15[[#This Row],[Duration(min)]]</f>
        <v>0.36912268059809045</v>
      </c>
      <c r="BC403" s="12">
        <f>Table15[[#This Row],[Velocity Zone 4 (15-20 Km/h) (m)]]/Table15[[#This Row],[Duration(min)]]</f>
        <v>7.6951539182129345</v>
      </c>
      <c r="BD403" s="12">
        <f>Table15[[#This Row],[Velocity Zone 6 (25 + Km/h) (m)]]/Table15[[#This Row],[Duration(min)]]</f>
        <v>0</v>
      </c>
      <c r="BE403" s="12">
        <f>Table15[[#This Row],[Acceleration B1-3 Total Efforts (Gen 2)]]/Table15[[#This Row],[Duration(min)]]</f>
        <v>0.76742929201945598</v>
      </c>
      <c r="BF403" s="12">
        <f>Table15[[#This Row],[Deceleration B1-3 Total Efforts (Gen 2)]]/Table15[[#This Row],[Duration(min)]]</f>
        <v>0.42154566744730682</v>
      </c>
      <c r="BG403" s="12">
        <f>Table15[[#This Row],[High Intensity Distance (m)_&gt;15]]/Table15[[#This Row],[Duration(min)]]</f>
        <v>8.0642765988110252</v>
      </c>
      <c r="BH403" s="12">
        <f>Table15[[#This Row],[Velocity Zone 5 (20-25 Km/h) (m)]]/Table15[[#This Row],[Duration(min)]]</f>
        <v>0.36912268059809045</v>
      </c>
      <c r="BI403" s="12">
        <f>Table15[[#This Row],[Total Player Load]]/Table15[[#This Row],[Duration(min)]]</f>
        <v>5.8294745090974596</v>
      </c>
      <c r="BJ403" s="12">
        <f>Table15[[#This Row],[ACC+DEC]]/Table15[[#This Row],[Duration(min)]]</f>
        <v>1.1889749594667627</v>
      </c>
      <c r="BK403" s="11"/>
      <c r="BL403" s="11"/>
    </row>
    <row r="404" spans="1:64" x14ac:dyDescent="0.3">
      <c r="A404" s="6" t="s">
        <v>14</v>
      </c>
      <c r="B404" s="6" t="s">
        <v>283</v>
      </c>
      <c r="C404" s="18" t="s">
        <v>284</v>
      </c>
      <c r="D404" s="6" t="s">
        <v>15</v>
      </c>
      <c r="E404" s="17" t="s">
        <v>285</v>
      </c>
      <c r="F404" s="19">
        <v>4940.8828100000001</v>
      </c>
      <c r="G404" s="19">
        <v>161.22999999999999</v>
      </c>
      <c r="H404" s="19">
        <v>28.32178</v>
      </c>
      <c r="I404" s="19">
        <v>403.66</v>
      </c>
      <c r="J404" s="19">
        <v>21.73</v>
      </c>
      <c r="K404" s="19">
        <v>86</v>
      </c>
      <c r="L404" s="19">
        <v>88</v>
      </c>
      <c r="M404" s="19">
        <v>564.89</v>
      </c>
      <c r="N404" s="19">
        <v>139.5</v>
      </c>
      <c r="O404" s="19">
        <v>572.38202000000001</v>
      </c>
      <c r="P404" s="25">
        <v>66.373289999999997</v>
      </c>
      <c r="Q404" s="26">
        <f>SUM(Table15[[#This Row],[Acceleration B1-3 Total Efforts (Gen 2)]:[Deceleration B1-3 Total Efforts (Gen 2)]])</f>
        <v>174</v>
      </c>
      <c r="R404" s="22">
        <f>AVERAGEIF(Table15[Name],Table15[[#This Row],[Name]],Table15[Total Distance (m)])</f>
        <v>4869.3203724000005</v>
      </c>
      <c r="S404" s="11">
        <f>AVERAGEIF(Table15[Name],Table15[[#This Row],[Name]],Table15[HSD Above 20 km/h])</f>
        <v>247.6363996</v>
      </c>
      <c r="T404" s="11">
        <f>AVERAGEIF(Table15[Name],Table15[[#This Row],[Name]],Table15[Maximum Velocity (km/h)])</f>
        <v>26.278271199999999</v>
      </c>
      <c r="U404" s="11">
        <f>AVERAGEIF(Table15[Name],Table15[[#This Row],[Name]],Table15[Velocity Zone 4 (15-20 Km/h) (m)])</f>
        <v>530.37160040000015</v>
      </c>
      <c r="V404" s="11">
        <f>AVERAGEIF(Table15[Name],Table15[[#This Row],[Name]],Table15[Velocity Zone 6 (25 + Km/h) (m)])</f>
        <v>78.678400000000011</v>
      </c>
      <c r="W404" s="11">
        <f>AVERAGEIF(Table15[Name],Table15[[#This Row],[Name]],Table15[Acceleration B1-3 Total Efforts (Gen 2)])</f>
        <v>62.76</v>
      </c>
      <c r="X404" s="11">
        <f>AVERAGEIF(Table15[Name],Table15[[#This Row],[Name]],Table15[Deceleration B1-3 Total Efforts (Gen 2)])</f>
        <v>54.96</v>
      </c>
      <c r="Y404" s="11">
        <f>AVERAGEIF(Table15[Name],Table15[[#This Row],[Name]],Table15[High Intensity Distance (m)_&gt;15])</f>
        <v>778.00800000000015</v>
      </c>
      <c r="Z404" s="11">
        <f>AVERAGEIF(Table15[Name],Table15[[#This Row],[Name]],Table15[Velocity Zone 5 (20-25 Km/h) (m)])</f>
        <v>168.95799960000005</v>
      </c>
      <c r="AA404" s="11">
        <f>AVERAGEIF(Table15[Name],Table15[[#This Row],[Name]],Table15[Total Player Load])</f>
        <v>537.5049484000001</v>
      </c>
      <c r="AB404" s="11">
        <f>AVERAGEIF(Table15[Name],Table15[[#This Row],[Name]],Table15[ACC+DEC])</f>
        <v>117.72</v>
      </c>
      <c r="AC404" s="11">
        <f>AVERAGE(Table15[Total Distance (m)])</f>
        <v>5546.0900840188679</v>
      </c>
      <c r="AD404" s="11">
        <f>AVERAGE(Table15[HSD Above 20 km/h])</f>
        <v>248.67511279245289</v>
      </c>
      <c r="AE404" s="11">
        <f>AVERAGE(Table15[Maximum Velocity (km/h)])</f>
        <v>25.938714150943401</v>
      </c>
      <c r="AF404" s="11">
        <f>AVERAGE(Table15[Velocity Zone 4 (15-20 Km/h) (m)])</f>
        <v>585.63754809433908</v>
      </c>
      <c r="AG404" s="11">
        <f>AVERAGE(Table15[Velocity Zone 6 (25 + Km/h) (m)])</f>
        <v>55.103452830188672</v>
      </c>
      <c r="AH404" s="11">
        <f>AVERAGE(Table15[Acceleration B1-3 Total Efforts (Gen 2)])</f>
        <v>70.932075471698113</v>
      </c>
      <c r="AI404" s="11">
        <f>AVERAGE(Table15[Deceleration B1-3 Total Efforts (Gen 2)])</f>
        <v>58.513207547169813</v>
      </c>
      <c r="AJ404" s="11">
        <f>AVERAGE(Table15[High Intensity Distance (m)_&gt;15])</f>
        <v>834.31266088679206</v>
      </c>
      <c r="AK404" s="11">
        <f>AVERAGE(Table15[Velocity Zone 5 (20-25 Km/h) (m)])</f>
        <v>193.57165996226419</v>
      </c>
      <c r="AL404" s="11">
        <f>AVERAGE(Table15[Total Player Load])</f>
        <v>612.17092028301886</v>
      </c>
      <c r="AM404" s="11">
        <f>AVERAGE(Table15[ACC+DEC])</f>
        <v>129.44528301886791</v>
      </c>
      <c r="AN404" s="11" t="str">
        <f>TEXT(Table15[[#This Row],[Date]],"mmmm")</f>
        <v>août</v>
      </c>
      <c r="AO404" s="11" t="e">
        <f ca="1">_xlfn.MAXIFS(Table15[Total Distance (m)],Table15[Name],Table15[[#This Row],[Name]])</f>
        <v>#NAME?</v>
      </c>
      <c r="AP404" s="11" t="e">
        <f ca="1">_xlfn.MAXIFS(Table15[HSD Above 20 km/h],Table15[Name],Table15[[#This Row],[Name]])</f>
        <v>#NAME?</v>
      </c>
      <c r="AQ404" s="11" t="e">
        <f ca="1">_xlfn.MAXIFS(Table15[Maximum Velocity (km/h)],Table15[Name],Table15[[#This Row],[Name]])</f>
        <v>#NAME?</v>
      </c>
      <c r="AR404" s="9" t="e">
        <f ca="1">Table15[[#This Row],[Maximum Velocity (km/h)]]/Table15[[#This Row],[Max_Maximum Velocity (km/h)]]</f>
        <v>#NAME?</v>
      </c>
      <c r="AS404" s="11" t="e">
        <f ca="1">_xlfn.MAXIFS(Table15[Velocity Zone 4 (15-20 Km/h) (m)],Table15[Name],Table15[[#This Row],[Name]])</f>
        <v>#NAME?</v>
      </c>
      <c r="AT404" s="11" t="e">
        <f ca="1">_xlfn.MAXIFS(Table15[Velocity Zone 6 (25 + Km/h) (m)],Table15[Name],Table15[[#This Row],[Name]])</f>
        <v>#NAME?</v>
      </c>
      <c r="AU404" s="11" t="e">
        <f ca="1">_xlfn.MAXIFS(Table15[Acceleration B1-3 Total Efforts (Gen 2)],Table15[Name],Table15[[#This Row],[Name]])</f>
        <v>#NAME?</v>
      </c>
      <c r="AV404" s="11" t="e">
        <f ca="1">_xlfn.MAXIFS(Table15[Deceleration B1-3 Total Efforts (Gen 2)],Table15[Name],Table15[[#This Row],[Name]])</f>
        <v>#NAME?</v>
      </c>
      <c r="AW404" s="11" t="e">
        <f ca="1">_xlfn.MAXIFS(Table15[High Intensity Distance (m)_&gt;15],Table15[Name],Table15[[#This Row],[Name]])</f>
        <v>#NAME?</v>
      </c>
      <c r="AX404" s="11" t="e">
        <f ca="1">_xlfn.MAXIFS(Table15[Velocity Zone 5 (20-25 Km/h) (m)],Table15[Name],Table15[[#This Row],[Name]])</f>
        <v>#NAME?</v>
      </c>
      <c r="AY404" s="11" t="e">
        <f ca="1">_xlfn.MAXIFS(Table15[Total Player Load],Table15[Name],Table15[[#This Row],[Name]])</f>
        <v>#NAME?</v>
      </c>
      <c r="AZ404" s="11" t="e">
        <f ca="1">_xlfn.MAXIFS(Table15[ACC+DEC],Table15[Name],Table15[[#This Row],[Name]])</f>
        <v>#NAME?</v>
      </c>
      <c r="BA404" s="11">
        <f>CONVERT(Table15[[#This Row],[Total Duration]],"day","mn")</f>
        <v>74.433333333333351</v>
      </c>
      <c r="BB404" s="12">
        <f>Table15[[#This Row],[HSD Above 20 km/h]]/Table15[[#This Row],[Duration(min)]]</f>
        <v>2.1660994178235553</v>
      </c>
      <c r="BC404" s="12">
        <f>Table15[[#This Row],[Velocity Zone 4 (15-20 Km/h) (m)]]/Table15[[#This Row],[Duration(min)]]</f>
        <v>5.4231079265562014</v>
      </c>
      <c r="BD404" s="12">
        <f>Table15[[#This Row],[Velocity Zone 6 (25 + Km/h) (m)]]/Table15[[#This Row],[Duration(min)]]</f>
        <v>0.29193909538737117</v>
      </c>
      <c r="BE404" s="12">
        <f>Table15[[#This Row],[Acceleration B1-3 Total Efforts (Gen 2)]]/Table15[[#This Row],[Duration(min)]]</f>
        <v>1.1553963278101207</v>
      </c>
      <c r="BF404" s="12">
        <f>Table15[[#This Row],[Deceleration B1-3 Total Efforts (Gen 2)]]/Table15[[#This Row],[Duration(min)]]</f>
        <v>1.1822660098522164</v>
      </c>
      <c r="BG404" s="12">
        <f>Table15[[#This Row],[High Intensity Distance (m)_&gt;15]]/Table15[[#This Row],[Duration(min)]]</f>
        <v>7.5892073443797559</v>
      </c>
      <c r="BH404" s="12">
        <f>Table15[[#This Row],[Velocity Zone 5 (20-25 Km/h) (m)]]/Table15[[#This Row],[Duration(min)]]</f>
        <v>1.874160322436184</v>
      </c>
      <c r="BI404" s="12">
        <f>Table15[[#This Row],[Total Player Load]]/Table15[[#This Row],[Duration(min)]]</f>
        <v>7.6898614420062676</v>
      </c>
      <c r="BJ404" s="12">
        <f>Table15[[#This Row],[ACC+DEC]]/Table15[[#This Row],[Duration(min)]]</f>
        <v>2.3376623376623371</v>
      </c>
      <c r="BK404" s="11"/>
      <c r="BL404" s="11"/>
    </row>
    <row r="405" spans="1:64" x14ac:dyDescent="0.3">
      <c r="A405" s="6" t="s">
        <v>16</v>
      </c>
      <c r="B405" s="6" t="s">
        <v>283</v>
      </c>
      <c r="C405" s="18" t="s">
        <v>284</v>
      </c>
      <c r="D405" s="6" t="s">
        <v>17</v>
      </c>
      <c r="E405" s="17" t="s">
        <v>285</v>
      </c>
      <c r="F405" s="19">
        <v>4873.7665999999999</v>
      </c>
      <c r="G405" s="19">
        <v>56.35</v>
      </c>
      <c r="H405" s="19">
        <v>24.8172</v>
      </c>
      <c r="I405" s="19">
        <v>328.89001000000002</v>
      </c>
      <c r="J405" s="19">
        <v>0</v>
      </c>
      <c r="K405" s="19">
        <v>71</v>
      </c>
      <c r="L405" s="19">
        <v>74</v>
      </c>
      <c r="M405" s="19">
        <v>385.24000999999998</v>
      </c>
      <c r="N405" s="19">
        <v>56.35</v>
      </c>
      <c r="O405" s="19">
        <v>599.17169000000001</v>
      </c>
      <c r="P405" s="25">
        <v>65.471680000000006</v>
      </c>
      <c r="Q405" s="26">
        <f>SUM(Table15[[#This Row],[Acceleration B1-3 Total Efforts (Gen 2)]:[Deceleration B1-3 Total Efforts (Gen 2)]])</f>
        <v>145</v>
      </c>
      <c r="R405" s="22">
        <f>AVERAGEIF(Table15[Name],Table15[[#This Row],[Name]],Table15[Total Distance (m)])</f>
        <v>5619.8345883333332</v>
      </c>
      <c r="S405" s="11">
        <f>AVERAGEIF(Table15[Name],Table15[[#This Row],[Name]],Table15[HSD Above 20 km/h])</f>
        <v>194.1326656666667</v>
      </c>
      <c r="T405" s="11">
        <f>AVERAGEIF(Table15[Name],Table15[[#This Row],[Name]],Table15[Maximum Velocity (km/h)])</f>
        <v>25.38796266666666</v>
      </c>
      <c r="U405" s="11">
        <f>AVERAGEIF(Table15[Name],Table15[[#This Row],[Name]],Table15[Velocity Zone 4 (15-20 Km/h) (m)])</f>
        <v>452.42266433333327</v>
      </c>
      <c r="V405" s="11">
        <f>AVERAGEIF(Table15[Name],Table15[[#This Row],[Name]],Table15[Velocity Zone 6 (25 + Km/h) (m)])</f>
        <v>48.318666999999991</v>
      </c>
      <c r="W405" s="11">
        <f>AVERAGEIF(Table15[Name],Table15[[#This Row],[Name]],Table15[Acceleration B1-3 Total Efforts (Gen 2)])</f>
        <v>61.2</v>
      </c>
      <c r="X405" s="11">
        <f>AVERAGEIF(Table15[Name],Table15[[#This Row],[Name]],Table15[Deceleration B1-3 Total Efforts (Gen 2)])</f>
        <v>48.06666666666667</v>
      </c>
      <c r="Y405" s="11">
        <f>AVERAGEIF(Table15[Name],Table15[[#This Row],[Name]],Table15[High Intensity Distance (m)_&gt;15])</f>
        <v>646.55532999999991</v>
      </c>
      <c r="Z405" s="11">
        <f>AVERAGEIF(Table15[Name],Table15[[#This Row],[Name]],Table15[Velocity Zone 5 (20-25 Km/h) (m)])</f>
        <v>145.81399866666669</v>
      </c>
      <c r="AA405" s="11">
        <f>AVERAGEIF(Table15[Name],Table15[[#This Row],[Name]],Table15[Total Player Load])</f>
        <v>593.12283433333312</v>
      </c>
      <c r="AB405" s="11">
        <f>AVERAGEIF(Table15[Name],Table15[[#This Row],[Name]],Table15[ACC+DEC])</f>
        <v>109.26666666666667</v>
      </c>
      <c r="AC405" s="11">
        <f>AVERAGE(Table15[Total Distance (m)])</f>
        <v>5546.0900840188679</v>
      </c>
      <c r="AD405" s="11">
        <f>AVERAGE(Table15[HSD Above 20 km/h])</f>
        <v>248.67511279245289</v>
      </c>
      <c r="AE405" s="11">
        <f>AVERAGE(Table15[Maximum Velocity (km/h)])</f>
        <v>25.938714150943401</v>
      </c>
      <c r="AF405" s="11">
        <f>AVERAGE(Table15[Velocity Zone 4 (15-20 Km/h) (m)])</f>
        <v>585.63754809433908</v>
      </c>
      <c r="AG405" s="11">
        <f>AVERAGE(Table15[Velocity Zone 6 (25 + Km/h) (m)])</f>
        <v>55.103452830188672</v>
      </c>
      <c r="AH405" s="11">
        <f>AVERAGE(Table15[Acceleration B1-3 Total Efforts (Gen 2)])</f>
        <v>70.932075471698113</v>
      </c>
      <c r="AI405" s="11">
        <f>AVERAGE(Table15[Deceleration B1-3 Total Efforts (Gen 2)])</f>
        <v>58.513207547169813</v>
      </c>
      <c r="AJ405" s="11">
        <f>AVERAGE(Table15[High Intensity Distance (m)_&gt;15])</f>
        <v>834.31266088679206</v>
      </c>
      <c r="AK405" s="11">
        <f>AVERAGE(Table15[Velocity Zone 5 (20-25 Km/h) (m)])</f>
        <v>193.57165996226419</v>
      </c>
      <c r="AL405" s="11">
        <f>AVERAGE(Table15[Total Player Load])</f>
        <v>612.17092028301886</v>
      </c>
      <c r="AM405" s="11">
        <f>AVERAGE(Table15[ACC+DEC])</f>
        <v>129.44528301886791</v>
      </c>
      <c r="AN405" s="11" t="str">
        <f>TEXT(Table15[[#This Row],[Date]],"mmmm")</f>
        <v>août</v>
      </c>
      <c r="AO405" s="11" t="e">
        <f ca="1">_xlfn.MAXIFS(Table15[Total Distance (m)],Table15[Name],Table15[[#This Row],[Name]])</f>
        <v>#NAME?</v>
      </c>
      <c r="AP405" s="11" t="e">
        <f ca="1">_xlfn.MAXIFS(Table15[HSD Above 20 km/h],Table15[Name],Table15[[#This Row],[Name]])</f>
        <v>#NAME?</v>
      </c>
      <c r="AQ405" s="11" t="e">
        <f ca="1">_xlfn.MAXIFS(Table15[Maximum Velocity (km/h)],Table15[Name],Table15[[#This Row],[Name]])</f>
        <v>#NAME?</v>
      </c>
      <c r="AR405" s="9" t="e">
        <f ca="1">Table15[[#This Row],[Maximum Velocity (km/h)]]/Table15[[#This Row],[Max_Maximum Velocity (km/h)]]</f>
        <v>#NAME?</v>
      </c>
      <c r="AS405" s="11" t="e">
        <f ca="1">_xlfn.MAXIFS(Table15[Velocity Zone 4 (15-20 Km/h) (m)],Table15[Name],Table15[[#This Row],[Name]])</f>
        <v>#NAME?</v>
      </c>
      <c r="AT405" s="11" t="e">
        <f ca="1">_xlfn.MAXIFS(Table15[Velocity Zone 6 (25 + Km/h) (m)],Table15[Name],Table15[[#This Row],[Name]])</f>
        <v>#NAME?</v>
      </c>
      <c r="AU405" s="11" t="e">
        <f ca="1">_xlfn.MAXIFS(Table15[Acceleration B1-3 Total Efforts (Gen 2)],Table15[Name],Table15[[#This Row],[Name]])</f>
        <v>#NAME?</v>
      </c>
      <c r="AV405" s="11" t="e">
        <f ca="1">_xlfn.MAXIFS(Table15[Deceleration B1-3 Total Efforts (Gen 2)],Table15[Name],Table15[[#This Row],[Name]])</f>
        <v>#NAME?</v>
      </c>
      <c r="AW405" s="11" t="e">
        <f ca="1">_xlfn.MAXIFS(Table15[High Intensity Distance (m)_&gt;15],Table15[Name],Table15[[#This Row],[Name]])</f>
        <v>#NAME?</v>
      </c>
      <c r="AX405" s="11" t="e">
        <f ca="1">_xlfn.MAXIFS(Table15[Velocity Zone 5 (20-25 Km/h) (m)],Table15[Name],Table15[[#This Row],[Name]])</f>
        <v>#NAME?</v>
      </c>
      <c r="AY405" s="11" t="e">
        <f ca="1">_xlfn.MAXIFS(Table15[Total Player Load],Table15[Name],Table15[[#This Row],[Name]])</f>
        <v>#NAME?</v>
      </c>
      <c r="AZ405" s="11" t="e">
        <f ca="1">_xlfn.MAXIFS(Table15[ACC+DEC],Table15[Name],Table15[[#This Row],[Name]])</f>
        <v>#NAME?</v>
      </c>
      <c r="BA405" s="11">
        <f>CONVERT(Table15[[#This Row],[Total Duration]],"day","mn")</f>
        <v>74.433333333333351</v>
      </c>
      <c r="BB405" s="12">
        <f>Table15[[#This Row],[HSD Above 20 km/h]]/Table15[[#This Row],[Duration(min)]]</f>
        <v>0.75705329153604994</v>
      </c>
      <c r="BC405" s="12">
        <f>Table15[[#This Row],[Velocity Zone 4 (15-20 Km/h) (m)]]/Table15[[#This Row],[Duration(min)]]</f>
        <v>4.4185849977608589</v>
      </c>
      <c r="BD405" s="12">
        <f>Table15[[#This Row],[Velocity Zone 6 (25 + Km/h) (m)]]/Table15[[#This Row],[Duration(min)]]</f>
        <v>0</v>
      </c>
      <c r="BE405" s="12">
        <f>Table15[[#This Row],[Acceleration B1-3 Total Efforts (Gen 2)]]/Table15[[#This Row],[Duration(min)]]</f>
        <v>0.95387371249440189</v>
      </c>
      <c r="BF405" s="12">
        <f>Table15[[#This Row],[Deceleration B1-3 Total Efforts (Gen 2)]]/Table15[[#This Row],[Duration(min)]]</f>
        <v>0.9941782355575457</v>
      </c>
      <c r="BG405" s="12">
        <f>Table15[[#This Row],[High Intensity Distance (m)_&gt;15]]/Table15[[#This Row],[Duration(min)]]</f>
        <v>5.1756382892969084</v>
      </c>
      <c r="BH405" s="12">
        <f>Table15[[#This Row],[Velocity Zone 5 (20-25 Km/h) (m)]]/Table15[[#This Row],[Duration(min)]]</f>
        <v>0.75705329153604994</v>
      </c>
      <c r="BI405" s="12">
        <f>Table15[[#This Row],[Total Player Load]]/Table15[[#This Row],[Duration(min)]]</f>
        <v>8.0497763994626048</v>
      </c>
      <c r="BJ405" s="12">
        <f>Table15[[#This Row],[ACC+DEC]]/Table15[[#This Row],[Duration(min)]]</f>
        <v>1.9480519480519476</v>
      </c>
      <c r="BK405" s="11"/>
      <c r="BL405" s="11"/>
    </row>
    <row r="406" spans="1:64" x14ac:dyDescent="0.3">
      <c r="A406" s="6" t="s">
        <v>20</v>
      </c>
      <c r="B406" s="6" t="s">
        <v>283</v>
      </c>
      <c r="C406" s="18" t="s">
        <v>284</v>
      </c>
      <c r="D406" s="6" t="s">
        <v>21</v>
      </c>
      <c r="E406" s="17" t="s">
        <v>286</v>
      </c>
      <c r="F406" s="19">
        <v>5591.6162100000001</v>
      </c>
      <c r="G406" s="19">
        <v>49.81</v>
      </c>
      <c r="H406" s="19">
        <v>23.644359999999999</v>
      </c>
      <c r="I406" s="19">
        <v>336.13</v>
      </c>
      <c r="J406" s="19">
        <v>0</v>
      </c>
      <c r="K406" s="19">
        <v>89</v>
      </c>
      <c r="L406" s="19">
        <v>102</v>
      </c>
      <c r="M406" s="19">
        <v>385.94</v>
      </c>
      <c r="N406" s="19">
        <v>49.81</v>
      </c>
      <c r="O406" s="19">
        <v>692.72247000000004</v>
      </c>
      <c r="P406" s="25">
        <v>74.926180000000002</v>
      </c>
      <c r="Q406" s="26">
        <f>SUM(Table15[[#This Row],[Acceleration B1-3 Total Efforts (Gen 2)]:[Deceleration B1-3 Total Efforts (Gen 2)]])</f>
        <v>191</v>
      </c>
      <c r="R406" s="22">
        <f>AVERAGEIF(Table15[Name],Table15[[#This Row],[Name]],Table15[Total Distance (m)])</f>
        <v>5363.5460153333315</v>
      </c>
      <c r="S406" s="11">
        <f>AVERAGEIF(Table15[Name],Table15[[#This Row],[Name]],Table15[HSD Above 20 km/h])</f>
        <v>256.65866566666665</v>
      </c>
      <c r="T406" s="11">
        <f>AVERAGEIF(Table15[Name],Table15[[#This Row],[Name]],Table15[Maximum Velocity (km/h)])</f>
        <v>25.384765000000002</v>
      </c>
      <c r="U406" s="11">
        <f>AVERAGEIF(Table15[Name],Table15[[#This Row],[Name]],Table15[Velocity Zone 4 (15-20 Km/h) (m)])</f>
        <v>556.02699966666682</v>
      </c>
      <c r="V406" s="11">
        <f>AVERAGEIF(Table15[Name],Table15[[#This Row],[Name]],Table15[Velocity Zone 6 (25 + Km/h) (m)])</f>
        <v>51.111667666666676</v>
      </c>
      <c r="W406" s="11">
        <f>AVERAGEIF(Table15[Name],Table15[[#This Row],[Name]],Table15[Acceleration B1-3 Total Efforts (Gen 2)])</f>
        <v>73.8</v>
      </c>
      <c r="X406" s="11">
        <f>AVERAGEIF(Table15[Name],Table15[[#This Row],[Name]],Table15[Deceleration B1-3 Total Efforts (Gen 2)])</f>
        <v>70.533333333333331</v>
      </c>
      <c r="Y406" s="11">
        <f>AVERAGEIF(Table15[Name],Table15[[#This Row],[Name]],Table15[High Intensity Distance (m)_&gt;15])</f>
        <v>812.68566533333353</v>
      </c>
      <c r="Z406" s="11">
        <f>AVERAGEIF(Table15[Name],Table15[[#This Row],[Name]],Table15[Velocity Zone 5 (20-25 Km/h) (m)])</f>
        <v>205.546998</v>
      </c>
      <c r="AA406" s="11">
        <f>AVERAGEIF(Table15[Name],Table15[[#This Row],[Name]],Table15[Total Player Load])</f>
        <v>642.88242899999989</v>
      </c>
      <c r="AB406" s="11">
        <f>AVERAGEIF(Table15[Name],Table15[[#This Row],[Name]],Table15[ACC+DEC])</f>
        <v>144.33333333333334</v>
      </c>
      <c r="AC406" s="11">
        <f>AVERAGE(Table15[Total Distance (m)])</f>
        <v>5546.0900840188679</v>
      </c>
      <c r="AD406" s="11">
        <f>AVERAGE(Table15[HSD Above 20 km/h])</f>
        <v>248.67511279245289</v>
      </c>
      <c r="AE406" s="11">
        <f>AVERAGE(Table15[Maximum Velocity (km/h)])</f>
        <v>25.938714150943401</v>
      </c>
      <c r="AF406" s="11">
        <f>AVERAGE(Table15[Velocity Zone 4 (15-20 Km/h) (m)])</f>
        <v>585.63754809433908</v>
      </c>
      <c r="AG406" s="11">
        <f>AVERAGE(Table15[Velocity Zone 6 (25 + Km/h) (m)])</f>
        <v>55.103452830188672</v>
      </c>
      <c r="AH406" s="11">
        <f>AVERAGE(Table15[Acceleration B1-3 Total Efforts (Gen 2)])</f>
        <v>70.932075471698113</v>
      </c>
      <c r="AI406" s="11">
        <f>AVERAGE(Table15[Deceleration B1-3 Total Efforts (Gen 2)])</f>
        <v>58.513207547169813</v>
      </c>
      <c r="AJ406" s="11">
        <f>AVERAGE(Table15[High Intensity Distance (m)_&gt;15])</f>
        <v>834.31266088679206</v>
      </c>
      <c r="AK406" s="11">
        <f>AVERAGE(Table15[Velocity Zone 5 (20-25 Km/h) (m)])</f>
        <v>193.57165996226419</v>
      </c>
      <c r="AL406" s="11">
        <f>AVERAGE(Table15[Total Player Load])</f>
        <v>612.17092028301886</v>
      </c>
      <c r="AM406" s="11">
        <f>AVERAGE(Table15[ACC+DEC])</f>
        <v>129.44528301886791</v>
      </c>
      <c r="AN406" s="11" t="str">
        <f>TEXT(Table15[[#This Row],[Date]],"mmmm")</f>
        <v>août</v>
      </c>
      <c r="AO406" s="11" t="e">
        <f ca="1">_xlfn.MAXIFS(Table15[Total Distance (m)],Table15[Name],Table15[[#This Row],[Name]])</f>
        <v>#NAME?</v>
      </c>
      <c r="AP406" s="11" t="e">
        <f ca="1">_xlfn.MAXIFS(Table15[HSD Above 20 km/h],Table15[Name],Table15[[#This Row],[Name]])</f>
        <v>#NAME?</v>
      </c>
      <c r="AQ406" s="11" t="e">
        <f ca="1">_xlfn.MAXIFS(Table15[Maximum Velocity (km/h)],Table15[Name],Table15[[#This Row],[Name]])</f>
        <v>#NAME?</v>
      </c>
      <c r="AR406" s="9" t="e">
        <f ca="1">Table15[[#This Row],[Maximum Velocity (km/h)]]/Table15[[#This Row],[Max_Maximum Velocity (km/h)]]</f>
        <v>#NAME?</v>
      </c>
      <c r="AS406" s="11" t="e">
        <f ca="1">_xlfn.MAXIFS(Table15[Velocity Zone 4 (15-20 Km/h) (m)],Table15[Name],Table15[[#This Row],[Name]])</f>
        <v>#NAME?</v>
      </c>
      <c r="AT406" s="11" t="e">
        <f ca="1">_xlfn.MAXIFS(Table15[Velocity Zone 6 (25 + Km/h) (m)],Table15[Name],Table15[[#This Row],[Name]])</f>
        <v>#NAME?</v>
      </c>
      <c r="AU406" s="11" t="e">
        <f ca="1">_xlfn.MAXIFS(Table15[Acceleration B1-3 Total Efforts (Gen 2)],Table15[Name],Table15[[#This Row],[Name]])</f>
        <v>#NAME?</v>
      </c>
      <c r="AV406" s="11" t="e">
        <f ca="1">_xlfn.MAXIFS(Table15[Deceleration B1-3 Total Efforts (Gen 2)],Table15[Name],Table15[[#This Row],[Name]])</f>
        <v>#NAME?</v>
      </c>
      <c r="AW406" s="11" t="e">
        <f ca="1">_xlfn.MAXIFS(Table15[High Intensity Distance (m)_&gt;15],Table15[Name],Table15[[#This Row],[Name]])</f>
        <v>#NAME?</v>
      </c>
      <c r="AX406" s="11" t="e">
        <f ca="1">_xlfn.MAXIFS(Table15[Velocity Zone 5 (20-25 Km/h) (m)],Table15[Name],Table15[[#This Row],[Name]])</f>
        <v>#NAME?</v>
      </c>
      <c r="AY406" s="11" t="e">
        <f ca="1">_xlfn.MAXIFS(Table15[Total Player Load],Table15[Name],Table15[[#This Row],[Name]])</f>
        <v>#NAME?</v>
      </c>
      <c r="AZ406" s="11" t="e">
        <f ca="1">_xlfn.MAXIFS(Table15[ACC+DEC],Table15[Name],Table15[[#This Row],[Name]])</f>
        <v>#NAME?</v>
      </c>
      <c r="BA406" s="11">
        <f>CONVERT(Table15[[#This Row],[Total Duration]],"day","mn")</f>
        <v>74.616666666666646</v>
      </c>
      <c r="BB406" s="12">
        <f>Table15[[#This Row],[HSD Above 20 km/h]]/Table15[[#This Row],[Duration(min)]]</f>
        <v>0.66754523118159503</v>
      </c>
      <c r="BC406" s="12">
        <f>Table15[[#This Row],[Velocity Zone 4 (15-20 Km/h) (m)]]/Table15[[#This Row],[Duration(min)]]</f>
        <v>4.5047576502121967</v>
      </c>
      <c r="BD406" s="12">
        <f>Table15[[#This Row],[Velocity Zone 6 (25 + Km/h) (m)]]/Table15[[#This Row],[Duration(min)]]</f>
        <v>0</v>
      </c>
      <c r="BE406" s="12">
        <f>Table15[[#This Row],[Acceleration B1-3 Total Efforts (Gen 2)]]/Table15[[#This Row],[Duration(min)]]</f>
        <v>1.1927630109448295</v>
      </c>
      <c r="BF406" s="12">
        <f>Table15[[#This Row],[Deceleration B1-3 Total Efforts (Gen 2)]]/Table15[[#This Row],[Duration(min)]]</f>
        <v>1.3669868215322765</v>
      </c>
      <c r="BG406" s="12">
        <f>Table15[[#This Row],[High Intensity Distance (m)_&gt;15]]/Table15[[#This Row],[Duration(min)]]</f>
        <v>5.1723028813937919</v>
      </c>
      <c r="BH406" s="12">
        <f>Table15[[#This Row],[Velocity Zone 5 (20-25 Km/h) (m)]]/Table15[[#This Row],[Duration(min)]]</f>
        <v>0.66754523118159503</v>
      </c>
      <c r="BI406" s="12">
        <f>Table15[[#This Row],[Total Player Load]]/Table15[[#This Row],[Duration(min)]]</f>
        <v>9.2837498771498801</v>
      </c>
      <c r="BJ406" s="12">
        <f>Table15[[#This Row],[ACC+DEC]]/Table15[[#This Row],[Duration(min)]]</f>
        <v>2.559749832477106</v>
      </c>
      <c r="BK406" s="11"/>
      <c r="BL406" s="11"/>
    </row>
    <row r="407" spans="1:64" x14ac:dyDescent="0.3">
      <c r="A407" s="6" t="s">
        <v>159</v>
      </c>
      <c r="B407" s="6" t="s">
        <v>283</v>
      </c>
      <c r="C407" s="18" t="s">
        <v>284</v>
      </c>
      <c r="D407" s="6" t="s">
        <v>133</v>
      </c>
      <c r="E407" s="17" t="s">
        <v>287</v>
      </c>
      <c r="F407" s="19">
        <v>5432.9165000000003</v>
      </c>
      <c r="G407" s="19">
        <v>77.989999999999995</v>
      </c>
      <c r="H407" s="19">
        <v>24.918420000000001</v>
      </c>
      <c r="I407" s="19">
        <v>464.92000999999999</v>
      </c>
      <c r="J407" s="19">
        <v>2.08</v>
      </c>
      <c r="K407" s="19">
        <v>96</v>
      </c>
      <c r="L407" s="19">
        <v>80</v>
      </c>
      <c r="M407" s="19">
        <v>542.91001000000006</v>
      </c>
      <c r="N407" s="19">
        <v>75.91</v>
      </c>
      <c r="O407" s="19">
        <v>632.94719999999995</v>
      </c>
      <c r="P407" s="25">
        <v>72.937129999999996</v>
      </c>
      <c r="Q407" s="26">
        <f>SUM(Table15[[#This Row],[Acceleration B1-3 Total Efforts (Gen 2)]:[Deceleration B1-3 Total Efforts (Gen 2)]])</f>
        <v>176</v>
      </c>
      <c r="R407" s="22">
        <f>AVERAGEIF(Table15[Name],Table15[[#This Row],[Name]],Table15[Total Distance (m)])</f>
        <v>4770.1773194736861</v>
      </c>
      <c r="S407" s="11">
        <f>AVERAGEIF(Table15[Name],Table15[[#This Row],[Name]],Table15[HSD Above 20 km/h])</f>
        <v>287.34263210526314</v>
      </c>
      <c r="T407" s="11">
        <f>AVERAGEIF(Table15[Name],Table15[[#This Row],[Name]],Table15[Maximum Velocity (km/h)])</f>
        <v>26.175440000000002</v>
      </c>
      <c r="U407" s="11">
        <f>AVERAGEIF(Table15[Name],Table15[[#This Row],[Name]],Table15[Velocity Zone 4 (15-20 Km/h) (m)])</f>
        <v>619.53948315789467</v>
      </c>
      <c r="V407" s="11">
        <f>AVERAGEIF(Table15[Name],Table15[[#This Row],[Name]],Table15[Velocity Zone 6 (25 + Km/h) (m)])</f>
        <v>51.665788947368419</v>
      </c>
      <c r="W407" s="11">
        <f>AVERAGEIF(Table15[Name],Table15[[#This Row],[Name]],Table15[Acceleration B1-3 Total Efforts (Gen 2)])</f>
        <v>67</v>
      </c>
      <c r="X407" s="11">
        <f>AVERAGEIF(Table15[Name],Table15[[#This Row],[Name]],Table15[Deceleration B1-3 Total Efforts (Gen 2)])</f>
        <v>53.263157894736842</v>
      </c>
      <c r="Y407" s="11">
        <f>AVERAGEIF(Table15[Name],Table15[[#This Row],[Name]],Table15[High Intensity Distance (m)_&gt;15])</f>
        <v>906.88211526315797</v>
      </c>
      <c r="Z407" s="11">
        <f>AVERAGEIF(Table15[Name],Table15[[#This Row],[Name]],Table15[Velocity Zone 5 (20-25 Km/h) (m)])</f>
        <v>235.67684315789475</v>
      </c>
      <c r="AA407" s="11">
        <f>AVERAGEIF(Table15[Name],Table15[[#This Row],[Name]],Table15[Total Player Load])</f>
        <v>507.92690578947372</v>
      </c>
      <c r="AB407" s="11">
        <f>AVERAGEIF(Table15[Name],Table15[[#This Row],[Name]],Table15[ACC+DEC])</f>
        <v>120.26315789473684</v>
      </c>
      <c r="AC407" s="11">
        <f>AVERAGE(Table15[Total Distance (m)])</f>
        <v>5546.0900840188679</v>
      </c>
      <c r="AD407" s="11">
        <f>AVERAGE(Table15[HSD Above 20 km/h])</f>
        <v>248.67511279245289</v>
      </c>
      <c r="AE407" s="11">
        <f>AVERAGE(Table15[Maximum Velocity (km/h)])</f>
        <v>25.938714150943401</v>
      </c>
      <c r="AF407" s="11">
        <f>AVERAGE(Table15[Velocity Zone 4 (15-20 Km/h) (m)])</f>
        <v>585.63754809433908</v>
      </c>
      <c r="AG407" s="11">
        <f>AVERAGE(Table15[Velocity Zone 6 (25 + Km/h) (m)])</f>
        <v>55.103452830188672</v>
      </c>
      <c r="AH407" s="11">
        <f>AVERAGE(Table15[Acceleration B1-3 Total Efforts (Gen 2)])</f>
        <v>70.932075471698113</v>
      </c>
      <c r="AI407" s="11">
        <f>AVERAGE(Table15[Deceleration B1-3 Total Efforts (Gen 2)])</f>
        <v>58.513207547169813</v>
      </c>
      <c r="AJ407" s="11">
        <f>AVERAGE(Table15[High Intensity Distance (m)_&gt;15])</f>
        <v>834.31266088679206</v>
      </c>
      <c r="AK407" s="11">
        <f>AVERAGE(Table15[Velocity Zone 5 (20-25 Km/h) (m)])</f>
        <v>193.57165996226419</v>
      </c>
      <c r="AL407" s="11">
        <f>AVERAGE(Table15[Total Player Load])</f>
        <v>612.17092028301886</v>
      </c>
      <c r="AM407" s="11">
        <f>AVERAGE(Table15[ACC+DEC])</f>
        <v>129.44528301886791</v>
      </c>
      <c r="AN407" s="11" t="str">
        <f>TEXT(Table15[[#This Row],[Date]],"mmmm")</f>
        <v>août</v>
      </c>
      <c r="AO407" s="11" t="e">
        <f ca="1">_xlfn.MAXIFS(Table15[Total Distance (m)],Table15[Name],Table15[[#This Row],[Name]])</f>
        <v>#NAME?</v>
      </c>
      <c r="AP407" s="11" t="e">
        <f ca="1">_xlfn.MAXIFS(Table15[HSD Above 20 km/h],Table15[Name],Table15[[#This Row],[Name]])</f>
        <v>#NAME?</v>
      </c>
      <c r="AQ407" s="11" t="e">
        <f ca="1">_xlfn.MAXIFS(Table15[Maximum Velocity (km/h)],Table15[Name],Table15[[#This Row],[Name]])</f>
        <v>#NAME?</v>
      </c>
      <c r="AR407" s="9" t="e">
        <f ca="1">Table15[[#This Row],[Maximum Velocity (km/h)]]/Table15[[#This Row],[Max_Maximum Velocity (km/h)]]</f>
        <v>#NAME?</v>
      </c>
      <c r="AS407" s="11" t="e">
        <f ca="1">_xlfn.MAXIFS(Table15[Velocity Zone 4 (15-20 Km/h) (m)],Table15[Name],Table15[[#This Row],[Name]])</f>
        <v>#NAME?</v>
      </c>
      <c r="AT407" s="11" t="e">
        <f ca="1">_xlfn.MAXIFS(Table15[Velocity Zone 6 (25 + Km/h) (m)],Table15[Name],Table15[[#This Row],[Name]])</f>
        <v>#NAME?</v>
      </c>
      <c r="AU407" s="11" t="e">
        <f ca="1">_xlfn.MAXIFS(Table15[Acceleration B1-3 Total Efforts (Gen 2)],Table15[Name],Table15[[#This Row],[Name]])</f>
        <v>#NAME?</v>
      </c>
      <c r="AV407" s="11" t="e">
        <f ca="1">_xlfn.MAXIFS(Table15[Deceleration B1-3 Total Efforts (Gen 2)],Table15[Name],Table15[[#This Row],[Name]])</f>
        <v>#NAME?</v>
      </c>
      <c r="AW407" s="11" t="e">
        <f ca="1">_xlfn.MAXIFS(Table15[High Intensity Distance (m)_&gt;15],Table15[Name],Table15[[#This Row],[Name]])</f>
        <v>#NAME?</v>
      </c>
      <c r="AX407" s="11" t="e">
        <f ca="1">_xlfn.MAXIFS(Table15[Velocity Zone 5 (20-25 Km/h) (m)],Table15[Name],Table15[[#This Row],[Name]])</f>
        <v>#NAME?</v>
      </c>
      <c r="AY407" s="11" t="e">
        <f ca="1">_xlfn.MAXIFS(Table15[Total Player Load],Table15[Name],Table15[[#This Row],[Name]])</f>
        <v>#NAME?</v>
      </c>
      <c r="AZ407" s="11" t="e">
        <f ca="1">_xlfn.MAXIFS(Table15[ACC+DEC],Table15[Name],Table15[[#This Row],[Name]])</f>
        <v>#NAME?</v>
      </c>
      <c r="BA407" s="11">
        <f>CONVERT(Table15[[#This Row],[Total Duration]],"day","mn")</f>
        <v>74.483333333333334</v>
      </c>
      <c r="BB407" s="12">
        <f>Table15[[#This Row],[HSD Above 20 km/h]]/Table15[[#This Row],[Duration(min)]]</f>
        <v>1.047079883642873</v>
      </c>
      <c r="BC407" s="12">
        <f>Table15[[#This Row],[Velocity Zone 4 (15-20 Km/h) (m)]]/Table15[[#This Row],[Duration(min)]]</f>
        <v>6.241933452673976</v>
      </c>
      <c r="BD407" s="12">
        <f>Table15[[#This Row],[Velocity Zone 6 (25 + Km/h) (m)]]/Table15[[#This Row],[Duration(min)]]</f>
        <v>2.7925710449765048E-2</v>
      </c>
      <c r="BE407" s="12">
        <f>Table15[[#This Row],[Acceleration B1-3 Total Efforts (Gen 2)]]/Table15[[#This Row],[Duration(min)]]</f>
        <v>1.2888789438353099</v>
      </c>
      <c r="BF407" s="12">
        <f>Table15[[#This Row],[Deceleration B1-3 Total Efforts (Gen 2)]]/Table15[[#This Row],[Duration(min)]]</f>
        <v>1.074065786529425</v>
      </c>
      <c r="BG407" s="12">
        <f>Table15[[#This Row],[High Intensity Distance (m)_&gt;15]]/Table15[[#This Row],[Duration(min)]]</f>
        <v>7.2890133363168497</v>
      </c>
      <c r="BH407" s="12">
        <f>Table15[[#This Row],[Velocity Zone 5 (20-25 Km/h) (m)]]/Table15[[#This Row],[Duration(min)]]</f>
        <v>1.019154173193108</v>
      </c>
      <c r="BI407" s="12">
        <f>Table15[[#This Row],[Total Player Load]]/Table15[[#This Row],[Duration(min)]]</f>
        <v>8.4978366524949642</v>
      </c>
      <c r="BJ407" s="12">
        <f>Table15[[#This Row],[ACC+DEC]]/Table15[[#This Row],[Duration(min)]]</f>
        <v>2.3629447303647346</v>
      </c>
      <c r="BK407" s="11"/>
      <c r="BL407" s="11"/>
    </row>
    <row r="408" spans="1:64" x14ac:dyDescent="0.3">
      <c r="A408" s="6" t="s">
        <v>250</v>
      </c>
      <c r="B408" s="6" t="s">
        <v>283</v>
      </c>
      <c r="C408" s="18" t="s">
        <v>284</v>
      </c>
      <c r="D408" s="6" t="s">
        <v>21</v>
      </c>
      <c r="E408" s="17" t="s">
        <v>288</v>
      </c>
      <c r="F408" s="19">
        <v>5025.4902300000003</v>
      </c>
      <c r="G408" s="19">
        <v>48.05</v>
      </c>
      <c r="H408" s="19">
        <v>24.882840000000002</v>
      </c>
      <c r="I408" s="19">
        <v>340.35998999999998</v>
      </c>
      <c r="J408" s="19">
        <v>1.25</v>
      </c>
      <c r="K408" s="19">
        <v>74</v>
      </c>
      <c r="L408" s="19">
        <v>70</v>
      </c>
      <c r="M408" s="19">
        <v>388.40998999999999</v>
      </c>
      <c r="N408" s="19">
        <v>46.8</v>
      </c>
      <c r="O408" s="19">
        <v>538.85326999999995</v>
      </c>
      <c r="P408" s="25">
        <v>67.255529999999993</v>
      </c>
      <c r="Q408" s="26">
        <f>SUM(Table15[[#This Row],[Acceleration B1-3 Total Efforts (Gen 2)]:[Deceleration B1-3 Total Efforts (Gen 2)]])</f>
        <v>144</v>
      </c>
      <c r="R408" s="22">
        <f>AVERAGEIF(Table15[Name],Table15[[#This Row],[Name]],Table15[Total Distance (m)])</f>
        <v>4898.160003</v>
      </c>
      <c r="S408" s="11">
        <f>AVERAGEIF(Table15[Name],Table15[[#This Row],[Name]],Table15[HSD Above 20 km/h])</f>
        <v>228.32099899999997</v>
      </c>
      <c r="T408" s="11">
        <f>AVERAGEIF(Table15[Name],Table15[[#This Row],[Name]],Table15[Maximum Velocity (km/h)])</f>
        <v>25.211422000000002</v>
      </c>
      <c r="U408" s="11">
        <f>AVERAGEIF(Table15[Name],Table15[[#This Row],[Name]],Table15[Velocity Zone 4 (15-20 Km/h) (m)])</f>
        <v>531.40400699999998</v>
      </c>
      <c r="V408" s="11">
        <f>AVERAGEIF(Table15[Name],Table15[[#This Row],[Name]],Table15[Velocity Zone 6 (25 + Km/h) (m)])</f>
        <v>54.338999000000001</v>
      </c>
      <c r="W408" s="11">
        <f>AVERAGEIF(Table15[Name],Table15[[#This Row],[Name]],Table15[Acceleration B1-3 Total Efforts (Gen 2)])</f>
        <v>69</v>
      </c>
      <c r="X408" s="11">
        <f>AVERAGEIF(Table15[Name],Table15[[#This Row],[Name]],Table15[Deceleration B1-3 Total Efforts (Gen 2)])</f>
        <v>53.8</v>
      </c>
      <c r="Y408" s="11">
        <f>AVERAGEIF(Table15[Name],Table15[[#This Row],[Name]],Table15[High Intensity Distance (m)_&gt;15])</f>
        <v>759.72500600000001</v>
      </c>
      <c r="Z408" s="11">
        <f>AVERAGEIF(Table15[Name],Table15[[#This Row],[Name]],Table15[Velocity Zone 5 (20-25 Km/h) (m)])</f>
        <v>173.982</v>
      </c>
      <c r="AA408" s="11">
        <f>AVERAGEIF(Table15[Name],Table15[[#This Row],[Name]],Table15[Total Player Load])</f>
        <v>499.90754799999996</v>
      </c>
      <c r="AB408" s="11">
        <f>AVERAGEIF(Table15[Name],Table15[[#This Row],[Name]],Table15[ACC+DEC])</f>
        <v>122.8</v>
      </c>
      <c r="AC408" s="11">
        <f>AVERAGE(Table15[Total Distance (m)])</f>
        <v>5546.0900840188679</v>
      </c>
      <c r="AD408" s="11">
        <f>AVERAGE(Table15[HSD Above 20 km/h])</f>
        <v>248.67511279245289</v>
      </c>
      <c r="AE408" s="11">
        <f>AVERAGE(Table15[Maximum Velocity (km/h)])</f>
        <v>25.938714150943401</v>
      </c>
      <c r="AF408" s="11">
        <f>AVERAGE(Table15[Velocity Zone 4 (15-20 Km/h) (m)])</f>
        <v>585.63754809433908</v>
      </c>
      <c r="AG408" s="11">
        <f>AVERAGE(Table15[Velocity Zone 6 (25 + Km/h) (m)])</f>
        <v>55.103452830188672</v>
      </c>
      <c r="AH408" s="11">
        <f>AVERAGE(Table15[Acceleration B1-3 Total Efforts (Gen 2)])</f>
        <v>70.932075471698113</v>
      </c>
      <c r="AI408" s="11">
        <f>AVERAGE(Table15[Deceleration B1-3 Total Efforts (Gen 2)])</f>
        <v>58.513207547169813</v>
      </c>
      <c r="AJ408" s="11">
        <f>AVERAGE(Table15[High Intensity Distance (m)_&gt;15])</f>
        <v>834.31266088679206</v>
      </c>
      <c r="AK408" s="11">
        <f>AVERAGE(Table15[Velocity Zone 5 (20-25 Km/h) (m)])</f>
        <v>193.57165996226419</v>
      </c>
      <c r="AL408" s="11">
        <f>AVERAGE(Table15[Total Player Load])</f>
        <v>612.17092028301886</v>
      </c>
      <c r="AM408" s="11">
        <f>AVERAGE(Table15[ACC+DEC])</f>
        <v>129.44528301886791</v>
      </c>
      <c r="AN408" s="11" t="str">
        <f>TEXT(Table15[[#This Row],[Date]],"mmmm")</f>
        <v>août</v>
      </c>
      <c r="AO408" s="11" t="e">
        <f ca="1">_xlfn.MAXIFS(Table15[Total Distance (m)],Table15[Name],Table15[[#This Row],[Name]])</f>
        <v>#NAME?</v>
      </c>
      <c r="AP408" s="11" t="e">
        <f ca="1">_xlfn.MAXIFS(Table15[HSD Above 20 km/h],Table15[Name],Table15[[#This Row],[Name]])</f>
        <v>#NAME?</v>
      </c>
      <c r="AQ408" s="11" t="e">
        <f ca="1">_xlfn.MAXIFS(Table15[Maximum Velocity (km/h)],Table15[Name],Table15[[#This Row],[Name]])</f>
        <v>#NAME?</v>
      </c>
      <c r="AR408" s="9" t="e">
        <f ca="1">Table15[[#This Row],[Maximum Velocity (km/h)]]/Table15[[#This Row],[Max_Maximum Velocity (km/h)]]</f>
        <v>#NAME?</v>
      </c>
      <c r="AS408" s="11" t="e">
        <f ca="1">_xlfn.MAXIFS(Table15[Velocity Zone 4 (15-20 Km/h) (m)],Table15[Name],Table15[[#This Row],[Name]])</f>
        <v>#NAME?</v>
      </c>
      <c r="AT408" s="11" t="e">
        <f ca="1">_xlfn.MAXIFS(Table15[Velocity Zone 6 (25 + Km/h) (m)],Table15[Name],Table15[[#This Row],[Name]])</f>
        <v>#NAME?</v>
      </c>
      <c r="AU408" s="11" t="e">
        <f ca="1">_xlfn.MAXIFS(Table15[Acceleration B1-3 Total Efforts (Gen 2)],Table15[Name],Table15[[#This Row],[Name]])</f>
        <v>#NAME?</v>
      </c>
      <c r="AV408" s="11" t="e">
        <f ca="1">_xlfn.MAXIFS(Table15[Deceleration B1-3 Total Efforts (Gen 2)],Table15[Name],Table15[[#This Row],[Name]])</f>
        <v>#NAME?</v>
      </c>
      <c r="AW408" s="11" t="e">
        <f ca="1">_xlfn.MAXIFS(Table15[High Intensity Distance (m)_&gt;15],Table15[Name],Table15[[#This Row],[Name]])</f>
        <v>#NAME?</v>
      </c>
      <c r="AX408" s="11" t="e">
        <f ca="1">_xlfn.MAXIFS(Table15[Velocity Zone 5 (20-25 Km/h) (m)],Table15[Name],Table15[[#This Row],[Name]])</f>
        <v>#NAME?</v>
      </c>
      <c r="AY408" s="11" t="e">
        <f ca="1">_xlfn.MAXIFS(Table15[Total Player Load],Table15[Name],Table15[[#This Row],[Name]])</f>
        <v>#NAME?</v>
      </c>
      <c r="AZ408" s="11" t="e">
        <f ca="1">_xlfn.MAXIFS(Table15[ACC+DEC],Table15[Name],Table15[[#This Row],[Name]])</f>
        <v>#NAME?</v>
      </c>
      <c r="BA408" s="11">
        <f>CONVERT(Table15[[#This Row],[Total Duration]],"day","mn")</f>
        <v>74.716666666666669</v>
      </c>
      <c r="BB408" s="12">
        <f>Table15[[#This Row],[HSD Above 20 km/h]]/Table15[[#This Row],[Duration(min)]]</f>
        <v>0.64309614097702428</v>
      </c>
      <c r="BC408" s="12">
        <f>Table15[[#This Row],[Velocity Zone 4 (15-20 Km/h) (m)]]/Table15[[#This Row],[Duration(min)]]</f>
        <v>4.5553422708008027</v>
      </c>
      <c r="BD408" s="12">
        <f>Table15[[#This Row],[Velocity Zone 6 (25 + Km/h) (m)]]/Table15[[#This Row],[Duration(min)]]</f>
        <v>1.6729868391701985E-2</v>
      </c>
      <c r="BE408" s="12">
        <f>Table15[[#This Row],[Acceleration B1-3 Total Efforts (Gen 2)]]/Table15[[#This Row],[Duration(min)]]</f>
        <v>0.99040820878875746</v>
      </c>
      <c r="BF408" s="12">
        <f>Table15[[#This Row],[Deceleration B1-3 Total Efforts (Gen 2)]]/Table15[[#This Row],[Duration(min)]]</f>
        <v>0.93687262993531117</v>
      </c>
      <c r="BG408" s="12">
        <f>Table15[[#This Row],[High Intensity Distance (m)_&gt;15]]/Table15[[#This Row],[Duration(min)]]</f>
        <v>5.1984384117778273</v>
      </c>
      <c r="BH408" s="12">
        <f>Table15[[#This Row],[Velocity Zone 5 (20-25 Km/h) (m)]]/Table15[[#This Row],[Duration(min)]]</f>
        <v>0.62636627258532229</v>
      </c>
      <c r="BI408" s="12">
        <f>Table15[[#This Row],[Total Player Load]]/Table15[[#This Row],[Duration(min)]]</f>
        <v>7.2119554316306038</v>
      </c>
      <c r="BJ408" s="12">
        <f>Table15[[#This Row],[ACC+DEC]]/Table15[[#This Row],[Duration(min)]]</f>
        <v>1.9272808387240687</v>
      </c>
      <c r="BK408" s="11"/>
      <c r="BL408" s="11"/>
    </row>
    <row r="409" spans="1:64" x14ac:dyDescent="0.3">
      <c r="A409" s="6" t="s">
        <v>22</v>
      </c>
      <c r="B409" s="6" t="s">
        <v>283</v>
      </c>
      <c r="C409" s="18" t="s">
        <v>284</v>
      </c>
      <c r="D409" s="6" t="s">
        <v>19</v>
      </c>
      <c r="E409" s="17" t="s">
        <v>289</v>
      </c>
      <c r="F409" s="19">
        <v>5223.9287100000001</v>
      </c>
      <c r="G409" s="19">
        <v>63.44</v>
      </c>
      <c r="H409" s="19">
        <v>24.59947</v>
      </c>
      <c r="I409" s="19">
        <v>402.22</v>
      </c>
      <c r="J409" s="19">
        <v>0</v>
      </c>
      <c r="K409" s="19">
        <v>93</v>
      </c>
      <c r="L409" s="19">
        <v>80</v>
      </c>
      <c r="M409" s="19">
        <v>465.66</v>
      </c>
      <c r="N409" s="19">
        <v>63.44</v>
      </c>
      <c r="O409" s="19">
        <v>661.24315999999999</v>
      </c>
      <c r="P409" s="25">
        <v>69.955370000000002</v>
      </c>
      <c r="Q409" s="26">
        <f>SUM(Table15[[#This Row],[Acceleration B1-3 Total Efforts (Gen 2)]:[Deceleration B1-3 Total Efforts (Gen 2)]])</f>
        <v>173</v>
      </c>
      <c r="R409" s="22">
        <f>AVERAGEIF(Table15[Name],Table15[[#This Row],[Name]],Table15[Total Distance (m)])</f>
        <v>5462.7683058620696</v>
      </c>
      <c r="S409" s="11">
        <f>AVERAGEIF(Table15[Name],Table15[[#This Row],[Name]],Table15[HSD Above 20 km/h])</f>
        <v>326.42379344827589</v>
      </c>
      <c r="T409" s="11">
        <f>AVERAGEIF(Table15[Name],Table15[[#This Row],[Name]],Table15[Maximum Velocity (km/h)])</f>
        <v>27.231627931034481</v>
      </c>
      <c r="U409" s="11">
        <f>AVERAGEIF(Table15[Name],Table15[[#This Row],[Name]],Table15[Velocity Zone 4 (15-20 Km/h) (m)])</f>
        <v>608.04103965517231</v>
      </c>
      <c r="V409" s="11">
        <f>AVERAGEIF(Table15[Name],Table15[[#This Row],[Name]],Table15[Velocity Zone 6 (25 + Km/h) (m)])</f>
        <v>84.49862137931035</v>
      </c>
      <c r="W409" s="11">
        <f>AVERAGEIF(Table15[Name],Table15[[#This Row],[Name]],Table15[Acceleration B1-3 Total Efforts (Gen 2)])</f>
        <v>82.482758620689651</v>
      </c>
      <c r="X409" s="11">
        <f>AVERAGEIF(Table15[Name],Table15[[#This Row],[Name]],Table15[Deceleration B1-3 Total Efforts (Gen 2)])</f>
        <v>68.65517241379311</v>
      </c>
      <c r="Y409" s="11">
        <f>AVERAGEIF(Table15[Name],Table15[[#This Row],[Name]],Table15[High Intensity Distance (m)_&gt;15])</f>
        <v>934.4648331034482</v>
      </c>
      <c r="Z409" s="11">
        <f>AVERAGEIF(Table15[Name],Table15[[#This Row],[Name]],Table15[Velocity Zone 5 (20-25 Km/h) (m)])</f>
        <v>241.92517206896545</v>
      </c>
      <c r="AA409" s="11">
        <f>AVERAGEIF(Table15[Name],Table15[[#This Row],[Name]],Table15[Total Player Load])</f>
        <v>648.54259724137933</v>
      </c>
      <c r="AB409" s="11">
        <f>AVERAGEIF(Table15[Name],Table15[[#This Row],[Name]],Table15[ACC+DEC])</f>
        <v>151.13793103448276</v>
      </c>
      <c r="AC409" s="11">
        <f>AVERAGE(Table15[Total Distance (m)])</f>
        <v>5546.0900840188679</v>
      </c>
      <c r="AD409" s="11">
        <f>AVERAGE(Table15[HSD Above 20 km/h])</f>
        <v>248.67511279245289</v>
      </c>
      <c r="AE409" s="11">
        <f>AVERAGE(Table15[Maximum Velocity (km/h)])</f>
        <v>25.938714150943401</v>
      </c>
      <c r="AF409" s="11">
        <f>AVERAGE(Table15[Velocity Zone 4 (15-20 Km/h) (m)])</f>
        <v>585.63754809433908</v>
      </c>
      <c r="AG409" s="11">
        <f>AVERAGE(Table15[Velocity Zone 6 (25 + Km/h) (m)])</f>
        <v>55.103452830188672</v>
      </c>
      <c r="AH409" s="11">
        <f>AVERAGE(Table15[Acceleration B1-3 Total Efforts (Gen 2)])</f>
        <v>70.932075471698113</v>
      </c>
      <c r="AI409" s="11">
        <f>AVERAGE(Table15[Deceleration B1-3 Total Efforts (Gen 2)])</f>
        <v>58.513207547169813</v>
      </c>
      <c r="AJ409" s="11">
        <f>AVERAGE(Table15[High Intensity Distance (m)_&gt;15])</f>
        <v>834.31266088679206</v>
      </c>
      <c r="AK409" s="11">
        <f>AVERAGE(Table15[Velocity Zone 5 (20-25 Km/h) (m)])</f>
        <v>193.57165996226419</v>
      </c>
      <c r="AL409" s="11">
        <f>AVERAGE(Table15[Total Player Load])</f>
        <v>612.17092028301886</v>
      </c>
      <c r="AM409" s="11">
        <f>AVERAGE(Table15[ACC+DEC])</f>
        <v>129.44528301886791</v>
      </c>
      <c r="AN409" s="11" t="str">
        <f>TEXT(Table15[[#This Row],[Date]],"mmmm")</f>
        <v>août</v>
      </c>
      <c r="AO409" s="11" t="e">
        <f ca="1">_xlfn.MAXIFS(Table15[Total Distance (m)],Table15[Name],Table15[[#This Row],[Name]])</f>
        <v>#NAME?</v>
      </c>
      <c r="AP409" s="11" t="e">
        <f ca="1">_xlfn.MAXIFS(Table15[HSD Above 20 km/h],Table15[Name],Table15[[#This Row],[Name]])</f>
        <v>#NAME?</v>
      </c>
      <c r="AQ409" s="11" t="e">
        <f ca="1">_xlfn.MAXIFS(Table15[Maximum Velocity (km/h)],Table15[Name],Table15[[#This Row],[Name]])</f>
        <v>#NAME?</v>
      </c>
      <c r="AR409" s="9" t="e">
        <f ca="1">Table15[[#This Row],[Maximum Velocity (km/h)]]/Table15[[#This Row],[Max_Maximum Velocity (km/h)]]</f>
        <v>#NAME?</v>
      </c>
      <c r="AS409" s="11" t="e">
        <f ca="1">_xlfn.MAXIFS(Table15[Velocity Zone 4 (15-20 Km/h) (m)],Table15[Name],Table15[[#This Row],[Name]])</f>
        <v>#NAME?</v>
      </c>
      <c r="AT409" s="11" t="e">
        <f ca="1">_xlfn.MAXIFS(Table15[Velocity Zone 6 (25 + Km/h) (m)],Table15[Name],Table15[[#This Row],[Name]])</f>
        <v>#NAME?</v>
      </c>
      <c r="AU409" s="11" t="e">
        <f ca="1">_xlfn.MAXIFS(Table15[Acceleration B1-3 Total Efforts (Gen 2)],Table15[Name],Table15[[#This Row],[Name]])</f>
        <v>#NAME?</v>
      </c>
      <c r="AV409" s="11" t="e">
        <f ca="1">_xlfn.MAXIFS(Table15[Deceleration B1-3 Total Efforts (Gen 2)],Table15[Name],Table15[[#This Row],[Name]])</f>
        <v>#NAME?</v>
      </c>
      <c r="AW409" s="11" t="e">
        <f ca="1">_xlfn.MAXIFS(Table15[High Intensity Distance (m)_&gt;15],Table15[Name],Table15[[#This Row],[Name]])</f>
        <v>#NAME?</v>
      </c>
      <c r="AX409" s="11" t="e">
        <f ca="1">_xlfn.MAXIFS(Table15[Velocity Zone 5 (20-25 Km/h) (m)],Table15[Name],Table15[[#This Row],[Name]])</f>
        <v>#NAME?</v>
      </c>
      <c r="AY409" s="11" t="e">
        <f ca="1">_xlfn.MAXIFS(Table15[Total Player Load],Table15[Name],Table15[[#This Row],[Name]])</f>
        <v>#NAME?</v>
      </c>
      <c r="AZ409" s="11" t="e">
        <f ca="1">_xlfn.MAXIFS(Table15[ACC+DEC],Table15[Name],Table15[[#This Row],[Name]])</f>
        <v>#NAME?</v>
      </c>
      <c r="BA409" s="11">
        <f>CONVERT(Table15[[#This Row],[Total Duration]],"day","mn")</f>
        <v>74.666666666666671</v>
      </c>
      <c r="BB409" s="12">
        <f>Table15[[#This Row],[HSD Above 20 km/h]]/Table15[[#This Row],[Duration(min)]]</f>
        <v>0.84964285714285703</v>
      </c>
      <c r="BC409" s="12">
        <f>Table15[[#This Row],[Velocity Zone 4 (15-20 Km/h) (m)]]/Table15[[#This Row],[Duration(min)]]</f>
        <v>5.3868749999999999</v>
      </c>
      <c r="BD409" s="12">
        <f>Table15[[#This Row],[Velocity Zone 6 (25 + Km/h) (m)]]/Table15[[#This Row],[Duration(min)]]</f>
        <v>0</v>
      </c>
      <c r="BE409" s="12">
        <f>Table15[[#This Row],[Acceleration B1-3 Total Efforts (Gen 2)]]/Table15[[#This Row],[Duration(min)]]</f>
        <v>1.2455357142857142</v>
      </c>
      <c r="BF409" s="12">
        <f>Table15[[#This Row],[Deceleration B1-3 Total Efforts (Gen 2)]]/Table15[[#This Row],[Duration(min)]]</f>
        <v>1.0714285714285714</v>
      </c>
      <c r="BG409" s="12">
        <f>Table15[[#This Row],[High Intensity Distance (m)_&gt;15]]/Table15[[#This Row],[Duration(min)]]</f>
        <v>6.2365178571428572</v>
      </c>
      <c r="BH409" s="12">
        <f>Table15[[#This Row],[Velocity Zone 5 (20-25 Km/h) (m)]]/Table15[[#This Row],[Duration(min)]]</f>
        <v>0.84964285714285703</v>
      </c>
      <c r="BI409" s="12">
        <f>Table15[[#This Row],[Total Player Load]]/Table15[[#This Row],[Duration(min)]]</f>
        <v>8.8559351785714284</v>
      </c>
      <c r="BJ409" s="12">
        <f>Table15[[#This Row],[ACC+DEC]]/Table15[[#This Row],[Duration(min)]]</f>
        <v>2.3169642857142856</v>
      </c>
      <c r="BK409" s="11"/>
      <c r="BL409" s="11"/>
    </row>
    <row r="410" spans="1:64" x14ac:dyDescent="0.3">
      <c r="A410" s="6" t="s">
        <v>37</v>
      </c>
      <c r="B410" s="6" t="s">
        <v>283</v>
      </c>
      <c r="C410" s="18" t="s">
        <v>284</v>
      </c>
      <c r="D410" s="6" t="s">
        <v>19</v>
      </c>
      <c r="E410" s="17" t="s">
        <v>287</v>
      </c>
      <c r="F410" s="19">
        <v>5014.2949200000003</v>
      </c>
      <c r="G410" s="19">
        <v>14.86</v>
      </c>
      <c r="H410" s="19">
        <v>22.547419999999999</v>
      </c>
      <c r="I410" s="19">
        <v>222.32001</v>
      </c>
      <c r="J410" s="19">
        <v>0</v>
      </c>
      <c r="K410" s="19">
        <v>66</v>
      </c>
      <c r="L410" s="19">
        <v>35</v>
      </c>
      <c r="M410" s="19">
        <v>237.18001000000001</v>
      </c>
      <c r="N410" s="19">
        <v>14.86</v>
      </c>
      <c r="O410" s="19">
        <v>632.48632999999995</v>
      </c>
      <c r="P410" s="25">
        <v>67.317120000000003</v>
      </c>
      <c r="Q410" s="26">
        <f>SUM(Table15[[#This Row],[Acceleration B1-3 Total Efforts (Gen 2)]:[Deceleration B1-3 Total Efforts (Gen 2)]])</f>
        <v>101</v>
      </c>
      <c r="R410" s="22">
        <f>AVERAGEIF(Table15[Name],Table15[[#This Row],[Name]],Table15[Total Distance (m)])</f>
        <v>6139.7996708333349</v>
      </c>
      <c r="S410" s="11">
        <f>AVERAGEIF(Table15[Name],Table15[[#This Row],[Name]],Table15[HSD Above 20 km/h])</f>
        <v>201.54916583333338</v>
      </c>
      <c r="T410" s="11">
        <f>AVERAGEIF(Table15[Name],Table15[[#This Row],[Name]],Table15[Maximum Velocity (km/h)])</f>
        <v>23.793131666666667</v>
      </c>
      <c r="U410" s="11">
        <f>AVERAGEIF(Table15[Name],Table15[[#This Row],[Name]],Table15[Velocity Zone 4 (15-20 Km/h) (m)])</f>
        <v>577.89167124999983</v>
      </c>
      <c r="V410" s="11">
        <f>AVERAGEIF(Table15[Name],Table15[[#This Row],[Name]],Table15[Velocity Zone 6 (25 + Km/h) (m)])</f>
        <v>45.649166250000007</v>
      </c>
      <c r="W410" s="11">
        <f>AVERAGEIF(Table15[Name],Table15[[#This Row],[Name]],Table15[Acceleration B1-3 Total Efforts (Gen 2)])</f>
        <v>68.25</v>
      </c>
      <c r="X410" s="11">
        <f>AVERAGEIF(Table15[Name],Table15[[#This Row],[Name]],Table15[Deceleration B1-3 Total Efforts (Gen 2)])</f>
        <v>52.208333333333336</v>
      </c>
      <c r="Y410" s="11">
        <f>AVERAGEIF(Table15[Name],Table15[[#This Row],[Name]],Table15[High Intensity Distance (m)_&gt;15])</f>
        <v>779.44083708333335</v>
      </c>
      <c r="Z410" s="11">
        <f>AVERAGEIF(Table15[Name],Table15[[#This Row],[Name]],Table15[Velocity Zone 5 (20-25 Km/h) (m)])</f>
        <v>155.89999958333337</v>
      </c>
      <c r="AA410" s="11">
        <f>AVERAGEIF(Table15[Name],Table15[[#This Row],[Name]],Table15[Total Player Load])</f>
        <v>674.74275333333321</v>
      </c>
      <c r="AB410" s="11">
        <f>AVERAGEIF(Table15[Name],Table15[[#This Row],[Name]],Table15[ACC+DEC])</f>
        <v>120.45833333333333</v>
      </c>
      <c r="AC410" s="11">
        <f>AVERAGE(Table15[Total Distance (m)])</f>
        <v>5546.0900840188679</v>
      </c>
      <c r="AD410" s="11">
        <f>AVERAGE(Table15[HSD Above 20 km/h])</f>
        <v>248.67511279245289</v>
      </c>
      <c r="AE410" s="11">
        <f>AVERAGE(Table15[Maximum Velocity (km/h)])</f>
        <v>25.938714150943401</v>
      </c>
      <c r="AF410" s="11">
        <f>AVERAGE(Table15[Velocity Zone 4 (15-20 Km/h) (m)])</f>
        <v>585.63754809433908</v>
      </c>
      <c r="AG410" s="11">
        <f>AVERAGE(Table15[Velocity Zone 6 (25 + Km/h) (m)])</f>
        <v>55.103452830188672</v>
      </c>
      <c r="AH410" s="11">
        <f>AVERAGE(Table15[Acceleration B1-3 Total Efforts (Gen 2)])</f>
        <v>70.932075471698113</v>
      </c>
      <c r="AI410" s="11">
        <f>AVERAGE(Table15[Deceleration B1-3 Total Efforts (Gen 2)])</f>
        <v>58.513207547169813</v>
      </c>
      <c r="AJ410" s="11">
        <f>AVERAGE(Table15[High Intensity Distance (m)_&gt;15])</f>
        <v>834.31266088679206</v>
      </c>
      <c r="AK410" s="11">
        <f>AVERAGE(Table15[Velocity Zone 5 (20-25 Km/h) (m)])</f>
        <v>193.57165996226419</v>
      </c>
      <c r="AL410" s="11">
        <f>AVERAGE(Table15[Total Player Load])</f>
        <v>612.17092028301886</v>
      </c>
      <c r="AM410" s="11">
        <f>AVERAGE(Table15[ACC+DEC])</f>
        <v>129.44528301886791</v>
      </c>
      <c r="AN410" s="11" t="str">
        <f>TEXT(Table15[[#This Row],[Date]],"mmmm")</f>
        <v>août</v>
      </c>
      <c r="AO410" s="11" t="e">
        <f ca="1">_xlfn.MAXIFS(Table15[Total Distance (m)],Table15[Name],Table15[[#This Row],[Name]])</f>
        <v>#NAME?</v>
      </c>
      <c r="AP410" s="11" t="e">
        <f ca="1">_xlfn.MAXIFS(Table15[HSD Above 20 km/h],Table15[Name],Table15[[#This Row],[Name]])</f>
        <v>#NAME?</v>
      </c>
      <c r="AQ410" s="11" t="e">
        <f ca="1">_xlfn.MAXIFS(Table15[Maximum Velocity (km/h)],Table15[Name],Table15[[#This Row],[Name]])</f>
        <v>#NAME?</v>
      </c>
      <c r="AR410" s="9" t="e">
        <f ca="1">Table15[[#This Row],[Maximum Velocity (km/h)]]/Table15[[#This Row],[Max_Maximum Velocity (km/h)]]</f>
        <v>#NAME?</v>
      </c>
      <c r="AS410" s="11" t="e">
        <f ca="1">_xlfn.MAXIFS(Table15[Velocity Zone 4 (15-20 Km/h) (m)],Table15[Name],Table15[[#This Row],[Name]])</f>
        <v>#NAME?</v>
      </c>
      <c r="AT410" s="11" t="e">
        <f ca="1">_xlfn.MAXIFS(Table15[Velocity Zone 6 (25 + Km/h) (m)],Table15[Name],Table15[[#This Row],[Name]])</f>
        <v>#NAME?</v>
      </c>
      <c r="AU410" s="11" t="e">
        <f ca="1">_xlfn.MAXIFS(Table15[Acceleration B1-3 Total Efforts (Gen 2)],Table15[Name],Table15[[#This Row],[Name]])</f>
        <v>#NAME?</v>
      </c>
      <c r="AV410" s="11" t="e">
        <f ca="1">_xlfn.MAXIFS(Table15[Deceleration B1-3 Total Efforts (Gen 2)],Table15[Name],Table15[[#This Row],[Name]])</f>
        <v>#NAME?</v>
      </c>
      <c r="AW410" s="11" t="e">
        <f ca="1">_xlfn.MAXIFS(Table15[High Intensity Distance (m)_&gt;15],Table15[Name],Table15[[#This Row],[Name]])</f>
        <v>#NAME?</v>
      </c>
      <c r="AX410" s="11" t="e">
        <f ca="1">_xlfn.MAXIFS(Table15[Velocity Zone 5 (20-25 Km/h) (m)],Table15[Name],Table15[[#This Row],[Name]])</f>
        <v>#NAME?</v>
      </c>
      <c r="AY410" s="11" t="e">
        <f ca="1">_xlfn.MAXIFS(Table15[Total Player Load],Table15[Name],Table15[[#This Row],[Name]])</f>
        <v>#NAME?</v>
      </c>
      <c r="AZ410" s="11" t="e">
        <f ca="1">_xlfn.MAXIFS(Table15[ACC+DEC],Table15[Name],Table15[[#This Row],[Name]])</f>
        <v>#NAME?</v>
      </c>
      <c r="BA410" s="11">
        <f>CONVERT(Table15[[#This Row],[Total Duration]],"day","mn")</f>
        <v>74.483333333333334</v>
      </c>
      <c r="BB410" s="12">
        <f>Table15[[#This Row],[HSD Above 20 km/h]]/Table15[[#This Row],[Duration(min)]]</f>
        <v>0.19950771984784066</v>
      </c>
      <c r="BC410" s="12">
        <f>Table15[[#This Row],[Velocity Zone 4 (15-20 Km/h) (m)]]/Table15[[#This Row],[Duration(min)]]</f>
        <v>2.9848289550234952</v>
      </c>
      <c r="BD410" s="12">
        <f>Table15[[#This Row],[Velocity Zone 6 (25 + Km/h) (m)]]/Table15[[#This Row],[Duration(min)]]</f>
        <v>0</v>
      </c>
      <c r="BE410" s="12">
        <f>Table15[[#This Row],[Acceleration B1-3 Total Efforts (Gen 2)]]/Table15[[#This Row],[Duration(min)]]</f>
        <v>0.8861042738867756</v>
      </c>
      <c r="BF410" s="12">
        <f>Table15[[#This Row],[Deceleration B1-3 Total Efforts (Gen 2)]]/Table15[[#This Row],[Duration(min)]]</f>
        <v>0.46990378160662338</v>
      </c>
      <c r="BG410" s="12">
        <f>Table15[[#This Row],[High Intensity Distance (m)_&gt;15]]/Table15[[#This Row],[Duration(min)]]</f>
        <v>3.1843366748713358</v>
      </c>
      <c r="BH410" s="12">
        <f>Table15[[#This Row],[Velocity Zone 5 (20-25 Km/h) (m)]]/Table15[[#This Row],[Duration(min)]]</f>
        <v>0.19950771984784066</v>
      </c>
      <c r="BI410" s="12">
        <f>Table15[[#This Row],[Total Player Load]]/Table15[[#This Row],[Duration(min)]]</f>
        <v>8.4916490937569922</v>
      </c>
      <c r="BJ410" s="12">
        <f>Table15[[#This Row],[ACC+DEC]]/Table15[[#This Row],[Duration(min)]]</f>
        <v>1.3560080554933989</v>
      </c>
      <c r="BK410" s="11"/>
      <c r="BL410" s="11"/>
    </row>
    <row r="411" spans="1:64" x14ac:dyDescent="0.3">
      <c r="A411" s="6" t="s">
        <v>23</v>
      </c>
      <c r="B411" s="6" t="s">
        <v>283</v>
      </c>
      <c r="C411" s="18" t="s">
        <v>284</v>
      </c>
      <c r="D411" s="6" t="s">
        <v>24</v>
      </c>
      <c r="E411" s="17" t="s">
        <v>288</v>
      </c>
      <c r="F411" s="19">
        <v>5425.78809</v>
      </c>
      <c r="G411" s="19">
        <v>120.04</v>
      </c>
      <c r="H411" s="19">
        <v>29.445350000000001</v>
      </c>
      <c r="I411" s="19">
        <v>439.20001000000002</v>
      </c>
      <c r="J411" s="19">
        <v>27.72</v>
      </c>
      <c r="K411" s="19">
        <v>83</v>
      </c>
      <c r="L411" s="19">
        <v>63</v>
      </c>
      <c r="M411" s="19">
        <v>559.24000999999998</v>
      </c>
      <c r="N411" s="19">
        <v>92.32</v>
      </c>
      <c r="O411" s="19">
        <v>610.91845999999998</v>
      </c>
      <c r="P411" s="25">
        <v>72.612669999999994</v>
      </c>
      <c r="Q411" s="26">
        <f>SUM(Table15[[#This Row],[Acceleration B1-3 Total Efforts (Gen 2)]:[Deceleration B1-3 Total Efforts (Gen 2)]])</f>
        <v>146</v>
      </c>
      <c r="R411" s="22">
        <f>AVERAGEIF(Table15[Name],Table15[[#This Row],[Name]],Table15[Total Distance (m)])</f>
        <v>6241.2704329032267</v>
      </c>
      <c r="S411" s="11">
        <f>AVERAGEIF(Table15[Name],Table15[[#This Row],[Name]],Table15[HSD Above 20 km/h])</f>
        <v>217.21870838709677</v>
      </c>
      <c r="T411" s="11">
        <f>AVERAGEIF(Table15[Name],Table15[[#This Row],[Name]],Table15[Maximum Velocity (km/h)])</f>
        <v>26.033857419354835</v>
      </c>
      <c r="U411" s="11">
        <f>AVERAGEIF(Table15[Name],Table15[[#This Row],[Name]],Table15[Velocity Zone 4 (15-20 Km/h) (m)])</f>
        <v>570.99710096774197</v>
      </c>
      <c r="V411" s="11">
        <f>AVERAGEIF(Table15[Name],Table15[[#This Row],[Name]],Table15[Velocity Zone 6 (25 + Km/h) (m)])</f>
        <v>39.649355161290323</v>
      </c>
      <c r="W411" s="11">
        <f>AVERAGEIF(Table15[Name],Table15[[#This Row],[Name]],Table15[Acceleration B1-3 Total Efforts (Gen 2)])</f>
        <v>62.967741935483872</v>
      </c>
      <c r="X411" s="11">
        <f>AVERAGEIF(Table15[Name],Table15[[#This Row],[Name]],Table15[Deceleration B1-3 Total Efforts (Gen 2)])</f>
        <v>49.29032258064516</v>
      </c>
      <c r="Y411" s="11">
        <f>AVERAGEIF(Table15[Name],Table15[[#This Row],[Name]],Table15[High Intensity Distance (m)_&gt;15])</f>
        <v>788.2158093548386</v>
      </c>
      <c r="Z411" s="11">
        <f>AVERAGEIF(Table15[Name],Table15[[#This Row],[Name]],Table15[Velocity Zone 5 (20-25 Km/h) (m)])</f>
        <v>177.56935322580642</v>
      </c>
      <c r="AA411" s="11">
        <f>AVERAGEIF(Table15[Name],Table15[[#This Row],[Name]],Table15[Total Player Load])</f>
        <v>665.93952838709663</v>
      </c>
      <c r="AB411" s="11">
        <f>AVERAGEIF(Table15[Name],Table15[[#This Row],[Name]],Table15[ACC+DEC])</f>
        <v>112.25806451612904</v>
      </c>
      <c r="AC411" s="11">
        <f>AVERAGE(Table15[Total Distance (m)])</f>
        <v>5546.0900840188679</v>
      </c>
      <c r="AD411" s="11">
        <f>AVERAGE(Table15[HSD Above 20 km/h])</f>
        <v>248.67511279245289</v>
      </c>
      <c r="AE411" s="11">
        <f>AVERAGE(Table15[Maximum Velocity (km/h)])</f>
        <v>25.938714150943401</v>
      </c>
      <c r="AF411" s="11">
        <f>AVERAGE(Table15[Velocity Zone 4 (15-20 Km/h) (m)])</f>
        <v>585.63754809433908</v>
      </c>
      <c r="AG411" s="11">
        <f>AVERAGE(Table15[Velocity Zone 6 (25 + Km/h) (m)])</f>
        <v>55.103452830188672</v>
      </c>
      <c r="AH411" s="11">
        <f>AVERAGE(Table15[Acceleration B1-3 Total Efforts (Gen 2)])</f>
        <v>70.932075471698113</v>
      </c>
      <c r="AI411" s="11">
        <f>AVERAGE(Table15[Deceleration B1-3 Total Efforts (Gen 2)])</f>
        <v>58.513207547169813</v>
      </c>
      <c r="AJ411" s="11">
        <f>AVERAGE(Table15[High Intensity Distance (m)_&gt;15])</f>
        <v>834.31266088679206</v>
      </c>
      <c r="AK411" s="11">
        <f>AVERAGE(Table15[Velocity Zone 5 (20-25 Km/h) (m)])</f>
        <v>193.57165996226419</v>
      </c>
      <c r="AL411" s="11">
        <f>AVERAGE(Table15[Total Player Load])</f>
        <v>612.17092028301886</v>
      </c>
      <c r="AM411" s="11">
        <f>AVERAGE(Table15[ACC+DEC])</f>
        <v>129.44528301886791</v>
      </c>
      <c r="AN411" s="11" t="str">
        <f>TEXT(Table15[[#This Row],[Date]],"mmmm")</f>
        <v>août</v>
      </c>
      <c r="AO411" s="11" t="e">
        <f ca="1">_xlfn.MAXIFS(Table15[Total Distance (m)],Table15[Name],Table15[[#This Row],[Name]])</f>
        <v>#NAME?</v>
      </c>
      <c r="AP411" s="11" t="e">
        <f ca="1">_xlfn.MAXIFS(Table15[HSD Above 20 km/h],Table15[Name],Table15[[#This Row],[Name]])</f>
        <v>#NAME?</v>
      </c>
      <c r="AQ411" s="11" t="e">
        <f ca="1">_xlfn.MAXIFS(Table15[Maximum Velocity (km/h)],Table15[Name],Table15[[#This Row],[Name]])</f>
        <v>#NAME?</v>
      </c>
      <c r="AR411" s="9" t="e">
        <f ca="1">Table15[[#This Row],[Maximum Velocity (km/h)]]/Table15[[#This Row],[Max_Maximum Velocity (km/h)]]</f>
        <v>#NAME?</v>
      </c>
      <c r="AS411" s="11" t="e">
        <f ca="1">_xlfn.MAXIFS(Table15[Velocity Zone 4 (15-20 Km/h) (m)],Table15[Name],Table15[[#This Row],[Name]])</f>
        <v>#NAME?</v>
      </c>
      <c r="AT411" s="11" t="e">
        <f ca="1">_xlfn.MAXIFS(Table15[Velocity Zone 6 (25 + Km/h) (m)],Table15[Name],Table15[[#This Row],[Name]])</f>
        <v>#NAME?</v>
      </c>
      <c r="AU411" s="11" t="e">
        <f ca="1">_xlfn.MAXIFS(Table15[Acceleration B1-3 Total Efforts (Gen 2)],Table15[Name],Table15[[#This Row],[Name]])</f>
        <v>#NAME?</v>
      </c>
      <c r="AV411" s="11" t="e">
        <f ca="1">_xlfn.MAXIFS(Table15[Deceleration B1-3 Total Efforts (Gen 2)],Table15[Name],Table15[[#This Row],[Name]])</f>
        <v>#NAME?</v>
      </c>
      <c r="AW411" s="11" t="e">
        <f ca="1">_xlfn.MAXIFS(Table15[High Intensity Distance (m)_&gt;15],Table15[Name],Table15[[#This Row],[Name]])</f>
        <v>#NAME?</v>
      </c>
      <c r="AX411" s="11" t="e">
        <f ca="1">_xlfn.MAXIFS(Table15[Velocity Zone 5 (20-25 Km/h) (m)],Table15[Name],Table15[[#This Row],[Name]])</f>
        <v>#NAME?</v>
      </c>
      <c r="AY411" s="11" t="e">
        <f ca="1">_xlfn.MAXIFS(Table15[Total Player Load],Table15[Name],Table15[[#This Row],[Name]])</f>
        <v>#NAME?</v>
      </c>
      <c r="AZ411" s="11" t="e">
        <f ca="1">_xlfn.MAXIFS(Table15[ACC+DEC],Table15[Name],Table15[[#This Row],[Name]])</f>
        <v>#NAME?</v>
      </c>
      <c r="BA411" s="11">
        <f>CONVERT(Table15[[#This Row],[Total Duration]],"day","mn")</f>
        <v>74.716666666666669</v>
      </c>
      <c r="BB411" s="12">
        <f>Table15[[#This Row],[HSD Above 20 km/h]]/Table15[[#This Row],[Duration(min)]]</f>
        <v>1.6066027213919252</v>
      </c>
      <c r="BC411" s="12">
        <f>Table15[[#This Row],[Velocity Zone 4 (15-20 Km/h) (m)]]/Table15[[#This Row],[Duration(min)]]</f>
        <v>5.8782066919473568</v>
      </c>
      <c r="BD411" s="12">
        <f>Table15[[#This Row],[Velocity Zone 6 (25 + Km/h) (m)]]/Table15[[#This Row],[Duration(min)]]</f>
        <v>0.37100156145438318</v>
      </c>
      <c r="BE411" s="12">
        <f>Table15[[#This Row],[Acceleration B1-3 Total Efforts (Gen 2)]]/Table15[[#This Row],[Duration(min)]]</f>
        <v>1.1108632612090117</v>
      </c>
      <c r="BF411" s="12">
        <f>Table15[[#This Row],[Deceleration B1-3 Total Efforts (Gen 2)]]/Table15[[#This Row],[Duration(min)]]</f>
        <v>0.84318536694178003</v>
      </c>
      <c r="BG411" s="12">
        <f>Table15[[#This Row],[High Intensity Distance (m)_&gt;15]]/Table15[[#This Row],[Duration(min)]]</f>
        <v>7.4848094133392813</v>
      </c>
      <c r="BH411" s="12">
        <f>Table15[[#This Row],[Velocity Zone 5 (20-25 Km/h) (m)]]/Table15[[#This Row],[Duration(min)]]</f>
        <v>1.2356011599375416</v>
      </c>
      <c r="BI411" s="12">
        <f>Table15[[#This Row],[Total Player Load]]/Table15[[#This Row],[Duration(min)]]</f>
        <v>8.1764683470890027</v>
      </c>
      <c r="BJ411" s="12">
        <f>Table15[[#This Row],[ACC+DEC]]/Table15[[#This Row],[Duration(min)]]</f>
        <v>1.9540486281507918</v>
      </c>
      <c r="BK411" s="11"/>
      <c r="BL411" s="11"/>
    </row>
    <row r="412" spans="1:64" x14ac:dyDescent="0.3">
      <c r="A412" s="6" t="s">
        <v>243</v>
      </c>
      <c r="B412" s="6" t="s">
        <v>283</v>
      </c>
      <c r="C412" s="18" t="s">
        <v>284</v>
      </c>
      <c r="D412" s="6" t="s">
        <v>36</v>
      </c>
      <c r="E412" s="17" t="s">
        <v>285</v>
      </c>
      <c r="F412" s="19">
        <v>4991.5732399999997</v>
      </c>
      <c r="G412" s="19">
        <v>55.28</v>
      </c>
      <c r="H412" s="19">
        <v>23.20506</v>
      </c>
      <c r="I412" s="19">
        <v>506.73998999999998</v>
      </c>
      <c r="J412" s="19">
        <v>0</v>
      </c>
      <c r="K412" s="19">
        <v>101</v>
      </c>
      <c r="L412" s="19">
        <v>95</v>
      </c>
      <c r="M412" s="19">
        <v>562.01999000000001</v>
      </c>
      <c r="N412" s="19">
        <v>55.28</v>
      </c>
      <c r="O412" s="19">
        <v>646.78545999999994</v>
      </c>
      <c r="P412" s="25">
        <v>67.054239999999993</v>
      </c>
      <c r="Q412" s="26">
        <f>SUM(Table15[[#This Row],[Acceleration B1-3 Total Efforts (Gen 2)]:[Deceleration B1-3 Total Efforts (Gen 2)]])</f>
        <v>196</v>
      </c>
      <c r="R412" s="22">
        <f>AVERAGEIF(Table15[Name],Table15[[#This Row],[Name]],Table15[Total Distance (m)])</f>
        <v>4653.3394641666673</v>
      </c>
      <c r="S412" s="11">
        <f>AVERAGEIF(Table15[Name],Table15[[#This Row],[Name]],Table15[HSD Above 20 km/h])</f>
        <v>212.23666666666668</v>
      </c>
      <c r="T412" s="11">
        <f>AVERAGEIF(Table15[Name],Table15[[#This Row],[Name]],Table15[Maximum Velocity (km/h)])</f>
        <v>24.099748333333327</v>
      </c>
      <c r="U412" s="11">
        <f>AVERAGEIF(Table15[Name],Table15[[#This Row],[Name]],Table15[Velocity Zone 4 (15-20 Km/h) (m)])</f>
        <v>675.83916416666659</v>
      </c>
      <c r="V412" s="11">
        <f>AVERAGEIF(Table15[Name],Table15[[#This Row],[Name]],Table15[Velocity Zone 6 (25 + Km/h) (m)])</f>
        <v>35.158333333333331</v>
      </c>
      <c r="W412" s="11">
        <f>AVERAGEIF(Table15[Name],Table15[[#This Row],[Name]],Table15[Acceleration B1-3 Total Efforts (Gen 2)])</f>
        <v>68.666666666666671</v>
      </c>
      <c r="X412" s="11">
        <f>AVERAGEIF(Table15[Name],Table15[[#This Row],[Name]],Table15[Deceleration B1-3 Total Efforts (Gen 2)])</f>
        <v>68.083333333333329</v>
      </c>
      <c r="Y412" s="11">
        <f>AVERAGEIF(Table15[Name],Table15[[#This Row],[Name]],Table15[High Intensity Distance (m)_&gt;15])</f>
        <v>888.07583083333338</v>
      </c>
      <c r="Z412" s="11">
        <f>AVERAGEIF(Table15[Name],Table15[[#This Row],[Name]],Table15[Velocity Zone 5 (20-25 Km/h) (m)])</f>
        <v>177.07833333333329</v>
      </c>
      <c r="AA412" s="11">
        <f>AVERAGEIF(Table15[Name],Table15[[#This Row],[Name]],Table15[Total Player Load])</f>
        <v>513.82177583333339</v>
      </c>
      <c r="AB412" s="11">
        <f>AVERAGEIF(Table15[Name],Table15[[#This Row],[Name]],Table15[ACC+DEC])</f>
        <v>136.75</v>
      </c>
      <c r="AC412" s="11">
        <f>AVERAGE(Table15[Total Distance (m)])</f>
        <v>5546.0900840188679</v>
      </c>
      <c r="AD412" s="11">
        <f>AVERAGE(Table15[HSD Above 20 km/h])</f>
        <v>248.67511279245289</v>
      </c>
      <c r="AE412" s="11">
        <f>AVERAGE(Table15[Maximum Velocity (km/h)])</f>
        <v>25.938714150943401</v>
      </c>
      <c r="AF412" s="11">
        <f>AVERAGE(Table15[Velocity Zone 4 (15-20 Km/h) (m)])</f>
        <v>585.63754809433908</v>
      </c>
      <c r="AG412" s="11">
        <f>AVERAGE(Table15[Velocity Zone 6 (25 + Km/h) (m)])</f>
        <v>55.103452830188672</v>
      </c>
      <c r="AH412" s="11">
        <f>AVERAGE(Table15[Acceleration B1-3 Total Efforts (Gen 2)])</f>
        <v>70.932075471698113</v>
      </c>
      <c r="AI412" s="11">
        <f>AVERAGE(Table15[Deceleration B1-3 Total Efforts (Gen 2)])</f>
        <v>58.513207547169813</v>
      </c>
      <c r="AJ412" s="11">
        <f>AVERAGE(Table15[High Intensity Distance (m)_&gt;15])</f>
        <v>834.31266088679206</v>
      </c>
      <c r="AK412" s="11">
        <f>AVERAGE(Table15[Velocity Zone 5 (20-25 Km/h) (m)])</f>
        <v>193.57165996226419</v>
      </c>
      <c r="AL412" s="11">
        <f>AVERAGE(Table15[Total Player Load])</f>
        <v>612.17092028301886</v>
      </c>
      <c r="AM412" s="11">
        <f>AVERAGE(Table15[ACC+DEC])</f>
        <v>129.44528301886791</v>
      </c>
      <c r="AN412" s="11" t="str">
        <f>TEXT(Table15[[#This Row],[Date]],"mmmm")</f>
        <v>août</v>
      </c>
      <c r="AO412" s="11" t="e">
        <f ca="1">_xlfn.MAXIFS(Table15[Total Distance (m)],Table15[Name],Table15[[#This Row],[Name]])</f>
        <v>#NAME?</v>
      </c>
      <c r="AP412" s="11" t="e">
        <f ca="1">_xlfn.MAXIFS(Table15[HSD Above 20 km/h],Table15[Name],Table15[[#This Row],[Name]])</f>
        <v>#NAME?</v>
      </c>
      <c r="AQ412" s="11" t="e">
        <f ca="1">_xlfn.MAXIFS(Table15[Maximum Velocity (km/h)],Table15[Name],Table15[[#This Row],[Name]])</f>
        <v>#NAME?</v>
      </c>
      <c r="AR412" s="9" t="e">
        <f ca="1">Table15[[#This Row],[Maximum Velocity (km/h)]]/Table15[[#This Row],[Max_Maximum Velocity (km/h)]]</f>
        <v>#NAME?</v>
      </c>
      <c r="AS412" s="11" t="e">
        <f ca="1">_xlfn.MAXIFS(Table15[Velocity Zone 4 (15-20 Km/h) (m)],Table15[Name],Table15[[#This Row],[Name]])</f>
        <v>#NAME?</v>
      </c>
      <c r="AT412" s="11" t="e">
        <f ca="1">_xlfn.MAXIFS(Table15[Velocity Zone 6 (25 + Km/h) (m)],Table15[Name],Table15[[#This Row],[Name]])</f>
        <v>#NAME?</v>
      </c>
      <c r="AU412" s="11" t="e">
        <f ca="1">_xlfn.MAXIFS(Table15[Acceleration B1-3 Total Efforts (Gen 2)],Table15[Name],Table15[[#This Row],[Name]])</f>
        <v>#NAME?</v>
      </c>
      <c r="AV412" s="11" t="e">
        <f ca="1">_xlfn.MAXIFS(Table15[Deceleration B1-3 Total Efforts (Gen 2)],Table15[Name],Table15[[#This Row],[Name]])</f>
        <v>#NAME?</v>
      </c>
      <c r="AW412" s="11" t="e">
        <f ca="1">_xlfn.MAXIFS(Table15[High Intensity Distance (m)_&gt;15],Table15[Name],Table15[[#This Row],[Name]])</f>
        <v>#NAME?</v>
      </c>
      <c r="AX412" s="11" t="e">
        <f ca="1">_xlfn.MAXIFS(Table15[Velocity Zone 5 (20-25 Km/h) (m)],Table15[Name],Table15[[#This Row],[Name]])</f>
        <v>#NAME?</v>
      </c>
      <c r="AY412" s="11" t="e">
        <f ca="1">_xlfn.MAXIFS(Table15[Total Player Load],Table15[Name],Table15[[#This Row],[Name]])</f>
        <v>#NAME?</v>
      </c>
      <c r="AZ412" s="11" t="e">
        <f ca="1">_xlfn.MAXIFS(Table15[ACC+DEC],Table15[Name],Table15[[#This Row],[Name]])</f>
        <v>#NAME?</v>
      </c>
      <c r="BA412" s="11">
        <f>CONVERT(Table15[[#This Row],[Total Duration]],"day","mn")</f>
        <v>74.433333333333351</v>
      </c>
      <c r="BB412" s="12">
        <f>Table15[[#This Row],[HSD Above 20 km/h]]/Table15[[#This Row],[Duration(min)]]</f>
        <v>0.74267801164352876</v>
      </c>
      <c r="BC412" s="12">
        <f>Table15[[#This Row],[Velocity Zone 4 (15-20 Km/h) (m)]]/Table15[[#This Row],[Duration(min)]]</f>
        <v>6.8079712046574095</v>
      </c>
      <c r="BD412" s="12">
        <f>Table15[[#This Row],[Velocity Zone 6 (25 + Km/h) (m)]]/Table15[[#This Row],[Duration(min)]]</f>
        <v>0</v>
      </c>
      <c r="BE412" s="12">
        <f>Table15[[#This Row],[Acceleration B1-3 Total Efforts (Gen 2)]]/Table15[[#This Row],[Duration(min)]]</f>
        <v>1.3569189431258393</v>
      </c>
      <c r="BF412" s="12">
        <f>Table15[[#This Row],[Deceleration B1-3 Total Efforts (Gen 2)]]/Table15[[#This Row],[Duration(min)]]</f>
        <v>1.2763098969995519</v>
      </c>
      <c r="BG412" s="12">
        <f>Table15[[#This Row],[High Intensity Distance (m)_&gt;15]]/Table15[[#This Row],[Duration(min)]]</f>
        <v>7.5506492163009389</v>
      </c>
      <c r="BH412" s="12">
        <f>Table15[[#This Row],[Velocity Zone 5 (20-25 Km/h) (m)]]/Table15[[#This Row],[Duration(min)]]</f>
        <v>0.74267801164352876</v>
      </c>
      <c r="BI412" s="12">
        <f>Table15[[#This Row],[Total Player Load]]/Table15[[#This Row],[Duration(min)]]</f>
        <v>8.6894598298253438</v>
      </c>
      <c r="BJ412" s="12">
        <f>Table15[[#This Row],[ACC+DEC]]/Table15[[#This Row],[Duration(min)]]</f>
        <v>2.6332288401253914</v>
      </c>
      <c r="BK412" s="11"/>
      <c r="BL412" s="11"/>
    </row>
    <row r="413" spans="1:64" x14ac:dyDescent="0.3">
      <c r="A413" s="6" t="s">
        <v>27</v>
      </c>
      <c r="B413" s="6" t="s">
        <v>283</v>
      </c>
      <c r="C413" s="18" t="s">
        <v>284</v>
      </c>
      <c r="D413" s="6" t="s">
        <v>15</v>
      </c>
      <c r="E413" s="17" t="s">
        <v>286</v>
      </c>
      <c r="F413" s="19">
        <v>4477.2040999999999</v>
      </c>
      <c r="G413" s="19">
        <v>38.92</v>
      </c>
      <c r="H413" s="19">
        <v>24.869679999999999</v>
      </c>
      <c r="I413" s="19">
        <v>346.01999000000001</v>
      </c>
      <c r="J413" s="19">
        <v>0.6</v>
      </c>
      <c r="K413" s="19">
        <v>81</v>
      </c>
      <c r="L413" s="19">
        <v>70</v>
      </c>
      <c r="M413" s="19">
        <v>384.93999000000002</v>
      </c>
      <c r="N413" s="19">
        <v>38.32</v>
      </c>
      <c r="O413" s="19">
        <v>487.00707999999997</v>
      </c>
      <c r="P413" s="25">
        <v>59.993360000000003</v>
      </c>
      <c r="Q413" s="26">
        <f>SUM(Table15[[#This Row],[Acceleration B1-3 Total Efforts (Gen 2)]:[Deceleration B1-3 Total Efforts (Gen 2)]])</f>
        <v>151</v>
      </c>
      <c r="R413" s="22">
        <f>AVERAGEIF(Table15[Name],Table15[[#This Row],[Name]],Table15[Total Distance (m)])</f>
        <v>5179.7768868965513</v>
      </c>
      <c r="S413" s="11">
        <f>AVERAGEIF(Table15[Name],Table15[[#This Row],[Name]],Table15[HSD Above 20 km/h])</f>
        <v>252.10896655172411</v>
      </c>
      <c r="T413" s="11">
        <f>AVERAGEIF(Table15[Name],Table15[[#This Row],[Name]],Table15[Maximum Velocity (km/h)])</f>
        <v>25.649757931034483</v>
      </c>
      <c r="U413" s="11">
        <f>AVERAGEIF(Table15[Name],Table15[[#This Row],[Name]],Table15[Velocity Zone 4 (15-20 Km/h) (m)])</f>
        <v>569.24724724137934</v>
      </c>
      <c r="V413" s="11">
        <f>AVERAGEIF(Table15[Name],Table15[[#This Row],[Name]],Table15[Velocity Zone 6 (25 + Km/h) (m)])</f>
        <v>51.631034137931039</v>
      </c>
      <c r="W413" s="11">
        <f>AVERAGEIF(Table15[Name],Table15[[#This Row],[Name]],Table15[Acceleration B1-3 Total Efforts (Gen 2)])</f>
        <v>76</v>
      </c>
      <c r="X413" s="11">
        <f>AVERAGEIF(Table15[Name],Table15[[#This Row],[Name]],Table15[Deceleration B1-3 Total Efforts (Gen 2)])</f>
        <v>64.58620689655173</v>
      </c>
      <c r="Y413" s="11">
        <f>AVERAGEIF(Table15[Name],Table15[[#This Row],[Name]],Table15[High Intensity Distance (m)_&gt;15])</f>
        <v>821.35621379310328</v>
      </c>
      <c r="Z413" s="11">
        <f>AVERAGEIF(Table15[Name],Table15[[#This Row],[Name]],Table15[Velocity Zone 5 (20-25 Km/h) (m)])</f>
        <v>200.47793241379313</v>
      </c>
      <c r="AA413" s="11">
        <f>AVERAGEIF(Table15[Name],Table15[[#This Row],[Name]],Table15[Total Player Load])</f>
        <v>529.0852103448276</v>
      </c>
      <c r="AB413" s="11">
        <f>AVERAGEIF(Table15[Name],Table15[[#This Row],[Name]],Table15[ACC+DEC])</f>
        <v>140.58620689655172</v>
      </c>
      <c r="AC413" s="11">
        <f>AVERAGE(Table15[Total Distance (m)])</f>
        <v>5546.0900840188679</v>
      </c>
      <c r="AD413" s="11">
        <f>AVERAGE(Table15[HSD Above 20 km/h])</f>
        <v>248.67511279245289</v>
      </c>
      <c r="AE413" s="11">
        <f>AVERAGE(Table15[Maximum Velocity (km/h)])</f>
        <v>25.938714150943401</v>
      </c>
      <c r="AF413" s="11">
        <f>AVERAGE(Table15[Velocity Zone 4 (15-20 Km/h) (m)])</f>
        <v>585.63754809433908</v>
      </c>
      <c r="AG413" s="11">
        <f>AVERAGE(Table15[Velocity Zone 6 (25 + Km/h) (m)])</f>
        <v>55.103452830188672</v>
      </c>
      <c r="AH413" s="11">
        <f>AVERAGE(Table15[Acceleration B1-3 Total Efforts (Gen 2)])</f>
        <v>70.932075471698113</v>
      </c>
      <c r="AI413" s="11">
        <f>AVERAGE(Table15[Deceleration B1-3 Total Efforts (Gen 2)])</f>
        <v>58.513207547169813</v>
      </c>
      <c r="AJ413" s="11">
        <f>AVERAGE(Table15[High Intensity Distance (m)_&gt;15])</f>
        <v>834.31266088679206</v>
      </c>
      <c r="AK413" s="11">
        <f>AVERAGE(Table15[Velocity Zone 5 (20-25 Km/h) (m)])</f>
        <v>193.57165996226419</v>
      </c>
      <c r="AL413" s="11">
        <f>AVERAGE(Table15[Total Player Load])</f>
        <v>612.17092028301886</v>
      </c>
      <c r="AM413" s="11">
        <f>AVERAGE(Table15[ACC+DEC])</f>
        <v>129.44528301886791</v>
      </c>
      <c r="AN413" s="11" t="str">
        <f>TEXT(Table15[[#This Row],[Date]],"mmmm")</f>
        <v>août</v>
      </c>
      <c r="AO413" s="11" t="e">
        <f ca="1">_xlfn.MAXIFS(Table15[Total Distance (m)],Table15[Name],Table15[[#This Row],[Name]])</f>
        <v>#NAME?</v>
      </c>
      <c r="AP413" s="11" t="e">
        <f ca="1">_xlfn.MAXIFS(Table15[HSD Above 20 km/h],Table15[Name],Table15[[#This Row],[Name]])</f>
        <v>#NAME?</v>
      </c>
      <c r="AQ413" s="11" t="e">
        <f ca="1">_xlfn.MAXIFS(Table15[Maximum Velocity (km/h)],Table15[Name],Table15[[#This Row],[Name]])</f>
        <v>#NAME?</v>
      </c>
      <c r="AR413" s="9" t="e">
        <f ca="1">Table15[[#This Row],[Maximum Velocity (km/h)]]/Table15[[#This Row],[Max_Maximum Velocity (km/h)]]</f>
        <v>#NAME?</v>
      </c>
      <c r="AS413" s="11" t="e">
        <f ca="1">_xlfn.MAXIFS(Table15[Velocity Zone 4 (15-20 Km/h) (m)],Table15[Name],Table15[[#This Row],[Name]])</f>
        <v>#NAME?</v>
      </c>
      <c r="AT413" s="11" t="e">
        <f ca="1">_xlfn.MAXIFS(Table15[Velocity Zone 6 (25 + Km/h) (m)],Table15[Name],Table15[[#This Row],[Name]])</f>
        <v>#NAME?</v>
      </c>
      <c r="AU413" s="11" t="e">
        <f ca="1">_xlfn.MAXIFS(Table15[Acceleration B1-3 Total Efforts (Gen 2)],Table15[Name],Table15[[#This Row],[Name]])</f>
        <v>#NAME?</v>
      </c>
      <c r="AV413" s="11" t="e">
        <f ca="1">_xlfn.MAXIFS(Table15[Deceleration B1-3 Total Efforts (Gen 2)],Table15[Name],Table15[[#This Row],[Name]])</f>
        <v>#NAME?</v>
      </c>
      <c r="AW413" s="11" t="e">
        <f ca="1">_xlfn.MAXIFS(Table15[High Intensity Distance (m)_&gt;15],Table15[Name],Table15[[#This Row],[Name]])</f>
        <v>#NAME?</v>
      </c>
      <c r="AX413" s="11" t="e">
        <f ca="1">_xlfn.MAXIFS(Table15[Velocity Zone 5 (20-25 Km/h) (m)],Table15[Name],Table15[[#This Row],[Name]])</f>
        <v>#NAME?</v>
      </c>
      <c r="AY413" s="11" t="e">
        <f ca="1">_xlfn.MAXIFS(Table15[Total Player Load],Table15[Name],Table15[[#This Row],[Name]])</f>
        <v>#NAME?</v>
      </c>
      <c r="AZ413" s="11" t="e">
        <f ca="1">_xlfn.MAXIFS(Table15[ACC+DEC],Table15[Name],Table15[[#This Row],[Name]])</f>
        <v>#NAME?</v>
      </c>
      <c r="BA413" s="11">
        <f>CONVERT(Table15[[#This Row],[Total Duration]],"day","mn")</f>
        <v>74.616666666666646</v>
      </c>
      <c r="BB413" s="12">
        <f>Table15[[#This Row],[HSD Above 20 km/h]]/Table15[[#This Row],[Duration(min)]]</f>
        <v>0.52159928523564902</v>
      </c>
      <c r="BC413" s="12">
        <f>Table15[[#This Row],[Velocity Zone 4 (15-20 Km/h) (m)]]/Table15[[#This Row],[Duration(min)]]</f>
        <v>4.6373016305561778</v>
      </c>
      <c r="BD413" s="12">
        <f>Table15[[#This Row],[Velocity Zone 6 (25 + Km/h) (m)]]/Table15[[#This Row],[Duration(min)]]</f>
        <v>8.0410989501898608E-3</v>
      </c>
      <c r="BE413" s="12">
        <f>Table15[[#This Row],[Acceleration B1-3 Total Efforts (Gen 2)]]/Table15[[#This Row],[Duration(min)]]</f>
        <v>1.0855483582756313</v>
      </c>
      <c r="BF413" s="12">
        <f>Table15[[#This Row],[Deceleration B1-3 Total Efforts (Gen 2)]]/Table15[[#This Row],[Duration(min)]]</f>
        <v>0.93812821085548381</v>
      </c>
      <c r="BG413" s="12">
        <f>Table15[[#This Row],[High Intensity Distance (m)_&gt;15]]/Table15[[#This Row],[Duration(min)]]</f>
        <v>5.1589009157918264</v>
      </c>
      <c r="BH413" s="12">
        <f>Table15[[#This Row],[Velocity Zone 5 (20-25 Km/h) (m)]]/Table15[[#This Row],[Duration(min)]]</f>
        <v>0.51355818628545913</v>
      </c>
      <c r="BI413" s="12">
        <f>Table15[[#This Row],[Total Player Load]]/Table15[[#This Row],[Duration(min)]]</f>
        <v>6.5267868662050494</v>
      </c>
      <c r="BJ413" s="12">
        <f>Table15[[#This Row],[ACC+DEC]]/Table15[[#This Row],[Duration(min)]]</f>
        <v>2.0236765691311152</v>
      </c>
      <c r="BK413" s="11"/>
      <c r="BL413" s="11"/>
    </row>
    <row r="414" spans="1:64" x14ac:dyDescent="0.3">
      <c r="A414" s="6" t="s">
        <v>28</v>
      </c>
      <c r="B414" s="6" t="s">
        <v>283</v>
      </c>
      <c r="C414" s="18" t="s">
        <v>284</v>
      </c>
      <c r="D414" s="6" t="s">
        <v>17</v>
      </c>
      <c r="E414" s="17" t="s">
        <v>290</v>
      </c>
      <c r="F414" s="19">
        <v>3104.9350599999998</v>
      </c>
      <c r="G414" s="19">
        <v>0</v>
      </c>
      <c r="H414" s="19">
        <v>15.96449</v>
      </c>
      <c r="I414" s="19">
        <v>65.05</v>
      </c>
      <c r="J414" s="19">
        <v>0</v>
      </c>
      <c r="K414" s="19">
        <v>0</v>
      </c>
      <c r="L414" s="19">
        <v>0</v>
      </c>
      <c r="M414" s="19">
        <v>65.05</v>
      </c>
      <c r="N414" s="19">
        <v>0</v>
      </c>
      <c r="O414" s="19">
        <v>261.20047</v>
      </c>
      <c r="P414" s="25">
        <v>116.32819000000001</v>
      </c>
      <c r="Q414" s="26">
        <f>SUM(Table15[[#This Row],[Acceleration B1-3 Total Efforts (Gen 2)]:[Deceleration B1-3 Total Efforts (Gen 2)]])</f>
        <v>0</v>
      </c>
      <c r="R414" s="22">
        <f>AVERAGEIF(Table15[Name],Table15[[#This Row],[Name]],Table15[Total Distance (m)])</f>
        <v>5226.0524104761907</v>
      </c>
      <c r="S414" s="11">
        <f>AVERAGEIF(Table15[Name],Table15[[#This Row],[Name]],Table15[HSD Above 20 km/h])</f>
        <v>191.89047666666667</v>
      </c>
      <c r="T414" s="11">
        <f>AVERAGEIF(Table15[Name],Table15[[#This Row],[Name]],Table15[Maximum Velocity (km/h)])</f>
        <v>24.023690000000002</v>
      </c>
      <c r="U414" s="11">
        <f>AVERAGEIF(Table15[Name],Table15[[#This Row],[Name]],Table15[Velocity Zone 4 (15-20 Km/h) (m)])</f>
        <v>513.75143095238082</v>
      </c>
      <c r="V414" s="11">
        <f>AVERAGEIF(Table15[Name],Table15[[#This Row],[Name]],Table15[Velocity Zone 6 (25 + Km/h) (m)])</f>
        <v>55.037619047619046</v>
      </c>
      <c r="W414" s="11">
        <f>AVERAGEIF(Table15[Name],Table15[[#This Row],[Name]],Table15[Acceleration B1-3 Total Efforts (Gen 2)])</f>
        <v>62.238095238095241</v>
      </c>
      <c r="X414" s="11">
        <f>AVERAGEIF(Table15[Name],Table15[[#This Row],[Name]],Table15[Deceleration B1-3 Total Efforts (Gen 2)])</f>
        <v>39.761904761904759</v>
      </c>
      <c r="Y414" s="11">
        <f>AVERAGEIF(Table15[Name],Table15[[#This Row],[Name]],Table15[High Intensity Distance (m)_&gt;15])</f>
        <v>705.64190761904752</v>
      </c>
      <c r="Z414" s="11">
        <f>AVERAGEIF(Table15[Name],Table15[[#This Row],[Name]],Table15[Velocity Zone 5 (20-25 Km/h) (m)])</f>
        <v>136.85285761904763</v>
      </c>
      <c r="AA414" s="11">
        <f>AVERAGEIF(Table15[Name],Table15[[#This Row],[Name]],Table15[Total Player Load])</f>
        <v>519.94061999999997</v>
      </c>
      <c r="AB414" s="11">
        <f>AVERAGEIF(Table15[Name],Table15[[#This Row],[Name]],Table15[ACC+DEC])</f>
        <v>102</v>
      </c>
      <c r="AC414" s="11">
        <f>AVERAGE(Table15[Total Distance (m)])</f>
        <v>5546.0900840188679</v>
      </c>
      <c r="AD414" s="11">
        <f>AVERAGE(Table15[HSD Above 20 km/h])</f>
        <v>248.67511279245289</v>
      </c>
      <c r="AE414" s="11">
        <f>AVERAGE(Table15[Maximum Velocity (km/h)])</f>
        <v>25.938714150943401</v>
      </c>
      <c r="AF414" s="11">
        <f>AVERAGE(Table15[Velocity Zone 4 (15-20 Km/h) (m)])</f>
        <v>585.63754809433908</v>
      </c>
      <c r="AG414" s="11">
        <f>AVERAGE(Table15[Velocity Zone 6 (25 + Km/h) (m)])</f>
        <v>55.103452830188672</v>
      </c>
      <c r="AH414" s="11">
        <f>AVERAGE(Table15[Acceleration B1-3 Total Efforts (Gen 2)])</f>
        <v>70.932075471698113</v>
      </c>
      <c r="AI414" s="11">
        <f>AVERAGE(Table15[Deceleration B1-3 Total Efforts (Gen 2)])</f>
        <v>58.513207547169813</v>
      </c>
      <c r="AJ414" s="11">
        <f>AVERAGE(Table15[High Intensity Distance (m)_&gt;15])</f>
        <v>834.31266088679206</v>
      </c>
      <c r="AK414" s="11">
        <f>AVERAGE(Table15[Velocity Zone 5 (20-25 Km/h) (m)])</f>
        <v>193.57165996226419</v>
      </c>
      <c r="AL414" s="11">
        <f>AVERAGE(Table15[Total Player Load])</f>
        <v>612.17092028301886</v>
      </c>
      <c r="AM414" s="11">
        <f>AVERAGE(Table15[ACC+DEC])</f>
        <v>129.44528301886791</v>
      </c>
      <c r="AN414" s="11" t="str">
        <f>TEXT(Table15[[#This Row],[Date]],"mmmm")</f>
        <v>août</v>
      </c>
      <c r="AO414" s="11" t="e">
        <f ca="1">_xlfn.MAXIFS(Table15[Total Distance (m)],Table15[Name],Table15[[#This Row],[Name]])</f>
        <v>#NAME?</v>
      </c>
      <c r="AP414" s="11" t="e">
        <f ca="1">_xlfn.MAXIFS(Table15[HSD Above 20 km/h],Table15[Name],Table15[[#This Row],[Name]])</f>
        <v>#NAME?</v>
      </c>
      <c r="AQ414" s="11" t="e">
        <f ca="1">_xlfn.MAXIFS(Table15[Maximum Velocity (km/h)],Table15[Name],Table15[[#This Row],[Name]])</f>
        <v>#NAME?</v>
      </c>
      <c r="AR414" s="9" t="e">
        <f ca="1">Table15[[#This Row],[Maximum Velocity (km/h)]]/Table15[[#This Row],[Max_Maximum Velocity (km/h)]]</f>
        <v>#NAME?</v>
      </c>
      <c r="AS414" s="11" t="e">
        <f ca="1">_xlfn.MAXIFS(Table15[Velocity Zone 4 (15-20 Km/h) (m)],Table15[Name],Table15[[#This Row],[Name]])</f>
        <v>#NAME?</v>
      </c>
      <c r="AT414" s="11" t="e">
        <f ca="1">_xlfn.MAXIFS(Table15[Velocity Zone 6 (25 + Km/h) (m)],Table15[Name],Table15[[#This Row],[Name]])</f>
        <v>#NAME?</v>
      </c>
      <c r="AU414" s="11" t="e">
        <f ca="1">_xlfn.MAXIFS(Table15[Acceleration B1-3 Total Efforts (Gen 2)],Table15[Name],Table15[[#This Row],[Name]])</f>
        <v>#NAME?</v>
      </c>
      <c r="AV414" s="11" t="e">
        <f ca="1">_xlfn.MAXIFS(Table15[Deceleration B1-3 Total Efforts (Gen 2)],Table15[Name],Table15[[#This Row],[Name]])</f>
        <v>#NAME?</v>
      </c>
      <c r="AW414" s="11" t="e">
        <f ca="1">_xlfn.MAXIFS(Table15[High Intensity Distance (m)_&gt;15],Table15[Name],Table15[[#This Row],[Name]])</f>
        <v>#NAME?</v>
      </c>
      <c r="AX414" s="11" t="e">
        <f ca="1">_xlfn.MAXIFS(Table15[Velocity Zone 5 (20-25 Km/h) (m)],Table15[Name],Table15[[#This Row],[Name]])</f>
        <v>#NAME?</v>
      </c>
      <c r="AY414" s="11" t="e">
        <f ca="1">_xlfn.MAXIFS(Table15[Total Player Load],Table15[Name],Table15[[#This Row],[Name]])</f>
        <v>#NAME?</v>
      </c>
      <c r="AZ414" s="11" t="e">
        <f ca="1">_xlfn.MAXIFS(Table15[ACC+DEC],Table15[Name],Table15[[#This Row],[Name]])</f>
        <v>#NAME?</v>
      </c>
      <c r="BA414" s="11">
        <f>CONVERT(Table15[[#This Row],[Total Duration]],"day","mn")</f>
        <v>27.566666666666666</v>
      </c>
      <c r="BB414" s="12">
        <f>Table15[[#This Row],[HSD Above 20 km/h]]/Table15[[#This Row],[Duration(min)]]</f>
        <v>0</v>
      </c>
      <c r="BC414" s="12">
        <f>Table15[[#This Row],[Velocity Zone 4 (15-20 Km/h) (m)]]/Table15[[#This Row],[Duration(min)]]</f>
        <v>2.3597339782345825</v>
      </c>
      <c r="BD414" s="12">
        <f>Table15[[#This Row],[Velocity Zone 6 (25 + Km/h) (m)]]/Table15[[#This Row],[Duration(min)]]</f>
        <v>0</v>
      </c>
      <c r="BE414" s="12">
        <f>Table15[[#This Row],[Acceleration B1-3 Total Efforts (Gen 2)]]/Table15[[#This Row],[Duration(min)]]</f>
        <v>0</v>
      </c>
      <c r="BF414" s="12">
        <f>Table15[[#This Row],[Deceleration B1-3 Total Efforts (Gen 2)]]/Table15[[#This Row],[Duration(min)]]</f>
        <v>0</v>
      </c>
      <c r="BG414" s="12">
        <f>Table15[[#This Row],[High Intensity Distance (m)_&gt;15]]/Table15[[#This Row],[Duration(min)]]</f>
        <v>2.3597339782345825</v>
      </c>
      <c r="BH414" s="12">
        <f>Table15[[#This Row],[Velocity Zone 5 (20-25 Km/h) (m)]]/Table15[[#This Row],[Duration(min)]]</f>
        <v>0</v>
      </c>
      <c r="BI414" s="12">
        <f>Table15[[#This Row],[Total Player Load]]/Table15[[#This Row],[Duration(min)]]</f>
        <v>9.4752286577992741</v>
      </c>
      <c r="BJ414" s="12">
        <f>Table15[[#This Row],[ACC+DEC]]/Table15[[#This Row],[Duration(min)]]</f>
        <v>0</v>
      </c>
      <c r="BK414" s="11"/>
      <c r="BL414" s="11"/>
    </row>
    <row r="415" spans="1:64" x14ac:dyDescent="0.3">
      <c r="A415" s="6" t="s">
        <v>29</v>
      </c>
      <c r="B415" s="6" t="s">
        <v>283</v>
      </c>
      <c r="C415" s="18" t="s">
        <v>284</v>
      </c>
      <c r="D415" s="6" t="s">
        <v>19</v>
      </c>
      <c r="E415" s="17" t="s">
        <v>287</v>
      </c>
      <c r="F415" s="19">
        <v>4982.5747099999999</v>
      </c>
      <c r="G415" s="19">
        <v>129.88999999999999</v>
      </c>
      <c r="H415" s="19">
        <v>26.38269</v>
      </c>
      <c r="I415" s="19">
        <v>545.71996999999999</v>
      </c>
      <c r="J415" s="19">
        <v>22.68</v>
      </c>
      <c r="K415" s="19">
        <v>90</v>
      </c>
      <c r="L415" s="19">
        <v>72</v>
      </c>
      <c r="M415" s="19">
        <v>675.60996999999998</v>
      </c>
      <c r="N415" s="19">
        <v>107.21</v>
      </c>
      <c r="O415" s="19">
        <v>577.45330999999999</v>
      </c>
      <c r="P415" s="25">
        <v>66.891270000000006</v>
      </c>
      <c r="Q415" s="26">
        <f>SUM(Table15[[#This Row],[Acceleration B1-3 Total Efforts (Gen 2)]:[Deceleration B1-3 Total Efforts (Gen 2)]])</f>
        <v>162</v>
      </c>
      <c r="R415" s="22">
        <f>AVERAGEIF(Table15[Name],Table15[[#This Row],[Name]],Table15[Total Distance (m)])</f>
        <v>5728.9490364516105</v>
      </c>
      <c r="S415" s="11">
        <f>AVERAGEIF(Table15[Name],Table15[[#This Row],[Name]],Table15[HSD Above 20 km/h])</f>
        <v>239.85128903225805</v>
      </c>
      <c r="T415" s="11">
        <f>AVERAGEIF(Table15[Name],Table15[[#This Row],[Name]],Table15[Maximum Velocity (km/h)])</f>
        <v>25.935883548387089</v>
      </c>
      <c r="U415" s="11">
        <f>AVERAGEIF(Table15[Name],Table15[[#This Row],[Name]],Table15[Velocity Zone 4 (15-20 Km/h) (m)])</f>
        <v>718.38871516129029</v>
      </c>
      <c r="V415" s="11">
        <f>AVERAGEIF(Table15[Name],Table15[[#This Row],[Name]],Table15[Velocity Zone 6 (25 + Km/h) (m)])</f>
        <v>46.860967419354829</v>
      </c>
      <c r="W415" s="11">
        <f>AVERAGEIF(Table15[Name],Table15[[#This Row],[Name]],Table15[Acceleration B1-3 Total Efforts (Gen 2)])</f>
        <v>75.193548387096769</v>
      </c>
      <c r="X415" s="11">
        <f>AVERAGEIF(Table15[Name],Table15[[#This Row],[Name]],Table15[Deceleration B1-3 Total Efforts (Gen 2)])</f>
        <v>57.548387096774192</v>
      </c>
      <c r="Y415" s="11">
        <f>AVERAGEIF(Table15[Name],Table15[[#This Row],[Name]],Table15[High Intensity Distance (m)_&gt;15])</f>
        <v>958.24000419354843</v>
      </c>
      <c r="Z415" s="11">
        <f>AVERAGEIF(Table15[Name],Table15[[#This Row],[Name]],Table15[Velocity Zone 5 (20-25 Km/h) (m)])</f>
        <v>192.99032161290322</v>
      </c>
      <c r="AA415" s="11">
        <f>AVERAGEIF(Table15[Name],Table15[[#This Row],[Name]],Table15[Total Player Load])</f>
        <v>618.45316032258052</v>
      </c>
      <c r="AB415" s="11">
        <f>AVERAGEIF(Table15[Name],Table15[[#This Row],[Name]],Table15[ACC+DEC])</f>
        <v>132.74193548387098</v>
      </c>
      <c r="AC415" s="11">
        <f>AVERAGE(Table15[Total Distance (m)])</f>
        <v>5546.0900840188679</v>
      </c>
      <c r="AD415" s="11">
        <f>AVERAGE(Table15[HSD Above 20 km/h])</f>
        <v>248.67511279245289</v>
      </c>
      <c r="AE415" s="11">
        <f>AVERAGE(Table15[Maximum Velocity (km/h)])</f>
        <v>25.938714150943401</v>
      </c>
      <c r="AF415" s="11">
        <f>AVERAGE(Table15[Velocity Zone 4 (15-20 Km/h) (m)])</f>
        <v>585.63754809433908</v>
      </c>
      <c r="AG415" s="11">
        <f>AVERAGE(Table15[Velocity Zone 6 (25 + Km/h) (m)])</f>
        <v>55.103452830188672</v>
      </c>
      <c r="AH415" s="11">
        <f>AVERAGE(Table15[Acceleration B1-3 Total Efforts (Gen 2)])</f>
        <v>70.932075471698113</v>
      </c>
      <c r="AI415" s="11">
        <f>AVERAGE(Table15[Deceleration B1-3 Total Efforts (Gen 2)])</f>
        <v>58.513207547169813</v>
      </c>
      <c r="AJ415" s="11">
        <f>AVERAGE(Table15[High Intensity Distance (m)_&gt;15])</f>
        <v>834.31266088679206</v>
      </c>
      <c r="AK415" s="11">
        <f>AVERAGE(Table15[Velocity Zone 5 (20-25 Km/h) (m)])</f>
        <v>193.57165996226419</v>
      </c>
      <c r="AL415" s="11">
        <f>AVERAGE(Table15[Total Player Load])</f>
        <v>612.17092028301886</v>
      </c>
      <c r="AM415" s="11">
        <f>AVERAGE(Table15[ACC+DEC])</f>
        <v>129.44528301886791</v>
      </c>
      <c r="AN415" s="11" t="str">
        <f>TEXT(Table15[[#This Row],[Date]],"mmmm")</f>
        <v>août</v>
      </c>
      <c r="AO415" s="11" t="e">
        <f ca="1">_xlfn.MAXIFS(Table15[Total Distance (m)],Table15[Name],Table15[[#This Row],[Name]])</f>
        <v>#NAME?</v>
      </c>
      <c r="AP415" s="11" t="e">
        <f ca="1">_xlfn.MAXIFS(Table15[HSD Above 20 km/h],Table15[Name],Table15[[#This Row],[Name]])</f>
        <v>#NAME?</v>
      </c>
      <c r="AQ415" s="11" t="e">
        <f ca="1">_xlfn.MAXIFS(Table15[Maximum Velocity (km/h)],Table15[Name],Table15[[#This Row],[Name]])</f>
        <v>#NAME?</v>
      </c>
      <c r="AR415" s="9" t="e">
        <f ca="1">Table15[[#This Row],[Maximum Velocity (km/h)]]/Table15[[#This Row],[Max_Maximum Velocity (km/h)]]</f>
        <v>#NAME?</v>
      </c>
      <c r="AS415" s="11" t="e">
        <f ca="1">_xlfn.MAXIFS(Table15[Velocity Zone 4 (15-20 Km/h) (m)],Table15[Name],Table15[[#This Row],[Name]])</f>
        <v>#NAME?</v>
      </c>
      <c r="AT415" s="11" t="e">
        <f ca="1">_xlfn.MAXIFS(Table15[Velocity Zone 6 (25 + Km/h) (m)],Table15[Name],Table15[[#This Row],[Name]])</f>
        <v>#NAME?</v>
      </c>
      <c r="AU415" s="11" t="e">
        <f ca="1">_xlfn.MAXIFS(Table15[Acceleration B1-3 Total Efforts (Gen 2)],Table15[Name],Table15[[#This Row],[Name]])</f>
        <v>#NAME?</v>
      </c>
      <c r="AV415" s="11" t="e">
        <f ca="1">_xlfn.MAXIFS(Table15[Deceleration B1-3 Total Efforts (Gen 2)],Table15[Name],Table15[[#This Row],[Name]])</f>
        <v>#NAME?</v>
      </c>
      <c r="AW415" s="11" t="e">
        <f ca="1">_xlfn.MAXIFS(Table15[High Intensity Distance (m)_&gt;15],Table15[Name],Table15[[#This Row],[Name]])</f>
        <v>#NAME?</v>
      </c>
      <c r="AX415" s="11" t="e">
        <f ca="1">_xlfn.MAXIFS(Table15[Velocity Zone 5 (20-25 Km/h) (m)],Table15[Name],Table15[[#This Row],[Name]])</f>
        <v>#NAME?</v>
      </c>
      <c r="AY415" s="11" t="e">
        <f ca="1">_xlfn.MAXIFS(Table15[Total Player Load],Table15[Name],Table15[[#This Row],[Name]])</f>
        <v>#NAME?</v>
      </c>
      <c r="AZ415" s="11" t="e">
        <f ca="1">_xlfn.MAXIFS(Table15[ACC+DEC],Table15[Name],Table15[[#This Row],[Name]])</f>
        <v>#NAME?</v>
      </c>
      <c r="BA415" s="11">
        <f>CONVERT(Table15[[#This Row],[Total Duration]],"day","mn")</f>
        <v>74.483333333333334</v>
      </c>
      <c r="BB415" s="12">
        <f>Table15[[#This Row],[HSD Above 20 km/h]]/Table15[[#This Row],[Duration(min)]]</f>
        <v>1.7438800626538373</v>
      </c>
      <c r="BC415" s="12">
        <f>Table15[[#This Row],[Velocity Zone 4 (15-20 Km/h) (m)]]/Table15[[#This Row],[Duration(min)]]</f>
        <v>7.326739360035802</v>
      </c>
      <c r="BD415" s="12">
        <f>Table15[[#This Row],[Velocity Zone 6 (25 + Km/h) (m)]]/Table15[[#This Row],[Duration(min)]]</f>
        <v>0.30449765048109195</v>
      </c>
      <c r="BE415" s="12">
        <f>Table15[[#This Row],[Acceleration B1-3 Total Efforts (Gen 2)]]/Table15[[#This Row],[Duration(min)]]</f>
        <v>1.208324009845603</v>
      </c>
      <c r="BF415" s="12">
        <f>Table15[[#This Row],[Deceleration B1-3 Total Efforts (Gen 2)]]/Table15[[#This Row],[Duration(min)]]</f>
        <v>0.96665920787648241</v>
      </c>
      <c r="BG415" s="12">
        <f>Table15[[#This Row],[High Intensity Distance (m)_&gt;15]]/Table15[[#This Row],[Duration(min)]]</f>
        <v>9.0706194226896386</v>
      </c>
      <c r="BH415" s="12">
        <f>Table15[[#This Row],[Velocity Zone 5 (20-25 Km/h) (m)]]/Table15[[#This Row],[Duration(min)]]</f>
        <v>1.4393824121727454</v>
      </c>
      <c r="BI415" s="12">
        <f>Table15[[#This Row],[Total Player Load]]/Table15[[#This Row],[Duration(min)]]</f>
        <v>7.752785544864623</v>
      </c>
      <c r="BJ415" s="12">
        <f>Table15[[#This Row],[ACC+DEC]]/Table15[[#This Row],[Duration(min)]]</f>
        <v>2.1749832177220854</v>
      </c>
      <c r="BK415" s="11"/>
      <c r="BL415" s="11"/>
    </row>
    <row r="416" spans="1:64" x14ac:dyDescent="0.3">
      <c r="A416" s="6" t="s">
        <v>208</v>
      </c>
      <c r="B416" s="6" t="s">
        <v>283</v>
      </c>
      <c r="C416" s="18" t="s">
        <v>284</v>
      </c>
      <c r="D416" s="6" t="s">
        <v>17</v>
      </c>
      <c r="E416" s="17" t="s">
        <v>291</v>
      </c>
      <c r="F416" s="19">
        <v>3661.4172400000002</v>
      </c>
      <c r="G416" s="19">
        <v>49.35</v>
      </c>
      <c r="H416" s="19">
        <v>20.569009999999999</v>
      </c>
      <c r="I416" s="19">
        <v>834.31</v>
      </c>
      <c r="J416" s="19">
        <v>0</v>
      </c>
      <c r="K416" s="19">
        <v>25</v>
      </c>
      <c r="L416" s="19">
        <v>0</v>
      </c>
      <c r="M416" s="19">
        <v>883.66</v>
      </c>
      <c r="N416" s="19">
        <v>49.35</v>
      </c>
      <c r="O416" s="19">
        <v>530.38837000000001</v>
      </c>
      <c r="P416" s="25">
        <v>75.302419999999998</v>
      </c>
      <c r="Q416" s="26">
        <f>SUM(Table15[[#This Row],[Acceleration B1-3 Total Efforts (Gen 2)]:[Deceleration B1-3 Total Efforts (Gen 2)]])</f>
        <v>25</v>
      </c>
      <c r="R416" s="22">
        <f>AVERAGEIF(Table15[Name],Table15[[#This Row],[Name]],Table15[Total Distance (m)])</f>
        <v>2747.8010836363628</v>
      </c>
      <c r="S416" s="11">
        <f>AVERAGEIF(Table15[Name],Table15[[#This Row],[Name]],Table15[HSD Above 20 km/h])</f>
        <v>134.42545636363636</v>
      </c>
      <c r="T416" s="11">
        <f>AVERAGEIF(Table15[Name],Table15[[#This Row],[Name]],Table15[Maximum Velocity (km/h)])</f>
        <v>23.561767272727273</v>
      </c>
      <c r="U416" s="11">
        <f>AVERAGEIF(Table15[Name],Table15[[#This Row],[Name]],Table15[Velocity Zone 4 (15-20 Km/h) (m)])</f>
        <v>313.58000090909093</v>
      </c>
      <c r="V416" s="11">
        <f>AVERAGEIF(Table15[Name],Table15[[#This Row],[Name]],Table15[Velocity Zone 6 (25 + Km/h) (m)])</f>
        <v>29.54091</v>
      </c>
      <c r="W416" s="11">
        <f>AVERAGEIF(Table15[Name],Table15[[#This Row],[Name]],Table15[Acceleration B1-3 Total Efforts (Gen 2)])</f>
        <v>30.818181818181817</v>
      </c>
      <c r="X416" s="11">
        <f>AVERAGEIF(Table15[Name],Table15[[#This Row],[Name]],Table15[Deceleration B1-3 Total Efforts (Gen 2)])</f>
        <v>21</v>
      </c>
      <c r="Y416" s="11">
        <f>AVERAGEIF(Table15[Name],Table15[[#This Row],[Name]],Table15[High Intensity Distance (m)_&gt;15])</f>
        <v>448.00545727272714</v>
      </c>
      <c r="Z416" s="11">
        <f>AVERAGEIF(Table15[Name],Table15[[#This Row],[Name]],Table15[Velocity Zone 5 (20-25 Km/h) (m)])</f>
        <v>104.88454636363636</v>
      </c>
      <c r="AA416" s="11">
        <f>AVERAGEIF(Table15[Name],Table15[[#This Row],[Name]],Table15[Total Player Load])</f>
        <v>397.17121454545452</v>
      </c>
      <c r="AB416" s="11">
        <f>AVERAGEIF(Table15[Name],Table15[[#This Row],[Name]],Table15[ACC+DEC])</f>
        <v>51.81818181818182</v>
      </c>
      <c r="AC416" s="11">
        <f>AVERAGE(Table15[Total Distance (m)])</f>
        <v>5546.0900840188679</v>
      </c>
      <c r="AD416" s="11">
        <f>AVERAGE(Table15[HSD Above 20 km/h])</f>
        <v>248.67511279245289</v>
      </c>
      <c r="AE416" s="11">
        <f>AVERAGE(Table15[Maximum Velocity (km/h)])</f>
        <v>25.938714150943401</v>
      </c>
      <c r="AF416" s="11">
        <f>AVERAGE(Table15[Velocity Zone 4 (15-20 Km/h) (m)])</f>
        <v>585.63754809433908</v>
      </c>
      <c r="AG416" s="11">
        <f>AVERAGE(Table15[Velocity Zone 6 (25 + Km/h) (m)])</f>
        <v>55.103452830188672</v>
      </c>
      <c r="AH416" s="11">
        <f>AVERAGE(Table15[Acceleration B1-3 Total Efforts (Gen 2)])</f>
        <v>70.932075471698113</v>
      </c>
      <c r="AI416" s="11">
        <f>AVERAGE(Table15[Deceleration B1-3 Total Efforts (Gen 2)])</f>
        <v>58.513207547169813</v>
      </c>
      <c r="AJ416" s="11">
        <f>AVERAGE(Table15[High Intensity Distance (m)_&gt;15])</f>
        <v>834.31266088679206</v>
      </c>
      <c r="AK416" s="11">
        <f>AVERAGE(Table15[Velocity Zone 5 (20-25 Km/h) (m)])</f>
        <v>193.57165996226419</v>
      </c>
      <c r="AL416" s="11">
        <f>AVERAGE(Table15[Total Player Load])</f>
        <v>612.17092028301886</v>
      </c>
      <c r="AM416" s="11">
        <f>AVERAGE(Table15[ACC+DEC])</f>
        <v>129.44528301886791</v>
      </c>
      <c r="AN416" s="11" t="str">
        <f>TEXT(Table15[[#This Row],[Date]],"mmmm")</f>
        <v>août</v>
      </c>
      <c r="AO416" s="11" t="e">
        <f ca="1">_xlfn.MAXIFS(Table15[Total Distance (m)],Table15[Name],Table15[[#This Row],[Name]])</f>
        <v>#NAME?</v>
      </c>
      <c r="AP416" s="11" t="e">
        <f ca="1">_xlfn.MAXIFS(Table15[HSD Above 20 km/h],Table15[Name],Table15[[#This Row],[Name]])</f>
        <v>#NAME?</v>
      </c>
      <c r="AQ416" s="11" t="e">
        <f ca="1">_xlfn.MAXIFS(Table15[Maximum Velocity (km/h)],Table15[Name],Table15[[#This Row],[Name]])</f>
        <v>#NAME?</v>
      </c>
      <c r="AR416" s="9" t="e">
        <f ca="1">Table15[[#This Row],[Maximum Velocity (km/h)]]/Table15[[#This Row],[Max_Maximum Velocity (km/h)]]</f>
        <v>#NAME?</v>
      </c>
      <c r="AS416" s="11" t="e">
        <f ca="1">_xlfn.MAXIFS(Table15[Velocity Zone 4 (15-20 Km/h) (m)],Table15[Name],Table15[[#This Row],[Name]])</f>
        <v>#NAME?</v>
      </c>
      <c r="AT416" s="11" t="e">
        <f ca="1">_xlfn.MAXIFS(Table15[Velocity Zone 6 (25 + Km/h) (m)],Table15[Name],Table15[[#This Row],[Name]])</f>
        <v>#NAME?</v>
      </c>
      <c r="AU416" s="11" t="e">
        <f ca="1">_xlfn.MAXIFS(Table15[Acceleration B1-3 Total Efforts (Gen 2)],Table15[Name],Table15[[#This Row],[Name]])</f>
        <v>#NAME?</v>
      </c>
      <c r="AV416" s="11" t="e">
        <f ca="1">_xlfn.MAXIFS(Table15[Deceleration B1-3 Total Efforts (Gen 2)],Table15[Name],Table15[[#This Row],[Name]])</f>
        <v>#NAME?</v>
      </c>
      <c r="AW416" s="11" t="e">
        <f ca="1">_xlfn.MAXIFS(Table15[High Intensity Distance (m)_&gt;15],Table15[Name],Table15[[#This Row],[Name]])</f>
        <v>#NAME?</v>
      </c>
      <c r="AX416" s="11" t="e">
        <f ca="1">_xlfn.MAXIFS(Table15[Velocity Zone 5 (20-25 Km/h) (m)],Table15[Name],Table15[[#This Row],[Name]])</f>
        <v>#NAME?</v>
      </c>
      <c r="AY416" s="11" t="e">
        <f ca="1">_xlfn.MAXIFS(Table15[Total Player Load],Table15[Name],Table15[[#This Row],[Name]])</f>
        <v>#NAME?</v>
      </c>
      <c r="AZ416" s="11" t="e">
        <f ca="1">_xlfn.MAXIFS(Table15[ACC+DEC],Table15[Name],Table15[[#This Row],[Name]])</f>
        <v>#NAME?</v>
      </c>
      <c r="BA416" s="11">
        <f>CONVERT(Table15[[#This Row],[Total Duration]],"day","mn")</f>
        <v>48.81666666666667</v>
      </c>
      <c r="BB416" s="12">
        <f>Table15[[#This Row],[HSD Above 20 km/h]]/Table15[[#This Row],[Duration(min)]]</f>
        <v>1.0109252304540799</v>
      </c>
      <c r="BC416" s="12">
        <f>Table15[[#This Row],[Velocity Zone 4 (15-20 Km/h) (m)]]/Table15[[#This Row],[Duration(min)]]</f>
        <v>17.090679412768861</v>
      </c>
      <c r="BD416" s="12">
        <f>Table15[[#This Row],[Velocity Zone 6 (25 + Km/h) (m)]]/Table15[[#This Row],[Duration(min)]]</f>
        <v>0</v>
      </c>
      <c r="BE416" s="12">
        <f>Table15[[#This Row],[Acceleration B1-3 Total Efforts (Gen 2)]]/Table15[[#This Row],[Duration(min)]]</f>
        <v>0.51212017753499484</v>
      </c>
      <c r="BF416" s="12">
        <f>Table15[[#This Row],[Deceleration B1-3 Total Efforts (Gen 2)]]/Table15[[#This Row],[Duration(min)]]</f>
        <v>0</v>
      </c>
      <c r="BG416" s="12">
        <f>Table15[[#This Row],[High Intensity Distance (m)_&gt;15]]/Table15[[#This Row],[Duration(min)]]</f>
        <v>18.101604643222942</v>
      </c>
      <c r="BH416" s="12">
        <f>Table15[[#This Row],[Velocity Zone 5 (20-25 Km/h) (m)]]/Table15[[#This Row],[Duration(min)]]</f>
        <v>1.0109252304540799</v>
      </c>
      <c r="BI416" s="12">
        <f>Table15[[#This Row],[Total Player Load]]/Table15[[#This Row],[Duration(min)]]</f>
        <v>10.864903448275861</v>
      </c>
      <c r="BJ416" s="12">
        <f>Table15[[#This Row],[ACC+DEC]]/Table15[[#This Row],[Duration(min)]]</f>
        <v>0.51212017753499484</v>
      </c>
      <c r="BK416" s="11"/>
      <c r="BL416" s="11"/>
    </row>
    <row r="417" spans="1:64" x14ac:dyDescent="0.3">
      <c r="A417" s="6" t="s">
        <v>30</v>
      </c>
      <c r="B417" s="6" t="s">
        <v>283</v>
      </c>
      <c r="C417" s="18" t="s">
        <v>284</v>
      </c>
      <c r="D417" s="6" t="s">
        <v>21</v>
      </c>
      <c r="E417" s="17" t="s">
        <v>286</v>
      </c>
      <c r="F417" s="19">
        <v>4936.8144499999999</v>
      </c>
      <c r="G417" s="19">
        <v>28.43</v>
      </c>
      <c r="H417" s="19">
        <v>23.846499999999999</v>
      </c>
      <c r="I417" s="19">
        <v>327.54001</v>
      </c>
      <c r="J417" s="19">
        <v>0</v>
      </c>
      <c r="K417" s="19">
        <v>77</v>
      </c>
      <c r="L417" s="19">
        <v>81</v>
      </c>
      <c r="M417" s="19">
        <v>355.97001</v>
      </c>
      <c r="N417" s="19">
        <v>28.43</v>
      </c>
      <c r="O417" s="19">
        <v>637.67034999999998</v>
      </c>
      <c r="P417" s="25">
        <v>66.152010000000004</v>
      </c>
      <c r="Q417" s="26">
        <f>SUM(Table15[[#This Row],[Acceleration B1-3 Total Efforts (Gen 2)]:[Deceleration B1-3 Total Efforts (Gen 2)]])</f>
        <v>158</v>
      </c>
      <c r="R417" s="22">
        <f>AVERAGEIF(Table15[Name],Table15[[#This Row],[Name]],Table15[Total Distance (m)])</f>
        <v>6327.7802760000004</v>
      </c>
      <c r="S417" s="11">
        <f>AVERAGEIF(Table15[Name],Table15[[#This Row],[Name]],Table15[HSD Above 20 km/h])</f>
        <v>269.76999760000001</v>
      </c>
      <c r="T417" s="11">
        <f>AVERAGEIF(Table15[Name],Table15[[#This Row],[Name]],Table15[Maximum Velocity (km/h)])</f>
        <v>26.616227999999992</v>
      </c>
      <c r="U417" s="11">
        <f>AVERAGEIF(Table15[Name],Table15[[#This Row],[Name]],Table15[Velocity Zone 4 (15-20 Km/h) (m)])</f>
        <v>618.62719760000004</v>
      </c>
      <c r="V417" s="11">
        <f>AVERAGEIF(Table15[Name],Table15[[#This Row],[Name]],Table15[Velocity Zone 6 (25 + Km/h) (m)])</f>
        <v>55.423999599999988</v>
      </c>
      <c r="W417" s="11">
        <f>AVERAGEIF(Table15[Name],Table15[[#This Row],[Name]],Table15[Acceleration B1-3 Total Efforts (Gen 2)])</f>
        <v>72.12</v>
      </c>
      <c r="X417" s="11">
        <f>AVERAGEIF(Table15[Name],Table15[[#This Row],[Name]],Table15[Deceleration B1-3 Total Efforts (Gen 2)])</f>
        <v>69.84</v>
      </c>
      <c r="Y417" s="11">
        <f>AVERAGEIF(Table15[Name],Table15[[#This Row],[Name]],Table15[High Intensity Distance (m)_&gt;15])</f>
        <v>888.39719520000017</v>
      </c>
      <c r="Z417" s="11">
        <f>AVERAGEIF(Table15[Name],Table15[[#This Row],[Name]],Table15[Velocity Zone 5 (20-25 Km/h) (m)])</f>
        <v>214.34599800000004</v>
      </c>
      <c r="AA417" s="11">
        <f>AVERAGEIF(Table15[Name],Table15[[#This Row],[Name]],Table15[Total Player Load])</f>
        <v>767.42658760000006</v>
      </c>
      <c r="AB417" s="11">
        <f>AVERAGEIF(Table15[Name],Table15[[#This Row],[Name]],Table15[ACC+DEC])</f>
        <v>141.96</v>
      </c>
      <c r="AC417" s="11">
        <f>AVERAGE(Table15[Total Distance (m)])</f>
        <v>5546.0900840188679</v>
      </c>
      <c r="AD417" s="11">
        <f>AVERAGE(Table15[HSD Above 20 km/h])</f>
        <v>248.67511279245289</v>
      </c>
      <c r="AE417" s="11">
        <f>AVERAGE(Table15[Maximum Velocity (km/h)])</f>
        <v>25.938714150943401</v>
      </c>
      <c r="AF417" s="11">
        <f>AVERAGE(Table15[Velocity Zone 4 (15-20 Km/h) (m)])</f>
        <v>585.63754809433908</v>
      </c>
      <c r="AG417" s="11">
        <f>AVERAGE(Table15[Velocity Zone 6 (25 + Km/h) (m)])</f>
        <v>55.103452830188672</v>
      </c>
      <c r="AH417" s="11">
        <f>AVERAGE(Table15[Acceleration B1-3 Total Efforts (Gen 2)])</f>
        <v>70.932075471698113</v>
      </c>
      <c r="AI417" s="11">
        <f>AVERAGE(Table15[Deceleration B1-3 Total Efforts (Gen 2)])</f>
        <v>58.513207547169813</v>
      </c>
      <c r="AJ417" s="11">
        <f>AVERAGE(Table15[High Intensity Distance (m)_&gt;15])</f>
        <v>834.31266088679206</v>
      </c>
      <c r="AK417" s="11">
        <f>AVERAGE(Table15[Velocity Zone 5 (20-25 Km/h) (m)])</f>
        <v>193.57165996226419</v>
      </c>
      <c r="AL417" s="11">
        <f>AVERAGE(Table15[Total Player Load])</f>
        <v>612.17092028301886</v>
      </c>
      <c r="AM417" s="11">
        <f>AVERAGE(Table15[ACC+DEC])</f>
        <v>129.44528301886791</v>
      </c>
      <c r="AN417" s="11" t="str">
        <f>TEXT(Table15[[#This Row],[Date]],"mmmm")</f>
        <v>août</v>
      </c>
      <c r="AO417" s="11" t="e">
        <f ca="1">_xlfn.MAXIFS(Table15[Total Distance (m)],Table15[Name],Table15[[#This Row],[Name]])</f>
        <v>#NAME?</v>
      </c>
      <c r="AP417" s="11" t="e">
        <f ca="1">_xlfn.MAXIFS(Table15[HSD Above 20 km/h],Table15[Name],Table15[[#This Row],[Name]])</f>
        <v>#NAME?</v>
      </c>
      <c r="AQ417" s="11" t="e">
        <f ca="1">_xlfn.MAXIFS(Table15[Maximum Velocity (km/h)],Table15[Name],Table15[[#This Row],[Name]])</f>
        <v>#NAME?</v>
      </c>
      <c r="AR417" s="9" t="e">
        <f ca="1">Table15[[#This Row],[Maximum Velocity (km/h)]]/Table15[[#This Row],[Max_Maximum Velocity (km/h)]]</f>
        <v>#NAME?</v>
      </c>
      <c r="AS417" s="11" t="e">
        <f ca="1">_xlfn.MAXIFS(Table15[Velocity Zone 4 (15-20 Km/h) (m)],Table15[Name],Table15[[#This Row],[Name]])</f>
        <v>#NAME?</v>
      </c>
      <c r="AT417" s="11" t="e">
        <f ca="1">_xlfn.MAXIFS(Table15[Velocity Zone 6 (25 + Km/h) (m)],Table15[Name],Table15[[#This Row],[Name]])</f>
        <v>#NAME?</v>
      </c>
      <c r="AU417" s="11" t="e">
        <f ca="1">_xlfn.MAXIFS(Table15[Acceleration B1-3 Total Efforts (Gen 2)],Table15[Name],Table15[[#This Row],[Name]])</f>
        <v>#NAME?</v>
      </c>
      <c r="AV417" s="11" t="e">
        <f ca="1">_xlfn.MAXIFS(Table15[Deceleration B1-3 Total Efforts (Gen 2)],Table15[Name],Table15[[#This Row],[Name]])</f>
        <v>#NAME?</v>
      </c>
      <c r="AW417" s="11" t="e">
        <f ca="1">_xlfn.MAXIFS(Table15[High Intensity Distance (m)_&gt;15],Table15[Name],Table15[[#This Row],[Name]])</f>
        <v>#NAME?</v>
      </c>
      <c r="AX417" s="11" t="e">
        <f ca="1">_xlfn.MAXIFS(Table15[Velocity Zone 5 (20-25 Km/h) (m)],Table15[Name],Table15[[#This Row],[Name]])</f>
        <v>#NAME?</v>
      </c>
      <c r="AY417" s="11" t="e">
        <f ca="1">_xlfn.MAXIFS(Table15[Total Player Load],Table15[Name],Table15[[#This Row],[Name]])</f>
        <v>#NAME?</v>
      </c>
      <c r="AZ417" s="11" t="e">
        <f ca="1">_xlfn.MAXIFS(Table15[ACC+DEC],Table15[Name],Table15[[#This Row],[Name]])</f>
        <v>#NAME?</v>
      </c>
      <c r="BA417" s="11">
        <f>CONVERT(Table15[[#This Row],[Total Duration]],"day","mn")</f>
        <v>74.616666666666646</v>
      </c>
      <c r="BB417" s="12">
        <f>Table15[[#This Row],[HSD Above 20 km/h]]/Table15[[#This Row],[Duration(min)]]</f>
        <v>0.38101407192316294</v>
      </c>
      <c r="BC417" s="12">
        <f>Table15[[#This Row],[Velocity Zone 4 (15-20 Km/h) (m)]]/Table15[[#This Row],[Duration(min)]]</f>
        <v>4.3896360509269607</v>
      </c>
      <c r="BD417" s="12">
        <f>Table15[[#This Row],[Velocity Zone 6 (25 + Km/h) (m)]]/Table15[[#This Row],[Duration(min)]]</f>
        <v>0</v>
      </c>
      <c r="BE417" s="12">
        <f>Table15[[#This Row],[Acceleration B1-3 Total Efforts (Gen 2)]]/Table15[[#This Row],[Duration(min)]]</f>
        <v>1.0319410319410323</v>
      </c>
      <c r="BF417" s="12">
        <f>Table15[[#This Row],[Deceleration B1-3 Total Efforts (Gen 2)]]/Table15[[#This Row],[Duration(min)]]</f>
        <v>1.0855483582756313</v>
      </c>
      <c r="BG417" s="12">
        <f>Table15[[#This Row],[High Intensity Distance (m)_&gt;15]]/Table15[[#This Row],[Duration(min)]]</f>
        <v>4.7706501228501246</v>
      </c>
      <c r="BH417" s="12">
        <f>Table15[[#This Row],[Velocity Zone 5 (20-25 Km/h) (m)]]/Table15[[#This Row],[Duration(min)]]</f>
        <v>0.38101407192316294</v>
      </c>
      <c r="BI417" s="12">
        <f>Table15[[#This Row],[Total Player Load]]/Table15[[#This Row],[Duration(min)]]</f>
        <v>8.545950636587003</v>
      </c>
      <c r="BJ417" s="12">
        <f>Table15[[#This Row],[ACC+DEC]]/Table15[[#This Row],[Duration(min)]]</f>
        <v>2.1174893902166634</v>
      </c>
      <c r="BK417" s="11"/>
      <c r="BL417" s="11"/>
    </row>
    <row r="418" spans="1:64" x14ac:dyDescent="0.3">
      <c r="A418" s="6" t="s">
        <v>31</v>
      </c>
      <c r="B418" s="6" t="s">
        <v>283</v>
      </c>
      <c r="C418" s="18" t="s">
        <v>284</v>
      </c>
      <c r="D418" s="6" t="s">
        <v>13</v>
      </c>
      <c r="E418" s="17" t="s">
        <v>286</v>
      </c>
      <c r="F418" s="19">
        <v>4808.3764600000004</v>
      </c>
      <c r="G418" s="19">
        <v>156.08000000000001</v>
      </c>
      <c r="H418" s="19">
        <v>32.063960000000002</v>
      </c>
      <c r="I418" s="19">
        <v>268.17998999999998</v>
      </c>
      <c r="J418" s="19">
        <v>42.7</v>
      </c>
      <c r="K418" s="19">
        <v>79</v>
      </c>
      <c r="L418" s="19">
        <v>65</v>
      </c>
      <c r="M418" s="19">
        <v>424.25999000000002</v>
      </c>
      <c r="N418" s="19">
        <v>113.38</v>
      </c>
      <c r="O418" s="19">
        <v>561.65355999999997</v>
      </c>
      <c r="P418" s="25">
        <v>64.430980000000005</v>
      </c>
      <c r="Q418" s="26">
        <f>SUM(Table15[[#This Row],[Acceleration B1-3 Total Efforts (Gen 2)]:[Deceleration B1-3 Total Efforts (Gen 2)]])</f>
        <v>144</v>
      </c>
      <c r="R418" s="22">
        <f>AVERAGEIF(Table15[Name],Table15[[#This Row],[Name]],Table15[Total Distance (m)])</f>
        <v>5736.3535444827576</v>
      </c>
      <c r="S418" s="11">
        <f>AVERAGEIF(Table15[Name],Table15[[#This Row],[Name]],Table15[HSD Above 20 km/h])</f>
        <v>310.48689620689652</v>
      </c>
      <c r="T418" s="11">
        <f>AVERAGEIF(Table15[Name],Table15[[#This Row],[Name]],Table15[Maximum Velocity (km/h)])</f>
        <v>28.726263448275855</v>
      </c>
      <c r="U418" s="11">
        <f>AVERAGEIF(Table15[Name],Table15[[#This Row],[Name]],Table15[Velocity Zone 4 (15-20 Km/h) (m)])</f>
        <v>532.37862275862074</v>
      </c>
      <c r="V418" s="11">
        <f>AVERAGEIF(Table15[Name],Table15[[#This Row],[Name]],Table15[Velocity Zone 6 (25 + Km/h) (m)])</f>
        <v>94.211723793103417</v>
      </c>
      <c r="W418" s="11">
        <f>AVERAGEIF(Table15[Name],Table15[[#This Row],[Name]],Table15[Acceleration B1-3 Total Efforts (Gen 2)])</f>
        <v>72.41379310344827</v>
      </c>
      <c r="X418" s="11">
        <f>AVERAGEIF(Table15[Name],Table15[[#This Row],[Name]],Table15[Deceleration B1-3 Total Efforts (Gen 2)])</f>
        <v>61.517241379310342</v>
      </c>
      <c r="Y418" s="11">
        <f>AVERAGEIF(Table15[Name],Table15[[#This Row],[Name]],Table15[High Intensity Distance (m)_&gt;15])</f>
        <v>842.86551896551737</v>
      </c>
      <c r="Z418" s="11">
        <f>AVERAGEIF(Table15[Name],Table15[[#This Row],[Name]],Table15[Velocity Zone 5 (20-25 Km/h) (m)])</f>
        <v>216.27517241379309</v>
      </c>
      <c r="AA418" s="11">
        <f>AVERAGEIF(Table15[Name],Table15[[#This Row],[Name]],Table15[Total Player Load])</f>
        <v>644.87674827586204</v>
      </c>
      <c r="AB418" s="11">
        <f>AVERAGEIF(Table15[Name],Table15[[#This Row],[Name]],Table15[ACC+DEC])</f>
        <v>133.93103448275863</v>
      </c>
      <c r="AC418" s="11">
        <f>AVERAGE(Table15[Total Distance (m)])</f>
        <v>5546.0900840188679</v>
      </c>
      <c r="AD418" s="11">
        <f>AVERAGE(Table15[HSD Above 20 km/h])</f>
        <v>248.67511279245289</v>
      </c>
      <c r="AE418" s="11">
        <f>AVERAGE(Table15[Maximum Velocity (km/h)])</f>
        <v>25.938714150943401</v>
      </c>
      <c r="AF418" s="11">
        <f>AVERAGE(Table15[Velocity Zone 4 (15-20 Km/h) (m)])</f>
        <v>585.63754809433908</v>
      </c>
      <c r="AG418" s="11">
        <f>AVERAGE(Table15[Velocity Zone 6 (25 + Km/h) (m)])</f>
        <v>55.103452830188672</v>
      </c>
      <c r="AH418" s="11">
        <f>AVERAGE(Table15[Acceleration B1-3 Total Efforts (Gen 2)])</f>
        <v>70.932075471698113</v>
      </c>
      <c r="AI418" s="11">
        <f>AVERAGE(Table15[Deceleration B1-3 Total Efforts (Gen 2)])</f>
        <v>58.513207547169813</v>
      </c>
      <c r="AJ418" s="11">
        <f>AVERAGE(Table15[High Intensity Distance (m)_&gt;15])</f>
        <v>834.31266088679206</v>
      </c>
      <c r="AK418" s="11">
        <f>AVERAGE(Table15[Velocity Zone 5 (20-25 Km/h) (m)])</f>
        <v>193.57165996226419</v>
      </c>
      <c r="AL418" s="11">
        <f>AVERAGE(Table15[Total Player Load])</f>
        <v>612.17092028301886</v>
      </c>
      <c r="AM418" s="11">
        <f>AVERAGE(Table15[ACC+DEC])</f>
        <v>129.44528301886791</v>
      </c>
      <c r="AN418" s="11" t="str">
        <f>TEXT(Table15[[#This Row],[Date]],"mmmm")</f>
        <v>août</v>
      </c>
      <c r="AO418" s="11" t="e">
        <f ca="1">_xlfn.MAXIFS(Table15[Total Distance (m)],Table15[Name],Table15[[#This Row],[Name]])</f>
        <v>#NAME?</v>
      </c>
      <c r="AP418" s="11" t="e">
        <f ca="1">_xlfn.MAXIFS(Table15[HSD Above 20 km/h],Table15[Name],Table15[[#This Row],[Name]])</f>
        <v>#NAME?</v>
      </c>
      <c r="AQ418" s="11" t="e">
        <f ca="1">_xlfn.MAXIFS(Table15[Maximum Velocity (km/h)],Table15[Name],Table15[[#This Row],[Name]])</f>
        <v>#NAME?</v>
      </c>
      <c r="AR418" s="9" t="e">
        <f ca="1">Table15[[#This Row],[Maximum Velocity (km/h)]]/Table15[[#This Row],[Max_Maximum Velocity (km/h)]]</f>
        <v>#NAME?</v>
      </c>
      <c r="AS418" s="11" t="e">
        <f ca="1">_xlfn.MAXIFS(Table15[Velocity Zone 4 (15-20 Km/h) (m)],Table15[Name],Table15[[#This Row],[Name]])</f>
        <v>#NAME?</v>
      </c>
      <c r="AT418" s="11" t="e">
        <f ca="1">_xlfn.MAXIFS(Table15[Velocity Zone 6 (25 + Km/h) (m)],Table15[Name],Table15[[#This Row],[Name]])</f>
        <v>#NAME?</v>
      </c>
      <c r="AU418" s="11" t="e">
        <f ca="1">_xlfn.MAXIFS(Table15[Acceleration B1-3 Total Efforts (Gen 2)],Table15[Name],Table15[[#This Row],[Name]])</f>
        <v>#NAME?</v>
      </c>
      <c r="AV418" s="11" t="e">
        <f ca="1">_xlfn.MAXIFS(Table15[Deceleration B1-3 Total Efforts (Gen 2)],Table15[Name],Table15[[#This Row],[Name]])</f>
        <v>#NAME?</v>
      </c>
      <c r="AW418" s="11" t="e">
        <f ca="1">_xlfn.MAXIFS(Table15[High Intensity Distance (m)_&gt;15],Table15[Name],Table15[[#This Row],[Name]])</f>
        <v>#NAME?</v>
      </c>
      <c r="AX418" s="11" t="e">
        <f ca="1">_xlfn.MAXIFS(Table15[Velocity Zone 5 (20-25 Km/h) (m)],Table15[Name],Table15[[#This Row],[Name]])</f>
        <v>#NAME?</v>
      </c>
      <c r="AY418" s="11" t="e">
        <f ca="1">_xlfn.MAXIFS(Table15[Total Player Load],Table15[Name],Table15[[#This Row],[Name]])</f>
        <v>#NAME?</v>
      </c>
      <c r="AZ418" s="11" t="e">
        <f ca="1">_xlfn.MAXIFS(Table15[ACC+DEC],Table15[Name],Table15[[#This Row],[Name]])</f>
        <v>#NAME?</v>
      </c>
      <c r="BA418" s="11">
        <f>CONVERT(Table15[[#This Row],[Total Duration]],"day","mn")</f>
        <v>74.616666666666646</v>
      </c>
      <c r="BB418" s="12">
        <f>Table15[[#This Row],[HSD Above 20 km/h]]/Table15[[#This Row],[Duration(min)]]</f>
        <v>2.0917578735760562</v>
      </c>
      <c r="BC418" s="12">
        <f>Table15[[#This Row],[Velocity Zone 4 (15-20 Km/h) (m)]]/Table15[[#This Row],[Duration(min)]]</f>
        <v>3.5941030600848789</v>
      </c>
      <c r="BD418" s="12">
        <f>Table15[[#This Row],[Velocity Zone 6 (25 + Km/h) (m)]]/Table15[[#This Row],[Duration(min)]]</f>
        <v>0.57225820862184518</v>
      </c>
      <c r="BE418" s="12">
        <f>Table15[[#This Row],[Acceleration B1-3 Total Efforts (Gen 2)]]/Table15[[#This Row],[Duration(min)]]</f>
        <v>1.0587446951083317</v>
      </c>
      <c r="BF418" s="12">
        <f>Table15[[#This Row],[Deceleration B1-3 Total Efforts (Gen 2)]]/Table15[[#This Row],[Duration(min)]]</f>
        <v>0.87111905293723502</v>
      </c>
      <c r="BG418" s="12">
        <f>Table15[[#This Row],[High Intensity Distance (m)_&gt;15]]/Table15[[#This Row],[Duration(min)]]</f>
        <v>5.6858609336609351</v>
      </c>
      <c r="BH418" s="12">
        <f>Table15[[#This Row],[Velocity Zone 5 (20-25 Km/h) (m)]]/Table15[[#This Row],[Duration(min)]]</f>
        <v>1.5194996649542107</v>
      </c>
      <c r="BI418" s="12">
        <f>Table15[[#This Row],[Total Player Load]]/Table15[[#This Row],[Duration(min)]]</f>
        <v>7.5271864194773306</v>
      </c>
      <c r="BJ418" s="12">
        <f>Table15[[#This Row],[ACC+DEC]]/Table15[[#This Row],[Duration(min)]]</f>
        <v>1.9298637480455667</v>
      </c>
      <c r="BK418" s="11"/>
      <c r="BL418" s="11"/>
    </row>
    <row r="419" spans="1:64" x14ac:dyDescent="0.3">
      <c r="A419" s="6" t="s">
        <v>32</v>
      </c>
      <c r="B419" s="6" t="s">
        <v>283</v>
      </c>
      <c r="C419" s="18" t="s">
        <v>284</v>
      </c>
      <c r="D419" s="6" t="s">
        <v>33</v>
      </c>
      <c r="E419" s="17" t="s">
        <v>286</v>
      </c>
      <c r="F419" s="19">
        <v>5097.0273399999996</v>
      </c>
      <c r="G419" s="19">
        <v>50.09</v>
      </c>
      <c r="H419" s="19">
        <v>24.94661</v>
      </c>
      <c r="I419" s="19">
        <v>343.07001000000002</v>
      </c>
      <c r="J419" s="19">
        <v>6.39</v>
      </c>
      <c r="K419" s="19">
        <v>74</v>
      </c>
      <c r="L419" s="19">
        <v>74</v>
      </c>
      <c r="M419" s="19">
        <v>393.16001</v>
      </c>
      <c r="N419" s="19">
        <v>43.7</v>
      </c>
      <c r="O419" s="19">
        <v>652.79529000000002</v>
      </c>
      <c r="P419" s="25">
        <v>68.298820000000006</v>
      </c>
      <c r="Q419" s="26">
        <f>SUM(Table15[[#This Row],[Acceleration B1-3 Total Efforts (Gen 2)]:[Deceleration B1-3 Total Efforts (Gen 2)]])</f>
        <v>148</v>
      </c>
      <c r="R419" s="22">
        <f>AVERAGEIF(Table15[Name],Table15[[#This Row],[Name]],Table15[Total Distance (m)])</f>
        <v>6055.5326909677415</v>
      </c>
      <c r="S419" s="11">
        <f>AVERAGEIF(Table15[Name],Table15[[#This Row],[Name]],Table15[HSD Above 20 km/h])</f>
        <v>274.67451548387095</v>
      </c>
      <c r="T419" s="11">
        <f>AVERAGEIF(Table15[Name],Table15[[#This Row],[Name]],Table15[Maximum Velocity (km/h)])</f>
        <v>26.296229354838712</v>
      </c>
      <c r="U419" s="11">
        <f>AVERAGEIF(Table15[Name],Table15[[#This Row],[Name]],Table15[Velocity Zone 4 (15-20 Km/h) (m)])</f>
        <v>708.64805967741938</v>
      </c>
      <c r="V419" s="11">
        <f>AVERAGEIF(Table15[Name],Table15[[#This Row],[Name]],Table15[Velocity Zone 6 (25 + Km/h) (m)])</f>
        <v>66.10161225806452</v>
      </c>
      <c r="W419" s="11">
        <f>AVERAGEIF(Table15[Name],Table15[[#This Row],[Name]],Table15[Acceleration B1-3 Total Efforts (Gen 2)])</f>
        <v>82.935483870967744</v>
      </c>
      <c r="X419" s="11">
        <f>AVERAGEIF(Table15[Name],Table15[[#This Row],[Name]],Table15[Deceleration B1-3 Total Efforts (Gen 2)])</f>
        <v>67.774193548387103</v>
      </c>
      <c r="Y419" s="11">
        <f>AVERAGEIF(Table15[Name],Table15[[#This Row],[Name]],Table15[High Intensity Distance (m)_&gt;15])</f>
        <v>983.32257516129016</v>
      </c>
      <c r="Z419" s="11">
        <f>AVERAGEIF(Table15[Name],Table15[[#This Row],[Name]],Table15[Velocity Zone 5 (20-25 Km/h) (m)])</f>
        <v>208.5729032258065</v>
      </c>
      <c r="AA419" s="11">
        <f>AVERAGEIF(Table15[Name],Table15[[#This Row],[Name]],Table15[Total Player Load])</f>
        <v>684.52521000000002</v>
      </c>
      <c r="AB419" s="11">
        <f>AVERAGEIF(Table15[Name],Table15[[#This Row],[Name]],Table15[ACC+DEC])</f>
        <v>150.70967741935485</v>
      </c>
      <c r="AC419" s="11">
        <f>AVERAGE(Table15[Total Distance (m)])</f>
        <v>5546.0900840188679</v>
      </c>
      <c r="AD419" s="11">
        <f>AVERAGE(Table15[HSD Above 20 km/h])</f>
        <v>248.67511279245289</v>
      </c>
      <c r="AE419" s="11">
        <f>AVERAGE(Table15[Maximum Velocity (km/h)])</f>
        <v>25.938714150943401</v>
      </c>
      <c r="AF419" s="11">
        <f>AVERAGE(Table15[Velocity Zone 4 (15-20 Km/h) (m)])</f>
        <v>585.63754809433908</v>
      </c>
      <c r="AG419" s="11">
        <f>AVERAGE(Table15[Velocity Zone 6 (25 + Km/h) (m)])</f>
        <v>55.103452830188672</v>
      </c>
      <c r="AH419" s="11">
        <f>AVERAGE(Table15[Acceleration B1-3 Total Efforts (Gen 2)])</f>
        <v>70.932075471698113</v>
      </c>
      <c r="AI419" s="11">
        <f>AVERAGE(Table15[Deceleration B1-3 Total Efforts (Gen 2)])</f>
        <v>58.513207547169813</v>
      </c>
      <c r="AJ419" s="11">
        <f>AVERAGE(Table15[High Intensity Distance (m)_&gt;15])</f>
        <v>834.31266088679206</v>
      </c>
      <c r="AK419" s="11">
        <f>AVERAGE(Table15[Velocity Zone 5 (20-25 Km/h) (m)])</f>
        <v>193.57165996226419</v>
      </c>
      <c r="AL419" s="11">
        <f>AVERAGE(Table15[Total Player Load])</f>
        <v>612.17092028301886</v>
      </c>
      <c r="AM419" s="11">
        <f>AVERAGE(Table15[ACC+DEC])</f>
        <v>129.44528301886791</v>
      </c>
      <c r="AN419" s="11" t="str">
        <f>TEXT(Table15[[#This Row],[Date]],"mmmm")</f>
        <v>août</v>
      </c>
      <c r="AO419" s="11" t="e">
        <f ca="1">_xlfn.MAXIFS(Table15[Total Distance (m)],Table15[Name],Table15[[#This Row],[Name]])</f>
        <v>#NAME?</v>
      </c>
      <c r="AP419" s="11" t="e">
        <f ca="1">_xlfn.MAXIFS(Table15[HSD Above 20 km/h],Table15[Name],Table15[[#This Row],[Name]])</f>
        <v>#NAME?</v>
      </c>
      <c r="AQ419" s="11" t="e">
        <f ca="1">_xlfn.MAXIFS(Table15[Maximum Velocity (km/h)],Table15[Name],Table15[[#This Row],[Name]])</f>
        <v>#NAME?</v>
      </c>
      <c r="AR419" s="9" t="e">
        <f ca="1">Table15[[#This Row],[Maximum Velocity (km/h)]]/Table15[[#This Row],[Max_Maximum Velocity (km/h)]]</f>
        <v>#NAME?</v>
      </c>
      <c r="AS419" s="11" t="e">
        <f ca="1">_xlfn.MAXIFS(Table15[Velocity Zone 4 (15-20 Km/h) (m)],Table15[Name],Table15[[#This Row],[Name]])</f>
        <v>#NAME?</v>
      </c>
      <c r="AT419" s="11" t="e">
        <f ca="1">_xlfn.MAXIFS(Table15[Velocity Zone 6 (25 + Km/h) (m)],Table15[Name],Table15[[#This Row],[Name]])</f>
        <v>#NAME?</v>
      </c>
      <c r="AU419" s="11" t="e">
        <f ca="1">_xlfn.MAXIFS(Table15[Acceleration B1-3 Total Efforts (Gen 2)],Table15[Name],Table15[[#This Row],[Name]])</f>
        <v>#NAME?</v>
      </c>
      <c r="AV419" s="11" t="e">
        <f ca="1">_xlfn.MAXIFS(Table15[Deceleration B1-3 Total Efforts (Gen 2)],Table15[Name],Table15[[#This Row],[Name]])</f>
        <v>#NAME?</v>
      </c>
      <c r="AW419" s="11" t="e">
        <f ca="1">_xlfn.MAXIFS(Table15[High Intensity Distance (m)_&gt;15],Table15[Name],Table15[[#This Row],[Name]])</f>
        <v>#NAME?</v>
      </c>
      <c r="AX419" s="11" t="e">
        <f ca="1">_xlfn.MAXIFS(Table15[Velocity Zone 5 (20-25 Km/h) (m)],Table15[Name],Table15[[#This Row],[Name]])</f>
        <v>#NAME?</v>
      </c>
      <c r="AY419" s="11" t="e">
        <f ca="1">_xlfn.MAXIFS(Table15[Total Player Load],Table15[Name],Table15[[#This Row],[Name]])</f>
        <v>#NAME?</v>
      </c>
      <c r="AZ419" s="11" t="e">
        <f ca="1">_xlfn.MAXIFS(Table15[ACC+DEC],Table15[Name],Table15[[#This Row],[Name]])</f>
        <v>#NAME?</v>
      </c>
      <c r="BA419" s="11">
        <f>CONVERT(Table15[[#This Row],[Total Duration]],"day","mn")</f>
        <v>74.616666666666646</v>
      </c>
      <c r="BB419" s="12">
        <f>Table15[[#This Row],[HSD Above 20 km/h]]/Table15[[#This Row],[Duration(min)]]</f>
        <v>0.67129774402501696</v>
      </c>
      <c r="BC419" s="12">
        <f>Table15[[#This Row],[Velocity Zone 4 (15-20 Km/h) (m)]]/Table15[[#This Row],[Duration(min)]]</f>
        <v>4.5977664954210429</v>
      </c>
      <c r="BD419" s="12">
        <f>Table15[[#This Row],[Velocity Zone 6 (25 + Km/h) (m)]]/Table15[[#This Row],[Duration(min)]]</f>
        <v>8.5637703819522015E-2</v>
      </c>
      <c r="BE419" s="12">
        <f>Table15[[#This Row],[Acceleration B1-3 Total Efforts (Gen 2)]]/Table15[[#This Row],[Duration(min)]]</f>
        <v>0.99173553719008289</v>
      </c>
      <c r="BF419" s="12">
        <f>Table15[[#This Row],[Deceleration B1-3 Total Efforts (Gen 2)]]/Table15[[#This Row],[Duration(min)]]</f>
        <v>0.99173553719008289</v>
      </c>
      <c r="BG419" s="12">
        <f>Table15[[#This Row],[High Intensity Distance (m)_&gt;15]]/Table15[[#This Row],[Duration(min)]]</f>
        <v>5.2690642394460587</v>
      </c>
      <c r="BH419" s="12">
        <f>Table15[[#This Row],[Velocity Zone 5 (20-25 Km/h) (m)]]/Table15[[#This Row],[Duration(min)]]</f>
        <v>0.585660040205495</v>
      </c>
      <c r="BI419" s="12">
        <f>Table15[[#This Row],[Total Player Load]]/Table15[[#This Row],[Duration(min)]]</f>
        <v>8.7486525351798115</v>
      </c>
      <c r="BJ419" s="12">
        <f>Table15[[#This Row],[ACC+DEC]]/Table15[[#This Row],[Duration(min)]]</f>
        <v>1.9834710743801658</v>
      </c>
      <c r="BK419" s="11"/>
      <c r="BL419" s="11"/>
    </row>
    <row r="420" spans="1:64" x14ac:dyDescent="0.3">
      <c r="A420" s="6" t="s">
        <v>34</v>
      </c>
      <c r="B420" s="6" t="s">
        <v>283</v>
      </c>
      <c r="C420" s="18" t="s">
        <v>284</v>
      </c>
      <c r="D420" s="6" t="s">
        <v>19</v>
      </c>
      <c r="E420" s="17" t="s">
        <v>285</v>
      </c>
      <c r="F420" s="19">
        <v>4732.4326199999996</v>
      </c>
      <c r="G420" s="19">
        <v>72.5</v>
      </c>
      <c r="H420" s="19">
        <v>28.38842</v>
      </c>
      <c r="I420" s="19">
        <v>299.81</v>
      </c>
      <c r="J420" s="19">
        <v>14.25</v>
      </c>
      <c r="K420" s="19">
        <v>61</v>
      </c>
      <c r="L420" s="19">
        <v>50</v>
      </c>
      <c r="M420" s="19">
        <v>372.31</v>
      </c>
      <c r="N420" s="19">
        <v>58.25</v>
      </c>
      <c r="O420" s="19">
        <v>471.60876000000002</v>
      </c>
      <c r="P420" s="25">
        <v>63.573070000000001</v>
      </c>
      <c r="Q420" s="26">
        <f>SUM(Table15[[#This Row],[Acceleration B1-3 Total Efforts (Gen 2)]:[Deceleration B1-3 Total Efforts (Gen 2)]])</f>
        <v>111</v>
      </c>
      <c r="R420" s="22">
        <f>AVERAGEIF(Table15[Name],Table15[[#This Row],[Name]],Table15[Total Distance (m)])</f>
        <v>5581.052372000001</v>
      </c>
      <c r="S420" s="11">
        <f>AVERAGEIF(Table15[Name],Table15[[#This Row],[Name]],Table15[HSD Above 20 km/h])</f>
        <v>222.46299999999994</v>
      </c>
      <c r="T420" s="11">
        <f>AVERAGEIF(Table15[Name],Table15[[#This Row],[Name]],Table15[Maximum Velocity (km/h)])</f>
        <v>25.694832333333334</v>
      </c>
      <c r="U420" s="11">
        <f>AVERAGEIF(Table15[Name],Table15[[#This Row],[Name]],Table15[Velocity Zone 4 (15-20 Km/h) (m)])</f>
        <v>541.62199466666652</v>
      </c>
      <c r="V420" s="11">
        <f>AVERAGEIF(Table15[Name],Table15[[#This Row],[Name]],Table15[Velocity Zone 6 (25 + Km/h) (m)])</f>
        <v>43.164333333333325</v>
      </c>
      <c r="W420" s="11">
        <f>AVERAGEIF(Table15[Name],Table15[[#This Row],[Name]],Table15[Acceleration B1-3 Total Efforts (Gen 2)])</f>
        <v>53.666666666666664</v>
      </c>
      <c r="X420" s="11">
        <f>AVERAGEIF(Table15[Name],Table15[[#This Row],[Name]],Table15[Deceleration B1-3 Total Efforts (Gen 2)])</f>
        <v>40</v>
      </c>
      <c r="Y420" s="11">
        <f>AVERAGEIF(Table15[Name],Table15[[#This Row],[Name]],Table15[High Intensity Distance (m)_&gt;15])</f>
        <v>764.0849946666666</v>
      </c>
      <c r="Z420" s="11">
        <f>AVERAGEIF(Table15[Name],Table15[[#This Row],[Name]],Table15[Velocity Zone 5 (20-25 Km/h) (m)])</f>
        <v>179.29866666666666</v>
      </c>
      <c r="AA420" s="11">
        <f>AVERAGEIF(Table15[Name],Table15[[#This Row],[Name]],Table15[Total Player Load])</f>
        <v>509.93909600000012</v>
      </c>
      <c r="AB420" s="11">
        <f>AVERAGEIF(Table15[Name],Table15[[#This Row],[Name]],Table15[ACC+DEC])</f>
        <v>93.666666666666671</v>
      </c>
      <c r="AC420" s="11">
        <f>AVERAGE(Table15[Total Distance (m)])</f>
        <v>5546.0900840188679</v>
      </c>
      <c r="AD420" s="11">
        <f>AVERAGE(Table15[HSD Above 20 km/h])</f>
        <v>248.67511279245289</v>
      </c>
      <c r="AE420" s="11">
        <f>AVERAGE(Table15[Maximum Velocity (km/h)])</f>
        <v>25.938714150943401</v>
      </c>
      <c r="AF420" s="11">
        <f>AVERAGE(Table15[Velocity Zone 4 (15-20 Km/h) (m)])</f>
        <v>585.63754809433908</v>
      </c>
      <c r="AG420" s="11">
        <f>AVERAGE(Table15[Velocity Zone 6 (25 + Km/h) (m)])</f>
        <v>55.103452830188672</v>
      </c>
      <c r="AH420" s="11">
        <f>AVERAGE(Table15[Acceleration B1-3 Total Efforts (Gen 2)])</f>
        <v>70.932075471698113</v>
      </c>
      <c r="AI420" s="11">
        <f>AVERAGE(Table15[Deceleration B1-3 Total Efforts (Gen 2)])</f>
        <v>58.513207547169813</v>
      </c>
      <c r="AJ420" s="11">
        <f>AVERAGE(Table15[High Intensity Distance (m)_&gt;15])</f>
        <v>834.31266088679206</v>
      </c>
      <c r="AK420" s="11">
        <f>AVERAGE(Table15[Velocity Zone 5 (20-25 Km/h) (m)])</f>
        <v>193.57165996226419</v>
      </c>
      <c r="AL420" s="11">
        <f>AVERAGE(Table15[Total Player Load])</f>
        <v>612.17092028301886</v>
      </c>
      <c r="AM420" s="11">
        <f>AVERAGE(Table15[ACC+DEC])</f>
        <v>129.44528301886791</v>
      </c>
      <c r="AN420" s="11" t="str">
        <f>TEXT(Table15[[#This Row],[Date]],"mmmm")</f>
        <v>août</v>
      </c>
      <c r="AO420" s="11" t="e">
        <f ca="1">_xlfn.MAXIFS(Table15[Total Distance (m)],Table15[Name],Table15[[#This Row],[Name]])</f>
        <v>#NAME?</v>
      </c>
      <c r="AP420" s="11" t="e">
        <f ca="1">_xlfn.MAXIFS(Table15[HSD Above 20 km/h],Table15[Name],Table15[[#This Row],[Name]])</f>
        <v>#NAME?</v>
      </c>
      <c r="AQ420" s="11" t="e">
        <f ca="1">_xlfn.MAXIFS(Table15[Maximum Velocity (km/h)],Table15[Name],Table15[[#This Row],[Name]])</f>
        <v>#NAME?</v>
      </c>
      <c r="AR420" s="9" t="e">
        <f ca="1">Table15[[#This Row],[Maximum Velocity (km/h)]]/Table15[[#This Row],[Max_Maximum Velocity (km/h)]]</f>
        <v>#NAME?</v>
      </c>
      <c r="AS420" s="11" t="e">
        <f ca="1">_xlfn.MAXIFS(Table15[Velocity Zone 4 (15-20 Km/h) (m)],Table15[Name],Table15[[#This Row],[Name]])</f>
        <v>#NAME?</v>
      </c>
      <c r="AT420" s="11" t="e">
        <f ca="1">_xlfn.MAXIFS(Table15[Velocity Zone 6 (25 + Km/h) (m)],Table15[Name],Table15[[#This Row],[Name]])</f>
        <v>#NAME?</v>
      </c>
      <c r="AU420" s="11" t="e">
        <f ca="1">_xlfn.MAXIFS(Table15[Acceleration B1-3 Total Efforts (Gen 2)],Table15[Name],Table15[[#This Row],[Name]])</f>
        <v>#NAME?</v>
      </c>
      <c r="AV420" s="11" t="e">
        <f ca="1">_xlfn.MAXIFS(Table15[Deceleration B1-3 Total Efforts (Gen 2)],Table15[Name],Table15[[#This Row],[Name]])</f>
        <v>#NAME?</v>
      </c>
      <c r="AW420" s="11" t="e">
        <f ca="1">_xlfn.MAXIFS(Table15[High Intensity Distance (m)_&gt;15],Table15[Name],Table15[[#This Row],[Name]])</f>
        <v>#NAME?</v>
      </c>
      <c r="AX420" s="11" t="e">
        <f ca="1">_xlfn.MAXIFS(Table15[Velocity Zone 5 (20-25 Km/h) (m)],Table15[Name],Table15[[#This Row],[Name]])</f>
        <v>#NAME?</v>
      </c>
      <c r="AY420" s="11" t="e">
        <f ca="1">_xlfn.MAXIFS(Table15[Total Player Load],Table15[Name],Table15[[#This Row],[Name]])</f>
        <v>#NAME?</v>
      </c>
      <c r="AZ420" s="11" t="e">
        <f ca="1">_xlfn.MAXIFS(Table15[ACC+DEC],Table15[Name],Table15[[#This Row],[Name]])</f>
        <v>#NAME?</v>
      </c>
      <c r="BA420" s="11">
        <f>CONVERT(Table15[[#This Row],[Total Duration]],"day","mn")</f>
        <v>74.433333333333351</v>
      </c>
      <c r="BB420" s="12">
        <f>Table15[[#This Row],[HSD Above 20 km/h]]/Table15[[#This Row],[Duration(min)]]</f>
        <v>0.9740259740259738</v>
      </c>
      <c r="BC420" s="12">
        <f>Table15[[#This Row],[Velocity Zone 4 (15-20 Km/h) (m)]]/Table15[[#This Row],[Duration(min)]]</f>
        <v>4.0278996865203753</v>
      </c>
      <c r="BD420" s="12">
        <f>Table15[[#This Row],[Velocity Zone 6 (25 + Km/h) (m)]]/Table15[[#This Row],[Duration(min)]]</f>
        <v>0.19144648454993277</v>
      </c>
      <c r="BE420" s="12">
        <f>Table15[[#This Row],[Acceleration B1-3 Total Efforts (Gen 2)]]/Table15[[#This Row],[Duration(min)]]</f>
        <v>0.81952530228392273</v>
      </c>
      <c r="BF420" s="12">
        <f>Table15[[#This Row],[Deceleration B1-3 Total Efforts (Gen 2)]]/Table15[[#This Row],[Duration(min)]]</f>
        <v>0.67174205105239571</v>
      </c>
      <c r="BG420" s="12">
        <f>Table15[[#This Row],[High Intensity Distance (m)_&gt;15]]/Table15[[#This Row],[Duration(min)]]</f>
        <v>5.0019256605463491</v>
      </c>
      <c r="BH420" s="12">
        <f>Table15[[#This Row],[Velocity Zone 5 (20-25 Km/h) (m)]]/Table15[[#This Row],[Duration(min)]]</f>
        <v>0.78257948947604106</v>
      </c>
      <c r="BI420" s="12">
        <f>Table15[[#This Row],[Total Player Load]]/Table15[[#This Row],[Duration(min)]]</f>
        <v>6.3359887147335412</v>
      </c>
      <c r="BJ420" s="12">
        <f>Table15[[#This Row],[ACC+DEC]]/Table15[[#This Row],[Duration(min)]]</f>
        <v>1.4912673533363185</v>
      </c>
      <c r="BK420" s="11"/>
      <c r="BL420" s="11"/>
    </row>
    <row r="421" spans="1:64" x14ac:dyDescent="0.3">
      <c r="A421" s="6" t="s">
        <v>132</v>
      </c>
      <c r="B421" s="6" t="s">
        <v>283</v>
      </c>
      <c r="C421" s="18" t="s">
        <v>284</v>
      </c>
      <c r="D421" s="6" t="s">
        <v>133</v>
      </c>
      <c r="E421" s="17" t="s">
        <v>287</v>
      </c>
      <c r="F421" s="19">
        <v>5485.9819299999999</v>
      </c>
      <c r="G421" s="19">
        <v>169.83999</v>
      </c>
      <c r="H421" s="19">
        <v>29.15597</v>
      </c>
      <c r="I421" s="19">
        <v>492.79998999999998</v>
      </c>
      <c r="J421" s="19">
        <v>22.66</v>
      </c>
      <c r="K421" s="19">
        <v>115</v>
      </c>
      <c r="L421" s="19">
        <v>100</v>
      </c>
      <c r="M421" s="19">
        <v>662.63998000000004</v>
      </c>
      <c r="N421" s="19">
        <v>147.17999</v>
      </c>
      <c r="O421" s="19">
        <v>688.95696999999996</v>
      </c>
      <c r="P421" s="25">
        <v>73.649529999999999</v>
      </c>
      <c r="Q421" s="26">
        <f>SUM(Table15[[#This Row],[Acceleration B1-3 Total Efforts (Gen 2)]:[Deceleration B1-3 Total Efforts (Gen 2)]])</f>
        <v>215</v>
      </c>
      <c r="R421" s="22">
        <f>AVERAGEIF(Table15[Name],Table15[[#This Row],[Name]],Table15[Total Distance (m)])</f>
        <v>5479.0795495652173</v>
      </c>
      <c r="S421" s="11">
        <f>AVERAGEIF(Table15[Name],Table15[[#This Row],[Name]],Table15[HSD Above 20 km/h])</f>
        <v>386.95826173913048</v>
      </c>
      <c r="T421" s="11">
        <f>AVERAGEIF(Table15[Name],Table15[[#This Row],[Name]],Table15[Maximum Velocity (km/h)])</f>
        <v>29.089952173913051</v>
      </c>
      <c r="U421" s="11">
        <f>AVERAGEIF(Table15[Name],Table15[[#This Row],[Name]],Table15[Velocity Zone 4 (15-20 Km/h) (m)])</f>
        <v>636.45826130434773</v>
      </c>
      <c r="V421" s="11">
        <f>AVERAGEIF(Table15[Name],Table15[[#This Row],[Name]],Table15[Velocity Zone 6 (25 + Km/h) (m)])</f>
        <v>92.425217391304358</v>
      </c>
      <c r="W421" s="11">
        <f>AVERAGEIF(Table15[Name],Table15[[#This Row],[Name]],Table15[Acceleration B1-3 Total Efforts (Gen 2)])</f>
        <v>88.347826086956516</v>
      </c>
      <c r="X421" s="11">
        <f>AVERAGEIF(Table15[Name],Table15[[#This Row],[Name]],Table15[Deceleration B1-3 Total Efforts (Gen 2)])</f>
        <v>63.434782608695649</v>
      </c>
      <c r="Y421" s="11">
        <f>AVERAGEIF(Table15[Name],Table15[[#This Row],[Name]],Table15[High Intensity Distance (m)_&gt;15])</f>
        <v>1023.4165230434783</v>
      </c>
      <c r="Z421" s="11">
        <f>AVERAGEIF(Table15[Name],Table15[[#This Row],[Name]],Table15[Velocity Zone 5 (20-25 Km/h) (m)])</f>
        <v>294.53304434782609</v>
      </c>
      <c r="AA421" s="11">
        <f>AVERAGEIF(Table15[Name],Table15[[#This Row],[Name]],Table15[Total Player Load])</f>
        <v>648.57789217391303</v>
      </c>
      <c r="AB421" s="11">
        <f>AVERAGEIF(Table15[Name],Table15[[#This Row],[Name]],Table15[ACC+DEC])</f>
        <v>151.78260869565219</v>
      </c>
      <c r="AC421" s="11">
        <f>AVERAGE(Table15[Total Distance (m)])</f>
        <v>5546.0900840188679</v>
      </c>
      <c r="AD421" s="11">
        <f>AVERAGE(Table15[HSD Above 20 km/h])</f>
        <v>248.67511279245289</v>
      </c>
      <c r="AE421" s="11">
        <f>AVERAGE(Table15[Maximum Velocity (km/h)])</f>
        <v>25.938714150943401</v>
      </c>
      <c r="AF421" s="11">
        <f>AVERAGE(Table15[Velocity Zone 4 (15-20 Km/h) (m)])</f>
        <v>585.63754809433908</v>
      </c>
      <c r="AG421" s="11">
        <f>AVERAGE(Table15[Velocity Zone 6 (25 + Km/h) (m)])</f>
        <v>55.103452830188672</v>
      </c>
      <c r="AH421" s="11">
        <f>AVERAGE(Table15[Acceleration B1-3 Total Efforts (Gen 2)])</f>
        <v>70.932075471698113</v>
      </c>
      <c r="AI421" s="11">
        <f>AVERAGE(Table15[Deceleration B1-3 Total Efforts (Gen 2)])</f>
        <v>58.513207547169813</v>
      </c>
      <c r="AJ421" s="11">
        <f>AVERAGE(Table15[High Intensity Distance (m)_&gt;15])</f>
        <v>834.31266088679206</v>
      </c>
      <c r="AK421" s="11">
        <f>AVERAGE(Table15[Velocity Zone 5 (20-25 Km/h) (m)])</f>
        <v>193.57165996226419</v>
      </c>
      <c r="AL421" s="11">
        <f>AVERAGE(Table15[Total Player Load])</f>
        <v>612.17092028301886</v>
      </c>
      <c r="AM421" s="11">
        <f>AVERAGE(Table15[ACC+DEC])</f>
        <v>129.44528301886791</v>
      </c>
      <c r="AN421" s="11" t="str">
        <f>TEXT(Table15[[#This Row],[Date]],"mmmm")</f>
        <v>août</v>
      </c>
      <c r="AO421" s="11" t="e">
        <f ca="1">_xlfn.MAXIFS(Table15[Total Distance (m)],Table15[Name],Table15[[#This Row],[Name]])</f>
        <v>#NAME?</v>
      </c>
      <c r="AP421" s="11" t="e">
        <f ca="1">_xlfn.MAXIFS(Table15[HSD Above 20 km/h],Table15[Name],Table15[[#This Row],[Name]])</f>
        <v>#NAME?</v>
      </c>
      <c r="AQ421" s="11" t="e">
        <f ca="1">_xlfn.MAXIFS(Table15[Maximum Velocity (km/h)],Table15[Name],Table15[[#This Row],[Name]])</f>
        <v>#NAME?</v>
      </c>
      <c r="AR421" s="9" t="e">
        <f ca="1">Table15[[#This Row],[Maximum Velocity (km/h)]]/Table15[[#This Row],[Max_Maximum Velocity (km/h)]]</f>
        <v>#NAME?</v>
      </c>
      <c r="AS421" s="11" t="e">
        <f ca="1">_xlfn.MAXIFS(Table15[Velocity Zone 4 (15-20 Km/h) (m)],Table15[Name],Table15[[#This Row],[Name]])</f>
        <v>#NAME?</v>
      </c>
      <c r="AT421" s="11" t="e">
        <f ca="1">_xlfn.MAXIFS(Table15[Velocity Zone 6 (25 + Km/h) (m)],Table15[Name],Table15[[#This Row],[Name]])</f>
        <v>#NAME?</v>
      </c>
      <c r="AU421" s="11" t="e">
        <f ca="1">_xlfn.MAXIFS(Table15[Acceleration B1-3 Total Efforts (Gen 2)],Table15[Name],Table15[[#This Row],[Name]])</f>
        <v>#NAME?</v>
      </c>
      <c r="AV421" s="11" t="e">
        <f ca="1">_xlfn.MAXIFS(Table15[Deceleration B1-3 Total Efforts (Gen 2)],Table15[Name],Table15[[#This Row],[Name]])</f>
        <v>#NAME?</v>
      </c>
      <c r="AW421" s="11" t="e">
        <f ca="1">_xlfn.MAXIFS(Table15[High Intensity Distance (m)_&gt;15],Table15[Name],Table15[[#This Row],[Name]])</f>
        <v>#NAME?</v>
      </c>
      <c r="AX421" s="11" t="e">
        <f ca="1">_xlfn.MAXIFS(Table15[Velocity Zone 5 (20-25 Km/h) (m)],Table15[Name],Table15[[#This Row],[Name]])</f>
        <v>#NAME?</v>
      </c>
      <c r="AY421" s="11" t="e">
        <f ca="1">_xlfn.MAXIFS(Table15[Total Player Load],Table15[Name],Table15[[#This Row],[Name]])</f>
        <v>#NAME?</v>
      </c>
      <c r="AZ421" s="11" t="e">
        <f ca="1">_xlfn.MAXIFS(Table15[ACC+DEC],Table15[Name],Table15[[#This Row],[Name]])</f>
        <v>#NAME?</v>
      </c>
      <c r="BA421" s="11">
        <f>CONVERT(Table15[[#This Row],[Total Duration]],"day","mn")</f>
        <v>74.483333333333334</v>
      </c>
      <c r="BB421" s="12">
        <f>Table15[[#This Row],[HSD Above 20 km/h]]/Table15[[#This Row],[Duration(min)]]</f>
        <v>2.2802415305437456</v>
      </c>
      <c r="BC421" s="12">
        <f>Table15[[#This Row],[Velocity Zone 4 (15-20 Km/h) (m)]]/Table15[[#This Row],[Duration(min)]]</f>
        <v>6.6162451107630336</v>
      </c>
      <c r="BD421" s="12">
        <f>Table15[[#This Row],[Velocity Zone 6 (25 + Km/h) (m)]]/Table15[[#This Row],[Duration(min)]]</f>
        <v>0.30422913403445961</v>
      </c>
      <c r="BE421" s="12">
        <f>Table15[[#This Row],[Acceleration B1-3 Total Efforts (Gen 2)]]/Table15[[#This Row],[Duration(min)]]</f>
        <v>1.5439695681360484</v>
      </c>
      <c r="BF421" s="12">
        <f>Table15[[#This Row],[Deceleration B1-3 Total Efforts (Gen 2)]]/Table15[[#This Row],[Duration(min)]]</f>
        <v>1.3425822331617812</v>
      </c>
      <c r="BG421" s="12">
        <f>Table15[[#This Row],[High Intensity Distance (m)_&gt;15]]/Table15[[#This Row],[Duration(min)]]</f>
        <v>8.8964866413067796</v>
      </c>
      <c r="BH421" s="12">
        <f>Table15[[#This Row],[Velocity Zone 5 (20-25 Km/h) (m)]]/Table15[[#This Row],[Duration(min)]]</f>
        <v>1.9760123965092862</v>
      </c>
      <c r="BI421" s="12">
        <f>Table15[[#This Row],[Total Player Load]]/Table15[[#This Row],[Duration(min)]]</f>
        <v>9.2498138733497424</v>
      </c>
      <c r="BJ421" s="12">
        <f>Table15[[#This Row],[ACC+DEC]]/Table15[[#This Row],[Duration(min)]]</f>
        <v>2.8865518012978293</v>
      </c>
      <c r="BK421" s="11"/>
      <c r="BL421" s="11"/>
    </row>
    <row r="422" spans="1:64" x14ac:dyDescent="0.3">
      <c r="A422" s="6" t="s">
        <v>38</v>
      </c>
      <c r="B422" s="6" t="s">
        <v>283</v>
      </c>
      <c r="C422" s="18" t="s">
        <v>284</v>
      </c>
      <c r="D422" s="6" t="s">
        <v>36</v>
      </c>
      <c r="E422" s="17" t="s">
        <v>286</v>
      </c>
      <c r="F422" s="19">
        <v>5016.0952100000004</v>
      </c>
      <c r="G422" s="19">
        <v>50.83</v>
      </c>
      <c r="H422" s="19">
        <v>22.90382</v>
      </c>
      <c r="I422" s="19">
        <v>439.48998999999998</v>
      </c>
      <c r="J422" s="19">
        <v>0</v>
      </c>
      <c r="K422" s="19">
        <v>92</v>
      </c>
      <c r="L422" s="19">
        <v>88</v>
      </c>
      <c r="M422" s="19">
        <v>490.31999000000002</v>
      </c>
      <c r="N422" s="19">
        <v>50.83</v>
      </c>
      <c r="O422" s="19">
        <v>652.79462000000001</v>
      </c>
      <c r="P422" s="25">
        <v>67.214349999999996</v>
      </c>
      <c r="Q422" s="26">
        <f>SUM(Table15[[#This Row],[Acceleration B1-3 Total Efforts (Gen 2)]:[Deceleration B1-3 Total Efforts (Gen 2)]])</f>
        <v>180</v>
      </c>
      <c r="R422" s="22">
        <f>AVERAGEIF(Table15[Name],Table15[[#This Row],[Name]],Table15[Total Distance (m)])</f>
        <v>5862.2701721428584</v>
      </c>
      <c r="S422" s="11">
        <f>AVERAGEIF(Table15[Name],Table15[[#This Row],[Name]],Table15[HSD Above 20 km/h])</f>
        <v>234.10142785714288</v>
      </c>
      <c r="T422" s="11">
        <f>AVERAGEIF(Table15[Name],Table15[[#This Row],[Name]],Table15[Maximum Velocity (km/h)])</f>
        <v>25.695756428571428</v>
      </c>
      <c r="U422" s="11">
        <f>AVERAGEIF(Table15[Name],Table15[[#This Row],[Name]],Table15[Velocity Zone 4 (15-20 Km/h) (m)])</f>
        <v>673.12214035714283</v>
      </c>
      <c r="V422" s="11">
        <f>AVERAGEIF(Table15[Name],Table15[[#This Row],[Name]],Table15[Velocity Zone 6 (25 + Km/h) (m)])</f>
        <v>30.467142857142857</v>
      </c>
      <c r="W422" s="11">
        <f>AVERAGEIF(Table15[Name],Table15[[#This Row],[Name]],Table15[Acceleration B1-3 Total Efforts (Gen 2)])</f>
        <v>78.285714285714292</v>
      </c>
      <c r="X422" s="11">
        <f>AVERAGEIF(Table15[Name],Table15[[#This Row],[Name]],Table15[Deceleration B1-3 Total Efforts (Gen 2)])</f>
        <v>71.178571428571431</v>
      </c>
      <c r="Y422" s="11">
        <f>AVERAGEIF(Table15[Name],Table15[[#This Row],[Name]],Table15[High Intensity Distance (m)_&gt;15])</f>
        <v>907.22356821428571</v>
      </c>
      <c r="Z422" s="11">
        <f>AVERAGEIF(Table15[Name],Table15[[#This Row],[Name]],Table15[Velocity Zone 5 (20-25 Km/h) (m)])</f>
        <v>203.63428500000001</v>
      </c>
      <c r="AA422" s="11">
        <f>AVERAGEIF(Table15[Name],Table15[[#This Row],[Name]],Table15[Total Player Load])</f>
        <v>656.75099392857157</v>
      </c>
      <c r="AB422" s="11">
        <f>AVERAGEIF(Table15[Name],Table15[[#This Row],[Name]],Table15[ACC+DEC])</f>
        <v>149.46428571428572</v>
      </c>
      <c r="AC422" s="11">
        <f>AVERAGE(Table15[Total Distance (m)])</f>
        <v>5546.0900840188679</v>
      </c>
      <c r="AD422" s="11">
        <f>AVERAGE(Table15[HSD Above 20 km/h])</f>
        <v>248.67511279245289</v>
      </c>
      <c r="AE422" s="11">
        <f>AVERAGE(Table15[Maximum Velocity (km/h)])</f>
        <v>25.938714150943401</v>
      </c>
      <c r="AF422" s="11">
        <f>AVERAGE(Table15[Velocity Zone 4 (15-20 Km/h) (m)])</f>
        <v>585.63754809433908</v>
      </c>
      <c r="AG422" s="11">
        <f>AVERAGE(Table15[Velocity Zone 6 (25 + Km/h) (m)])</f>
        <v>55.103452830188672</v>
      </c>
      <c r="AH422" s="11">
        <f>AVERAGE(Table15[Acceleration B1-3 Total Efforts (Gen 2)])</f>
        <v>70.932075471698113</v>
      </c>
      <c r="AI422" s="11">
        <f>AVERAGE(Table15[Deceleration B1-3 Total Efforts (Gen 2)])</f>
        <v>58.513207547169813</v>
      </c>
      <c r="AJ422" s="11">
        <f>AVERAGE(Table15[High Intensity Distance (m)_&gt;15])</f>
        <v>834.31266088679206</v>
      </c>
      <c r="AK422" s="11">
        <f>AVERAGE(Table15[Velocity Zone 5 (20-25 Km/h) (m)])</f>
        <v>193.57165996226419</v>
      </c>
      <c r="AL422" s="11">
        <f>AVERAGE(Table15[Total Player Load])</f>
        <v>612.17092028301886</v>
      </c>
      <c r="AM422" s="11">
        <f>AVERAGE(Table15[ACC+DEC])</f>
        <v>129.44528301886791</v>
      </c>
      <c r="AN422" s="11" t="str">
        <f>TEXT(Table15[[#This Row],[Date]],"mmmm")</f>
        <v>août</v>
      </c>
      <c r="AO422" s="11" t="e">
        <f ca="1">_xlfn.MAXIFS(Table15[Total Distance (m)],Table15[Name],Table15[[#This Row],[Name]])</f>
        <v>#NAME?</v>
      </c>
      <c r="AP422" s="11" t="e">
        <f ca="1">_xlfn.MAXIFS(Table15[HSD Above 20 km/h],Table15[Name],Table15[[#This Row],[Name]])</f>
        <v>#NAME?</v>
      </c>
      <c r="AQ422" s="11" t="e">
        <f ca="1">_xlfn.MAXIFS(Table15[Maximum Velocity (km/h)],Table15[Name],Table15[[#This Row],[Name]])</f>
        <v>#NAME?</v>
      </c>
      <c r="AR422" s="9" t="e">
        <f ca="1">Table15[[#This Row],[Maximum Velocity (km/h)]]/Table15[[#This Row],[Max_Maximum Velocity (km/h)]]</f>
        <v>#NAME?</v>
      </c>
      <c r="AS422" s="11" t="e">
        <f ca="1">_xlfn.MAXIFS(Table15[Velocity Zone 4 (15-20 Km/h) (m)],Table15[Name],Table15[[#This Row],[Name]])</f>
        <v>#NAME?</v>
      </c>
      <c r="AT422" s="11" t="e">
        <f ca="1">_xlfn.MAXIFS(Table15[Velocity Zone 6 (25 + Km/h) (m)],Table15[Name],Table15[[#This Row],[Name]])</f>
        <v>#NAME?</v>
      </c>
      <c r="AU422" s="11" t="e">
        <f ca="1">_xlfn.MAXIFS(Table15[Acceleration B1-3 Total Efforts (Gen 2)],Table15[Name],Table15[[#This Row],[Name]])</f>
        <v>#NAME?</v>
      </c>
      <c r="AV422" s="11" t="e">
        <f ca="1">_xlfn.MAXIFS(Table15[Deceleration B1-3 Total Efforts (Gen 2)],Table15[Name],Table15[[#This Row],[Name]])</f>
        <v>#NAME?</v>
      </c>
      <c r="AW422" s="11" t="e">
        <f ca="1">_xlfn.MAXIFS(Table15[High Intensity Distance (m)_&gt;15],Table15[Name],Table15[[#This Row],[Name]])</f>
        <v>#NAME?</v>
      </c>
      <c r="AX422" s="11" t="e">
        <f ca="1">_xlfn.MAXIFS(Table15[Velocity Zone 5 (20-25 Km/h) (m)],Table15[Name],Table15[[#This Row],[Name]])</f>
        <v>#NAME?</v>
      </c>
      <c r="AY422" s="11" t="e">
        <f ca="1">_xlfn.MAXIFS(Table15[Total Player Load],Table15[Name],Table15[[#This Row],[Name]])</f>
        <v>#NAME?</v>
      </c>
      <c r="AZ422" s="11" t="e">
        <f ca="1">_xlfn.MAXIFS(Table15[ACC+DEC],Table15[Name],Table15[[#This Row],[Name]])</f>
        <v>#NAME?</v>
      </c>
      <c r="BA422" s="11">
        <f>CONVERT(Table15[[#This Row],[Total Duration]],"day","mn")</f>
        <v>74.616666666666646</v>
      </c>
      <c r="BB422" s="12">
        <f>Table15[[#This Row],[HSD Above 20 km/h]]/Table15[[#This Row],[Duration(min)]]</f>
        <v>0.68121509939691771</v>
      </c>
      <c r="BC422" s="12">
        <f>Table15[[#This Row],[Velocity Zone 4 (15-20 Km/h) (m)]]/Table15[[#This Row],[Duration(min)]]</f>
        <v>5.8899708286799211</v>
      </c>
      <c r="BD422" s="12">
        <f>Table15[[#This Row],[Velocity Zone 6 (25 + Km/h) (m)]]/Table15[[#This Row],[Duration(min)]]</f>
        <v>0</v>
      </c>
      <c r="BE422" s="12">
        <f>Table15[[#This Row],[Acceleration B1-3 Total Efforts (Gen 2)]]/Table15[[#This Row],[Duration(min)]]</f>
        <v>1.2329685056957789</v>
      </c>
      <c r="BF422" s="12">
        <f>Table15[[#This Row],[Deceleration B1-3 Total Efforts (Gen 2)]]/Table15[[#This Row],[Duration(min)]]</f>
        <v>1.1793611793611798</v>
      </c>
      <c r="BG422" s="12">
        <f>Table15[[#This Row],[High Intensity Distance (m)_&gt;15]]/Table15[[#This Row],[Duration(min)]]</f>
        <v>6.5711859280768392</v>
      </c>
      <c r="BH422" s="12">
        <f>Table15[[#This Row],[Velocity Zone 5 (20-25 Km/h) (m)]]/Table15[[#This Row],[Duration(min)]]</f>
        <v>0.68121509939691771</v>
      </c>
      <c r="BI422" s="12">
        <f>Table15[[#This Row],[Total Player Load]]/Table15[[#This Row],[Duration(min)]]</f>
        <v>8.7486435559526488</v>
      </c>
      <c r="BJ422" s="12">
        <f>Table15[[#This Row],[ACC+DEC]]/Table15[[#This Row],[Duration(min)]]</f>
        <v>2.4123296850569584</v>
      </c>
      <c r="BK422" s="11"/>
      <c r="BL422" s="11"/>
    </row>
    <row r="423" spans="1:64" x14ac:dyDescent="0.3">
      <c r="A423" s="6" t="s">
        <v>14</v>
      </c>
      <c r="B423" s="6" t="s">
        <v>292</v>
      </c>
      <c r="C423" s="18" t="s">
        <v>293</v>
      </c>
      <c r="D423" s="6" t="s">
        <v>15</v>
      </c>
      <c r="E423" s="17" t="s">
        <v>294</v>
      </c>
      <c r="F423" s="19">
        <v>4837.7451199999996</v>
      </c>
      <c r="G423" s="19">
        <v>292.63</v>
      </c>
      <c r="H423" s="19">
        <v>30.78922</v>
      </c>
      <c r="I423" s="19">
        <v>407.39999</v>
      </c>
      <c r="J423" s="19">
        <v>80.69</v>
      </c>
      <c r="K423" s="19">
        <v>60</v>
      </c>
      <c r="L423" s="19">
        <v>46</v>
      </c>
      <c r="M423" s="19">
        <v>700.02999</v>
      </c>
      <c r="N423" s="19">
        <v>211.94</v>
      </c>
      <c r="O423" s="19">
        <v>540.73352</v>
      </c>
      <c r="P423" s="25">
        <v>52.517870000000002</v>
      </c>
      <c r="Q423" s="26">
        <f>SUM(Table15[[#This Row],[Acceleration B1-3 Total Efforts (Gen 2)]:[Deceleration B1-3 Total Efforts (Gen 2)]])</f>
        <v>106</v>
      </c>
      <c r="R423" s="22">
        <f>AVERAGEIF(Table15[Name],Table15[[#This Row],[Name]],Table15[Total Distance (m)])</f>
        <v>4869.3203724000005</v>
      </c>
      <c r="S423" s="11">
        <f>AVERAGEIF(Table15[Name],Table15[[#This Row],[Name]],Table15[HSD Above 20 km/h])</f>
        <v>247.6363996</v>
      </c>
      <c r="T423" s="11">
        <f>AVERAGEIF(Table15[Name],Table15[[#This Row],[Name]],Table15[Maximum Velocity (km/h)])</f>
        <v>26.278271199999999</v>
      </c>
      <c r="U423" s="11">
        <f>AVERAGEIF(Table15[Name],Table15[[#This Row],[Name]],Table15[Velocity Zone 4 (15-20 Km/h) (m)])</f>
        <v>530.37160040000015</v>
      </c>
      <c r="V423" s="11">
        <f>AVERAGEIF(Table15[Name],Table15[[#This Row],[Name]],Table15[Velocity Zone 6 (25 + Km/h) (m)])</f>
        <v>78.678400000000011</v>
      </c>
      <c r="W423" s="11">
        <f>AVERAGEIF(Table15[Name],Table15[[#This Row],[Name]],Table15[Acceleration B1-3 Total Efforts (Gen 2)])</f>
        <v>62.76</v>
      </c>
      <c r="X423" s="11">
        <f>AVERAGEIF(Table15[Name],Table15[[#This Row],[Name]],Table15[Deceleration B1-3 Total Efforts (Gen 2)])</f>
        <v>54.96</v>
      </c>
      <c r="Y423" s="11">
        <f>AVERAGEIF(Table15[Name],Table15[[#This Row],[Name]],Table15[High Intensity Distance (m)_&gt;15])</f>
        <v>778.00800000000015</v>
      </c>
      <c r="Z423" s="11">
        <f>AVERAGEIF(Table15[Name],Table15[[#This Row],[Name]],Table15[Velocity Zone 5 (20-25 Km/h) (m)])</f>
        <v>168.95799960000005</v>
      </c>
      <c r="AA423" s="11">
        <f>AVERAGEIF(Table15[Name],Table15[[#This Row],[Name]],Table15[Total Player Load])</f>
        <v>537.5049484000001</v>
      </c>
      <c r="AB423" s="11">
        <f>AVERAGEIF(Table15[Name],Table15[[#This Row],[Name]],Table15[ACC+DEC])</f>
        <v>117.72</v>
      </c>
      <c r="AC423" s="11">
        <f>AVERAGE(Table15[Total Distance (m)])</f>
        <v>5546.0900840188679</v>
      </c>
      <c r="AD423" s="11">
        <f>AVERAGE(Table15[HSD Above 20 km/h])</f>
        <v>248.67511279245289</v>
      </c>
      <c r="AE423" s="11">
        <f>AVERAGE(Table15[Maximum Velocity (km/h)])</f>
        <v>25.938714150943401</v>
      </c>
      <c r="AF423" s="11">
        <f>AVERAGE(Table15[Velocity Zone 4 (15-20 Km/h) (m)])</f>
        <v>585.63754809433908</v>
      </c>
      <c r="AG423" s="11">
        <f>AVERAGE(Table15[Velocity Zone 6 (25 + Km/h) (m)])</f>
        <v>55.103452830188672</v>
      </c>
      <c r="AH423" s="11">
        <f>AVERAGE(Table15[Acceleration B1-3 Total Efforts (Gen 2)])</f>
        <v>70.932075471698113</v>
      </c>
      <c r="AI423" s="11">
        <f>AVERAGE(Table15[Deceleration B1-3 Total Efforts (Gen 2)])</f>
        <v>58.513207547169813</v>
      </c>
      <c r="AJ423" s="11">
        <f>AVERAGE(Table15[High Intensity Distance (m)_&gt;15])</f>
        <v>834.31266088679206</v>
      </c>
      <c r="AK423" s="11">
        <f>AVERAGE(Table15[Velocity Zone 5 (20-25 Km/h) (m)])</f>
        <v>193.57165996226419</v>
      </c>
      <c r="AL423" s="11">
        <f>AVERAGE(Table15[Total Player Load])</f>
        <v>612.17092028301886</v>
      </c>
      <c r="AM423" s="11">
        <f>AVERAGE(Table15[ACC+DEC])</f>
        <v>129.44528301886791</v>
      </c>
      <c r="AN423" s="11" t="str">
        <f>TEXT(Table15[[#This Row],[Date]],"mmmm")</f>
        <v>août</v>
      </c>
      <c r="AO423" s="11" t="e">
        <f ca="1">_xlfn.MAXIFS(Table15[Total Distance (m)],Table15[Name],Table15[[#This Row],[Name]])</f>
        <v>#NAME?</v>
      </c>
      <c r="AP423" s="11" t="e">
        <f ca="1">_xlfn.MAXIFS(Table15[HSD Above 20 km/h],Table15[Name],Table15[[#This Row],[Name]])</f>
        <v>#NAME?</v>
      </c>
      <c r="AQ423" s="11" t="e">
        <f ca="1">_xlfn.MAXIFS(Table15[Maximum Velocity (km/h)],Table15[Name],Table15[[#This Row],[Name]])</f>
        <v>#NAME?</v>
      </c>
      <c r="AR423" s="9" t="e">
        <f ca="1">Table15[[#This Row],[Maximum Velocity (km/h)]]/Table15[[#This Row],[Max_Maximum Velocity (km/h)]]</f>
        <v>#NAME?</v>
      </c>
      <c r="AS423" s="11" t="e">
        <f ca="1">_xlfn.MAXIFS(Table15[Velocity Zone 4 (15-20 Km/h) (m)],Table15[Name],Table15[[#This Row],[Name]])</f>
        <v>#NAME?</v>
      </c>
      <c r="AT423" s="11" t="e">
        <f ca="1">_xlfn.MAXIFS(Table15[Velocity Zone 6 (25 + Km/h) (m)],Table15[Name],Table15[[#This Row],[Name]])</f>
        <v>#NAME?</v>
      </c>
      <c r="AU423" s="11" t="e">
        <f ca="1">_xlfn.MAXIFS(Table15[Acceleration B1-3 Total Efforts (Gen 2)],Table15[Name],Table15[[#This Row],[Name]])</f>
        <v>#NAME?</v>
      </c>
      <c r="AV423" s="11" t="e">
        <f ca="1">_xlfn.MAXIFS(Table15[Deceleration B1-3 Total Efforts (Gen 2)],Table15[Name],Table15[[#This Row],[Name]])</f>
        <v>#NAME?</v>
      </c>
      <c r="AW423" s="11" t="e">
        <f ca="1">_xlfn.MAXIFS(Table15[High Intensity Distance (m)_&gt;15],Table15[Name],Table15[[#This Row],[Name]])</f>
        <v>#NAME?</v>
      </c>
      <c r="AX423" s="11" t="e">
        <f ca="1">_xlfn.MAXIFS(Table15[Velocity Zone 5 (20-25 Km/h) (m)],Table15[Name],Table15[[#This Row],[Name]])</f>
        <v>#NAME?</v>
      </c>
      <c r="AY423" s="11" t="e">
        <f ca="1">_xlfn.MAXIFS(Table15[Total Player Load],Table15[Name],Table15[[#This Row],[Name]])</f>
        <v>#NAME?</v>
      </c>
      <c r="AZ423" s="11" t="e">
        <f ca="1">_xlfn.MAXIFS(Table15[ACC+DEC],Table15[Name],Table15[[#This Row],[Name]])</f>
        <v>#NAME?</v>
      </c>
      <c r="BA423" s="11">
        <f>CONVERT(Table15[[#This Row],[Total Duration]],"day","mn")</f>
        <v>92.100000000000009</v>
      </c>
      <c r="BB423" s="12">
        <f>Table15[[#This Row],[HSD Above 20 km/h]]/Table15[[#This Row],[Duration(min)]]</f>
        <v>3.1773072747014113</v>
      </c>
      <c r="BC423" s="12">
        <f>Table15[[#This Row],[Velocity Zone 4 (15-20 Km/h) (m)]]/Table15[[#This Row],[Duration(min)]]</f>
        <v>4.4234526601520079</v>
      </c>
      <c r="BD423" s="12">
        <f>Table15[[#This Row],[Velocity Zone 6 (25 + Km/h) (m)]]/Table15[[#This Row],[Duration(min)]]</f>
        <v>0.87611292073832781</v>
      </c>
      <c r="BE423" s="12">
        <f>Table15[[#This Row],[Acceleration B1-3 Total Efforts (Gen 2)]]/Table15[[#This Row],[Duration(min)]]</f>
        <v>0.65146579804560256</v>
      </c>
      <c r="BF423" s="12">
        <f>Table15[[#This Row],[Deceleration B1-3 Total Efforts (Gen 2)]]/Table15[[#This Row],[Duration(min)]]</f>
        <v>0.49945711183496194</v>
      </c>
      <c r="BG423" s="12">
        <f>Table15[[#This Row],[High Intensity Distance (m)_&gt;15]]/Table15[[#This Row],[Duration(min)]]</f>
        <v>7.6007599348534196</v>
      </c>
      <c r="BH423" s="12">
        <f>Table15[[#This Row],[Velocity Zone 5 (20-25 Km/h) (m)]]/Table15[[#This Row],[Duration(min)]]</f>
        <v>2.3011943539630835</v>
      </c>
      <c r="BI423" s="12">
        <f>Table15[[#This Row],[Total Player Load]]/Table15[[#This Row],[Duration(min)]]</f>
        <v>5.8711565689467964</v>
      </c>
      <c r="BJ423" s="12">
        <f>Table15[[#This Row],[ACC+DEC]]/Table15[[#This Row],[Duration(min)]]</f>
        <v>1.1509229098805644</v>
      </c>
      <c r="BK423" s="11"/>
      <c r="BL423" s="11"/>
    </row>
    <row r="424" spans="1:64" x14ac:dyDescent="0.3">
      <c r="A424" s="6" t="s">
        <v>16</v>
      </c>
      <c r="B424" s="6" t="s">
        <v>292</v>
      </c>
      <c r="C424" s="18" t="s">
        <v>293</v>
      </c>
      <c r="D424" s="6" t="s">
        <v>17</v>
      </c>
      <c r="E424" s="17" t="s">
        <v>294</v>
      </c>
      <c r="F424" s="19">
        <v>4298.0019499999999</v>
      </c>
      <c r="G424" s="19">
        <v>275.02</v>
      </c>
      <c r="H424" s="19">
        <v>28.779499999999999</v>
      </c>
      <c r="I424" s="19">
        <v>242.44</v>
      </c>
      <c r="J424" s="19">
        <v>107.13</v>
      </c>
      <c r="K424" s="19">
        <v>32</v>
      </c>
      <c r="L424" s="19">
        <v>27</v>
      </c>
      <c r="M424" s="19">
        <v>517.46</v>
      </c>
      <c r="N424" s="19">
        <v>167.89</v>
      </c>
      <c r="O424" s="19">
        <v>456.78406000000001</v>
      </c>
      <c r="P424" s="25">
        <v>46.658499999999997</v>
      </c>
      <c r="Q424" s="26">
        <f>SUM(Table15[[#This Row],[Acceleration B1-3 Total Efforts (Gen 2)]:[Deceleration B1-3 Total Efforts (Gen 2)]])</f>
        <v>59</v>
      </c>
      <c r="R424" s="22">
        <f>AVERAGEIF(Table15[Name],Table15[[#This Row],[Name]],Table15[Total Distance (m)])</f>
        <v>5619.8345883333332</v>
      </c>
      <c r="S424" s="11">
        <f>AVERAGEIF(Table15[Name],Table15[[#This Row],[Name]],Table15[HSD Above 20 km/h])</f>
        <v>194.1326656666667</v>
      </c>
      <c r="T424" s="11">
        <f>AVERAGEIF(Table15[Name],Table15[[#This Row],[Name]],Table15[Maximum Velocity (km/h)])</f>
        <v>25.38796266666666</v>
      </c>
      <c r="U424" s="11">
        <f>AVERAGEIF(Table15[Name],Table15[[#This Row],[Name]],Table15[Velocity Zone 4 (15-20 Km/h) (m)])</f>
        <v>452.42266433333327</v>
      </c>
      <c r="V424" s="11">
        <f>AVERAGEIF(Table15[Name],Table15[[#This Row],[Name]],Table15[Velocity Zone 6 (25 + Km/h) (m)])</f>
        <v>48.318666999999991</v>
      </c>
      <c r="W424" s="11">
        <f>AVERAGEIF(Table15[Name],Table15[[#This Row],[Name]],Table15[Acceleration B1-3 Total Efforts (Gen 2)])</f>
        <v>61.2</v>
      </c>
      <c r="X424" s="11">
        <f>AVERAGEIF(Table15[Name],Table15[[#This Row],[Name]],Table15[Deceleration B1-3 Total Efforts (Gen 2)])</f>
        <v>48.06666666666667</v>
      </c>
      <c r="Y424" s="11">
        <f>AVERAGEIF(Table15[Name],Table15[[#This Row],[Name]],Table15[High Intensity Distance (m)_&gt;15])</f>
        <v>646.55532999999991</v>
      </c>
      <c r="Z424" s="11">
        <f>AVERAGEIF(Table15[Name],Table15[[#This Row],[Name]],Table15[Velocity Zone 5 (20-25 Km/h) (m)])</f>
        <v>145.81399866666669</v>
      </c>
      <c r="AA424" s="11">
        <f>AVERAGEIF(Table15[Name],Table15[[#This Row],[Name]],Table15[Total Player Load])</f>
        <v>593.12283433333312</v>
      </c>
      <c r="AB424" s="11">
        <f>AVERAGEIF(Table15[Name],Table15[[#This Row],[Name]],Table15[ACC+DEC])</f>
        <v>109.26666666666667</v>
      </c>
      <c r="AC424" s="11">
        <f>AVERAGE(Table15[Total Distance (m)])</f>
        <v>5546.0900840188679</v>
      </c>
      <c r="AD424" s="11">
        <f>AVERAGE(Table15[HSD Above 20 km/h])</f>
        <v>248.67511279245289</v>
      </c>
      <c r="AE424" s="11">
        <f>AVERAGE(Table15[Maximum Velocity (km/h)])</f>
        <v>25.938714150943401</v>
      </c>
      <c r="AF424" s="11">
        <f>AVERAGE(Table15[Velocity Zone 4 (15-20 Km/h) (m)])</f>
        <v>585.63754809433908</v>
      </c>
      <c r="AG424" s="11">
        <f>AVERAGE(Table15[Velocity Zone 6 (25 + Km/h) (m)])</f>
        <v>55.103452830188672</v>
      </c>
      <c r="AH424" s="11">
        <f>AVERAGE(Table15[Acceleration B1-3 Total Efforts (Gen 2)])</f>
        <v>70.932075471698113</v>
      </c>
      <c r="AI424" s="11">
        <f>AVERAGE(Table15[Deceleration B1-3 Total Efforts (Gen 2)])</f>
        <v>58.513207547169813</v>
      </c>
      <c r="AJ424" s="11">
        <f>AVERAGE(Table15[High Intensity Distance (m)_&gt;15])</f>
        <v>834.31266088679206</v>
      </c>
      <c r="AK424" s="11">
        <f>AVERAGE(Table15[Velocity Zone 5 (20-25 Km/h) (m)])</f>
        <v>193.57165996226419</v>
      </c>
      <c r="AL424" s="11">
        <f>AVERAGE(Table15[Total Player Load])</f>
        <v>612.17092028301886</v>
      </c>
      <c r="AM424" s="11">
        <f>AVERAGE(Table15[ACC+DEC])</f>
        <v>129.44528301886791</v>
      </c>
      <c r="AN424" s="11" t="str">
        <f>TEXT(Table15[[#This Row],[Date]],"mmmm")</f>
        <v>août</v>
      </c>
      <c r="AO424" s="11" t="e">
        <f ca="1">_xlfn.MAXIFS(Table15[Total Distance (m)],Table15[Name],Table15[[#This Row],[Name]])</f>
        <v>#NAME?</v>
      </c>
      <c r="AP424" s="11" t="e">
        <f ca="1">_xlfn.MAXIFS(Table15[HSD Above 20 km/h],Table15[Name],Table15[[#This Row],[Name]])</f>
        <v>#NAME?</v>
      </c>
      <c r="AQ424" s="11" t="e">
        <f ca="1">_xlfn.MAXIFS(Table15[Maximum Velocity (km/h)],Table15[Name],Table15[[#This Row],[Name]])</f>
        <v>#NAME?</v>
      </c>
      <c r="AR424" s="9" t="e">
        <f ca="1">Table15[[#This Row],[Maximum Velocity (km/h)]]/Table15[[#This Row],[Max_Maximum Velocity (km/h)]]</f>
        <v>#NAME?</v>
      </c>
      <c r="AS424" s="11" t="e">
        <f ca="1">_xlfn.MAXIFS(Table15[Velocity Zone 4 (15-20 Km/h) (m)],Table15[Name],Table15[[#This Row],[Name]])</f>
        <v>#NAME?</v>
      </c>
      <c r="AT424" s="11" t="e">
        <f ca="1">_xlfn.MAXIFS(Table15[Velocity Zone 6 (25 + Km/h) (m)],Table15[Name],Table15[[#This Row],[Name]])</f>
        <v>#NAME?</v>
      </c>
      <c r="AU424" s="11" t="e">
        <f ca="1">_xlfn.MAXIFS(Table15[Acceleration B1-3 Total Efforts (Gen 2)],Table15[Name],Table15[[#This Row],[Name]])</f>
        <v>#NAME?</v>
      </c>
      <c r="AV424" s="11" t="e">
        <f ca="1">_xlfn.MAXIFS(Table15[Deceleration B1-3 Total Efforts (Gen 2)],Table15[Name],Table15[[#This Row],[Name]])</f>
        <v>#NAME?</v>
      </c>
      <c r="AW424" s="11" t="e">
        <f ca="1">_xlfn.MAXIFS(Table15[High Intensity Distance (m)_&gt;15],Table15[Name],Table15[[#This Row],[Name]])</f>
        <v>#NAME?</v>
      </c>
      <c r="AX424" s="11" t="e">
        <f ca="1">_xlfn.MAXIFS(Table15[Velocity Zone 5 (20-25 Km/h) (m)],Table15[Name],Table15[[#This Row],[Name]])</f>
        <v>#NAME?</v>
      </c>
      <c r="AY424" s="11" t="e">
        <f ca="1">_xlfn.MAXIFS(Table15[Total Player Load],Table15[Name],Table15[[#This Row],[Name]])</f>
        <v>#NAME?</v>
      </c>
      <c r="AZ424" s="11" t="e">
        <f ca="1">_xlfn.MAXIFS(Table15[ACC+DEC],Table15[Name],Table15[[#This Row],[Name]])</f>
        <v>#NAME?</v>
      </c>
      <c r="BA424" s="11">
        <f>CONVERT(Table15[[#This Row],[Total Duration]],"day","mn")</f>
        <v>92.100000000000009</v>
      </c>
      <c r="BB424" s="12">
        <f>Table15[[#This Row],[HSD Above 20 km/h]]/Table15[[#This Row],[Duration(min)]]</f>
        <v>2.9861020629750268</v>
      </c>
      <c r="BC424" s="12">
        <f>Table15[[#This Row],[Velocity Zone 4 (15-20 Km/h) (m)]]/Table15[[#This Row],[Duration(min)]]</f>
        <v>2.6323561346362645</v>
      </c>
      <c r="BD424" s="12">
        <f>Table15[[#This Row],[Velocity Zone 6 (25 + Km/h) (m)]]/Table15[[#This Row],[Duration(min)]]</f>
        <v>1.1631921824104232</v>
      </c>
      <c r="BE424" s="12">
        <f>Table15[[#This Row],[Acceleration B1-3 Total Efforts (Gen 2)]]/Table15[[#This Row],[Duration(min)]]</f>
        <v>0.34744842562432138</v>
      </c>
      <c r="BF424" s="12">
        <f>Table15[[#This Row],[Deceleration B1-3 Total Efforts (Gen 2)]]/Table15[[#This Row],[Duration(min)]]</f>
        <v>0.29315960912052114</v>
      </c>
      <c r="BG424" s="12">
        <f>Table15[[#This Row],[High Intensity Distance (m)_&gt;15]]/Table15[[#This Row],[Duration(min)]]</f>
        <v>5.6184581976112922</v>
      </c>
      <c r="BH424" s="12">
        <f>Table15[[#This Row],[Velocity Zone 5 (20-25 Km/h) (m)]]/Table15[[#This Row],[Duration(min)]]</f>
        <v>1.8229098805646033</v>
      </c>
      <c r="BI424" s="12">
        <f>Table15[[#This Row],[Total Player Load]]/Table15[[#This Row],[Duration(min)]]</f>
        <v>4.9596532030401734</v>
      </c>
      <c r="BJ424" s="12">
        <f>Table15[[#This Row],[ACC+DEC]]/Table15[[#This Row],[Duration(min)]]</f>
        <v>0.64060803474484251</v>
      </c>
      <c r="BK424" s="11"/>
      <c r="BL424" s="11"/>
    </row>
    <row r="425" spans="1:64" x14ac:dyDescent="0.3">
      <c r="A425" s="6" t="s">
        <v>20</v>
      </c>
      <c r="B425" s="6" t="s">
        <v>292</v>
      </c>
      <c r="C425" s="18" t="s">
        <v>293</v>
      </c>
      <c r="D425" s="6" t="s">
        <v>21</v>
      </c>
      <c r="E425" s="17" t="s">
        <v>295</v>
      </c>
      <c r="F425" s="19">
        <v>5049.3945299999996</v>
      </c>
      <c r="G425" s="19">
        <v>333.94</v>
      </c>
      <c r="H425" s="19">
        <v>31.366669999999999</v>
      </c>
      <c r="I425" s="19">
        <v>435.38</v>
      </c>
      <c r="J425" s="19">
        <v>105.89</v>
      </c>
      <c r="K425" s="19">
        <v>58</v>
      </c>
      <c r="L425" s="19">
        <v>48</v>
      </c>
      <c r="M425" s="19">
        <v>769.32</v>
      </c>
      <c r="N425" s="19">
        <v>228.05</v>
      </c>
      <c r="O425" s="19">
        <v>645.80895999999996</v>
      </c>
      <c r="P425" s="25">
        <v>55.102539999999998</v>
      </c>
      <c r="Q425" s="26">
        <f>SUM(Table15[[#This Row],[Acceleration B1-3 Total Efforts (Gen 2)]:[Deceleration B1-3 Total Efforts (Gen 2)]])</f>
        <v>106</v>
      </c>
      <c r="R425" s="22">
        <f>AVERAGEIF(Table15[Name],Table15[[#This Row],[Name]],Table15[Total Distance (m)])</f>
        <v>5363.5460153333315</v>
      </c>
      <c r="S425" s="11">
        <f>AVERAGEIF(Table15[Name],Table15[[#This Row],[Name]],Table15[HSD Above 20 km/h])</f>
        <v>256.65866566666665</v>
      </c>
      <c r="T425" s="11">
        <f>AVERAGEIF(Table15[Name],Table15[[#This Row],[Name]],Table15[Maximum Velocity (km/h)])</f>
        <v>25.384765000000002</v>
      </c>
      <c r="U425" s="11">
        <f>AVERAGEIF(Table15[Name],Table15[[#This Row],[Name]],Table15[Velocity Zone 4 (15-20 Km/h) (m)])</f>
        <v>556.02699966666682</v>
      </c>
      <c r="V425" s="11">
        <f>AVERAGEIF(Table15[Name],Table15[[#This Row],[Name]],Table15[Velocity Zone 6 (25 + Km/h) (m)])</f>
        <v>51.111667666666676</v>
      </c>
      <c r="W425" s="11">
        <f>AVERAGEIF(Table15[Name],Table15[[#This Row],[Name]],Table15[Acceleration B1-3 Total Efforts (Gen 2)])</f>
        <v>73.8</v>
      </c>
      <c r="X425" s="11">
        <f>AVERAGEIF(Table15[Name],Table15[[#This Row],[Name]],Table15[Deceleration B1-3 Total Efforts (Gen 2)])</f>
        <v>70.533333333333331</v>
      </c>
      <c r="Y425" s="11">
        <f>AVERAGEIF(Table15[Name],Table15[[#This Row],[Name]],Table15[High Intensity Distance (m)_&gt;15])</f>
        <v>812.68566533333353</v>
      </c>
      <c r="Z425" s="11">
        <f>AVERAGEIF(Table15[Name],Table15[[#This Row],[Name]],Table15[Velocity Zone 5 (20-25 Km/h) (m)])</f>
        <v>205.546998</v>
      </c>
      <c r="AA425" s="11">
        <f>AVERAGEIF(Table15[Name],Table15[[#This Row],[Name]],Table15[Total Player Load])</f>
        <v>642.88242899999989</v>
      </c>
      <c r="AB425" s="11">
        <f>AVERAGEIF(Table15[Name],Table15[[#This Row],[Name]],Table15[ACC+DEC])</f>
        <v>144.33333333333334</v>
      </c>
      <c r="AC425" s="11">
        <f>AVERAGE(Table15[Total Distance (m)])</f>
        <v>5546.0900840188679</v>
      </c>
      <c r="AD425" s="11">
        <f>AVERAGE(Table15[HSD Above 20 km/h])</f>
        <v>248.67511279245289</v>
      </c>
      <c r="AE425" s="11">
        <f>AVERAGE(Table15[Maximum Velocity (km/h)])</f>
        <v>25.938714150943401</v>
      </c>
      <c r="AF425" s="11">
        <f>AVERAGE(Table15[Velocity Zone 4 (15-20 Km/h) (m)])</f>
        <v>585.63754809433908</v>
      </c>
      <c r="AG425" s="11">
        <f>AVERAGE(Table15[Velocity Zone 6 (25 + Km/h) (m)])</f>
        <v>55.103452830188672</v>
      </c>
      <c r="AH425" s="11">
        <f>AVERAGE(Table15[Acceleration B1-3 Total Efforts (Gen 2)])</f>
        <v>70.932075471698113</v>
      </c>
      <c r="AI425" s="11">
        <f>AVERAGE(Table15[Deceleration B1-3 Total Efforts (Gen 2)])</f>
        <v>58.513207547169813</v>
      </c>
      <c r="AJ425" s="11">
        <f>AVERAGE(Table15[High Intensity Distance (m)_&gt;15])</f>
        <v>834.31266088679206</v>
      </c>
      <c r="AK425" s="11">
        <f>AVERAGE(Table15[Velocity Zone 5 (20-25 Km/h) (m)])</f>
        <v>193.57165996226419</v>
      </c>
      <c r="AL425" s="11">
        <f>AVERAGE(Table15[Total Player Load])</f>
        <v>612.17092028301886</v>
      </c>
      <c r="AM425" s="11">
        <f>AVERAGE(Table15[ACC+DEC])</f>
        <v>129.44528301886791</v>
      </c>
      <c r="AN425" s="11" t="str">
        <f>TEXT(Table15[[#This Row],[Date]],"mmmm")</f>
        <v>août</v>
      </c>
      <c r="AO425" s="11" t="e">
        <f ca="1">_xlfn.MAXIFS(Table15[Total Distance (m)],Table15[Name],Table15[[#This Row],[Name]])</f>
        <v>#NAME?</v>
      </c>
      <c r="AP425" s="11" t="e">
        <f ca="1">_xlfn.MAXIFS(Table15[HSD Above 20 km/h],Table15[Name],Table15[[#This Row],[Name]])</f>
        <v>#NAME?</v>
      </c>
      <c r="AQ425" s="11" t="e">
        <f ca="1">_xlfn.MAXIFS(Table15[Maximum Velocity (km/h)],Table15[Name],Table15[[#This Row],[Name]])</f>
        <v>#NAME?</v>
      </c>
      <c r="AR425" s="9" t="e">
        <f ca="1">Table15[[#This Row],[Maximum Velocity (km/h)]]/Table15[[#This Row],[Max_Maximum Velocity (km/h)]]</f>
        <v>#NAME?</v>
      </c>
      <c r="AS425" s="11" t="e">
        <f ca="1">_xlfn.MAXIFS(Table15[Velocity Zone 4 (15-20 Km/h) (m)],Table15[Name],Table15[[#This Row],[Name]])</f>
        <v>#NAME?</v>
      </c>
      <c r="AT425" s="11" t="e">
        <f ca="1">_xlfn.MAXIFS(Table15[Velocity Zone 6 (25 + Km/h) (m)],Table15[Name],Table15[[#This Row],[Name]])</f>
        <v>#NAME?</v>
      </c>
      <c r="AU425" s="11" t="e">
        <f ca="1">_xlfn.MAXIFS(Table15[Acceleration B1-3 Total Efforts (Gen 2)],Table15[Name],Table15[[#This Row],[Name]])</f>
        <v>#NAME?</v>
      </c>
      <c r="AV425" s="11" t="e">
        <f ca="1">_xlfn.MAXIFS(Table15[Deceleration B1-3 Total Efforts (Gen 2)],Table15[Name],Table15[[#This Row],[Name]])</f>
        <v>#NAME?</v>
      </c>
      <c r="AW425" s="11" t="e">
        <f ca="1">_xlfn.MAXIFS(Table15[High Intensity Distance (m)_&gt;15],Table15[Name],Table15[[#This Row],[Name]])</f>
        <v>#NAME?</v>
      </c>
      <c r="AX425" s="11" t="e">
        <f ca="1">_xlfn.MAXIFS(Table15[Velocity Zone 5 (20-25 Km/h) (m)],Table15[Name],Table15[[#This Row],[Name]])</f>
        <v>#NAME?</v>
      </c>
      <c r="AY425" s="11" t="e">
        <f ca="1">_xlfn.MAXIFS(Table15[Total Player Load],Table15[Name],Table15[[#This Row],[Name]])</f>
        <v>#NAME?</v>
      </c>
      <c r="AZ425" s="11" t="e">
        <f ca="1">_xlfn.MAXIFS(Table15[ACC+DEC],Table15[Name],Table15[[#This Row],[Name]])</f>
        <v>#NAME?</v>
      </c>
      <c r="BA425" s="11">
        <f>CONVERT(Table15[[#This Row],[Total Duration]],"day","mn")</f>
        <v>91.633333333333354</v>
      </c>
      <c r="BB425" s="12">
        <f>Table15[[#This Row],[HSD Above 20 km/h]]/Table15[[#This Row],[Duration(min)]]</f>
        <v>3.6443070207348116</v>
      </c>
      <c r="BC425" s="12">
        <f>Table15[[#This Row],[Velocity Zone 4 (15-20 Km/h) (m)]]/Table15[[#This Row],[Duration(min)]]</f>
        <v>4.7513277555474707</v>
      </c>
      <c r="BD425" s="12">
        <f>Table15[[#This Row],[Velocity Zone 6 (25 + Km/h) (m)]]/Table15[[#This Row],[Duration(min)]]</f>
        <v>1.1555838486722443</v>
      </c>
      <c r="BE425" s="12">
        <f>Table15[[#This Row],[Acceleration B1-3 Total Efforts (Gen 2)]]/Table15[[#This Row],[Duration(min)]]</f>
        <v>0.63295743906875213</v>
      </c>
      <c r="BF425" s="12">
        <f>Table15[[#This Row],[Deceleration B1-3 Total Efforts (Gen 2)]]/Table15[[#This Row],[Duration(min)]]</f>
        <v>0.52382684612586383</v>
      </c>
      <c r="BG425" s="12">
        <f>Table15[[#This Row],[High Intensity Distance (m)_&gt;15]]/Table15[[#This Row],[Duration(min)]]</f>
        <v>8.3956347762822823</v>
      </c>
      <c r="BH425" s="12">
        <f>Table15[[#This Row],[Velocity Zone 5 (20-25 Km/h) (m)]]/Table15[[#This Row],[Duration(min)]]</f>
        <v>2.4887231720625675</v>
      </c>
      <c r="BI425" s="12">
        <f>Table15[[#This Row],[Total Player Load]]/Table15[[#This Row],[Duration(min)]]</f>
        <v>7.0477514732630029</v>
      </c>
      <c r="BJ425" s="12">
        <f>Table15[[#This Row],[ACC+DEC]]/Table15[[#This Row],[Duration(min)]]</f>
        <v>1.156784285194616</v>
      </c>
      <c r="BK425" s="11"/>
      <c r="BL425" s="11"/>
    </row>
    <row r="426" spans="1:64" x14ac:dyDescent="0.3">
      <c r="A426" s="6" t="s">
        <v>159</v>
      </c>
      <c r="B426" s="6" t="s">
        <v>292</v>
      </c>
      <c r="C426" s="18" t="s">
        <v>293</v>
      </c>
      <c r="D426" s="6" t="s">
        <v>133</v>
      </c>
      <c r="E426" s="17" t="s">
        <v>295</v>
      </c>
      <c r="F426" s="19">
        <v>4782.3974600000001</v>
      </c>
      <c r="G426" s="19">
        <v>444.12000999999998</v>
      </c>
      <c r="H426" s="19">
        <v>29.375129999999999</v>
      </c>
      <c r="I426" s="19">
        <v>577.96001999999999</v>
      </c>
      <c r="J426" s="19">
        <v>84.27</v>
      </c>
      <c r="K426" s="19">
        <v>51</v>
      </c>
      <c r="L426" s="19">
        <v>38</v>
      </c>
      <c r="M426" s="19">
        <v>1022.08003</v>
      </c>
      <c r="N426" s="19">
        <v>359.85001</v>
      </c>
      <c r="O426" s="19">
        <v>517.12994000000003</v>
      </c>
      <c r="P426" s="25">
        <v>52.188780000000001</v>
      </c>
      <c r="Q426" s="26">
        <f>SUM(Table15[[#This Row],[Acceleration B1-3 Total Efforts (Gen 2)]:[Deceleration B1-3 Total Efforts (Gen 2)]])</f>
        <v>89</v>
      </c>
      <c r="R426" s="22">
        <f>AVERAGEIF(Table15[Name],Table15[[#This Row],[Name]],Table15[Total Distance (m)])</f>
        <v>4770.1773194736861</v>
      </c>
      <c r="S426" s="11">
        <f>AVERAGEIF(Table15[Name],Table15[[#This Row],[Name]],Table15[HSD Above 20 km/h])</f>
        <v>287.34263210526314</v>
      </c>
      <c r="T426" s="11">
        <f>AVERAGEIF(Table15[Name],Table15[[#This Row],[Name]],Table15[Maximum Velocity (km/h)])</f>
        <v>26.175440000000002</v>
      </c>
      <c r="U426" s="11">
        <f>AVERAGEIF(Table15[Name],Table15[[#This Row],[Name]],Table15[Velocity Zone 4 (15-20 Km/h) (m)])</f>
        <v>619.53948315789467</v>
      </c>
      <c r="V426" s="11">
        <f>AVERAGEIF(Table15[Name],Table15[[#This Row],[Name]],Table15[Velocity Zone 6 (25 + Km/h) (m)])</f>
        <v>51.665788947368419</v>
      </c>
      <c r="W426" s="11">
        <f>AVERAGEIF(Table15[Name],Table15[[#This Row],[Name]],Table15[Acceleration B1-3 Total Efforts (Gen 2)])</f>
        <v>67</v>
      </c>
      <c r="X426" s="11">
        <f>AVERAGEIF(Table15[Name],Table15[[#This Row],[Name]],Table15[Deceleration B1-3 Total Efforts (Gen 2)])</f>
        <v>53.263157894736842</v>
      </c>
      <c r="Y426" s="11">
        <f>AVERAGEIF(Table15[Name],Table15[[#This Row],[Name]],Table15[High Intensity Distance (m)_&gt;15])</f>
        <v>906.88211526315797</v>
      </c>
      <c r="Z426" s="11">
        <f>AVERAGEIF(Table15[Name],Table15[[#This Row],[Name]],Table15[Velocity Zone 5 (20-25 Km/h) (m)])</f>
        <v>235.67684315789475</v>
      </c>
      <c r="AA426" s="11">
        <f>AVERAGEIF(Table15[Name],Table15[[#This Row],[Name]],Table15[Total Player Load])</f>
        <v>507.92690578947372</v>
      </c>
      <c r="AB426" s="11">
        <f>AVERAGEIF(Table15[Name],Table15[[#This Row],[Name]],Table15[ACC+DEC])</f>
        <v>120.26315789473684</v>
      </c>
      <c r="AC426" s="11">
        <f>AVERAGE(Table15[Total Distance (m)])</f>
        <v>5546.0900840188679</v>
      </c>
      <c r="AD426" s="11">
        <f>AVERAGE(Table15[HSD Above 20 km/h])</f>
        <v>248.67511279245289</v>
      </c>
      <c r="AE426" s="11">
        <f>AVERAGE(Table15[Maximum Velocity (km/h)])</f>
        <v>25.938714150943401</v>
      </c>
      <c r="AF426" s="11">
        <f>AVERAGE(Table15[Velocity Zone 4 (15-20 Km/h) (m)])</f>
        <v>585.63754809433908</v>
      </c>
      <c r="AG426" s="11">
        <f>AVERAGE(Table15[Velocity Zone 6 (25 + Km/h) (m)])</f>
        <v>55.103452830188672</v>
      </c>
      <c r="AH426" s="11">
        <f>AVERAGE(Table15[Acceleration B1-3 Total Efforts (Gen 2)])</f>
        <v>70.932075471698113</v>
      </c>
      <c r="AI426" s="11">
        <f>AVERAGE(Table15[Deceleration B1-3 Total Efforts (Gen 2)])</f>
        <v>58.513207547169813</v>
      </c>
      <c r="AJ426" s="11">
        <f>AVERAGE(Table15[High Intensity Distance (m)_&gt;15])</f>
        <v>834.31266088679206</v>
      </c>
      <c r="AK426" s="11">
        <f>AVERAGE(Table15[Velocity Zone 5 (20-25 Km/h) (m)])</f>
        <v>193.57165996226419</v>
      </c>
      <c r="AL426" s="11">
        <f>AVERAGE(Table15[Total Player Load])</f>
        <v>612.17092028301886</v>
      </c>
      <c r="AM426" s="11">
        <f>AVERAGE(Table15[ACC+DEC])</f>
        <v>129.44528301886791</v>
      </c>
      <c r="AN426" s="11" t="str">
        <f>TEXT(Table15[[#This Row],[Date]],"mmmm")</f>
        <v>août</v>
      </c>
      <c r="AO426" s="11" t="e">
        <f ca="1">_xlfn.MAXIFS(Table15[Total Distance (m)],Table15[Name],Table15[[#This Row],[Name]])</f>
        <v>#NAME?</v>
      </c>
      <c r="AP426" s="11" t="e">
        <f ca="1">_xlfn.MAXIFS(Table15[HSD Above 20 km/h],Table15[Name],Table15[[#This Row],[Name]])</f>
        <v>#NAME?</v>
      </c>
      <c r="AQ426" s="11" t="e">
        <f ca="1">_xlfn.MAXIFS(Table15[Maximum Velocity (km/h)],Table15[Name],Table15[[#This Row],[Name]])</f>
        <v>#NAME?</v>
      </c>
      <c r="AR426" s="9" t="e">
        <f ca="1">Table15[[#This Row],[Maximum Velocity (km/h)]]/Table15[[#This Row],[Max_Maximum Velocity (km/h)]]</f>
        <v>#NAME?</v>
      </c>
      <c r="AS426" s="11" t="e">
        <f ca="1">_xlfn.MAXIFS(Table15[Velocity Zone 4 (15-20 Km/h) (m)],Table15[Name],Table15[[#This Row],[Name]])</f>
        <v>#NAME?</v>
      </c>
      <c r="AT426" s="11" t="e">
        <f ca="1">_xlfn.MAXIFS(Table15[Velocity Zone 6 (25 + Km/h) (m)],Table15[Name],Table15[[#This Row],[Name]])</f>
        <v>#NAME?</v>
      </c>
      <c r="AU426" s="11" t="e">
        <f ca="1">_xlfn.MAXIFS(Table15[Acceleration B1-3 Total Efforts (Gen 2)],Table15[Name],Table15[[#This Row],[Name]])</f>
        <v>#NAME?</v>
      </c>
      <c r="AV426" s="11" t="e">
        <f ca="1">_xlfn.MAXIFS(Table15[Deceleration B1-3 Total Efforts (Gen 2)],Table15[Name],Table15[[#This Row],[Name]])</f>
        <v>#NAME?</v>
      </c>
      <c r="AW426" s="11" t="e">
        <f ca="1">_xlfn.MAXIFS(Table15[High Intensity Distance (m)_&gt;15],Table15[Name],Table15[[#This Row],[Name]])</f>
        <v>#NAME?</v>
      </c>
      <c r="AX426" s="11" t="e">
        <f ca="1">_xlfn.MAXIFS(Table15[Velocity Zone 5 (20-25 Km/h) (m)],Table15[Name],Table15[[#This Row],[Name]])</f>
        <v>#NAME?</v>
      </c>
      <c r="AY426" s="11" t="e">
        <f ca="1">_xlfn.MAXIFS(Table15[Total Player Load],Table15[Name],Table15[[#This Row],[Name]])</f>
        <v>#NAME?</v>
      </c>
      <c r="AZ426" s="11" t="e">
        <f ca="1">_xlfn.MAXIFS(Table15[ACC+DEC],Table15[Name],Table15[[#This Row],[Name]])</f>
        <v>#NAME?</v>
      </c>
      <c r="BA426" s="11">
        <f>CONVERT(Table15[[#This Row],[Total Duration]],"day","mn")</f>
        <v>91.633333333333354</v>
      </c>
      <c r="BB426" s="12">
        <f>Table15[[#This Row],[HSD Above 20 km/h]]/Table15[[#This Row],[Duration(min)]]</f>
        <v>4.8467080029101481</v>
      </c>
      <c r="BC426" s="12">
        <f>Table15[[#This Row],[Velocity Zone 4 (15-20 Km/h) (m)]]/Table15[[#This Row],[Duration(min)]]</f>
        <v>6.3073119679883582</v>
      </c>
      <c r="BD426" s="12">
        <f>Table15[[#This Row],[Velocity Zone 6 (25 + Km/h) (m)]]/Table15[[#This Row],[Duration(min)]]</f>
        <v>0.91964350672971962</v>
      </c>
      <c r="BE426" s="12">
        <f>Table15[[#This Row],[Acceleration B1-3 Total Efforts (Gen 2)]]/Table15[[#This Row],[Duration(min)]]</f>
        <v>0.55656602400873034</v>
      </c>
      <c r="BF426" s="12">
        <f>Table15[[#This Row],[Deceleration B1-3 Total Efforts (Gen 2)]]/Table15[[#This Row],[Duration(min)]]</f>
        <v>0.41469625318297554</v>
      </c>
      <c r="BG426" s="12">
        <f>Table15[[#This Row],[High Intensity Distance (m)_&gt;15]]/Table15[[#This Row],[Duration(min)]]</f>
        <v>11.154019970898506</v>
      </c>
      <c r="BH426" s="12">
        <f>Table15[[#This Row],[Velocity Zone 5 (20-25 Km/h) (m)]]/Table15[[#This Row],[Duration(min)]]</f>
        <v>3.9270644961804284</v>
      </c>
      <c r="BI426" s="12">
        <f>Table15[[#This Row],[Total Player Load]]/Table15[[#This Row],[Duration(min)]]</f>
        <v>5.6434696980720256</v>
      </c>
      <c r="BJ426" s="12">
        <f>Table15[[#This Row],[ACC+DEC]]/Table15[[#This Row],[Duration(min)]]</f>
        <v>0.97126227719170588</v>
      </c>
      <c r="BK426" s="11"/>
      <c r="BL426" s="11"/>
    </row>
    <row r="427" spans="1:64" x14ac:dyDescent="0.3">
      <c r="A427" s="6" t="s">
        <v>250</v>
      </c>
      <c r="B427" s="6" t="s">
        <v>292</v>
      </c>
      <c r="C427" s="18" t="s">
        <v>293</v>
      </c>
      <c r="D427" s="6" t="s">
        <v>21</v>
      </c>
      <c r="E427" s="17" t="s">
        <v>296</v>
      </c>
      <c r="F427" s="19">
        <v>4858.4892600000003</v>
      </c>
      <c r="G427" s="19">
        <v>266.32</v>
      </c>
      <c r="H427" s="19">
        <v>28.047650000000001</v>
      </c>
      <c r="I427" s="19">
        <v>435.17998999999998</v>
      </c>
      <c r="J427" s="19">
        <v>100.85</v>
      </c>
      <c r="K427" s="19">
        <v>68</v>
      </c>
      <c r="L427" s="19">
        <v>44</v>
      </c>
      <c r="M427" s="19">
        <v>701.49999000000003</v>
      </c>
      <c r="N427" s="19">
        <v>165.47</v>
      </c>
      <c r="O427" s="19">
        <v>506.02103</v>
      </c>
      <c r="P427" s="25">
        <v>52.777439999999999</v>
      </c>
      <c r="Q427" s="26">
        <f>SUM(Table15[[#This Row],[Acceleration B1-3 Total Efforts (Gen 2)]:[Deceleration B1-3 Total Efforts (Gen 2)]])</f>
        <v>112</v>
      </c>
      <c r="R427" s="22">
        <f>AVERAGEIF(Table15[Name],Table15[[#This Row],[Name]],Table15[Total Distance (m)])</f>
        <v>4898.160003</v>
      </c>
      <c r="S427" s="11">
        <f>AVERAGEIF(Table15[Name],Table15[[#This Row],[Name]],Table15[HSD Above 20 km/h])</f>
        <v>228.32099899999997</v>
      </c>
      <c r="T427" s="11">
        <f>AVERAGEIF(Table15[Name],Table15[[#This Row],[Name]],Table15[Maximum Velocity (km/h)])</f>
        <v>25.211422000000002</v>
      </c>
      <c r="U427" s="11">
        <f>AVERAGEIF(Table15[Name],Table15[[#This Row],[Name]],Table15[Velocity Zone 4 (15-20 Km/h) (m)])</f>
        <v>531.40400699999998</v>
      </c>
      <c r="V427" s="11">
        <f>AVERAGEIF(Table15[Name],Table15[[#This Row],[Name]],Table15[Velocity Zone 6 (25 + Km/h) (m)])</f>
        <v>54.338999000000001</v>
      </c>
      <c r="W427" s="11">
        <f>AVERAGEIF(Table15[Name],Table15[[#This Row],[Name]],Table15[Acceleration B1-3 Total Efforts (Gen 2)])</f>
        <v>69</v>
      </c>
      <c r="X427" s="11">
        <f>AVERAGEIF(Table15[Name],Table15[[#This Row],[Name]],Table15[Deceleration B1-3 Total Efforts (Gen 2)])</f>
        <v>53.8</v>
      </c>
      <c r="Y427" s="11">
        <f>AVERAGEIF(Table15[Name],Table15[[#This Row],[Name]],Table15[High Intensity Distance (m)_&gt;15])</f>
        <v>759.72500600000001</v>
      </c>
      <c r="Z427" s="11">
        <f>AVERAGEIF(Table15[Name],Table15[[#This Row],[Name]],Table15[Velocity Zone 5 (20-25 Km/h) (m)])</f>
        <v>173.982</v>
      </c>
      <c r="AA427" s="11">
        <f>AVERAGEIF(Table15[Name],Table15[[#This Row],[Name]],Table15[Total Player Load])</f>
        <v>499.90754799999996</v>
      </c>
      <c r="AB427" s="11">
        <f>AVERAGEIF(Table15[Name],Table15[[#This Row],[Name]],Table15[ACC+DEC])</f>
        <v>122.8</v>
      </c>
      <c r="AC427" s="11">
        <f>AVERAGE(Table15[Total Distance (m)])</f>
        <v>5546.0900840188679</v>
      </c>
      <c r="AD427" s="11">
        <f>AVERAGE(Table15[HSD Above 20 km/h])</f>
        <v>248.67511279245289</v>
      </c>
      <c r="AE427" s="11">
        <f>AVERAGE(Table15[Maximum Velocity (km/h)])</f>
        <v>25.938714150943401</v>
      </c>
      <c r="AF427" s="11">
        <f>AVERAGE(Table15[Velocity Zone 4 (15-20 Km/h) (m)])</f>
        <v>585.63754809433908</v>
      </c>
      <c r="AG427" s="11">
        <f>AVERAGE(Table15[Velocity Zone 6 (25 + Km/h) (m)])</f>
        <v>55.103452830188672</v>
      </c>
      <c r="AH427" s="11">
        <f>AVERAGE(Table15[Acceleration B1-3 Total Efforts (Gen 2)])</f>
        <v>70.932075471698113</v>
      </c>
      <c r="AI427" s="11">
        <f>AVERAGE(Table15[Deceleration B1-3 Total Efforts (Gen 2)])</f>
        <v>58.513207547169813</v>
      </c>
      <c r="AJ427" s="11">
        <f>AVERAGE(Table15[High Intensity Distance (m)_&gt;15])</f>
        <v>834.31266088679206</v>
      </c>
      <c r="AK427" s="11">
        <f>AVERAGE(Table15[Velocity Zone 5 (20-25 Km/h) (m)])</f>
        <v>193.57165996226419</v>
      </c>
      <c r="AL427" s="11">
        <f>AVERAGE(Table15[Total Player Load])</f>
        <v>612.17092028301886</v>
      </c>
      <c r="AM427" s="11">
        <f>AVERAGE(Table15[ACC+DEC])</f>
        <v>129.44528301886791</v>
      </c>
      <c r="AN427" s="11" t="str">
        <f>TEXT(Table15[[#This Row],[Date]],"mmmm")</f>
        <v>août</v>
      </c>
      <c r="AO427" s="11" t="e">
        <f ca="1">_xlfn.MAXIFS(Table15[Total Distance (m)],Table15[Name],Table15[[#This Row],[Name]])</f>
        <v>#NAME?</v>
      </c>
      <c r="AP427" s="11" t="e">
        <f ca="1">_xlfn.MAXIFS(Table15[HSD Above 20 km/h],Table15[Name],Table15[[#This Row],[Name]])</f>
        <v>#NAME?</v>
      </c>
      <c r="AQ427" s="11" t="e">
        <f ca="1">_xlfn.MAXIFS(Table15[Maximum Velocity (km/h)],Table15[Name],Table15[[#This Row],[Name]])</f>
        <v>#NAME?</v>
      </c>
      <c r="AR427" s="9" t="e">
        <f ca="1">Table15[[#This Row],[Maximum Velocity (km/h)]]/Table15[[#This Row],[Max_Maximum Velocity (km/h)]]</f>
        <v>#NAME?</v>
      </c>
      <c r="AS427" s="11" t="e">
        <f ca="1">_xlfn.MAXIFS(Table15[Velocity Zone 4 (15-20 Km/h) (m)],Table15[Name],Table15[[#This Row],[Name]])</f>
        <v>#NAME?</v>
      </c>
      <c r="AT427" s="11" t="e">
        <f ca="1">_xlfn.MAXIFS(Table15[Velocity Zone 6 (25 + Km/h) (m)],Table15[Name],Table15[[#This Row],[Name]])</f>
        <v>#NAME?</v>
      </c>
      <c r="AU427" s="11" t="e">
        <f ca="1">_xlfn.MAXIFS(Table15[Acceleration B1-3 Total Efforts (Gen 2)],Table15[Name],Table15[[#This Row],[Name]])</f>
        <v>#NAME?</v>
      </c>
      <c r="AV427" s="11" t="e">
        <f ca="1">_xlfn.MAXIFS(Table15[Deceleration B1-3 Total Efforts (Gen 2)],Table15[Name],Table15[[#This Row],[Name]])</f>
        <v>#NAME?</v>
      </c>
      <c r="AW427" s="11" t="e">
        <f ca="1">_xlfn.MAXIFS(Table15[High Intensity Distance (m)_&gt;15],Table15[Name],Table15[[#This Row],[Name]])</f>
        <v>#NAME?</v>
      </c>
      <c r="AX427" s="11" t="e">
        <f ca="1">_xlfn.MAXIFS(Table15[Velocity Zone 5 (20-25 Km/h) (m)],Table15[Name],Table15[[#This Row],[Name]])</f>
        <v>#NAME?</v>
      </c>
      <c r="AY427" s="11" t="e">
        <f ca="1">_xlfn.MAXIFS(Table15[Total Player Load],Table15[Name],Table15[[#This Row],[Name]])</f>
        <v>#NAME?</v>
      </c>
      <c r="AZ427" s="11" t="e">
        <f ca="1">_xlfn.MAXIFS(Table15[ACC+DEC],Table15[Name],Table15[[#This Row],[Name]])</f>
        <v>#NAME?</v>
      </c>
      <c r="BA427" s="11">
        <f>CONVERT(Table15[[#This Row],[Total Duration]],"day","mn")</f>
        <v>92.05</v>
      </c>
      <c r="BB427" s="12">
        <f>Table15[[#This Row],[HSD Above 20 km/h]]/Table15[[#This Row],[Duration(min)]]</f>
        <v>2.8932102118413905</v>
      </c>
      <c r="BC427" s="12">
        <f>Table15[[#This Row],[Velocity Zone 4 (15-20 Km/h) (m)]]/Table15[[#This Row],[Duration(min)]]</f>
        <v>4.7276479087452472</v>
      </c>
      <c r="BD427" s="12">
        <f>Table15[[#This Row],[Velocity Zone 6 (25 + Km/h) (m)]]/Table15[[#This Row],[Duration(min)]]</f>
        <v>1.0956002172732211</v>
      </c>
      <c r="BE427" s="12">
        <f>Table15[[#This Row],[Acceleration B1-3 Total Efforts (Gen 2)]]/Table15[[#This Row],[Duration(min)]]</f>
        <v>0.73872895165670838</v>
      </c>
      <c r="BF427" s="12">
        <f>Table15[[#This Row],[Deceleration B1-3 Total Efforts (Gen 2)]]/Table15[[#This Row],[Duration(min)]]</f>
        <v>0.47800108636610539</v>
      </c>
      <c r="BG427" s="12">
        <f>Table15[[#This Row],[High Intensity Distance (m)_&gt;15]]/Table15[[#This Row],[Duration(min)]]</f>
        <v>7.6208581205866386</v>
      </c>
      <c r="BH427" s="12">
        <f>Table15[[#This Row],[Velocity Zone 5 (20-25 Km/h) (m)]]/Table15[[#This Row],[Duration(min)]]</f>
        <v>1.7976099945681696</v>
      </c>
      <c r="BI427" s="12">
        <f>Table15[[#This Row],[Total Player Load]]/Table15[[#This Row],[Duration(min)]]</f>
        <v>5.4972409560021731</v>
      </c>
      <c r="BJ427" s="12">
        <f>Table15[[#This Row],[ACC+DEC]]/Table15[[#This Row],[Duration(min)]]</f>
        <v>1.2167300380228137</v>
      </c>
      <c r="BK427" s="11"/>
      <c r="BL427" s="11"/>
    </row>
    <row r="428" spans="1:64" x14ac:dyDescent="0.3">
      <c r="A428" s="6" t="s">
        <v>22</v>
      </c>
      <c r="B428" s="6" t="s">
        <v>292</v>
      </c>
      <c r="C428" s="18" t="s">
        <v>293</v>
      </c>
      <c r="D428" s="6" t="s">
        <v>19</v>
      </c>
      <c r="E428" s="17" t="s">
        <v>295</v>
      </c>
      <c r="F428" s="19">
        <v>4954.9008800000001</v>
      </c>
      <c r="G428" s="19">
        <v>365.59</v>
      </c>
      <c r="H428" s="19">
        <v>34.000360000000001</v>
      </c>
      <c r="I428" s="19">
        <v>597.09002999999996</v>
      </c>
      <c r="J428" s="19">
        <v>124.62</v>
      </c>
      <c r="K428" s="19">
        <v>67</v>
      </c>
      <c r="L428" s="19">
        <v>66</v>
      </c>
      <c r="M428" s="19">
        <v>962.68002999999999</v>
      </c>
      <c r="N428" s="19">
        <v>240.97</v>
      </c>
      <c r="O428" s="19">
        <v>613.24219000000005</v>
      </c>
      <c r="P428" s="25">
        <v>54.071260000000002</v>
      </c>
      <c r="Q428" s="26">
        <f>SUM(Table15[[#This Row],[Acceleration B1-3 Total Efforts (Gen 2)]:[Deceleration B1-3 Total Efforts (Gen 2)]])</f>
        <v>133</v>
      </c>
      <c r="R428" s="22">
        <f>AVERAGEIF(Table15[Name],Table15[[#This Row],[Name]],Table15[Total Distance (m)])</f>
        <v>5462.7683058620696</v>
      </c>
      <c r="S428" s="11">
        <f>AVERAGEIF(Table15[Name],Table15[[#This Row],[Name]],Table15[HSD Above 20 km/h])</f>
        <v>326.42379344827589</v>
      </c>
      <c r="T428" s="11">
        <f>AVERAGEIF(Table15[Name],Table15[[#This Row],[Name]],Table15[Maximum Velocity (km/h)])</f>
        <v>27.231627931034481</v>
      </c>
      <c r="U428" s="11">
        <f>AVERAGEIF(Table15[Name],Table15[[#This Row],[Name]],Table15[Velocity Zone 4 (15-20 Km/h) (m)])</f>
        <v>608.04103965517231</v>
      </c>
      <c r="V428" s="11">
        <f>AVERAGEIF(Table15[Name],Table15[[#This Row],[Name]],Table15[Velocity Zone 6 (25 + Km/h) (m)])</f>
        <v>84.49862137931035</v>
      </c>
      <c r="W428" s="11">
        <f>AVERAGEIF(Table15[Name],Table15[[#This Row],[Name]],Table15[Acceleration B1-3 Total Efforts (Gen 2)])</f>
        <v>82.482758620689651</v>
      </c>
      <c r="X428" s="11">
        <f>AVERAGEIF(Table15[Name],Table15[[#This Row],[Name]],Table15[Deceleration B1-3 Total Efforts (Gen 2)])</f>
        <v>68.65517241379311</v>
      </c>
      <c r="Y428" s="11">
        <f>AVERAGEIF(Table15[Name],Table15[[#This Row],[Name]],Table15[High Intensity Distance (m)_&gt;15])</f>
        <v>934.4648331034482</v>
      </c>
      <c r="Z428" s="11">
        <f>AVERAGEIF(Table15[Name],Table15[[#This Row],[Name]],Table15[Velocity Zone 5 (20-25 Km/h) (m)])</f>
        <v>241.92517206896545</v>
      </c>
      <c r="AA428" s="11">
        <f>AVERAGEIF(Table15[Name],Table15[[#This Row],[Name]],Table15[Total Player Load])</f>
        <v>648.54259724137933</v>
      </c>
      <c r="AB428" s="11">
        <f>AVERAGEIF(Table15[Name],Table15[[#This Row],[Name]],Table15[ACC+DEC])</f>
        <v>151.13793103448276</v>
      </c>
      <c r="AC428" s="11">
        <f>AVERAGE(Table15[Total Distance (m)])</f>
        <v>5546.0900840188679</v>
      </c>
      <c r="AD428" s="11">
        <f>AVERAGE(Table15[HSD Above 20 km/h])</f>
        <v>248.67511279245289</v>
      </c>
      <c r="AE428" s="11">
        <f>AVERAGE(Table15[Maximum Velocity (km/h)])</f>
        <v>25.938714150943401</v>
      </c>
      <c r="AF428" s="11">
        <f>AVERAGE(Table15[Velocity Zone 4 (15-20 Km/h) (m)])</f>
        <v>585.63754809433908</v>
      </c>
      <c r="AG428" s="11">
        <f>AVERAGE(Table15[Velocity Zone 6 (25 + Km/h) (m)])</f>
        <v>55.103452830188672</v>
      </c>
      <c r="AH428" s="11">
        <f>AVERAGE(Table15[Acceleration B1-3 Total Efforts (Gen 2)])</f>
        <v>70.932075471698113</v>
      </c>
      <c r="AI428" s="11">
        <f>AVERAGE(Table15[Deceleration B1-3 Total Efforts (Gen 2)])</f>
        <v>58.513207547169813</v>
      </c>
      <c r="AJ428" s="11">
        <f>AVERAGE(Table15[High Intensity Distance (m)_&gt;15])</f>
        <v>834.31266088679206</v>
      </c>
      <c r="AK428" s="11">
        <f>AVERAGE(Table15[Velocity Zone 5 (20-25 Km/h) (m)])</f>
        <v>193.57165996226419</v>
      </c>
      <c r="AL428" s="11">
        <f>AVERAGE(Table15[Total Player Load])</f>
        <v>612.17092028301886</v>
      </c>
      <c r="AM428" s="11">
        <f>AVERAGE(Table15[ACC+DEC])</f>
        <v>129.44528301886791</v>
      </c>
      <c r="AN428" s="11" t="str">
        <f>TEXT(Table15[[#This Row],[Date]],"mmmm")</f>
        <v>août</v>
      </c>
      <c r="AO428" s="11" t="e">
        <f ca="1">_xlfn.MAXIFS(Table15[Total Distance (m)],Table15[Name],Table15[[#This Row],[Name]])</f>
        <v>#NAME?</v>
      </c>
      <c r="AP428" s="11" t="e">
        <f ca="1">_xlfn.MAXIFS(Table15[HSD Above 20 km/h],Table15[Name],Table15[[#This Row],[Name]])</f>
        <v>#NAME?</v>
      </c>
      <c r="AQ428" s="11" t="e">
        <f ca="1">_xlfn.MAXIFS(Table15[Maximum Velocity (km/h)],Table15[Name],Table15[[#This Row],[Name]])</f>
        <v>#NAME?</v>
      </c>
      <c r="AR428" s="9" t="e">
        <f ca="1">Table15[[#This Row],[Maximum Velocity (km/h)]]/Table15[[#This Row],[Max_Maximum Velocity (km/h)]]</f>
        <v>#NAME?</v>
      </c>
      <c r="AS428" s="11" t="e">
        <f ca="1">_xlfn.MAXIFS(Table15[Velocity Zone 4 (15-20 Km/h) (m)],Table15[Name],Table15[[#This Row],[Name]])</f>
        <v>#NAME?</v>
      </c>
      <c r="AT428" s="11" t="e">
        <f ca="1">_xlfn.MAXIFS(Table15[Velocity Zone 6 (25 + Km/h) (m)],Table15[Name],Table15[[#This Row],[Name]])</f>
        <v>#NAME?</v>
      </c>
      <c r="AU428" s="11" t="e">
        <f ca="1">_xlfn.MAXIFS(Table15[Acceleration B1-3 Total Efforts (Gen 2)],Table15[Name],Table15[[#This Row],[Name]])</f>
        <v>#NAME?</v>
      </c>
      <c r="AV428" s="11" t="e">
        <f ca="1">_xlfn.MAXIFS(Table15[Deceleration B1-3 Total Efforts (Gen 2)],Table15[Name],Table15[[#This Row],[Name]])</f>
        <v>#NAME?</v>
      </c>
      <c r="AW428" s="11" t="e">
        <f ca="1">_xlfn.MAXIFS(Table15[High Intensity Distance (m)_&gt;15],Table15[Name],Table15[[#This Row],[Name]])</f>
        <v>#NAME?</v>
      </c>
      <c r="AX428" s="11" t="e">
        <f ca="1">_xlfn.MAXIFS(Table15[Velocity Zone 5 (20-25 Km/h) (m)],Table15[Name],Table15[[#This Row],[Name]])</f>
        <v>#NAME?</v>
      </c>
      <c r="AY428" s="11" t="e">
        <f ca="1">_xlfn.MAXIFS(Table15[Total Player Load],Table15[Name],Table15[[#This Row],[Name]])</f>
        <v>#NAME?</v>
      </c>
      <c r="AZ428" s="11" t="e">
        <f ca="1">_xlfn.MAXIFS(Table15[ACC+DEC],Table15[Name],Table15[[#This Row],[Name]])</f>
        <v>#NAME?</v>
      </c>
      <c r="BA428" s="11">
        <f>CONVERT(Table15[[#This Row],[Total Duration]],"day","mn")</f>
        <v>91.633333333333354</v>
      </c>
      <c r="BB428" s="12">
        <f>Table15[[#This Row],[HSD Above 20 km/h]]/Table15[[#This Row],[Duration(min)]]</f>
        <v>3.9897053473990529</v>
      </c>
      <c r="BC428" s="12">
        <f>Table15[[#This Row],[Velocity Zone 4 (15-20 Km/h) (m)]]/Table15[[#This Row],[Duration(min)]]</f>
        <v>6.5160789014186955</v>
      </c>
      <c r="BD428" s="12">
        <f>Table15[[#This Row],[Velocity Zone 6 (25 + Km/h) (m)]]/Table15[[#This Row],[Duration(min)]]</f>
        <v>1.359985449254274</v>
      </c>
      <c r="BE428" s="12">
        <f>Table15[[#This Row],[Acceleration B1-3 Total Efforts (Gen 2)]]/Table15[[#This Row],[Duration(min)]]</f>
        <v>0.73117497271735155</v>
      </c>
      <c r="BF428" s="12">
        <f>Table15[[#This Row],[Deceleration B1-3 Total Efforts (Gen 2)]]/Table15[[#This Row],[Duration(min)]]</f>
        <v>0.72026191342306278</v>
      </c>
      <c r="BG428" s="12">
        <f>Table15[[#This Row],[High Intensity Distance (m)_&gt;15]]/Table15[[#This Row],[Duration(min)]]</f>
        <v>10.505784248817749</v>
      </c>
      <c r="BH428" s="12">
        <f>Table15[[#This Row],[Velocity Zone 5 (20-25 Km/h) (m)]]/Table15[[#This Row],[Duration(min)]]</f>
        <v>2.6297198981447791</v>
      </c>
      <c r="BI428" s="12">
        <f>Table15[[#This Row],[Total Player Load]]/Table15[[#This Row],[Duration(min)]]</f>
        <v>6.6923483812295368</v>
      </c>
      <c r="BJ428" s="12">
        <f>Table15[[#This Row],[ACC+DEC]]/Table15[[#This Row],[Duration(min)]]</f>
        <v>1.4514368861404143</v>
      </c>
      <c r="BK428" s="11"/>
      <c r="BL428" s="11"/>
    </row>
    <row r="429" spans="1:64" x14ac:dyDescent="0.3">
      <c r="A429" s="6" t="s">
        <v>37</v>
      </c>
      <c r="B429" s="6" t="s">
        <v>292</v>
      </c>
      <c r="C429" s="18" t="s">
        <v>293</v>
      </c>
      <c r="D429" s="6" t="s">
        <v>19</v>
      </c>
      <c r="E429" s="17" t="s">
        <v>295</v>
      </c>
      <c r="F429" s="19">
        <v>5232.1791999999996</v>
      </c>
      <c r="G429" s="19">
        <v>276.52</v>
      </c>
      <c r="H429" s="19">
        <v>31.388839999999998</v>
      </c>
      <c r="I429" s="19">
        <v>478.95999</v>
      </c>
      <c r="J429" s="19">
        <v>80.239999999999995</v>
      </c>
      <c r="K429" s="19">
        <v>52</v>
      </c>
      <c r="L429" s="19">
        <v>37</v>
      </c>
      <c r="M429" s="19">
        <v>755.47999000000004</v>
      </c>
      <c r="N429" s="19">
        <v>196.28</v>
      </c>
      <c r="O429" s="19">
        <v>559.6499</v>
      </c>
      <c r="P429" s="25">
        <v>57.097110000000001</v>
      </c>
      <c r="Q429" s="26">
        <f>SUM(Table15[[#This Row],[Acceleration B1-3 Total Efforts (Gen 2)]:[Deceleration B1-3 Total Efforts (Gen 2)]])</f>
        <v>89</v>
      </c>
      <c r="R429" s="22">
        <f>AVERAGEIF(Table15[Name],Table15[[#This Row],[Name]],Table15[Total Distance (m)])</f>
        <v>6139.7996708333349</v>
      </c>
      <c r="S429" s="11">
        <f>AVERAGEIF(Table15[Name],Table15[[#This Row],[Name]],Table15[HSD Above 20 km/h])</f>
        <v>201.54916583333338</v>
      </c>
      <c r="T429" s="11">
        <f>AVERAGEIF(Table15[Name],Table15[[#This Row],[Name]],Table15[Maximum Velocity (km/h)])</f>
        <v>23.793131666666667</v>
      </c>
      <c r="U429" s="11">
        <f>AVERAGEIF(Table15[Name],Table15[[#This Row],[Name]],Table15[Velocity Zone 4 (15-20 Km/h) (m)])</f>
        <v>577.89167124999983</v>
      </c>
      <c r="V429" s="11">
        <f>AVERAGEIF(Table15[Name],Table15[[#This Row],[Name]],Table15[Velocity Zone 6 (25 + Km/h) (m)])</f>
        <v>45.649166250000007</v>
      </c>
      <c r="W429" s="11">
        <f>AVERAGEIF(Table15[Name],Table15[[#This Row],[Name]],Table15[Acceleration B1-3 Total Efforts (Gen 2)])</f>
        <v>68.25</v>
      </c>
      <c r="X429" s="11">
        <f>AVERAGEIF(Table15[Name],Table15[[#This Row],[Name]],Table15[Deceleration B1-3 Total Efforts (Gen 2)])</f>
        <v>52.208333333333336</v>
      </c>
      <c r="Y429" s="11">
        <f>AVERAGEIF(Table15[Name],Table15[[#This Row],[Name]],Table15[High Intensity Distance (m)_&gt;15])</f>
        <v>779.44083708333335</v>
      </c>
      <c r="Z429" s="11">
        <f>AVERAGEIF(Table15[Name],Table15[[#This Row],[Name]],Table15[Velocity Zone 5 (20-25 Km/h) (m)])</f>
        <v>155.89999958333337</v>
      </c>
      <c r="AA429" s="11">
        <f>AVERAGEIF(Table15[Name],Table15[[#This Row],[Name]],Table15[Total Player Load])</f>
        <v>674.74275333333321</v>
      </c>
      <c r="AB429" s="11">
        <f>AVERAGEIF(Table15[Name],Table15[[#This Row],[Name]],Table15[ACC+DEC])</f>
        <v>120.45833333333333</v>
      </c>
      <c r="AC429" s="11">
        <f>AVERAGE(Table15[Total Distance (m)])</f>
        <v>5546.0900840188679</v>
      </c>
      <c r="AD429" s="11">
        <f>AVERAGE(Table15[HSD Above 20 km/h])</f>
        <v>248.67511279245289</v>
      </c>
      <c r="AE429" s="11">
        <f>AVERAGE(Table15[Maximum Velocity (km/h)])</f>
        <v>25.938714150943401</v>
      </c>
      <c r="AF429" s="11">
        <f>AVERAGE(Table15[Velocity Zone 4 (15-20 Km/h) (m)])</f>
        <v>585.63754809433908</v>
      </c>
      <c r="AG429" s="11">
        <f>AVERAGE(Table15[Velocity Zone 6 (25 + Km/h) (m)])</f>
        <v>55.103452830188672</v>
      </c>
      <c r="AH429" s="11">
        <f>AVERAGE(Table15[Acceleration B1-3 Total Efforts (Gen 2)])</f>
        <v>70.932075471698113</v>
      </c>
      <c r="AI429" s="11">
        <f>AVERAGE(Table15[Deceleration B1-3 Total Efforts (Gen 2)])</f>
        <v>58.513207547169813</v>
      </c>
      <c r="AJ429" s="11">
        <f>AVERAGE(Table15[High Intensity Distance (m)_&gt;15])</f>
        <v>834.31266088679206</v>
      </c>
      <c r="AK429" s="11">
        <f>AVERAGE(Table15[Velocity Zone 5 (20-25 Km/h) (m)])</f>
        <v>193.57165996226419</v>
      </c>
      <c r="AL429" s="11">
        <f>AVERAGE(Table15[Total Player Load])</f>
        <v>612.17092028301886</v>
      </c>
      <c r="AM429" s="11">
        <f>AVERAGE(Table15[ACC+DEC])</f>
        <v>129.44528301886791</v>
      </c>
      <c r="AN429" s="11" t="str">
        <f>TEXT(Table15[[#This Row],[Date]],"mmmm")</f>
        <v>août</v>
      </c>
      <c r="AO429" s="11" t="e">
        <f ca="1">_xlfn.MAXIFS(Table15[Total Distance (m)],Table15[Name],Table15[[#This Row],[Name]])</f>
        <v>#NAME?</v>
      </c>
      <c r="AP429" s="11" t="e">
        <f ca="1">_xlfn.MAXIFS(Table15[HSD Above 20 km/h],Table15[Name],Table15[[#This Row],[Name]])</f>
        <v>#NAME?</v>
      </c>
      <c r="AQ429" s="11" t="e">
        <f ca="1">_xlfn.MAXIFS(Table15[Maximum Velocity (km/h)],Table15[Name],Table15[[#This Row],[Name]])</f>
        <v>#NAME?</v>
      </c>
      <c r="AR429" s="9" t="e">
        <f ca="1">Table15[[#This Row],[Maximum Velocity (km/h)]]/Table15[[#This Row],[Max_Maximum Velocity (km/h)]]</f>
        <v>#NAME?</v>
      </c>
      <c r="AS429" s="11" t="e">
        <f ca="1">_xlfn.MAXIFS(Table15[Velocity Zone 4 (15-20 Km/h) (m)],Table15[Name],Table15[[#This Row],[Name]])</f>
        <v>#NAME?</v>
      </c>
      <c r="AT429" s="11" t="e">
        <f ca="1">_xlfn.MAXIFS(Table15[Velocity Zone 6 (25 + Km/h) (m)],Table15[Name],Table15[[#This Row],[Name]])</f>
        <v>#NAME?</v>
      </c>
      <c r="AU429" s="11" t="e">
        <f ca="1">_xlfn.MAXIFS(Table15[Acceleration B1-3 Total Efforts (Gen 2)],Table15[Name],Table15[[#This Row],[Name]])</f>
        <v>#NAME?</v>
      </c>
      <c r="AV429" s="11" t="e">
        <f ca="1">_xlfn.MAXIFS(Table15[Deceleration B1-3 Total Efforts (Gen 2)],Table15[Name],Table15[[#This Row],[Name]])</f>
        <v>#NAME?</v>
      </c>
      <c r="AW429" s="11" t="e">
        <f ca="1">_xlfn.MAXIFS(Table15[High Intensity Distance (m)_&gt;15],Table15[Name],Table15[[#This Row],[Name]])</f>
        <v>#NAME?</v>
      </c>
      <c r="AX429" s="11" t="e">
        <f ca="1">_xlfn.MAXIFS(Table15[Velocity Zone 5 (20-25 Km/h) (m)],Table15[Name],Table15[[#This Row],[Name]])</f>
        <v>#NAME?</v>
      </c>
      <c r="AY429" s="11" t="e">
        <f ca="1">_xlfn.MAXIFS(Table15[Total Player Load],Table15[Name],Table15[[#This Row],[Name]])</f>
        <v>#NAME?</v>
      </c>
      <c r="AZ429" s="11" t="e">
        <f ca="1">_xlfn.MAXIFS(Table15[ACC+DEC],Table15[Name],Table15[[#This Row],[Name]])</f>
        <v>#NAME?</v>
      </c>
      <c r="BA429" s="11">
        <f>CONVERT(Table15[[#This Row],[Total Duration]],"day","mn")</f>
        <v>91.633333333333354</v>
      </c>
      <c r="BB429" s="12">
        <f>Table15[[#This Row],[HSD Above 20 km/h]]/Table15[[#This Row],[Duration(min)]]</f>
        <v>3.0176791560567469</v>
      </c>
      <c r="BC429" s="12">
        <f>Table15[[#This Row],[Velocity Zone 4 (15-20 Km/h) (m)]]/Table15[[#This Row],[Duration(min)]]</f>
        <v>5.2269187704619853</v>
      </c>
      <c r="BD429" s="12">
        <f>Table15[[#This Row],[Velocity Zone 6 (25 + Km/h) (m)]]/Table15[[#This Row],[Duration(min)]]</f>
        <v>0.87566387777373567</v>
      </c>
      <c r="BE429" s="12">
        <f>Table15[[#This Row],[Acceleration B1-3 Total Efforts (Gen 2)]]/Table15[[#This Row],[Duration(min)]]</f>
        <v>0.56747908330301911</v>
      </c>
      <c r="BF429" s="12">
        <f>Table15[[#This Row],[Deceleration B1-3 Total Efforts (Gen 2)]]/Table15[[#This Row],[Duration(min)]]</f>
        <v>0.40378319388868672</v>
      </c>
      <c r="BG429" s="12">
        <f>Table15[[#This Row],[High Intensity Distance (m)_&gt;15]]/Table15[[#This Row],[Duration(min)]]</f>
        <v>8.2445979265187326</v>
      </c>
      <c r="BH429" s="12">
        <f>Table15[[#This Row],[Velocity Zone 5 (20-25 Km/h) (m)]]/Table15[[#This Row],[Duration(min)]]</f>
        <v>2.1420152782830115</v>
      </c>
      <c r="BI429" s="12">
        <f>Table15[[#This Row],[Total Player Load]]/Table15[[#This Row],[Duration(min)]]</f>
        <v>6.1074925427428139</v>
      </c>
      <c r="BJ429" s="12">
        <f>Table15[[#This Row],[ACC+DEC]]/Table15[[#This Row],[Duration(min)]]</f>
        <v>0.97126227719170588</v>
      </c>
      <c r="BK429" s="11"/>
      <c r="BL429" s="11"/>
    </row>
    <row r="430" spans="1:64" x14ac:dyDescent="0.3">
      <c r="A430" s="6" t="s">
        <v>23</v>
      </c>
      <c r="B430" s="6" t="s">
        <v>292</v>
      </c>
      <c r="C430" s="18" t="s">
        <v>293</v>
      </c>
      <c r="D430" s="6" t="s">
        <v>24</v>
      </c>
      <c r="E430" s="17" t="s">
        <v>296</v>
      </c>
      <c r="F430" s="19">
        <v>5017.2070299999996</v>
      </c>
      <c r="G430" s="19">
        <v>343.87</v>
      </c>
      <c r="H430" s="19">
        <v>29.63824</v>
      </c>
      <c r="I430" s="19">
        <v>440.92998999999998</v>
      </c>
      <c r="J430" s="19">
        <v>119.14</v>
      </c>
      <c r="K430" s="19">
        <v>43</v>
      </c>
      <c r="L430" s="19">
        <v>33</v>
      </c>
      <c r="M430" s="19">
        <v>784.79998999999998</v>
      </c>
      <c r="N430" s="19">
        <v>224.73</v>
      </c>
      <c r="O430" s="19">
        <v>537.13671999999997</v>
      </c>
      <c r="P430" s="25">
        <v>54.50159</v>
      </c>
      <c r="Q430" s="26">
        <f>SUM(Table15[[#This Row],[Acceleration B1-3 Total Efforts (Gen 2)]:[Deceleration B1-3 Total Efforts (Gen 2)]])</f>
        <v>76</v>
      </c>
      <c r="R430" s="22">
        <f>AVERAGEIF(Table15[Name],Table15[[#This Row],[Name]],Table15[Total Distance (m)])</f>
        <v>6241.2704329032267</v>
      </c>
      <c r="S430" s="11">
        <f>AVERAGEIF(Table15[Name],Table15[[#This Row],[Name]],Table15[HSD Above 20 km/h])</f>
        <v>217.21870838709677</v>
      </c>
      <c r="T430" s="11">
        <f>AVERAGEIF(Table15[Name],Table15[[#This Row],[Name]],Table15[Maximum Velocity (km/h)])</f>
        <v>26.033857419354835</v>
      </c>
      <c r="U430" s="11">
        <f>AVERAGEIF(Table15[Name],Table15[[#This Row],[Name]],Table15[Velocity Zone 4 (15-20 Km/h) (m)])</f>
        <v>570.99710096774197</v>
      </c>
      <c r="V430" s="11">
        <f>AVERAGEIF(Table15[Name],Table15[[#This Row],[Name]],Table15[Velocity Zone 6 (25 + Km/h) (m)])</f>
        <v>39.649355161290323</v>
      </c>
      <c r="W430" s="11">
        <f>AVERAGEIF(Table15[Name],Table15[[#This Row],[Name]],Table15[Acceleration B1-3 Total Efforts (Gen 2)])</f>
        <v>62.967741935483872</v>
      </c>
      <c r="X430" s="11">
        <f>AVERAGEIF(Table15[Name],Table15[[#This Row],[Name]],Table15[Deceleration B1-3 Total Efforts (Gen 2)])</f>
        <v>49.29032258064516</v>
      </c>
      <c r="Y430" s="11">
        <f>AVERAGEIF(Table15[Name],Table15[[#This Row],[Name]],Table15[High Intensity Distance (m)_&gt;15])</f>
        <v>788.2158093548386</v>
      </c>
      <c r="Z430" s="11">
        <f>AVERAGEIF(Table15[Name],Table15[[#This Row],[Name]],Table15[Velocity Zone 5 (20-25 Km/h) (m)])</f>
        <v>177.56935322580642</v>
      </c>
      <c r="AA430" s="11">
        <f>AVERAGEIF(Table15[Name],Table15[[#This Row],[Name]],Table15[Total Player Load])</f>
        <v>665.93952838709663</v>
      </c>
      <c r="AB430" s="11">
        <f>AVERAGEIF(Table15[Name],Table15[[#This Row],[Name]],Table15[ACC+DEC])</f>
        <v>112.25806451612904</v>
      </c>
      <c r="AC430" s="11">
        <f>AVERAGE(Table15[Total Distance (m)])</f>
        <v>5546.0900840188679</v>
      </c>
      <c r="AD430" s="11">
        <f>AVERAGE(Table15[HSD Above 20 km/h])</f>
        <v>248.67511279245289</v>
      </c>
      <c r="AE430" s="11">
        <f>AVERAGE(Table15[Maximum Velocity (km/h)])</f>
        <v>25.938714150943401</v>
      </c>
      <c r="AF430" s="11">
        <f>AVERAGE(Table15[Velocity Zone 4 (15-20 Km/h) (m)])</f>
        <v>585.63754809433908</v>
      </c>
      <c r="AG430" s="11">
        <f>AVERAGE(Table15[Velocity Zone 6 (25 + Km/h) (m)])</f>
        <v>55.103452830188672</v>
      </c>
      <c r="AH430" s="11">
        <f>AVERAGE(Table15[Acceleration B1-3 Total Efforts (Gen 2)])</f>
        <v>70.932075471698113</v>
      </c>
      <c r="AI430" s="11">
        <f>AVERAGE(Table15[Deceleration B1-3 Total Efforts (Gen 2)])</f>
        <v>58.513207547169813</v>
      </c>
      <c r="AJ430" s="11">
        <f>AVERAGE(Table15[High Intensity Distance (m)_&gt;15])</f>
        <v>834.31266088679206</v>
      </c>
      <c r="AK430" s="11">
        <f>AVERAGE(Table15[Velocity Zone 5 (20-25 Km/h) (m)])</f>
        <v>193.57165996226419</v>
      </c>
      <c r="AL430" s="11">
        <f>AVERAGE(Table15[Total Player Load])</f>
        <v>612.17092028301886</v>
      </c>
      <c r="AM430" s="11">
        <f>AVERAGE(Table15[ACC+DEC])</f>
        <v>129.44528301886791</v>
      </c>
      <c r="AN430" s="11" t="str">
        <f>TEXT(Table15[[#This Row],[Date]],"mmmm")</f>
        <v>août</v>
      </c>
      <c r="AO430" s="11" t="e">
        <f ca="1">_xlfn.MAXIFS(Table15[Total Distance (m)],Table15[Name],Table15[[#This Row],[Name]])</f>
        <v>#NAME?</v>
      </c>
      <c r="AP430" s="11" t="e">
        <f ca="1">_xlfn.MAXIFS(Table15[HSD Above 20 km/h],Table15[Name],Table15[[#This Row],[Name]])</f>
        <v>#NAME?</v>
      </c>
      <c r="AQ430" s="11" t="e">
        <f ca="1">_xlfn.MAXIFS(Table15[Maximum Velocity (km/h)],Table15[Name],Table15[[#This Row],[Name]])</f>
        <v>#NAME?</v>
      </c>
      <c r="AR430" s="9" t="e">
        <f ca="1">Table15[[#This Row],[Maximum Velocity (km/h)]]/Table15[[#This Row],[Max_Maximum Velocity (km/h)]]</f>
        <v>#NAME?</v>
      </c>
      <c r="AS430" s="11" t="e">
        <f ca="1">_xlfn.MAXIFS(Table15[Velocity Zone 4 (15-20 Km/h) (m)],Table15[Name],Table15[[#This Row],[Name]])</f>
        <v>#NAME?</v>
      </c>
      <c r="AT430" s="11" t="e">
        <f ca="1">_xlfn.MAXIFS(Table15[Velocity Zone 6 (25 + Km/h) (m)],Table15[Name],Table15[[#This Row],[Name]])</f>
        <v>#NAME?</v>
      </c>
      <c r="AU430" s="11" t="e">
        <f ca="1">_xlfn.MAXIFS(Table15[Acceleration B1-3 Total Efforts (Gen 2)],Table15[Name],Table15[[#This Row],[Name]])</f>
        <v>#NAME?</v>
      </c>
      <c r="AV430" s="11" t="e">
        <f ca="1">_xlfn.MAXIFS(Table15[Deceleration B1-3 Total Efforts (Gen 2)],Table15[Name],Table15[[#This Row],[Name]])</f>
        <v>#NAME?</v>
      </c>
      <c r="AW430" s="11" t="e">
        <f ca="1">_xlfn.MAXIFS(Table15[High Intensity Distance (m)_&gt;15],Table15[Name],Table15[[#This Row],[Name]])</f>
        <v>#NAME?</v>
      </c>
      <c r="AX430" s="11" t="e">
        <f ca="1">_xlfn.MAXIFS(Table15[Velocity Zone 5 (20-25 Km/h) (m)],Table15[Name],Table15[[#This Row],[Name]])</f>
        <v>#NAME?</v>
      </c>
      <c r="AY430" s="11" t="e">
        <f ca="1">_xlfn.MAXIFS(Table15[Total Player Load],Table15[Name],Table15[[#This Row],[Name]])</f>
        <v>#NAME?</v>
      </c>
      <c r="AZ430" s="11" t="e">
        <f ca="1">_xlfn.MAXIFS(Table15[ACC+DEC],Table15[Name],Table15[[#This Row],[Name]])</f>
        <v>#NAME?</v>
      </c>
      <c r="BA430" s="11">
        <f>CONVERT(Table15[[#This Row],[Total Duration]],"day","mn")</f>
        <v>92.05</v>
      </c>
      <c r="BB430" s="12">
        <f>Table15[[#This Row],[HSD Above 20 km/h]]/Table15[[#This Row],[Duration(min)]]</f>
        <v>3.7356871265616514</v>
      </c>
      <c r="BC430" s="12">
        <f>Table15[[#This Row],[Velocity Zone 4 (15-20 Km/h) (m)]]/Table15[[#This Row],[Duration(min)]]</f>
        <v>4.7901139598044535</v>
      </c>
      <c r="BD430" s="12">
        <f>Table15[[#This Row],[Velocity Zone 6 (25 + Km/h) (m)]]/Table15[[#This Row],[Duration(min)]]</f>
        <v>1.2942965779467681</v>
      </c>
      <c r="BE430" s="12">
        <f>Table15[[#This Row],[Acceleration B1-3 Total Efforts (Gen 2)]]/Table15[[#This Row],[Duration(min)]]</f>
        <v>0.46713742531233027</v>
      </c>
      <c r="BF430" s="12">
        <f>Table15[[#This Row],[Deceleration B1-3 Total Efforts (Gen 2)]]/Table15[[#This Row],[Duration(min)]]</f>
        <v>0.35850081477457907</v>
      </c>
      <c r="BG430" s="12">
        <f>Table15[[#This Row],[High Intensity Distance (m)_&gt;15]]/Table15[[#This Row],[Duration(min)]]</f>
        <v>8.5258010863661049</v>
      </c>
      <c r="BH430" s="12">
        <f>Table15[[#This Row],[Velocity Zone 5 (20-25 Km/h) (m)]]/Table15[[#This Row],[Duration(min)]]</f>
        <v>2.441390548614883</v>
      </c>
      <c r="BI430" s="12">
        <f>Table15[[#This Row],[Total Player Load]]/Table15[[#This Row],[Duration(min)]]</f>
        <v>5.8352712656165124</v>
      </c>
      <c r="BJ430" s="12">
        <f>Table15[[#This Row],[ACC+DEC]]/Table15[[#This Row],[Duration(min)]]</f>
        <v>0.82563824008690934</v>
      </c>
      <c r="BK430" s="11"/>
      <c r="BL430" s="11"/>
    </row>
    <row r="431" spans="1:64" x14ac:dyDescent="0.3">
      <c r="A431" s="6" t="s">
        <v>243</v>
      </c>
      <c r="B431" s="6" t="s">
        <v>292</v>
      </c>
      <c r="C431" s="18" t="s">
        <v>293</v>
      </c>
      <c r="D431" s="6" t="s">
        <v>36</v>
      </c>
      <c r="E431" s="17" t="s">
        <v>294</v>
      </c>
      <c r="F431" s="19">
        <v>4538.9589800000003</v>
      </c>
      <c r="G431" s="19">
        <v>345.72</v>
      </c>
      <c r="H431" s="19">
        <v>30.011620000000001</v>
      </c>
      <c r="I431" s="19">
        <v>454.89999</v>
      </c>
      <c r="J431" s="19">
        <v>111.64</v>
      </c>
      <c r="K431" s="19">
        <v>77</v>
      </c>
      <c r="L431" s="19">
        <v>58</v>
      </c>
      <c r="M431" s="19">
        <v>800.61999000000003</v>
      </c>
      <c r="N431" s="19">
        <v>234.08</v>
      </c>
      <c r="O431" s="19">
        <v>527.92780000000005</v>
      </c>
      <c r="P431" s="25">
        <v>49.274290000000001</v>
      </c>
      <c r="Q431" s="26">
        <f>SUM(Table15[[#This Row],[Acceleration B1-3 Total Efforts (Gen 2)]:[Deceleration B1-3 Total Efforts (Gen 2)]])</f>
        <v>135</v>
      </c>
      <c r="R431" s="22">
        <f>AVERAGEIF(Table15[Name],Table15[[#This Row],[Name]],Table15[Total Distance (m)])</f>
        <v>4653.3394641666673</v>
      </c>
      <c r="S431" s="11">
        <f>AVERAGEIF(Table15[Name],Table15[[#This Row],[Name]],Table15[HSD Above 20 km/h])</f>
        <v>212.23666666666668</v>
      </c>
      <c r="T431" s="11">
        <f>AVERAGEIF(Table15[Name],Table15[[#This Row],[Name]],Table15[Maximum Velocity (km/h)])</f>
        <v>24.099748333333327</v>
      </c>
      <c r="U431" s="11">
        <f>AVERAGEIF(Table15[Name],Table15[[#This Row],[Name]],Table15[Velocity Zone 4 (15-20 Km/h) (m)])</f>
        <v>675.83916416666659</v>
      </c>
      <c r="V431" s="11">
        <f>AVERAGEIF(Table15[Name],Table15[[#This Row],[Name]],Table15[Velocity Zone 6 (25 + Km/h) (m)])</f>
        <v>35.158333333333331</v>
      </c>
      <c r="W431" s="11">
        <f>AVERAGEIF(Table15[Name],Table15[[#This Row],[Name]],Table15[Acceleration B1-3 Total Efforts (Gen 2)])</f>
        <v>68.666666666666671</v>
      </c>
      <c r="X431" s="11">
        <f>AVERAGEIF(Table15[Name],Table15[[#This Row],[Name]],Table15[Deceleration B1-3 Total Efforts (Gen 2)])</f>
        <v>68.083333333333329</v>
      </c>
      <c r="Y431" s="11">
        <f>AVERAGEIF(Table15[Name],Table15[[#This Row],[Name]],Table15[High Intensity Distance (m)_&gt;15])</f>
        <v>888.07583083333338</v>
      </c>
      <c r="Z431" s="11">
        <f>AVERAGEIF(Table15[Name],Table15[[#This Row],[Name]],Table15[Velocity Zone 5 (20-25 Km/h) (m)])</f>
        <v>177.07833333333329</v>
      </c>
      <c r="AA431" s="11">
        <f>AVERAGEIF(Table15[Name],Table15[[#This Row],[Name]],Table15[Total Player Load])</f>
        <v>513.82177583333339</v>
      </c>
      <c r="AB431" s="11">
        <f>AVERAGEIF(Table15[Name],Table15[[#This Row],[Name]],Table15[ACC+DEC])</f>
        <v>136.75</v>
      </c>
      <c r="AC431" s="11">
        <f>AVERAGE(Table15[Total Distance (m)])</f>
        <v>5546.0900840188679</v>
      </c>
      <c r="AD431" s="11">
        <f>AVERAGE(Table15[HSD Above 20 km/h])</f>
        <v>248.67511279245289</v>
      </c>
      <c r="AE431" s="11">
        <f>AVERAGE(Table15[Maximum Velocity (km/h)])</f>
        <v>25.938714150943401</v>
      </c>
      <c r="AF431" s="11">
        <f>AVERAGE(Table15[Velocity Zone 4 (15-20 Km/h) (m)])</f>
        <v>585.63754809433908</v>
      </c>
      <c r="AG431" s="11">
        <f>AVERAGE(Table15[Velocity Zone 6 (25 + Km/h) (m)])</f>
        <v>55.103452830188672</v>
      </c>
      <c r="AH431" s="11">
        <f>AVERAGE(Table15[Acceleration B1-3 Total Efforts (Gen 2)])</f>
        <v>70.932075471698113</v>
      </c>
      <c r="AI431" s="11">
        <f>AVERAGE(Table15[Deceleration B1-3 Total Efforts (Gen 2)])</f>
        <v>58.513207547169813</v>
      </c>
      <c r="AJ431" s="11">
        <f>AVERAGE(Table15[High Intensity Distance (m)_&gt;15])</f>
        <v>834.31266088679206</v>
      </c>
      <c r="AK431" s="11">
        <f>AVERAGE(Table15[Velocity Zone 5 (20-25 Km/h) (m)])</f>
        <v>193.57165996226419</v>
      </c>
      <c r="AL431" s="11">
        <f>AVERAGE(Table15[Total Player Load])</f>
        <v>612.17092028301886</v>
      </c>
      <c r="AM431" s="11">
        <f>AVERAGE(Table15[ACC+DEC])</f>
        <v>129.44528301886791</v>
      </c>
      <c r="AN431" s="11" t="str">
        <f>TEXT(Table15[[#This Row],[Date]],"mmmm")</f>
        <v>août</v>
      </c>
      <c r="AO431" s="11" t="e">
        <f ca="1">_xlfn.MAXIFS(Table15[Total Distance (m)],Table15[Name],Table15[[#This Row],[Name]])</f>
        <v>#NAME?</v>
      </c>
      <c r="AP431" s="11" t="e">
        <f ca="1">_xlfn.MAXIFS(Table15[HSD Above 20 km/h],Table15[Name],Table15[[#This Row],[Name]])</f>
        <v>#NAME?</v>
      </c>
      <c r="AQ431" s="11" t="e">
        <f ca="1">_xlfn.MAXIFS(Table15[Maximum Velocity (km/h)],Table15[Name],Table15[[#This Row],[Name]])</f>
        <v>#NAME?</v>
      </c>
      <c r="AR431" s="9" t="e">
        <f ca="1">Table15[[#This Row],[Maximum Velocity (km/h)]]/Table15[[#This Row],[Max_Maximum Velocity (km/h)]]</f>
        <v>#NAME?</v>
      </c>
      <c r="AS431" s="11" t="e">
        <f ca="1">_xlfn.MAXIFS(Table15[Velocity Zone 4 (15-20 Km/h) (m)],Table15[Name],Table15[[#This Row],[Name]])</f>
        <v>#NAME?</v>
      </c>
      <c r="AT431" s="11" t="e">
        <f ca="1">_xlfn.MAXIFS(Table15[Velocity Zone 6 (25 + Km/h) (m)],Table15[Name],Table15[[#This Row],[Name]])</f>
        <v>#NAME?</v>
      </c>
      <c r="AU431" s="11" t="e">
        <f ca="1">_xlfn.MAXIFS(Table15[Acceleration B1-3 Total Efforts (Gen 2)],Table15[Name],Table15[[#This Row],[Name]])</f>
        <v>#NAME?</v>
      </c>
      <c r="AV431" s="11" t="e">
        <f ca="1">_xlfn.MAXIFS(Table15[Deceleration B1-3 Total Efforts (Gen 2)],Table15[Name],Table15[[#This Row],[Name]])</f>
        <v>#NAME?</v>
      </c>
      <c r="AW431" s="11" t="e">
        <f ca="1">_xlfn.MAXIFS(Table15[High Intensity Distance (m)_&gt;15],Table15[Name],Table15[[#This Row],[Name]])</f>
        <v>#NAME?</v>
      </c>
      <c r="AX431" s="11" t="e">
        <f ca="1">_xlfn.MAXIFS(Table15[Velocity Zone 5 (20-25 Km/h) (m)],Table15[Name],Table15[[#This Row],[Name]])</f>
        <v>#NAME?</v>
      </c>
      <c r="AY431" s="11" t="e">
        <f ca="1">_xlfn.MAXIFS(Table15[Total Player Load],Table15[Name],Table15[[#This Row],[Name]])</f>
        <v>#NAME?</v>
      </c>
      <c r="AZ431" s="11" t="e">
        <f ca="1">_xlfn.MAXIFS(Table15[ACC+DEC],Table15[Name],Table15[[#This Row],[Name]])</f>
        <v>#NAME?</v>
      </c>
      <c r="BA431" s="11">
        <f>CONVERT(Table15[[#This Row],[Total Duration]],"day","mn")</f>
        <v>92.100000000000009</v>
      </c>
      <c r="BB431" s="12">
        <f>Table15[[#This Row],[HSD Above 20 km/h]]/Table15[[#This Row],[Duration(min)]]</f>
        <v>3.7537459283387622</v>
      </c>
      <c r="BC431" s="12">
        <f>Table15[[#This Row],[Velocity Zone 4 (15-20 Km/h) (m)]]/Table15[[#This Row],[Duration(min)]]</f>
        <v>4.9391964169381106</v>
      </c>
      <c r="BD431" s="12">
        <f>Table15[[#This Row],[Velocity Zone 6 (25 + Km/h) (m)]]/Table15[[#This Row],[Duration(min)]]</f>
        <v>1.2121606948968511</v>
      </c>
      <c r="BE431" s="12">
        <f>Table15[[#This Row],[Acceleration B1-3 Total Efforts (Gen 2)]]/Table15[[#This Row],[Duration(min)]]</f>
        <v>0.83604777415852327</v>
      </c>
      <c r="BF431" s="12">
        <f>Table15[[#This Row],[Deceleration B1-3 Total Efforts (Gen 2)]]/Table15[[#This Row],[Duration(min)]]</f>
        <v>0.62975027144408247</v>
      </c>
      <c r="BG431" s="12">
        <f>Table15[[#This Row],[High Intensity Distance (m)_&gt;15]]/Table15[[#This Row],[Duration(min)]]</f>
        <v>8.6929423452768724</v>
      </c>
      <c r="BH431" s="12">
        <f>Table15[[#This Row],[Velocity Zone 5 (20-25 Km/h) (m)]]/Table15[[#This Row],[Duration(min)]]</f>
        <v>2.5415852334419107</v>
      </c>
      <c r="BI431" s="12">
        <f>Table15[[#This Row],[Total Player Load]]/Table15[[#This Row],[Duration(min)]]</f>
        <v>5.7321150922909885</v>
      </c>
      <c r="BJ431" s="12">
        <f>Table15[[#This Row],[ACC+DEC]]/Table15[[#This Row],[Duration(min)]]</f>
        <v>1.4657980456026056</v>
      </c>
      <c r="BK431" s="11"/>
      <c r="BL431" s="11"/>
    </row>
    <row r="432" spans="1:64" x14ac:dyDescent="0.3">
      <c r="A432" s="6" t="s">
        <v>27</v>
      </c>
      <c r="B432" s="6" t="s">
        <v>292</v>
      </c>
      <c r="C432" s="18" t="s">
        <v>293</v>
      </c>
      <c r="D432" s="6" t="s">
        <v>15</v>
      </c>
      <c r="E432" s="17" t="s">
        <v>297</v>
      </c>
      <c r="F432" s="19">
        <v>4895.8383800000001</v>
      </c>
      <c r="G432" s="19">
        <v>420.04</v>
      </c>
      <c r="H432" s="19">
        <v>29.190339999999999</v>
      </c>
      <c r="I432" s="19">
        <v>472.06</v>
      </c>
      <c r="J432" s="19">
        <v>111.7</v>
      </c>
      <c r="K432" s="19">
        <v>54</v>
      </c>
      <c r="L432" s="19">
        <v>53</v>
      </c>
      <c r="M432" s="19">
        <v>892.1</v>
      </c>
      <c r="N432" s="19">
        <v>308.33999999999997</v>
      </c>
      <c r="O432" s="19">
        <v>503.01265999999998</v>
      </c>
      <c r="P432" s="25">
        <v>53.496780000000001</v>
      </c>
      <c r="Q432" s="26">
        <f>SUM(Table15[[#This Row],[Acceleration B1-3 Total Efforts (Gen 2)]:[Deceleration B1-3 Total Efforts (Gen 2)]])</f>
        <v>107</v>
      </c>
      <c r="R432" s="22">
        <f>AVERAGEIF(Table15[Name],Table15[[#This Row],[Name]],Table15[Total Distance (m)])</f>
        <v>5179.7768868965513</v>
      </c>
      <c r="S432" s="11">
        <f>AVERAGEIF(Table15[Name],Table15[[#This Row],[Name]],Table15[HSD Above 20 km/h])</f>
        <v>252.10896655172411</v>
      </c>
      <c r="T432" s="11">
        <f>AVERAGEIF(Table15[Name],Table15[[#This Row],[Name]],Table15[Maximum Velocity (km/h)])</f>
        <v>25.649757931034483</v>
      </c>
      <c r="U432" s="11">
        <f>AVERAGEIF(Table15[Name],Table15[[#This Row],[Name]],Table15[Velocity Zone 4 (15-20 Km/h) (m)])</f>
        <v>569.24724724137934</v>
      </c>
      <c r="V432" s="11">
        <f>AVERAGEIF(Table15[Name],Table15[[#This Row],[Name]],Table15[Velocity Zone 6 (25 + Km/h) (m)])</f>
        <v>51.631034137931039</v>
      </c>
      <c r="W432" s="11">
        <f>AVERAGEIF(Table15[Name],Table15[[#This Row],[Name]],Table15[Acceleration B1-3 Total Efforts (Gen 2)])</f>
        <v>76</v>
      </c>
      <c r="X432" s="11">
        <f>AVERAGEIF(Table15[Name],Table15[[#This Row],[Name]],Table15[Deceleration B1-3 Total Efforts (Gen 2)])</f>
        <v>64.58620689655173</v>
      </c>
      <c r="Y432" s="11">
        <f>AVERAGEIF(Table15[Name],Table15[[#This Row],[Name]],Table15[High Intensity Distance (m)_&gt;15])</f>
        <v>821.35621379310328</v>
      </c>
      <c r="Z432" s="11">
        <f>AVERAGEIF(Table15[Name],Table15[[#This Row],[Name]],Table15[Velocity Zone 5 (20-25 Km/h) (m)])</f>
        <v>200.47793241379313</v>
      </c>
      <c r="AA432" s="11">
        <f>AVERAGEIF(Table15[Name],Table15[[#This Row],[Name]],Table15[Total Player Load])</f>
        <v>529.0852103448276</v>
      </c>
      <c r="AB432" s="11">
        <f>AVERAGEIF(Table15[Name],Table15[[#This Row],[Name]],Table15[ACC+DEC])</f>
        <v>140.58620689655172</v>
      </c>
      <c r="AC432" s="11">
        <f>AVERAGE(Table15[Total Distance (m)])</f>
        <v>5546.0900840188679</v>
      </c>
      <c r="AD432" s="11">
        <f>AVERAGE(Table15[HSD Above 20 km/h])</f>
        <v>248.67511279245289</v>
      </c>
      <c r="AE432" s="11">
        <f>AVERAGE(Table15[Maximum Velocity (km/h)])</f>
        <v>25.938714150943401</v>
      </c>
      <c r="AF432" s="11">
        <f>AVERAGE(Table15[Velocity Zone 4 (15-20 Km/h) (m)])</f>
        <v>585.63754809433908</v>
      </c>
      <c r="AG432" s="11">
        <f>AVERAGE(Table15[Velocity Zone 6 (25 + Km/h) (m)])</f>
        <v>55.103452830188672</v>
      </c>
      <c r="AH432" s="11">
        <f>AVERAGE(Table15[Acceleration B1-3 Total Efforts (Gen 2)])</f>
        <v>70.932075471698113</v>
      </c>
      <c r="AI432" s="11">
        <f>AVERAGE(Table15[Deceleration B1-3 Total Efforts (Gen 2)])</f>
        <v>58.513207547169813</v>
      </c>
      <c r="AJ432" s="11">
        <f>AVERAGE(Table15[High Intensity Distance (m)_&gt;15])</f>
        <v>834.31266088679206</v>
      </c>
      <c r="AK432" s="11">
        <f>AVERAGE(Table15[Velocity Zone 5 (20-25 Km/h) (m)])</f>
        <v>193.57165996226419</v>
      </c>
      <c r="AL432" s="11">
        <f>AVERAGE(Table15[Total Player Load])</f>
        <v>612.17092028301886</v>
      </c>
      <c r="AM432" s="11">
        <f>AVERAGE(Table15[ACC+DEC])</f>
        <v>129.44528301886791</v>
      </c>
      <c r="AN432" s="11" t="str">
        <f>TEXT(Table15[[#This Row],[Date]],"mmmm")</f>
        <v>août</v>
      </c>
      <c r="AO432" s="11" t="e">
        <f ca="1">_xlfn.MAXIFS(Table15[Total Distance (m)],Table15[Name],Table15[[#This Row],[Name]])</f>
        <v>#NAME?</v>
      </c>
      <c r="AP432" s="11" t="e">
        <f ca="1">_xlfn.MAXIFS(Table15[HSD Above 20 km/h],Table15[Name],Table15[[#This Row],[Name]])</f>
        <v>#NAME?</v>
      </c>
      <c r="AQ432" s="11" t="e">
        <f ca="1">_xlfn.MAXIFS(Table15[Maximum Velocity (km/h)],Table15[Name],Table15[[#This Row],[Name]])</f>
        <v>#NAME?</v>
      </c>
      <c r="AR432" s="9" t="e">
        <f ca="1">Table15[[#This Row],[Maximum Velocity (km/h)]]/Table15[[#This Row],[Max_Maximum Velocity (km/h)]]</f>
        <v>#NAME?</v>
      </c>
      <c r="AS432" s="11" t="e">
        <f ca="1">_xlfn.MAXIFS(Table15[Velocity Zone 4 (15-20 Km/h) (m)],Table15[Name],Table15[[#This Row],[Name]])</f>
        <v>#NAME?</v>
      </c>
      <c r="AT432" s="11" t="e">
        <f ca="1">_xlfn.MAXIFS(Table15[Velocity Zone 6 (25 + Km/h) (m)],Table15[Name],Table15[[#This Row],[Name]])</f>
        <v>#NAME?</v>
      </c>
      <c r="AU432" s="11" t="e">
        <f ca="1">_xlfn.MAXIFS(Table15[Acceleration B1-3 Total Efforts (Gen 2)],Table15[Name],Table15[[#This Row],[Name]])</f>
        <v>#NAME?</v>
      </c>
      <c r="AV432" s="11" t="e">
        <f ca="1">_xlfn.MAXIFS(Table15[Deceleration B1-3 Total Efforts (Gen 2)],Table15[Name],Table15[[#This Row],[Name]])</f>
        <v>#NAME?</v>
      </c>
      <c r="AW432" s="11" t="e">
        <f ca="1">_xlfn.MAXIFS(Table15[High Intensity Distance (m)_&gt;15],Table15[Name],Table15[[#This Row],[Name]])</f>
        <v>#NAME?</v>
      </c>
      <c r="AX432" s="11" t="e">
        <f ca="1">_xlfn.MAXIFS(Table15[Velocity Zone 5 (20-25 Km/h) (m)],Table15[Name],Table15[[#This Row],[Name]])</f>
        <v>#NAME?</v>
      </c>
      <c r="AY432" s="11" t="e">
        <f ca="1">_xlfn.MAXIFS(Table15[Total Player Load],Table15[Name],Table15[[#This Row],[Name]])</f>
        <v>#NAME?</v>
      </c>
      <c r="AZ432" s="11" t="e">
        <f ca="1">_xlfn.MAXIFS(Table15[ACC+DEC],Table15[Name],Table15[[#This Row],[Name]])</f>
        <v>#NAME?</v>
      </c>
      <c r="BA432" s="11">
        <f>CONVERT(Table15[[#This Row],[Total Duration]],"day","mn")</f>
        <v>91.5</v>
      </c>
      <c r="BB432" s="12">
        <f>Table15[[#This Row],[HSD Above 20 km/h]]/Table15[[#This Row],[Duration(min)]]</f>
        <v>4.5906010928961747</v>
      </c>
      <c r="BC432" s="12">
        <f>Table15[[#This Row],[Velocity Zone 4 (15-20 Km/h) (m)]]/Table15[[#This Row],[Duration(min)]]</f>
        <v>5.1591256830601093</v>
      </c>
      <c r="BD432" s="12">
        <f>Table15[[#This Row],[Velocity Zone 6 (25 + Km/h) (m)]]/Table15[[#This Row],[Duration(min)]]</f>
        <v>1.2207650273224044</v>
      </c>
      <c r="BE432" s="12">
        <f>Table15[[#This Row],[Acceleration B1-3 Total Efforts (Gen 2)]]/Table15[[#This Row],[Duration(min)]]</f>
        <v>0.5901639344262295</v>
      </c>
      <c r="BF432" s="12">
        <f>Table15[[#This Row],[Deceleration B1-3 Total Efforts (Gen 2)]]/Table15[[#This Row],[Duration(min)]]</f>
        <v>0.57923497267759561</v>
      </c>
      <c r="BG432" s="12">
        <f>Table15[[#This Row],[High Intensity Distance (m)_&gt;15]]/Table15[[#This Row],[Duration(min)]]</f>
        <v>9.7497267759562849</v>
      </c>
      <c r="BH432" s="12">
        <f>Table15[[#This Row],[Velocity Zone 5 (20-25 Km/h) (m)]]/Table15[[#This Row],[Duration(min)]]</f>
        <v>3.3698360655737702</v>
      </c>
      <c r="BI432" s="12">
        <f>Table15[[#This Row],[Total Player Load]]/Table15[[#This Row],[Duration(min)]]</f>
        <v>5.4974061202185789</v>
      </c>
      <c r="BJ432" s="12">
        <f>Table15[[#This Row],[ACC+DEC]]/Table15[[#This Row],[Duration(min)]]</f>
        <v>1.1693989071038251</v>
      </c>
      <c r="BK432" s="11"/>
      <c r="BL432" s="11"/>
    </row>
    <row r="433" spans="1:64" x14ac:dyDescent="0.3">
      <c r="A433" s="6" t="s">
        <v>28</v>
      </c>
      <c r="B433" s="6" t="s">
        <v>292</v>
      </c>
      <c r="C433" s="18" t="s">
        <v>293</v>
      </c>
      <c r="D433" s="6" t="s">
        <v>17</v>
      </c>
      <c r="E433" s="17" t="s">
        <v>298</v>
      </c>
      <c r="F433" s="19">
        <v>3294.67407</v>
      </c>
      <c r="G433" s="19">
        <v>0</v>
      </c>
      <c r="H433" s="19">
        <v>20.086770000000001</v>
      </c>
      <c r="I433" s="19">
        <v>731.78998000000001</v>
      </c>
      <c r="J433" s="19">
        <v>0</v>
      </c>
      <c r="K433" s="19">
        <v>13</v>
      </c>
      <c r="L433" s="19">
        <v>2</v>
      </c>
      <c r="M433" s="19">
        <v>731.78998000000001</v>
      </c>
      <c r="N433" s="19">
        <v>0</v>
      </c>
      <c r="O433" s="19">
        <v>363.84161</v>
      </c>
      <c r="P433" s="25">
        <v>52.183489999999999</v>
      </c>
      <c r="Q433" s="26">
        <f>SUM(Table15[[#This Row],[Acceleration B1-3 Total Efforts (Gen 2)]:[Deceleration B1-3 Total Efforts (Gen 2)]])</f>
        <v>15</v>
      </c>
      <c r="R433" s="22">
        <f>AVERAGEIF(Table15[Name],Table15[[#This Row],[Name]],Table15[Total Distance (m)])</f>
        <v>5226.0524104761907</v>
      </c>
      <c r="S433" s="11">
        <f>AVERAGEIF(Table15[Name],Table15[[#This Row],[Name]],Table15[HSD Above 20 km/h])</f>
        <v>191.89047666666667</v>
      </c>
      <c r="T433" s="11">
        <f>AVERAGEIF(Table15[Name],Table15[[#This Row],[Name]],Table15[Maximum Velocity (km/h)])</f>
        <v>24.023690000000002</v>
      </c>
      <c r="U433" s="11">
        <f>AVERAGEIF(Table15[Name],Table15[[#This Row],[Name]],Table15[Velocity Zone 4 (15-20 Km/h) (m)])</f>
        <v>513.75143095238082</v>
      </c>
      <c r="V433" s="11">
        <f>AVERAGEIF(Table15[Name],Table15[[#This Row],[Name]],Table15[Velocity Zone 6 (25 + Km/h) (m)])</f>
        <v>55.037619047619046</v>
      </c>
      <c r="W433" s="11">
        <f>AVERAGEIF(Table15[Name],Table15[[#This Row],[Name]],Table15[Acceleration B1-3 Total Efforts (Gen 2)])</f>
        <v>62.238095238095241</v>
      </c>
      <c r="X433" s="11">
        <f>AVERAGEIF(Table15[Name],Table15[[#This Row],[Name]],Table15[Deceleration B1-3 Total Efforts (Gen 2)])</f>
        <v>39.761904761904759</v>
      </c>
      <c r="Y433" s="11">
        <f>AVERAGEIF(Table15[Name],Table15[[#This Row],[Name]],Table15[High Intensity Distance (m)_&gt;15])</f>
        <v>705.64190761904752</v>
      </c>
      <c r="Z433" s="11">
        <f>AVERAGEIF(Table15[Name],Table15[[#This Row],[Name]],Table15[Velocity Zone 5 (20-25 Km/h) (m)])</f>
        <v>136.85285761904763</v>
      </c>
      <c r="AA433" s="11">
        <f>AVERAGEIF(Table15[Name],Table15[[#This Row],[Name]],Table15[Total Player Load])</f>
        <v>519.94061999999997</v>
      </c>
      <c r="AB433" s="11">
        <f>AVERAGEIF(Table15[Name],Table15[[#This Row],[Name]],Table15[ACC+DEC])</f>
        <v>102</v>
      </c>
      <c r="AC433" s="11">
        <f>AVERAGE(Table15[Total Distance (m)])</f>
        <v>5546.0900840188679</v>
      </c>
      <c r="AD433" s="11">
        <f>AVERAGE(Table15[HSD Above 20 km/h])</f>
        <v>248.67511279245289</v>
      </c>
      <c r="AE433" s="11">
        <f>AVERAGE(Table15[Maximum Velocity (km/h)])</f>
        <v>25.938714150943401</v>
      </c>
      <c r="AF433" s="11">
        <f>AVERAGE(Table15[Velocity Zone 4 (15-20 Km/h) (m)])</f>
        <v>585.63754809433908</v>
      </c>
      <c r="AG433" s="11">
        <f>AVERAGE(Table15[Velocity Zone 6 (25 + Km/h) (m)])</f>
        <v>55.103452830188672</v>
      </c>
      <c r="AH433" s="11">
        <f>AVERAGE(Table15[Acceleration B1-3 Total Efforts (Gen 2)])</f>
        <v>70.932075471698113</v>
      </c>
      <c r="AI433" s="11">
        <f>AVERAGE(Table15[Deceleration B1-3 Total Efforts (Gen 2)])</f>
        <v>58.513207547169813</v>
      </c>
      <c r="AJ433" s="11">
        <f>AVERAGE(Table15[High Intensity Distance (m)_&gt;15])</f>
        <v>834.31266088679206</v>
      </c>
      <c r="AK433" s="11">
        <f>AVERAGE(Table15[Velocity Zone 5 (20-25 Km/h) (m)])</f>
        <v>193.57165996226419</v>
      </c>
      <c r="AL433" s="11">
        <f>AVERAGE(Table15[Total Player Load])</f>
        <v>612.17092028301886</v>
      </c>
      <c r="AM433" s="11">
        <f>AVERAGE(Table15[ACC+DEC])</f>
        <v>129.44528301886791</v>
      </c>
      <c r="AN433" s="11" t="str">
        <f>TEXT(Table15[[#This Row],[Date]],"mmmm")</f>
        <v>août</v>
      </c>
      <c r="AO433" s="11" t="e">
        <f ca="1">_xlfn.MAXIFS(Table15[Total Distance (m)],Table15[Name],Table15[[#This Row],[Name]])</f>
        <v>#NAME?</v>
      </c>
      <c r="AP433" s="11" t="e">
        <f ca="1">_xlfn.MAXIFS(Table15[HSD Above 20 km/h],Table15[Name],Table15[[#This Row],[Name]])</f>
        <v>#NAME?</v>
      </c>
      <c r="AQ433" s="11" t="e">
        <f ca="1">_xlfn.MAXIFS(Table15[Maximum Velocity (km/h)],Table15[Name],Table15[[#This Row],[Name]])</f>
        <v>#NAME?</v>
      </c>
      <c r="AR433" s="9" t="e">
        <f ca="1">Table15[[#This Row],[Maximum Velocity (km/h)]]/Table15[[#This Row],[Max_Maximum Velocity (km/h)]]</f>
        <v>#NAME?</v>
      </c>
      <c r="AS433" s="11" t="e">
        <f ca="1">_xlfn.MAXIFS(Table15[Velocity Zone 4 (15-20 Km/h) (m)],Table15[Name],Table15[[#This Row],[Name]])</f>
        <v>#NAME?</v>
      </c>
      <c r="AT433" s="11" t="e">
        <f ca="1">_xlfn.MAXIFS(Table15[Velocity Zone 6 (25 + Km/h) (m)],Table15[Name],Table15[[#This Row],[Name]])</f>
        <v>#NAME?</v>
      </c>
      <c r="AU433" s="11" t="e">
        <f ca="1">_xlfn.MAXIFS(Table15[Acceleration B1-3 Total Efforts (Gen 2)],Table15[Name],Table15[[#This Row],[Name]])</f>
        <v>#NAME?</v>
      </c>
      <c r="AV433" s="11" t="e">
        <f ca="1">_xlfn.MAXIFS(Table15[Deceleration B1-3 Total Efforts (Gen 2)],Table15[Name],Table15[[#This Row],[Name]])</f>
        <v>#NAME?</v>
      </c>
      <c r="AW433" s="11" t="e">
        <f ca="1">_xlfn.MAXIFS(Table15[High Intensity Distance (m)_&gt;15],Table15[Name],Table15[[#This Row],[Name]])</f>
        <v>#NAME?</v>
      </c>
      <c r="AX433" s="11" t="e">
        <f ca="1">_xlfn.MAXIFS(Table15[Velocity Zone 5 (20-25 Km/h) (m)],Table15[Name],Table15[[#This Row],[Name]])</f>
        <v>#NAME?</v>
      </c>
      <c r="AY433" s="11" t="e">
        <f ca="1">_xlfn.MAXIFS(Table15[Total Player Load],Table15[Name],Table15[[#This Row],[Name]])</f>
        <v>#NAME?</v>
      </c>
      <c r="AZ433" s="11" t="e">
        <f ca="1">_xlfn.MAXIFS(Table15[ACC+DEC],Table15[Name],Table15[[#This Row],[Name]])</f>
        <v>#NAME?</v>
      </c>
      <c r="BA433" s="11">
        <f>CONVERT(Table15[[#This Row],[Total Duration]],"day","mn")</f>
        <v>63.29999999999999</v>
      </c>
      <c r="BB433" s="12">
        <f>Table15[[#This Row],[HSD Above 20 km/h]]/Table15[[#This Row],[Duration(min)]]</f>
        <v>0</v>
      </c>
      <c r="BC433" s="12">
        <f>Table15[[#This Row],[Velocity Zone 4 (15-20 Km/h) (m)]]/Table15[[#This Row],[Duration(min)]]</f>
        <v>11.560663191153241</v>
      </c>
      <c r="BD433" s="12">
        <f>Table15[[#This Row],[Velocity Zone 6 (25 + Km/h) (m)]]/Table15[[#This Row],[Duration(min)]]</f>
        <v>0</v>
      </c>
      <c r="BE433" s="12">
        <f>Table15[[#This Row],[Acceleration B1-3 Total Efforts (Gen 2)]]/Table15[[#This Row],[Duration(min)]]</f>
        <v>0.20537124802527648</v>
      </c>
      <c r="BF433" s="12">
        <f>Table15[[#This Row],[Deceleration B1-3 Total Efforts (Gen 2)]]/Table15[[#This Row],[Duration(min)]]</f>
        <v>3.1595576619273306E-2</v>
      </c>
      <c r="BG433" s="12">
        <f>Table15[[#This Row],[High Intensity Distance (m)_&gt;15]]/Table15[[#This Row],[Duration(min)]]</f>
        <v>11.560663191153241</v>
      </c>
      <c r="BH433" s="12">
        <f>Table15[[#This Row],[Velocity Zone 5 (20-25 Km/h) (m)]]/Table15[[#This Row],[Duration(min)]]</f>
        <v>0</v>
      </c>
      <c r="BI433" s="12">
        <f>Table15[[#This Row],[Total Player Load]]/Table15[[#This Row],[Duration(min)]]</f>
        <v>5.7478927330173786</v>
      </c>
      <c r="BJ433" s="12">
        <f>Table15[[#This Row],[ACC+DEC]]/Table15[[#This Row],[Duration(min)]]</f>
        <v>0.23696682464454979</v>
      </c>
      <c r="BK433" s="11"/>
      <c r="BL433" s="11"/>
    </row>
    <row r="434" spans="1:64" x14ac:dyDescent="0.3">
      <c r="A434" s="6" t="s">
        <v>29</v>
      </c>
      <c r="B434" s="6" t="s">
        <v>292</v>
      </c>
      <c r="C434" s="18" t="s">
        <v>293</v>
      </c>
      <c r="D434" s="6" t="s">
        <v>19</v>
      </c>
      <c r="E434" s="17" t="s">
        <v>295</v>
      </c>
      <c r="F434" s="19">
        <v>4868.6958000000004</v>
      </c>
      <c r="G434" s="19">
        <v>423.84998999999999</v>
      </c>
      <c r="H434" s="19">
        <v>31.086099999999998</v>
      </c>
      <c r="I434" s="19">
        <v>564.15002000000004</v>
      </c>
      <c r="J434" s="19">
        <v>110.61</v>
      </c>
      <c r="K434" s="19">
        <v>58</v>
      </c>
      <c r="L434" s="19">
        <v>44</v>
      </c>
      <c r="M434" s="19">
        <v>988.00000999999997</v>
      </c>
      <c r="N434" s="19">
        <v>313.23998999999998</v>
      </c>
      <c r="O434" s="19">
        <v>523.45354999999995</v>
      </c>
      <c r="P434" s="25">
        <v>53.13053</v>
      </c>
      <c r="Q434" s="26">
        <f>SUM(Table15[[#This Row],[Acceleration B1-3 Total Efforts (Gen 2)]:[Deceleration B1-3 Total Efforts (Gen 2)]])</f>
        <v>102</v>
      </c>
      <c r="R434" s="22">
        <f>AVERAGEIF(Table15[Name],Table15[[#This Row],[Name]],Table15[Total Distance (m)])</f>
        <v>5728.9490364516105</v>
      </c>
      <c r="S434" s="11">
        <f>AVERAGEIF(Table15[Name],Table15[[#This Row],[Name]],Table15[HSD Above 20 km/h])</f>
        <v>239.85128903225805</v>
      </c>
      <c r="T434" s="11">
        <f>AVERAGEIF(Table15[Name],Table15[[#This Row],[Name]],Table15[Maximum Velocity (km/h)])</f>
        <v>25.935883548387089</v>
      </c>
      <c r="U434" s="11">
        <f>AVERAGEIF(Table15[Name],Table15[[#This Row],[Name]],Table15[Velocity Zone 4 (15-20 Km/h) (m)])</f>
        <v>718.38871516129029</v>
      </c>
      <c r="V434" s="11">
        <f>AVERAGEIF(Table15[Name],Table15[[#This Row],[Name]],Table15[Velocity Zone 6 (25 + Km/h) (m)])</f>
        <v>46.860967419354829</v>
      </c>
      <c r="W434" s="11">
        <f>AVERAGEIF(Table15[Name],Table15[[#This Row],[Name]],Table15[Acceleration B1-3 Total Efforts (Gen 2)])</f>
        <v>75.193548387096769</v>
      </c>
      <c r="X434" s="11">
        <f>AVERAGEIF(Table15[Name],Table15[[#This Row],[Name]],Table15[Deceleration B1-3 Total Efforts (Gen 2)])</f>
        <v>57.548387096774192</v>
      </c>
      <c r="Y434" s="11">
        <f>AVERAGEIF(Table15[Name],Table15[[#This Row],[Name]],Table15[High Intensity Distance (m)_&gt;15])</f>
        <v>958.24000419354843</v>
      </c>
      <c r="Z434" s="11">
        <f>AVERAGEIF(Table15[Name],Table15[[#This Row],[Name]],Table15[Velocity Zone 5 (20-25 Km/h) (m)])</f>
        <v>192.99032161290322</v>
      </c>
      <c r="AA434" s="11">
        <f>AVERAGEIF(Table15[Name],Table15[[#This Row],[Name]],Table15[Total Player Load])</f>
        <v>618.45316032258052</v>
      </c>
      <c r="AB434" s="11">
        <f>AVERAGEIF(Table15[Name],Table15[[#This Row],[Name]],Table15[ACC+DEC])</f>
        <v>132.74193548387098</v>
      </c>
      <c r="AC434" s="11">
        <f>AVERAGE(Table15[Total Distance (m)])</f>
        <v>5546.0900840188679</v>
      </c>
      <c r="AD434" s="11">
        <f>AVERAGE(Table15[HSD Above 20 km/h])</f>
        <v>248.67511279245289</v>
      </c>
      <c r="AE434" s="11">
        <f>AVERAGE(Table15[Maximum Velocity (km/h)])</f>
        <v>25.938714150943401</v>
      </c>
      <c r="AF434" s="11">
        <f>AVERAGE(Table15[Velocity Zone 4 (15-20 Km/h) (m)])</f>
        <v>585.63754809433908</v>
      </c>
      <c r="AG434" s="11">
        <f>AVERAGE(Table15[Velocity Zone 6 (25 + Km/h) (m)])</f>
        <v>55.103452830188672</v>
      </c>
      <c r="AH434" s="11">
        <f>AVERAGE(Table15[Acceleration B1-3 Total Efforts (Gen 2)])</f>
        <v>70.932075471698113</v>
      </c>
      <c r="AI434" s="11">
        <f>AVERAGE(Table15[Deceleration B1-3 Total Efforts (Gen 2)])</f>
        <v>58.513207547169813</v>
      </c>
      <c r="AJ434" s="11">
        <f>AVERAGE(Table15[High Intensity Distance (m)_&gt;15])</f>
        <v>834.31266088679206</v>
      </c>
      <c r="AK434" s="11">
        <f>AVERAGE(Table15[Velocity Zone 5 (20-25 Km/h) (m)])</f>
        <v>193.57165996226419</v>
      </c>
      <c r="AL434" s="11">
        <f>AVERAGE(Table15[Total Player Load])</f>
        <v>612.17092028301886</v>
      </c>
      <c r="AM434" s="11">
        <f>AVERAGE(Table15[ACC+DEC])</f>
        <v>129.44528301886791</v>
      </c>
      <c r="AN434" s="11" t="str">
        <f>TEXT(Table15[[#This Row],[Date]],"mmmm")</f>
        <v>août</v>
      </c>
      <c r="AO434" s="11" t="e">
        <f ca="1">_xlfn.MAXIFS(Table15[Total Distance (m)],Table15[Name],Table15[[#This Row],[Name]])</f>
        <v>#NAME?</v>
      </c>
      <c r="AP434" s="11" t="e">
        <f ca="1">_xlfn.MAXIFS(Table15[HSD Above 20 km/h],Table15[Name],Table15[[#This Row],[Name]])</f>
        <v>#NAME?</v>
      </c>
      <c r="AQ434" s="11" t="e">
        <f ca="1">_xlfn.MAXIFS(Table15[Maximum Velocity (km/h)],Table15[Name],Table15[[#This Row],[Name]])</f>
        <v>#NAME?</v>
      </c>
      <c r="AR434" s="9" t="e">
        <f ca="1">Table15[[#This Row],[Maximum Velocity (km/h)]]/Table15[[#This Row],[Max_Maximum Velocity (km/h)]]</f>
        <v>#NAME?</v>
      </c>
      <c r="AS434" s="11" t="e">
        <f ca="1">_xlfn.MAXIFS(Table15[Velocity Zone 4 (15-20 Km/h) (m)],Table15[Name],Table15[[#This Row],[Name]])</f>
        <v>#NAME?</v>
      </c>
      <c r="AT434" s="11" t="e">
        <f ca="1">_xlfn.MAXIFS(Table15[Velocity Zone 6 (25 + Km/h) (m)],Table15[Name],Table15[[#This Row],[Name]])</f>
        <v>#NAME?</v>
      </c>
      <c r="AU434" s="11" t="e">
        <f ca="1">_xlfn.MAXIFS(Table15[Acceleration B1-3 Total Efforts (Gen 2)],Table15[Name],Table15[[#This Row],[Name]])</f>
        <v>#NAME?</v>
      </c>
      <c r="AV434" s="11" t="e">
        <f ca="1">_xlfn.MAXIFS(Table15[Deceleration B1-3 Total Efforts (Gen 2)],Table15[Name],Table15[[#This Row],[Name]])</f>
        <v>#NAME?</v>
      </c>
      <c r="AW434" s="11" t="e">
        <f ca="1">_xlfn.MAXIFS(Table15[High Intensity Distance (m)_&gt;15],Table15[Name],Table15[[#This Row],[Name]])</f>
        <v>#NAME?</v>
      </c>
      <c r="AX434" s="11" t="e">
        <f ca="1">_xlfn.MAXIFS(Table15[Velocity Zone 5 (20-25 Km/h) (m)],Table15[Name],Table15[[#This Row],[Name]])</f>
        <v>#NAME?</v>
      </c>
      <c r="AY434" s="11" t="e">
        <f ca="1">_xlfn.MAXIFS(Table15[Total Player Load],Table15[Name],Table15[[#This Row],[Name]])</f>
        <v>#NAME?</v>
      </c>
      <c r="AZ434" s="11" t="e">
        <f ca="1">_xlfn.MAXIFS(Table15[ACC+DEC],Table15[Name],Table15[[#This Row],[Name]])</f>
        <v>#NAME?</v>
      </c>
      <c r="BA434" s="11">
        <f>CONVERT(Table15[[#This Row],[Total Duration]],"day","mn")</f>
        <v>91.633333333333354</v>
      </c>
      <c r="BB434" s="12">
        <f>Table15[[#This Row],[HSD Above 20 km/h]]/Table15[[#This Row],[Duration(min)]]</f>
        <v>4.6255000727537272</v>
      </c>
      <c r="BC434" s="12">
        <f>Table15[[#This Row],[Velocity Zone 4 (15-20 Km/h) (m)]]/Table15[[#This Row],[Duration(min)]]</f>
        <v>6.1566026191342296</v>
      </c>
      <c r="BD434" s="12">
        <f>Table15[[#This Row],[Velocity Zone 6 (25 + Km/h) (m)]]/Table15[[#This Row],[Duration(min)]]</f>
        <v>1.2070934885412874</v>
      </c>
      <c r="BE434" s="12">
        <f>Table15[[#This Row],[Acceleration B1-3 Total Efforts (Gen 2)]]/Table15[[#This Row],[Duration(min)]]</f>
        <v>0.63295743906875213</v>
      </c>
      <c r="BF434" s="12">
        <f>Table15[[#This Row],[Deceleration B1-3 Total Efforts (Gen 2)]]/Table15[[#This Row],[Duration(min)]]</f>
        <v>0.4801746089487085</v>
      </c>
      <c r="BG434" s="12">
        <f>Table15[[#This Row],[High Intensity Distance (m)_&gt;15]]/Table15[[#This Row],[Duration(min)]]</f>
        <v>10.782102691887957</v>
      </c>
      <c r="BH434" s="12">
        <f>Table15[[#This Row],[Velocity Zone 5 (20-25 Km/h) (m)]]/Table15[[#This Row],[Duration(min)]]</f>
        <v>3.4184065842124398</v>
      </c>
      <c r="BI434" s="12">
        <f>Table15[[#This Row],[Total Player Load]]/Table15[[#This Row],[Duration(min)]]</f>
        <v>5.7124796289559825</v>
      </c>
      <c r="BJ434" s="12">
        <f>Table15[[#This Row],[ACC+DEC]]/Table15[[#This Row],[Duration(min)]]</f>
        <v>1.1131320480174607</v>
      </c>
      <c r="BK434" s="11"/>
      <c r="BL434" s="11"/>
    </row>
    <row r="435" spans="1:64" x14ac:dyDescent="0.3">
      <c r="A435" s="6" t="s">
        <v>208</v>
      </c>
      <c r="B435" s="6" t="s">
        <v>292</v>
      </c>
      <c r="C435" s="18" t="s">
        <v>293</v>
      </c>
      <c r="D435" s="6" t="s">
        <v>17</v>
      </c>
      <c r="E435" s="17" t="s">
        <v>299</v>
      </c>
      <c r="F435" s="19">
        <v>2063.3249500000002</v>
      </c>
      <c r="G435" s="19">
        <v>35.26</v>
      </c>
      <c r="H435" s="19">
        <v>22.056339999999999</v>
      </c>
      <c r="I435" s="19">
        <v>161.85001</v>
      </c>
      <c r="J435" s="19">
        <v>0</v>
      </c>
      <c r="K435" s="19">
        <v>28</v>
      </c>
      <c r="L435" s="19">
        <v>12</v>
      </c>
      <c r="M435" s="19">
        <v>197.11000999999999</v>
      </c>
      <c r="N435" s="19">
        <v>35.26</v>
      </c>
      <c r="O435" s="19">
        <v>481.71785999999997</v>
      </c>
      <c r="P435" s="25">
        <v>37.891150000000003</v>
      </c>
      <c r="Q435" s="26">
        <f>SUM(Table15[[#This Row],[Acceleration B1-3 Total Efforts (Gen 2)]:[Deceleration B1-3 Total Efforts (Gen 2)]])</f>
        <v>40</v>
      </c>
      <c r="R435" s="22">
        <f>AVERAGEIF(Table15[Name],Table15[[#This Row],[Name]],Table15[Total Distance (m)])</f>
        <v>2747.8010836363628</v>
      </c>
      <c r="S435" s="11">
        <f>AVERAGEIF(Table15[Name],Table15[[#This Row],[Name]],Table15[HSD Above 20 km/h])</f>
        <v>134.42545636363636</v>
      </c>
      <c r="T435" s="11">
        <f>AVERAGEIF(Table15[Name],Table15[[#This Row],[Name]],Table15[Maximum Velocity (km/h)])</f>
        <v>23.561767272727273</v>
      </c>
      <c r="U435" s="11">
        <f>AVERAGEIF(Table15[Name],Table15[[#This Row],[Name]],Table15[Velocity Zone 4 (15-20 Km/h) (m)])</f>
        <v>313.58000090909093</v>
      </c>
      <c r="V435" s="11">
        <f>AVERAGEIF(Table15[Name],Table15[[#This Row],[Name]],Table15[Velocity Zone 6 (25 + Km/h) (m)])</f>
        <v>29.54091</v>
      </c>
      <c r="W435" s="11">
        <f>AVERAGEIF(Table15[Name],Table15[[#This Row],[Name]],Table15[Acceleration B1-3 Total Efforts (Gen 2)])</f>
        <v>30.818181818181817</v>
      </c>
      <c r="X435" s="11">
        <f>AVERAGEIF(Table15[Name],Table15[[#This Row],[Name]],Table15[Deceleration B1-3 Total Efforts (Gen 2)])</f>
        <v>21</v>
      </c>
      <c r="Y435" s="11">
        <f>AVERAGEIF(Table15[Name],Table15[[#This Row],[Name]],Table15[High Intensity Distance (m)_&gt;15])</f>
        <v>448.00545727272714</v>
      </c>
      <c r="Z435" s="11">
        <f>AVERAGEIF(Table15[Name],Table15[[#This Row],[Name]],Table15[Velocity Zone 5 (20-25 Km/h) (m)])</f>
        <v>104.88454636363636</v>
      </c>
      <c r="AA435" s="11">
        <f>AVERAGEIF(Table15[Name],Table15[[#This Row],[Name]],Table15[Total Player Load])</f>
        <v>397.17121454545452</v>
      </c>
      <c r="AB435" s="11">
        <f>AVERAGEIF(Table15[Name],Table15[[#This Row],[Name]],Table15[ACC+DEC])</f>
        <v>51.81818181818182</v>
      </c>
      <c r="AC435" s="11">
        <f>AVERAGE(Table15[Total Distance (m)])</f>
        <v>5546.0900840188679</v>
      </c>
      <c r="AD435" s="11">
        <f>AVERAGE(Table15[HSD Above 20 km/h])</f>
        <v>248.67511279245289</v>
      </c>
      <c r="AE435" s="11">
        <f>AVERAGE(Table15[Maximum Velocity (km/h)])</f>
        <v>25.938714150943401</v>
      </c>
      <c r="AF435" s="11">
        <f>AVERAGE(Table15[Velocity Zone 4 (15-20 Km/h) (m)])</f>
        <v>585.63754809433908</v>
      </c>
      <c r="AG435" s="11">
        <f>AVERAGE(Table15[Velocity Zone 6 (25 + Km/h) (m)])</f>
        <v>55.103452830188672</v>
      </c>
      <c r="AH435" s="11">
        <f>AVERAGE(Table15[Acceleration B1-3 Total Efforts (Gen 2)])</f>
        <v>70.932075471698113</v>
      </c>
      <c r="AI435" s="11">
        <f>AVERAGE(Table15[Deceleration B1-3 Total Efforts (Gen 2)])</f>
        <v>58.513207547169813</v>
      </c>
      <c r="AJ435" s="11">
        <f>AVERAGE(Table15[High Intensity Distance (m)_&gt;15])</f>
        <v>834.31266088679206</v>
      </c>
      <c r="AK435" s="11">
        <f>AVERAGE(Table15[Velocity Zone 5 (20-25 Km/h) (m)])</f>
        <v>193.57165996226419</v>
      </c>
      <c r="AL435" s="11">
        <f>AVERAGE(Table15[Total Player Load])</f>
        <v>612.17092028301886</v>
      </c>
      <c r="AM435" s="11">
        <f>AVERAGE(Table15[ACC+DEC])</f>
        <v>129.44528301886791</v>
      </c>
      <c r="AN435" s="11" t="str">
        <f>TEXT(Table15[[#This Row],[Date]],"mmmm")</f>
        <v>août</v>
      </c>
      <c r="AO435" s="11" t="e">
        <f ca="1">_xlfn.MAXIFS(Table15[Total Distance (m)],Table15[Name],Table15[[#This Row],[Name]])</f>
        <v>#NAME?</v>
      </c>
      <c r="AP435" s="11" t="e">
        <f ca="1">_xlfn.MAXIFS(Table15[HSD Above 20 km/h],Table15[Name],Table15[[#This Row],[Name]])</f>
        <v>#NAME?</v>
      </c>
      <c r="AQ435" s="11" t="e">
        <f ca="1">_xlfn.MAXIFS(Table15[Maximum Velocity (km/h)],Table15[Name],Table15[[#This Row],[Name]])</f>
        <v>#NAME?</v>
      </c>
      <c r="AR435" s="9" t="e">
        <f ca="1">Table15[[#This Row],[Maximum Velocity (km/h)]]/Table15[[#This Row],[Max_Maximum Velocity (km/h)]]</f>
        <v>#NAME?</v>
      </c>
      <c r="AS435" s="11" t="e">
        <f ca="1">_xlfn.MAXIFS(Table15[Velocity Zone 4 (15-20 Km/h) (m)],Table15[Name],Table15[[#This Row],[Name]])</f>
        <v>#NAME?</v>
      </c>
      <c r="AT435" s="11" t="e">
        <f ca="1">_xlfn.MAXIFS(Table15[Velocity Zone 6 (25 + Km/h) (m)],Table15[Name],Table15[[#This Row],[Name]])</f>
        <v>#NAME?</v>
      </c>
      <c r="AU435" s="11" t="e">
        <f ca="1">_xlfn.MAXIFS(Table15[Acceleration B1-3 Total Efforts (Gen 2)],Table15[Name],Table15[[#This Row],[Name]])</f>
        <v>#NAME?</v>
      </c>
      <c r="AV435" s="11" t="e">
        <f ca="1">_xlfn.MAXIFS(Table15[Deceleration B1-3 Total Efforts (Gen 2)],Table15[Name],Table15[[#This Row],[Name]])</f>
        <v>#NAME?</v>
      </c>
      <c r="AW435" s="11" t="e">
        <f ca="1">_xlfn.MAXIFS(Table15[High Intensity Distance (m)_&gt;15],Table15[Name],Table15[[#This Row],[Name]])</f>
        <v>#NAME?</v>
      </c>
      <c r="AX435" s="11" t="e">
        <f ca="1">_xlfn.MAXIFS(Table15[Velocity Zone 5 (20-25 Km/h) (m)],Table15[Name],Table15[[#This Row],[Name]])</f>
        <v>#NAME?</v>
      </c>
      <c r="AY435" s="11" t="e">
        <f ca="1">_xlfn.MAXIFS(Table15[Total Player Load],Table15[Name],Table15[[#This Row],[Name]])</f>
        <v>#NAME?</v>
      </c>
      <c r="AZ435" s="11" t="e">
        <f ca="1">_xlfn.MAXIFS(Table15[ACC+DEC],Table15[Name],Table15[[#This Row],[Name]])</f>
        <v>#NAME?</v>
      </c>
      <c r="BA435" s="11">
        <f>CONVERT(Table15[[#This Row],[Total Duration]],"day","mn")</f>
        <v>54.45000000000001</v>
      </c>
      <c r="BB435" s="12">
        <f>Table15[[#This Row],[HSD Above 20 km/h]]/Table15[[#This Row],[Duration(min)]]</f>
        <v>0.64756657483930191</v>
      </c>
      <c r="BC435" s="12">
        <f>Table15[[#This Row],[Velocity Zone 4 (15-20 Km/h) (m)]]/Table15[[#This Row],[Duration(min)]]</f>
        <v>2.9724519742883375</v>
      </c>
      <c r="BD435" s="12">
        <f>Table15[[#This Row],[Velocity Zone 6 (25 + Km/h) (m)]]/Table15[[#This Row],[Duration(min)]]</f>
        <v>0</v>
      </c>
      <c r="BE435" s="12">
        <f>Table15[[#This Row],[Acceleration B1-3 Total Efforts (Gen 2)]]/Table15[[#This Row],[Duration(min)]]</f>
        <v>0.51423324150596872</v>
      </c>
      <c r="BF435" s="12">
        <f>Table15[[#This Row],[Deceleration B1-3 Total Efforts (Gen 2)]]/Table15[[#This Row],[Duration(min)]]</f>
        <v>0.22038567493112943</v>
      </c>
      <c r="BG435" s="12">
        <f>Table15[[#This Row],[High Intensity Distance (m)_&gt;15]]/Table15[[#This Row],[Duration(min)]]</f>
        <v>3.6200185491276393</v>
      </c>
      <c r="BH435" s="12">
        <f>Table15[[#This Row],[Velocity Zone 5 (20-25 Km/h) (m)]]/Table15[[#This Row],[Duration(min)]]</f>
        <v>0.64756657483930191</v>
      </c>
      <c r="BI435" s="12">
        <f>Table15[[#This Row],[Total Player Load]]/Table15[[#This Row],[Duration(min)]]</f>
        <v>8.8469763085399435</v>
      </c>
      <c r="BJ435" s="12">
        <f>Table15[[#This Row],[ACC+DEC]]/Table15[[#This Row],[Duration(min)]]</f>
        <v>0.73461891643709809</v>
      </c>
      <c r="BK435" s="11"/>
      <c r="BL435" s="11"/>
    </row>
    <row r="436" spans="1:64" x14ac:dyDescent="0.3">
      <c r="A436" s="6" t="s">
        <v>30</v>
      </c>
      <c r="B436" s="6" t="s">
        <v>292</v>
      </c>
      <c r="C436" s="18" t="s">
        <v>293</v>
      </c>
      <c r="D436" s="6" t="s">
        <v>21</v>
      </c>
      <c r="E436" s="17" t="s">
        <v>297</v>
      </c>
      <c r="F436" s="19">
        <v>4796.1581999999999</v>
      </c>
      <c r="G436" s="19">
        <v>375.85998999999998</v>
      </c>
      <c r="H436" s="19">
        <v>30.91451</v>
      </c>
      <c r="I436" s="19">
        <v>392.26001000000002</v>
      </c>
      <c r="J436" s="19">
        <v>127.1</v>
      </c>
      <c r="K436" s="19">
        <v>56</v>
      </c>
      <c r="L436" s="19">
        <v>51</v>
      </c>
      <c r="M436" s="19">
        <v>768.12</v>
      </c>
      <c r="N436" s="19">
        <v>248.75998999999999</v>
      </c>
      <c r="O436" s="19">
        <v>590.36072000000001</v>
      </c>
      <c r="P436" s="25">
        <v>52.407580000000003</v>
      </c>
      <c r="Q436" s="26">
        <f>SUM(Table15[[#This Row],[Acceleration B1-3 Total Efforts (Gen 2)]:[Deceleration B1-3 Total Efforts (Gen 2)]])</f>
        <v>107</v>
      </c>
      <c r="R436" s="22">
        <f>AVERAGEIF(Table15[Name],Table15[[#This Row],[Name]],Table15[Total Distance (m)])</f>
        <v>6327.7802760000004</v>
      </c>
      <c r="S436" s="11">
        <f>AVERAGEIF(Table15[Name],Table15[[#This Row],[Name]],Table15[HSD Above 20 km/h])</f>
        <v>269.76999760000001</v>
      </c>
      <c r="T436" s="11">
        <f>AVERAGEIF(Table15[Name],Table15[[#This Row],[Name]],Table15[Maximum Velocity (km/h)])</f>
        <v>26.616227999999992</v>
      </c>
      <c r="U436" s="11">
        <f>AVERAGEIF(Table15[Name],Table15[[#This Row],[Name]],Table15[Velocity Zone 4 (15-20 Km/h) (m)])</f>
        <v>618.62719760000004</v>
      </c>
      <c r="V436" s="11">
        <f>AVERAGEIF(Table15[Name],Table15[[#This Row],[Name]],Table15[Velocity Zone 6 (25 + Km/h) (m)])</f>
        <v>55.423999599999988</v>
      </c>
      <c r="W436" s="11">
        <f>AVERAGEIF(Table15[Name],Table15[[#This Row],[Name]],Table15[Acceleration B1-3 Total Efforts (Gen 2)])</f>
        <v>72.12</v>
      </c>
      <c r="X436" s="11">
        <f>AVERAGEIF(Table15[Name],Table15[[#This Row],[Name]],Table15[Deceleration B1-3 Total Efforts (Gen 2)])</f>
        <v>69.84</v>
      </c>
      <c r="Y436" s="11">
        <f>AVERAGEIF(Table15[Name],Table15[[#This Row],[Name]],Table15[High Intensity Distance (m)_&gt;15])</f>
        <v>888.39719520000017</v>
      </c>
      <c r="Z436" s="11">
        <f>AVERAGEIF(Table15[Name],Table15[[#This Row],[Name]],Table15[Velocity Zone 5 (20-25 Km/h) (m)])</f>
        <v>214.34599800000004</v>
      </c>
      <c r="AA436" s="11">
        <f>AVERAGEIF(Table15[Name],Table15[[#This Row],[Name]],Table15[Total Player Load])</f>
        <v>767.42658760000006</v>
      </c>
      <c r="AB436" s="11">
        <f>AVERAGEIF(Table15[Name],Table15[[#This Row],[Name]],Table15[ACC+DEC])</f>
        <v>141.96</v>
      </c>
      <c r="AC436" s="11">
        <f>AVERAGE(Table15[Total Distance (m)])</f>
        <v>5546.0900840188679</v>
      </c>
      <c r="AD436" s="11">
        <f>AVERAGE(Table15[HSD Above 20 km/h])</f>
        <v>248.67511279245289</v>
      </c>
      <c r="AE436" s="11">
        <f>AVERAGE(Table15[Maximum Velocity (km/h)])</f>
        <v>25.938714150943401</v>
      </c>
      <c r="AF436" s="11">
        <f>AVERAGE(Table15[Velocity Zone 4 (15-20 Km/h) (m)])</f>
        <v>585.63754809433908</v>
      </c>
      <c r="AG436" s="11">
        <f>AVERAGE(Table15[Velocity Zone 6 (25 + Km/h) (m)])</f>
        <v>55.103452830188672</v>
      </c>
      <c r="AH436" s="11">
        <f>AVERAGE(Table15[Acceleration B1-3 Total Efforts (Gen 2)])</f>
        <v>70.932075471698113</v>
      </c>
      <c r="AI436" s="11">
        <f>AVERAGE(Table15[Deceleration B1-3 Total Efforts (Gen 2)])</f>
        <v>58.513207547169813</v>
      </c>
      <c r="AJ436" s="11">
        <f>AVERAGE(Table15[High Intensity Distance (m)_&gt;15])</f>
        <v>834.31266088679206</v>
      </c>
      <c r="AK436" s="11">
        <f>AVERAGE(Table15[Velocity Zone 5 (20-25 Km/h) (m)])</f>
        <v>193.57165996226419</v>
      </c>
      <c r="AL436" s="11">
        <f>AVERAGE(Table15[Total Player Load])</f>
        <v>612.17092028301886</v>
      </c>
      <c r="AM436" s="11">
        <f>AVERAGE(Table15[ACC+DEC])</f>
        <v>129.44528301886791</v>
      </c>
      <c r="AN436" s="11" t="str">
        <f>TEXT(Table15[[#This Row],[Date]],"mmmm")</f>
        <v>août</v>
      </c>
      <c r="AO436" s="11" t="e">
        <f ca="1">_xlfn.MAXIFS(Table15[Total Distance (m)],Table15[Name],Table15[[#This Row],[Name]])</f>
        <v>#NAME?</v>
      </c>
      <c r="AP436" s="11" t="e">
        <f ca="1">_xlfn.MAXIFS(Table15[HSD Above 20 km/h],Table15[Name],Table15[[#This Row],[Name]])</f>
        <v>#NAME?</v>
      </c>
      <c r="AQ436" s="11" t="e">
        <f ca="1">_xlfn.MAXIFS(Table15[Maximum Velocity (km/h)],Table15[Name],Table15[[#This Row],[Name]])</f>
        <v>#NAME?</v>
      </c>
      <c r="AR436" s="9" t="e">
        <f ca="1">Table15[[#This Row],[Maximum Velocity (km/h)]]/Table15[[#This Row],[Max_Maximum Velocity (km/h)]]</f>
        <v>#NAME?</v>
      </c>
      <c r="AS436" s="11" t="e">
        <f ca="1">_xlfn.MAXIFS(Table15[Velocity Zone 4 (15-20 Km/h) (m)],Table15[Name],Table15[[#This Row],[Name]])</f>
        <v>#NAME?</v>
      </c>
      <c r="AT436" s="11" t="e">
        <f ca="1">_xlfn.MAXIFS(Table15[Velocity Zone 6 (25 + Km/h) (m)],Table15[Name],Table15[[#This Row],[Name]])</f>
        <v>#NAME?</v>
      </c>
      <c r="AU436" s="11" t="e">
        <f ca="1">_xlfn.MAXIFS(Table15[Acceleration B1-3 Total Efforts (Gen 2)],Table15[Name],Table15[[#This Row],[Name]])</f>
        <v>#NAME?</v>
      </c>
      <c r="AV436" s="11" t="e">
        <f ca="1">_xlfn.MAXIFS(Table15[Deceleration B1-3 Total Efforts (Gen 2)],Table15[Name],Table15[[#This Row],[Name]])</f>
        <v>#NAME?</v>
      </c>
      <c r="AW436" s="11" t="e">
        <f ca="1">_xlfn.MAXIFS(Table15[High Intensity Distance (m)_&gt;15],Table15[Name],Table15[[#This Row],[Name]])</f>
        <v>#NAME?</v>
      </c>
      <c r="AX436" s="11" t="e">
        <f ca="1">_xlfn.MAXIFS(Table15[Velocity Zone 5 (20-25 Km/h) (m)],Table15[Name],Table15[[#This Row],[Name]])</f>
        <v>#NAME?</v>
      </c>
      <c r="AY436" s="11" t="e">
        <f ca="1">_xlfn.MAXIFS(Table15[Total Player Load],Table15[Name],Table15[[#This Row],[Name]])</f>
        <v>#NAME?</v>
      </c>
      <c r="AZ436" s="11" t="e">
        <f ca="1">_xlfn.MAXIFS(Table15[ACC+DEC],Table15[Name],Table15[[#This Row],[Name]])</f>
        <v>#NAME?</v>
      </c>
      <c r="BA436" s="11">
        <f>CONVERT(Table15[[#This Row],[Total Duration]],"day","mn")</f>
        <v>91.5</v>
      </c>
      <c r="BB436" s="12">
        <f>Table15[[#This Row],[HSD Above 20 km/h]]/Table15[[#This Row],[Duration(min)]]</f>
        <v>4.1077594535519122</v>
      </c>
      <c r="BC436" s="12">
        <f>Table15[[#This Row],[Velocity Zone 4 (15-20 Km/h) (m)]]/Table15[[#This Row],[Duration(min)]]</f>
        <v>4.2869946448087433</v>
      </c>
      <c r="BD436" s="12">
        <f>Table15[[#This Row],[Velocity Zone 6 (25 + Km/h) (m)]]/Table15[[#This Row],[Duration(min)]]</f>
        <v>1.389071038251366</v>
      </c>
      <c r="BE436" s="12">
        <f>Table15[[#This Row],[Acceleration B1-3 Total Efforts (Gen 2)]]/Table15[[#This Row],[Duration(min)]]</f>
        <v>0.61202185792349728</v>
      </c>
      <c r="BF436" s="12">
        <f>Table15[[#This Row],[Deceleration B1-3 Total Efforts (Gen 2)]]/Table15[[#This Row],[Duration(min)]]</f>
        <v>0.55737704918032782</v>
      </c>
      <c r="BG436" s="12">
        <f>Table15[[#This Row],[High Intensity Distance (m)_&gt;15]]/Table15[[#This Row],[Duration(min)]]</f>
        <v>8.3947540983606554</v>
      </c>
      <c r="BH436" s="12">
        <f>Table15[[#This Row],[Velocity Zone 5 (20-25 Km/h) (m)]]/Table15[[#This Row],[Duration(min)]]</f>
        <v>2.7186884153005462</v>
      </c>
      <c r="BI436" s="12">
        <f>Table15[[#This Row],[Total Player Load]]/Table15[[#This Row],[Duration(min)]]</f>
        <v>6.4520297267759563</v>
      </c>
      <c r="BJ436" s="12">
        <f>Table15[[#This Row],[ACC+DEC]]/Table15[[#This Row],[Duration(min)]]</f>
        <v>1.1693989071038251</v>
      </c>
      <c r="BK436" s="11"/>
      <c r="BL436" s="11"/>
    </row>
    <row r="437" spans="1:64" x14ac:dyDescent="0.3">
      <c r="A437" s="6" t="s">
        <v>31</v>
      </c>
      <c r="B437" s="6" t="s">
        <v>292</v>
      </c>
      <c r="C437" s="18" t="s">
        <v>293</v>
      </c>
      <c r="D437" s="6" t="s">
        <v>13</v>
      </c>
      <c r="E437" s="17" t="s">
        <v>295</v>
      </c>
      <c r="F437" s="19">
        <v>5030.4301800000003</v>
      </c>
      <c r="G437" s="19">
        <v>496.71</v>
      </c>
      <c r="H437" s="19">
        <v>30.579930000000001</v>
      </c>
      <c r="I437" s="19">
        <v>437.72</v>
      </c>
      <c r="J437" s="19">
        <v>153.30000000000001</v>
      </c>
      <c r="K437" s="19">
        <v>50</v>
      </c>
      <c r="L437" s="19">
        <v>45</v>
      </c>
      <c r="M437" s="19">
        <v>934.43</v>
      </c>
      <c r="N437" s="19">
        <v>343.41</v>
      </c>
      <c r="O437" s="19">
        <v>577.36658</v>
      </c>
      <c r="P437" s="25">
        <v>54.895589999999999</v>
      </c>
      <c r="Q437" s="26">
        <f>SUM(Table15[[#This Row],[Acceleration B1-3 Total Efforts (Gen 2)]:[Deceleration B1-3 Total Efforts (Gen 2)]])</f>
        <v>95</v>
      </c>
      <c r="R437" s="22">
        <f>AVERAGEIF(Table15[Name],Table15[[#This Row],[Name]],Table15[Total Distance (m)])</f>
        <v>5736.3535444827576</v>
      </c>
      <c r="S437" s="11">
        <f>AVERAGEIF(Table15[Name],Table15[[#This Row],[Name]],Table15[HSD Above 20 km/h])</f>
        <v>310.48689620689652</v>
      </c>
      <c r="T437" s="11">
        <f>AVERAGEIF(Table15[Name],Table15[[#This Row],[Name]],Table15[Maximum Velocity (km/h)])</f>
        <v>28.726263448275855</v>
      </c>
      <c r="U437" s="11">
        <f>AVERAGEIF(Table15[Name],Table15[[#This Row],[Name]],Table15[Velocity Zone 4 (15-20 Km/h) (m)])</f>
        <v>532.37862275862074</v>
      </c>
      <c r="V437" s="11">
        <f>AVERAGEIF(Table15[Name],Table15[[#This Row],[Name]],Table15[Velocity Zone 6 (25 + Km/h) (m)])</f>
        <v>94.211723793103417</v>
      </c>
      <c r="W437" s="11">
        <f>AVERAGEIF(Table15[Name],Table15[[#This Row],[Name]],Table15[Acceleration B1-3 Total Efforts (Gen 2)])</f>
        <v>72.41379310344827</v>
      </c>
      <c r="X437" s="11">
        <f>AVERAGEIF(Table15[Name],Table15[[#This Row],[Name]],Table15[Deceleration B1-3 Total Efforts (Gen 2)])</f>
        <v>61.517241379310342</v>
      </c>
      <c r="Y437" s="11">
        <f>AVERAGEIF(Table15[Name],Table15[[#This Row],[Name]],Table15[High Intensity Distance (m)_&gt;15])</f>
        <v>842.86551896551737</v>
      </c>
      <c r="Z437" s="11">
        <f>AVERAGEIF(Table15[Name],Table15[[#This Row],[Name]],Table15[Velocity Zone 5 (20-25 Km/h) (m)])</f>
        <v>216.27517241379309</v>
      </c>
      <c r="AA437" s="11">
        <f>AVERAGEIF(Table15[Name],Table15[[#This Row],[Name]],Table15[Total Player Load])</f>
        <v>644.87674827586204</v>
      </c>
      <c r="AB437" s="11">
        <f>AVERAGEIF(Table15[Name],Table15[[#This Row],[Name]],Table15[ACC+DEC])</f>
        <v>133.93103448275863</v>
      </c>
      <c r="AC437" s="11">
        <f>AVERAGE(Table15[Total Distance (m)])</f>
        <v>5546.0900840188679</v>
      </c>
      <c r="AD437" s="11">
        <f>AVERAGE(Table15[HSD Above 20 km/h])</f>
        <v>248.67511279245289</v>
      </c>
      <c r="AE437" s="11">
        <f>AVERAGE(Table15[Maximum Velocity (km/h)])</f>
        <v>25.938714150943401</v>
      </c>
      <c r="AF437" s="11">
        <f>AVERAGE(Table15[Velocity Zone 4 (15-20 Km/h) (m)])</f>
        <v>585.63754809433908</v>
      </c>
      <c r="AG437" s="11">
        <f>AVERAGE(Table15[Velocity Zone 6 (25 + Km/h) (m)])</f>
        <v>55.103452830188672</v>
      </c>
      <c r="AH437" s="11">
        <f>AVERAGE(Table15[Acceleration B1-3 Total Efforts (Gen 2)])</f>
        <v>70.932075471698113</v>
      </c>
      <c r="AI437" s="11">
        <f>AVERAGE(Table15[Deceleration B1-3 Total Efforts (Gen 2)])</f>
        <v>58.513207547169813</v>
      </c>
      <c r="AJ437" s="11">
        <f>AVERAGE(Table15[High Intensity Distance (m)_&gt;15])</f>
        <v>834.31266088679206</v>
      </c>
      <c r="AK437" s="11">
        <f>AVERAGE(Table15[Velocity Zone 5 (20-25 Km/h) (m)])</f>
        <v>193.57165996226419</v>
      </c>
      <c r="AL437" s="11">
        <f>AVERAGE(Table15[Total Player Load])</f>
        <v>612.17092028301886</v>
      </c>
      <c r="AM437" s="11">
        <f>AVERAGE(Table15[ACC+DEC])</f>
        <v>129.44528301886791</v>
      </c>
      <c r="AN437" s="11" t="str">
        <f>TEXT(Table15[[#This Row],[Date]],"mmmm")</f>
        <v>août</v>
      </c>
      <c r="AO437" s="11" t="e">
        <f ca="1">_xlfn.MAXIFS(Table15[Total Distance (m)],Table15[Name],Table15[[#This Row],[Name]])</f>
        <v>#NAME?</v>
      </c>
      <c r="AP437" s="11" t="e">
        <f ca="1">_xlfn.MAXIFS(Table15[HSD Above 20 km/h],Table15[Name],Table15[[#This Row],[Name]])</f>
        <v>#NAME?</v>
      </c>
      <c r="AQ437" s="11" t="e">
        <f ca="1">_xlfn.MAXIFS(Table15[Maximum Velocity (km/h)],Table15[Name],Table15[[#This Row],[Name]])</f>
        <v>#NAME?</v>
      </c>
      <c r="AR437" s="9" t="e">
        <f ca="1">Table15[[#This Row],[Maximum Velocity (km/h)]]/Table15[[#This Row],[Max_Maximum Velocity (km/h)]]</f>
        <v>#NAME?</v>
      </c>
      <c r="AS437" s="11" t="e">
        <f ca="1">_xlfn.MAXIFS(Table15[Velocity Zone 4 (15-20 Km/h) (m)],Table15[Name],Table15[[#This Row],[Name]])</f>
        <v>#NAME?</v>
      </c>
      <c r="AT437" s="11" t="e">
        <f ca="1">_xlfn.MAXIFS(Table15[Velocity Zone 6 (25 + Km/h) (m)],Table15[Name],Table15[[#This Row],[Name]])</f>
        <v>#NAME?</v>
      </c>
      <c r="AU437" s="11" t="e">
        <f ca="1">_xlfn.MAXIFS(Table15[Acceleration B1-3 Total Efforts (Gen 2)],Table15[Name],Table15[[#This Row],[Name]])</f>
        <v>#NAME?</v>
      </c>
      <c r="AV437" s="11" t="e">
        <f ca="1">_xlfn.MAXIFS(Table15[Deceleration B1-3 Total Efforts (Gen 2)],Table15[Name],Table15[[#This Row],[Name]])</f>
        <v>#NAME?</v>
      </c>
      <c r="AW437" s="11" t="e">
        <f ca="1">_xlfn.MAXIFS(Table15[High Intensity Distance (m)_&gt;15],Table15[Name],Table15[[#This Row],[Name]])</f>
        <v>#NAME?</v>
      </c>
      <c r="AX437" s="11" t="e">
        <f ca="1">_xlfn.MAXIFS(Table15[Velocity Zone 5 (20-25 Km/h) (m)],Table15[Name],Table15[[#This Row],[Name]])</f>
        <v>#NAME?</v>
      </c>
      <c r="AY437" s="11" t="e">
        <f ca="1">_xlfn.MAXIFS(Table15[Total Player Load],Table15[Name],Table15[[#This Row],[Name]])</f>
        <v>#NAME?</v>
      </c>
      <c r="AZ437" s="11" t="e">
        <f ca="1">_xlfn.MAXIFS(Table15[ACC+DEC],Table15[Name],Table15[[#This Row],[Name]])</f>
        <v>#NAME?</v>
      </c>
      <c r="BA437" s="11">
        <f>CONVERT(Table15[[#This Row],[Total Duration]],"day","mn")</f>
        <v>91.633333333333354</v>
      </c>
      <c r="BB437" s="12">
        <f>Table15[[#This Row],[HSD Above 20 km/h]]/Table15[[#This Row],[Duration(min)]]</f>
        <v>5.4206256820662047</v>
      </c>
      <c r="BC437" s="12">
        <f>Table15[[#This Row],[Velocity Zone 4 (15-20 Km/h) (m)]]/Table15[[#This Row],[Duration(min)]]</f>
        <v>4.7768643142961071</v>
      </c>
      <c r="BD437" s="12">
        <f>Table15[[#This Row],[Velocity Zone 6 (25 + Km/h) (m)]]/Table15[[#This Row],[Duration(min)]]</f>
        <v>1.6729719898144777</v>
      </c>
      <c r="BE437" s="12">
        <f>Table15[[#This Row],[Acceleration B1-3 Total Efforts (Gen 2)]]/Table15[[#This Row],[Duration(min)]]</f>
        <v>0.54565296471444147</v>
      </c>
      <c r="BF437" s="12">
        <f>Table15[[#This Row],[Deceleration B1-3 Total Efforts (Gen 2)]]/Table15[[#This Row],[Duration(min)]]</f>
        <v>0.49108766824299732</v>
      </c>
      <c r="BG437" s="12">
        <f>Table15[[#This Row],[High Intensity Distance (m)_&gt;15]]/Table15[[#This Row],[Duration(min)]]</f>
        <v>10.197489996362311</v>
      </c>
      <c r="BH437" s="12">
        <f>Table15[[#This Row],[Velocity Zone 5 (20-25 Km/h) (m)]]/Table15[[#This Row],[Duration(min)]]</f>
        <v>3.7476536922517272</v>
      </c>
      <c r="BI437" s="12">
        <f>Table15[[#This Row],[Total Player Load]]/Table15[[#This Row],[Duration(min)]]</f>
        <v>6.3008357220807554</v>
      </c>
      <c r="BJ437" s="12">
        <f>Table15[[#This Row],[ACC+DEC]]/Table15[[#This Row],[Duration(min)]]</f>
        <v>1.0367406329574389</v>
      </c>
      <c r="BK437" s="11"/>
      <c r="BL437" s="11"/>
    </row>
    <row r="438" spans="1:64" x14ac:dyDescent="0.3">
      <c r="A438" s="6" t="s">
        <v>32</v>
      </c>
      <c r="B438" s="6" t="s">
        <v>292</v>
      </c>
      <c r="C438" s="18" t="s">
        <v>293</v>
      </c>
      <c r="D438" s="6" t="s">
        <v>33</v>
      </c>
      <c r="E438" s="17" t="s">
        <v>297</v>
      </c>
      <c r="F438" s="19">
        <v>4997.3129900000004</v>
      </c>
      <c r="G438" s="19">
        <v>333.41</v>
      </c>
      <c r="H438" s="19">
        <v>31.33127</v>
      </c>
      <c r="I438" s="19">
        <v>580.96996999999999</v>
      </c>
      <c r="J438" s="19">
        <v>121.39</v>
      </c>
      <c r="K438" s="19">
        <v>72</v>
      </c>
      <c r="L438" s="19">
        <v>49</v>
      </c>
      <c r="M438" s="19">
        <v>914.37996999999996</v>
      </c>
      <c r="N438" s="19">
        <v>212.02</v>
      </c>
      <c r="O438" s="19">
        <v>598.16931</v>
      </c>
      <c r="P438" s="25">
        <v>54.605600000000003</v>
      </c>
      <c r="Q438" s="26">
        <f>SUM(Table15[[#This Row],[Acceleration B1-3 Total Efforts (Gen 2)]:[Deceleration B1-3 Total Efforts (Gen 2)]])</f>
        <v>121</v>
      </c>
      <c r="R438" s="22">
        <f>AVERAGEIF(Table15[Name],Table15[[#This Row],[Name]],Table15[Total Distance (m)])</f>
        <v>6055.5326909677415</v>
      </c>
      <c r="S438" s="11">
        <f>AVERAGEIF(Table15[Name],Table15[[#This Row],[Name]],Table15[HSD Above 20 km/h])</f>
        <v>274.67451548387095</v>
      </c>
      <c r="T438" s="11">
        <f>AVERAGEIF(Table15[Name],Table15[[#This Row],[Name]],Table15[Maximum Velocity (km/h)])</f>
        <v>26.296229354838712</v>
      </c>
      <c r="U438" s="11">
        <f>AVERAGEIF(Table15[Name],Table15[[#This Row],[Name]],Table15[Velocity Zone 4 (15-20 Km/h) (m)])</f>
        <v>708.64805967741938</v>
      </c>
      <c r="V438" s="11">
        <f>AVERAGEIF(Table15[Name],Table15[[#This Row],[Name]],Table15[Velocity Zone 6 (25 + Km/h) (m)])</f>
        <v>66.10161225806452</v>
      </c>
      <c r="W438" s="11">
        <f>AVERAGEIF(Table15[Name],Table15[[#This Row],[Name]],Table15[Acceleration B1-3 Total Efforts (Gen 2)])</f>
        <v>82.935483870967744</v>
      </c>
      <c r="X438" s="11">
        <f>AVERAGEIF(Table15[Name],Table15[[#This Row],[Name]],Table15[Deceleration B1-3 Total Efforts (Gen 2)])</f>
        <v>67.774193548387103</v>
      </c>
      <c r="Y438" s="11">
        <f>AVERAGEIF(Table15[Name],Table15[[#This Row],[Name]],Table15[High Intensity Distance (m)_&gt;15])</f>
        <v>983.32257516129016</v>
      </c>
      <c r="Z438" s="11">
        <f>AVERAGEIF(Table15[Name],Table15[[#This Row],[Name]],Table15[Velocity Zone 5 (20-25 Km/h) (m)])</f>
        <v>208.5729032258065</v>
      </c>
      <c r="AA438" s="11">
        <f>AVERAGEIF(Table15[Name],Table15[[#This Row],[Name]],Table15[Total Player Load])</f>
        <v>684.52521000000002</v>
      </c>
      <c r="AB438" s="11">
        <f>AVERAGEIF(Table15[Name],Table15[[#This Row],[Name]],Table15[ACC+DEC])</f>
        <v>150.70967741935485</v>
      </c>
      <c r="AC438" s="11">
        <f>AVERAGE(Table15[Total Distance (m)])</f>
        <v>5546.0900840188679</v>
      </c>
      <c r="AD438" s="11">
        <f>AVERAGE(Table15[HSD Above 20 km/h])</f>
        <v>248.67511279245289</v>
      </c>
      <c r="AE438" s="11">
        <f>AVERAGE(Table15[Maximum Velocity (km/h)])</f>
        <v>25.938714150943401</v>
      </c>
      <c r="AF438" s="11">
        <f>AVERAGE(Table15[Velocity Zone 4 (15-20 Km/h) (m)])</f>
        <v>585.63754809433908</v>
      </c>
      <c r="AG438" s="11">
        <f>AVERAGE(Table15[Velocity Zone 6 (25 + Km/h) (m)])</f>
        <v>55.103452830188672</v>
      </c>
      <c r="AH438" s="11">
        <f>AVERAGE(Table15[Acceleration B1-3 Total Efforts (Gen 2)])</f>
        <v>70.932075471698113</v>
      </c>
      <c r="AI438" s="11">
        <f>AVERAGE(Table15[Deceleration B1-3 Total Efforts (Gen 2)])</f>
        <v>58.513207547169813</v>
      </c>
      <c r="AJ438" s="11">
        <f>AVERAGE(Table15[High Intensity Distance (m)_&gt;15])</f>
        <v>834.31266088679206</v>
      </c>
      <c r="AK438" s="11">
        <f>AVERAGE(Table15[Velocity Zone 5 (20-25 Km/h) (m)])</f>
        <v>193.57165996226419</v>
      </c>
      <c r="AL438" s="11">
        <f>AVERAGE(Table15[Total Player Load])</f>
        <v>612.17092028301886</v>
      </c>
      <c r="AM438" s="11">
        <f>AVERAGE(Table15[ACC+DEC])</f>
        <v>129.44528301886791</v>
      </c>
      <c r="AN438" s="11" t="str">
        <f>TEXT(Table15[[#This Row],[Date]],"mmmm")</f>
        <v>août</v>
      </c>
      <c r="AO438" s="11" t="e">
        <f ca="1">_xlfn.MAXIFS(Table15[Total Distance (m)],Table15[Name],Table15[[#This Row],[Name]])</f>
        <v>#NAME?</v>
      </c>
      <c r="AP438" s="11" t="e">
        <f ca="1">_xlfn.MAXIFS(Table15[HSD Above 20 km/h],Table15[Name],Table15[[#This Row],[Name]])</f>
        <v>#NAME?</v>
      </c>
      <c r="AQ438" s="11" t="e">
        <f ca="1">_xlfn.MAXIFS(Table15[Maximum Velocity (km/h)],Table15[Name],Table15[[#This Row],[Name]])</f>
        <v>#NAME?</v>
      </c>
      <c r="AR438" s="9" t="e">
        <f ca="1">Table15[[#This Row],[Maximum Velocity (km/h)]]/Table15[[#This Row],[Max_Maximum Velocity (km/h)]]</f>
        <v>#NAME?</v>
      </c>
      <c r="AS438" s="11" t="e">
        <f ca="1">_xlfn.MAXIFS(Table15[Velocity Zone 4 (15-20 Km/h) (m)],Table15[Name],Table15[[#This Row],[Name]])</f>
        <v>#NAME?</v>
      </c>
      <c r="AT438" s="11" t="e">
        <f ca="1">_xlfn.MAXIFS(Table15[Velocity Zone 6 (25 + Km/h) (m)],Table15[Name],Table15[[#This Row],[Name]])</f>
        <v>#NAME?</v>
      </c>
      <c r="AU438" s="11" t="e">
        <f ca="1">_xlfn.MAXIFS(Table15[Acceleration B1-3 Total Efforts (Gen 2)],Table15[Name],Table15[[#This Row],[Name]])</f>
        <v>#NAME?</v>
      </c>
      <c r="AV438" s="11" t="e">
        <f ca="1">_xlfn.MAXIFS(Table15[Deceleration B1-3 Total Efforts (Gen 2)],Table15[Name],Table15[[#This Row],[Name]])</f>
        <v>#NAME?</v>
      </c>
      <c r="AW438" s="11" t="e">
        <f ca="1">_xlfn.MAXIFS(Table15[High Intensity Distance (m)_&gt;15],Table15[Name],Table15[[#This Row],[Name]])</f>
        <v>#NAME?</v>
      </c>
      <c r="AX438" s="11" t="e">
        <f ca="1">_xlfn.MAXIFS(Table15[Velocity Zone 5 (20-25 Km/h) (m)],Table15[Name],Table15[[#This Row],[Name]])</f>
        <v>#NAME?</v>
      </c>
      <c r="AY438" s="11" t="e">
        <f ca="1">_xlfn.MAXIFS(Table15[Total Player Load],Table15[Name],Table15[[#This Row],[Name]])</f>
        <v>#NAME?</v>
      </c>
      <c r="AZ438" s="11" t="e">
        <f ca="1">_xlfn.MAXIFS(Table15[ACC+DEC],Table15[Name],Table15[[#This Row],[Name]])</f>
        <v>#NAME?</v>
      </c>
      <c r="BA438" s="11">
        <f>CONVERT(Table15[[#This Row],[Total Duration]],"day","mn")</f>
        <v>91.5</v>
      </c>
      <c r="BB438" s="12">
        <f>Table15[[#This Row],[HSD Above 20 km/h]]/Table15[[#This Row],[Duration(min)]]</f>
        <v>3.6438251366120222</v>
      </c>
      <c r="BC438" s="12">
        <f>Table15[[#This Row],[Velocity Zone 4 (15-20 Km/h) (m)]]/Table15[[#This Row],[Duration(min)]]</f>
        <v>6.3493985792349728</v>
      </c>
      <c r="BD438" s="12">
        <f>Table15[[#This Row],[Velocity Zone 6 (25 + Km/h) (m)]]/Table15[[#This Row],[Duration(min)]]</f>
        <v>1.3266666666666667</v>
      </c>
      <c r="BE438" s="12">
        <f>Table15[[#This Row],[Acceleration B1-3 Total Efforts (Gen 2)]]/Table15[[#This Row],[Duration(min)]]</f>
        <v>0.78688524590163933</v>
      </c>
      <c r="BF438" s="12">
        <f>Table15[[#This Row],[Deceleration B1-3 Total Efforts (Gen 2)]]/Table15[[#This Row],[Duration(min)]]</f>
        <v>0.53551912568306015</v>
      </c>
      <c r="BG438" s="12">
        <f>Table15[[#This Row],[High Intensity Distance (m)_&gt;15]]/Table15[[#This Row],[Duration(min)]]</f>
        <v>9.9932237158469945</v>
      </c>
      <c r="BH438" s="12">
        <f>Table15[[#This Row],[Velocity Zone 5 (20-25 Km/h) (m)]]/Table15[[#This Row],[Duration(min)]]</f>
        <v>2.3171584699453551</v>
      </c>
      <c r="BI438" s="12">
        <f>Table15[[#This Row],[Total Player Load]]/Table15[[#This Row],[Duration(min)]]</f>
        <v>6.5373695081967211</v>
      </c>
      <c r="BJ438" s="12">
        <f>Table15[[#This Row],[ACC+DEC]]/Table15[[#This Row],[Duration(min)]]</f>
        <v>1.3224043715846994</v>
      </c>
      <c r="BK438" s="11"/>
      <c r="BL438" s="11"/>
    </row>
    <row r="439" spans="1:64" x14ac:dyDescent="0.3">
      <c r="A439" s="6" t="s">
        <v>34</v>
      </c>
      <c r="B439" s="6" t="s">
        <v>292</v>
      </c>
      <c r="C439" s="18" t="s">
        <v>293</v>
      </c>
      <c r="D439" s="6" t="s">
        <v>19</v>
      </c>
      <c r="E439" s="17" t="s">
        <v>294</v>
      </c>
      <c r="F439" s="19">
        <v>4218.0820299999996</v>
      </c>
      <c r="G439" s="19">
        <v>262.11</v>
      </c>
      <c r="H439" s="19">
        <v>28.976980000000001</v>
      </c>
      <c r="I439" s="19">
        <v>352.79998999999998</v>
      </c>
      <c r="J439" s="19">
        <v>69.69</v>
      </c>
      <c r="K439" s="19">
        <v>34</v>
      </c>
      <c r="L439" s="19">
        <v>27</v>
      </c>
      <c r="M439" s="19">
        <v>614.90998999999999</v>
      </c>
      <c r="N439" s="19">
        <v>192.42</v>
      </c>
      <c r="O439" s="19">
        <v>403.91861</v>
      </c>
      <c r="P439" s="25">
        <v>45.790900000000001</v>
      </c>
      <c r="Q439" s="26">
        <f>SUM(Table15[[#This Row],[Acceleration B1-3 Total Efforts (Gen 2)]:[Deceleration B1-3 Total Efforts (Gen 2)]])</f>
        <v>61</v>
      </c>
      <c r="R439" s="22">
        <f>AVERAGEIF(Table15[Name],Table15[[#This Row],[Name]],Table15[Total Distance (m)])</f>
        <v>5581.052372000001</v>
      </c>
      <c r="S439" s="11">
        <f>AVERAGEIF(Table15[Name],Table15[[#This Row],[Name]],Table15[HSD Above 20 km/h])</f>
        <v>222.46299999999994</v>
      </c>
      <c r="T439" s="11">
        <f>AVERAGEIF(Table15[Name],Table15[[#This Row],[Name]],Table15[Maximum Velocity (km/h)])</f>
        <v>25.694832333333334</v>
      </c>
      <c r="U439" s="11">
        <f>AVERAGEIF(Table15[Name],Table15[[#This Row],[Name]],Table15[Velocity Zone 4 (15-20 Km/h) (m)])</f>
        <v>541.62199466666652</v>
      </c>
      <c r="V439" s="11">
        <f>AVERAGEIF(Table15[Name],Table15[[#This Row],[Name]],Table15[Velocity Zone 6 (25 + Km/h) (m)])</f>
        <v>43.164333333333325</v>
      </c>
      <c r="W439" s="11">
        <f>AVERAGEIF(Table15[Name],Table15[[#This Row],[Name]],Table15[Acceleration B1-3 Total Efforts (Gen 2)])</f>
        <v>53.666666666666664</v>
      </c>
      <c r="X439" s="11">
        <f>AVERAGEIF(Table15[Name],Table15[[#This Row],[Name]],Table15[Deceleration B1-3 Total Efforts (Gen 2)])</f>
        <v>40</v>
      </c>
      <c r="Y439" s="11">
        <f>AVERAGEIF(Table15[Name],Table15[[#This Row],[Name]],Table15[High Intensity Distance (m)_&gt;15])</f>
        <v>764.0849946666666</v>
      </c>
      <c r="Z439" s="11">
        <f>AVERAGEIF(Table15[Name],Table15[[#This Row],[Name]],Table15[Velocity Zone 5 (20-25 Km/h) (m)])</f>
        <v>179.29866666666666</v>
      </c>
      <c r="AA439" s="11">
        <f>AVERAGEIF(Table15[Name],Table15[[#This Row],[Name]],Table15[Total Player Load])</f>
        <v>509.93909600000012</v>
      </c>
      <c r="AB439" s="11">
        <f>AVERAGEIF(Table15[Name],Table15[[#This Row],[Name]],Table15[ACC+DEC])</f>
        <v>93.666666666666671</v>
      </c>
      <c r="AC439" s="11">
        <f>AVERAGE(Table15[Total Distance (m)])</f>
        <v>5546.0900840188679</v>
      </c>
      <c r="AD439" s="11">
        <f>AVERAGE(Table15[HSD Above 20 km/h])</f>
        <v>248.67511279245289</v>
      </c>
      <c r="AE439" s="11">
        <f>AVERAGE(Table15[Maximum Velocity (km/h)])</f>
        <v>25.938714150943401</v>
      </c>
      <c r="AF439" s="11">
        <f>AVERAGE(Table15[Velocity Zone 4 (15-20 Km/h) (m)])</f>
        <v>585.63754809433908</v>
      </c>
      <c r="AG439" s="11">
        <f>AVERAGE(Table15[Velocity Zone 6 (25 + Km/h) (m)])</f>
        <v>55.103452830188672</v>
      </c>
      <c r="AH439" s="11">
        <f>AVERAGE(Table15[Acceleration B1-3 Total Efforts (Gen 2)])</f>
        <v>70.932075471698113</v>
      </c>
      <c r="AI439" s="11">
        <f>AVERAGE(Table15[Deceleration B1-3 Total Efforts (Gen 2)])</f>
        <v>58.513207547169813</v>
      </c>
      <c r="AJ439" s="11">
        <f>AVERAGE(Table15[High Intensity Distance (m)_&gt;15])</f>
        <v>834.31266088679206</v>
      </c>
      <c r="AK439" s="11">
        <f>AVERAGE(Table15[Velocity Zone 5 (20-25 Km/h) (m)])</f>
        <v>193.57165996226419</v>
      </c>
      <c r="AL439" s="11">
        <f>AVERAGE(Table15[Total Player Load])</f>
        <v>612.17092028301886</v>
      </c>
      <c r="AM439" s="11">
        <f>AVERAGE(Table15[ACC+DEC])</f>
        <v>129.44528301886791</v>
      </c>
      <c r="AN439" s="11" t="str">
        <f>TEXT(Table15[[#This Row],[Date]],"mmmm")</f>
        <v>août</v>
      </c>
      <c r="AO439" s="11" t="e">
        <f ca="1">_xlfn.MAXIFS(Table15[Total Distance (m)],Table15[Name],Table15[[#This Row],[Name]])</f>
        <v>#NAME?</v>
      </c>
      <c r="AP439" s="11" t="e">
        <f ca="1">_xlfn.MAXIFS(Table15[HSD Above 20 km/h],Table15[Name],Table15[[#This Row],[Name]])</f>
        <v>#NAME?</v>
      </c>
      <c r="AQ439" s="11" t="e">
        <f ca="1">_xlfn.MAXIFS(Table15[Maximum Velocity (km/h)],Table15[Name],Table15[[#This Row],[Name]])</f>
        <v>#NAME?</v>
      </c>
      <c r="AR439" s="9" t="e">
        <f ca="1">Table15[[#This Row],[Maximum Velocity (km/h)]]/Table15[[#This Row],[Max_Maximum Velocity (km/h)]]</f>
        <v>#NAME?</v>
      </c>
      <c r="AS439" s="11" t="e">
        <f ca="1">_xlfn.MAXIFS(Table15[Velocity Zone 4 (15-20 Km/h) (m)],Table15[Name],Table15[[#This Row],[Name]])</f>
        <v>#NAME?</v>
      </c>
      <c r="AT439" s="11" t="e">
        <f ca="1">_xlfn.MAXIFS(Table15[Velocity Zone 6 (25 + Km/h) (m)],Table15[Name],Table15[[#This Row],[Name]])</f>
        <v>#NAME?</v>
      </c>
      <c r="AU439" s="11" t="e">
        <f ca="1">_xlfn.MAXIFS(Table15[Acceleration B1-3 Total Efforts (Gen 2)],Table15[Name],Table15[[#This Row],[Name]])</f>
        <v>#NAME?</v>
      </c>
      <c r="AV439" s="11" t="e">
        <f ca="1">_xlfn.MAXIFS(Table15[Deceleration B1-3 Total Efforts (Gen 2)],Table15[Name],Table15[[#This Row],[Name]])</f>
        <v>#NAME?</v>
      </c>
      <c r="AW439" s="11" t="e">
        <f ca="1">_xlfn.MAXIFS(Table15[High Intensity Distance (m)_&gt;15],Table15[Name],Table15[[#This Row],[Name]])</f>
        <v>#NAME?</v>
      </c>
      <c r="AX439" s="11" t="e">
        <f ca="1">_xlfn.MAXIFS(Table15[Velocity Zone 5 (20-25 Km/h) (m)],Table15[Name],Table15[[#This Row],[Name]])</f>
        <v>#NAME?</v>
      </c>
      <c r="AY439" s="11" t="e">
        <f ca="1">_xlfn.MAXIFS(Table15[Total Player Load],Table15[Name],Table15[[#This Row],[Name]])</f>
        <v>#NAME?</v>
      </c>
      <c r="AZ439" s="11" t="e">
        <f ca="1">_xlfn.MAXIFS(Table15[ACC+DEC],Table15[Name],Table15[[#This Row],[Name]])</f>
        <v>#NAME?</v>
      </c>
      <c r="BA439" s="11">
        <f>CONVERT(Table15[[#This Row],[Total Duration]],"day","mn")</f>
        <v>92.100000000000009</v>
      </c>
      <c r="BB439" s="12">
        <f>Table15[[#This Row],[HSD Above 20 km/h]]/Table15[[#This Row],[Duration(min)]]</f>
        <v>2.845928338762215</v>
      </c>
      <c r="BC439" s="12">
        <f>Table15[[#This Row],[Velocity Zone 4 (15-20 Km/h) (m)]]/Table15[[#This Row],[Duration(min)]]</f>
        <v>3.8306187839305097</v>
      </c>
      <c r="BD439" s="12">
        <f>Table15[[#This Row],[Velocity Zone 6 (25 + Km/h) (m)]]/Table15[[#This Row],[Duration(min)]]</f>
        <v>0.75667752442996739</v>
      </c>
      <c r="BE439" s="12">
        <f>Table15[[#This Row],[Acceleration B1-3 Total Efforts (Gen 2)]]/Table15[[#This Row],[Duration(min)]]</f>
        <v>0.36916395222584142</v>
      </c>
      <c r="BF439" s="12">
        <f>Table15[[#This Row],[Deceleration B1-3 Total Efforts (Gen 2)]]/Table15[[#This Row],[Duration(min)]]</f>
        <v>0.29315960912052114</v>
      </c>
      <c r="BG439" s="12">
        <f>Table15[[#This Row],[High Intensity Distance (m)_&gt;15]]/Table15[[#This Row],[Duration(min)]]</f>
        <v>6.6765471226927247</v>
      </c>
      <c r="BH439" s="12">
        <f>Table15[[#This Row],[Velocity Zone 5 (20-25 Km/h) (m)]]/Table15[[#This Row],[Duration(min)]]</f>
        <v>2.0892508143322472</v>
      </c>
      <c r="BI439" s="12">
        <f>Table15[[#This Row],[Total Player Load]]/Table15[[#This Row],[Duration(min)]]</f>
        <v>4.3856526601520081</v>
      </c>
      <c r="BJ439" s="12">
        <f>Table15[[#This Row],[ACC+DEC]]/Table15[[#This Row],[Duration(min)]]</f>
        <v>0.66232356134636261</v>
      </c>
      <c r="BK439" s="11"/>
      <c r="BL439" s="11"/>
    </row>
    <row r="440" spans="1:64" x14ac:dyDescent="0.3">
      <c r="A440" s="6" t="s">
        <v>132</v>
      </c>
      <c r="B440" s="6" t="s">
        <v>292</v>
      </c>
      <c r="C440" s="18" t="s">
        <v>293</v>
      </c>
      <c r="D440" s="6" t="s">
        <v>133</v>
      </c>
      <c r="E440" s="17" t="s">
        <v>295</v>
      </c>
      <c r="F440" s="19">
        <v>5244.8271500000001</v>
      </c>
      <c r="G440" s="19">
        <v>544.78002000000004</v>
      </c>
      <c r="H440" s="19">
        <v>33.261009999999999</v>
      </c>
      <c r="I440" s="19">
        <v>593.90002000000004</v>
      </c>
      <c r="J440" s="19">
        <v>192.74001000000001</v>
      </c>
      <c r="K440" s="19">
        <v>82</v>
      </c>
      <c r="L440" s="19">
        <v>56</v>
      </c>
      <c r="M440" s="19">
        <v>1138.68004</v>
      </c>
      <c r="N440" s="19">
        <v>352.04001</v>
      </c>
      <c r="O440" s="19">
        <v>663.20836999999995</v>
      </c>
      <c r="P440" s="25">
        <v>57.235129999999998</v>
      </c>
      <c r="Q440" s="26">
        <f>SUM(Table15[[#This Row],[Acceleration B1-3 Total Efforts (Gen 2)]:[Deceleration B1-3 Total Efforts (Gen 2)]])</f>
        <v>138</v>
      </c>
      <c r="R440" s="22">
        <f>AVERAGEIF(Table15[Name],Table15[[#This Row],[Name]],Table15[Total Distance (m)])</f>
        <v>5479.0795495652173</v>
      </c>
      <c r="S440" s="11">
        <f>AVERAGEIF(Table15[Name],Table15[[#This Row],[Name]],Table15[HSD Above 20 km/h])</f>
        <v>386.95826173913048</v>
      </c>
      <c r="T440" s="11">
        <f>AVERAGEIF(Table15[Name],Table15[[#This Row],[Name]],Table15[Maximum Velocity (km/h)])</f>
        <v>29.089952173913051</v>
      </c>
      <c r="U440" s="11">
        <f>AVERAGEIF(Table15[Name],Table15[[#This Row],[Name]],Table15[Velocity Zone 4 (15-20 Km/h) (m)])</f>
        <v>636.45826130434773</v>
      </c>
      <c r="V440" s="11">
        <f>AVERAGEIF(Table15[Name],Table15[[#This Row],[Name]],Table15[Velocity Zone 6 (25 + Km/h) (m)])</f>
        <v>92.425217391304358</v>
      </c>
      <c r="W440" s="11">
        <f>AVERAGEIF(Table15[Name],Table15[[#This Row],[Name]],Table15[Acceleration B1-3 Total Efforts (Gen 2)])</f>
        <v>88.347826086956516</v>
      </c>
      <c r="X440" s="11">
        <f>AVERAGEIF(Table15[Name],Table15[[#This Row],[Name]],Table15[Deceleration B1-3 Total Efforts (Gen 2)])</f>
        <v>63.434782608695649</v>
      </c>
      <c r="Y440" s="11">
        <f>AVERAGEIF(Table15[Name],Table15[[#This Row],[Name]],Table15[High Intensity Distance (m)_&gt;15])</f>
        <v>1023.4165230434783</v>
      </c>
      <c r="Z440" s="11">
        <f>AVERAGEIF(Table15[Name],Table15[[#This Row],[Name]],Table15[Velocity Zone 5 (20-25 Km/h) (m)])</f>
        <v>294.53304434782609</v>
      </c>
      <c r="AA440" s="11">
        <f>AVERAGEIF(Table15[Name],Table15[[#This Row],[Name]],Table15[Total Player Load])</f>
        <v>648.57789217391303</v>
      </c>
      <c r="AB440" s="11">
        <f>AVERAGEIF(Table15[Name],Table15[[#This Row],[Name]],Table15[ACC+DEC])</f>
        <v>151.78260869565219</v>
      </c>
      <c r="AC440" s="11">
        <f>AVERAGE(Table15[Total Distance (m)])</f>
        <v>5546.0900840188679</v>
      </c>
      <c r="AD440" s="11">
        <f>AVERAGE(Table15[HSD Above 20 km/h])</f>
        <v>248.67511279245289</v>
      </c>
      <c r="AE440" s="11">
        <f>AVERAGE(Table15[Maximum Velocity (km/h)])</f>
        <v>25.938714150943401</v>
      </c>
      <c r="AF440" s="11">
        <f>AVERAGE(Table15[Velocity Zone 4 (15-20 Km/h) (m)])</f>
        <v>585.63754809433908</v>
      </c>
      <c r="AG440" s="11">
        <f>AVERAGE(Table15[Velocity Zone 6 (25 + Km/h) (m)])</f>
        <v>55.103452830188672</v>
      </c>
      <c r="AH440" s="11">
        <f>AVERAGE(Table15[Acceleration B1-3 Total Efforts (Gen 2)])</f>
        <v>70.932075471698113</v>
      </c>
      <c r="AI440" s="11">
        <f>AVERAGE(Table15[Deceleration B1-3 Total Efforts (Gen 2)])</f>
        <v>58.513207547169813</v>
      </c>
      <c r="AJ440" s="11">
        <f>AVERAGE(Table15[High Intensity Distance (m)_&gt;15])</f>
        <v>834.31266088679206</v>
      </c>
      <c r="AK440" s="11">
        <f>AVERAGE(Table15[Velocity Zone 5 (20-25 Km/h) (m)])</f>
        <v>193.57165996226419</v>
      </c>
      <c r="AL440" s="11">
        <f>AVERAGE(Table15[Total Player Load])</f>
        <v>612.17092028301886</v>
      </c>
      <c r="AM440" s="11">
        <f>AVERAGE(Table15[ACC+DEC])</f>
        <v>129.44528301886791</v>
      </c>
      <c r="AN440" s="11" t="str">
        <f>TEXT(Table15[[#This Row],[Date]],"mmmm")</f>
        <v>août</v>
      </c>
      <c r="AO440" s="11" t="e">
        <f ca="1">_xlfn.MAXIFS(Table15[Total Distance (m)],Table15[Name],Table15[[#This Row],[Name]])</f>
        <v>#NAME?</v>
      </c>
      <c r="AP440" s="11" t="e">
        <f ca="1">_xlfn.MAXIFS(Table15[HSD Above 20 km/h],Table15[Name],Table15[[#This Row],[Name]])</f>
        <v>#NAME?</v>
      </c>
      <c r="AQ440" s="11" t="e">
        <f ca="1">_xlfn.MAXIFS(Table15[Maximum Velocity (km/h)],Table15[Name],Table15[[#This Row],[Name]])</f>
        <v>#NAME?</v>
      </c>
      <c r="AR440" s="9" t="e">
        <f ca="1">Table15[[#This Row],[Maximum Velocity (km/h)]]/Table15[[#This Row],[Max_Maximum Velocity (km/h)]]</f>
        <v>#NAME?</v>
      </c>
      <c r="AS440" s="11" t="e">
        <f ca="1">_xlfn.MAXIFS(Table15[Velocity Zone 4 (15-20 Km/h) (m)],Table15[Name],Table15[[#This Row],[Name]])</f>
        <v>#NAME?</v>
      </c>
      <c r="AT440" s="11" t="e">
        <f ca="1">_xlfn.MAXIFS(Table15[Velocity Zone 6 (25 + Km/h) (m)],Table15[Name],Table15[[#This Row],[Name]])</f>
        <v>#NAME?</v>
      </c>
      <c r="AU440" s="11" t="e">
        <f ca="1">_xlfn.MAXIFS(Table15[Acceleration B1-3 Total Efforts (Gen 2)],Table15[Name],Table15[[#This Row],[Name]])</f>
        <v>#NAME?</v>
      </c>
      <c r="AV440" s="11" t="e">
        <f ca="1">_xlfn.MAXIFS(Table15[Deceleration B1-3 Total Efforts (Gen 2)],Table15[Name],Table15[[#This Row],[Name]])</f>
        <v>#NAME?</v>
      </c>
      <c r="AW440" s="11" t="e">
        <f ca="1">_xlfn.MAXIFS(Table15[High Intensity Distance (m)_&gt;15],Table15[Name],Table15[[#This Row],[Name]])</f>
        <v>#NAME?</v>
      </c>
      <c r="AX440" s="11" t="e">
        <f ca="1">_xlfn.MAXIFS(Table15[Velocity Zone 5 (20-25 Km/h) (m)],Table15[Name],Table15[[#This Row],[Name]])</f>
        <v>#NAME?</v>
      </c>
      <c r="AY440" s="11" t="e">
        <f ca="1">_xlfn.MAXIFS(Table15[Total Player Load],Table15[Name],Table15[[#This Row],[Name]])</f>
        <v>#NAME?</v>
      </c>
      <c r="AZ440" s="11" t="e">
        <f ca="1">_xlfn.MAXIFS(Table15[ACC+DEC],Table15[Name],Table15[[#This Row],[Name]])</f>
        <v>#NAME?</v>
      </c>
      <c r="BA440" s="11">
        <f>CONVERT(Table15[[#This Row],[Total Duration]],"day","mn")</f>
        <v>91.633333333333354</v>
      </c>
      <c r="BB440" s="12">
        <f>Table15[[#This Row],[HSD Above 20 km/h]]/Table15[[#This Row],[Duration(min)]]</f>
        <v>5.9452166606038546</v>
      </c>
      <c r="BC440" s="12">
        <f>Table15[[#This Row],[Velocity Zone 4 (15-20 Km/h) (m)]]/Table15[[#This Row],[Duration(min)]]</f>
        <v>6.4812661331393224</v>
      </c>
      <c r="BD440" s="12">
        <f>Table15[[#This Row],[Velocity Zone 6 (25 + Km/h) (m)]]/Table15[[#This Row],[Duration(min)]]</f>
        <v>2.1033831575118223</v>
      </c>
      <c r="BE440" s="12">
        <f>Table15[[#This Row],[Acceleration B1-3 Total Efforts (Gen 2)]]/Table15[[#This Row],[Duration(min)]]</f>
        <v>0.8948708621316841</v>
      </c>
      <c r="BF440" s="12">
        <f>Table15[[#This Row],[Deceleration B1-3 Total Efforts (Gen 2)]]/Table15[[#This Row],[Duration(min)]]</f>
        <v>0.61113132048017449</v>
      </c>
      <c r="BG440" s="12">
        <f>Table15[[#This Row],[High Intensity Distance (m)_&gt;15]]/Table15[[#This Row],[Duration(min)]]</f>
        <v>12.426482793743176</v>
      </c>
      <c r="BH440" s="12">
        <f>Table15[[#This Row],[Velocity Zone 5 (20-25 Km/h) (m)]]/Table15[[#This Row],[Duration(min)]]</f>
        <v>3.8418335030920328</v>
      </c>
      <c r="BI440" s="12">
        <f>Table15[[#This Row],[Total Player Load]]/Table15[[#This Row],[Duration(min)]]</f>
        <v>7.237632266278645</v>
      </c>
      <c r="BJ440" s="12">
        <f>Table15[[#This Row],[ACC+DEC]]/Table15[[#This Row],[Duration(min)]]</f>
        <v>1.5060021826118586</v>
      </c>
      <c r="BK440" s="11"/>
      <c r="BL440" s="11"/>
    </row>
    <row r="441" spans="1:64" x14ac:dyDescent="0.3">
      <c r="A441" s="6" t="s">
        <v>38</v>
      </c>
      <c r="B441" s="6" t="s">
        <v>292</v>
      </c>
      <c r="C441" s="18" t="s">
        <v>293</v>
      </c>
      <c r="D441" s="6" t="s">
        <v>36</v>
      </c>
      <c r="E441" s="17" t="s">
        <v>295</v>
      </c>
      <c r="F441" s="19">
        <v>4588.3320299999996</v>
      </c>
      <c r="G441" s="19">
        <v>267.87</v>
      </c>
      <c r="H441" s="19">
        <v>25.92116</v>
      </c>
      <c r="I441" s="19">
        <v>444.66</v>
      </c>
      <c r="J441" s="19">
        <v>41.51</v>
      </c>
      <c r="K441" s="19">
        <v>54</v>
      </c>
      <c r="L441" s="19">
        <v>53</v>
      </c>
      <c r="M441" s="19">
        <v>712.53</v>
      </c>
      <c r="N441" s="19">
        <v>226.36</v>
      </c>
      <c r="O441" s="19">
        <v>531.83783000000005</v>
      </c>
      <c r="P441" s="25">
        <v>50.071100000000001</v>
      </c>
      <c r="Q441" s="26">
        <f>SUM(Table15[[#This Row],[Acceleration B1-3 Total Efforts (Gen 2)]:[Deceleration B1-3 Total Efforts (Gen 2)]])</f>
        <v>107</v>
      </c>
      <c r="R441" s="22">
        <f>AVERAGEIF(Table15[Name],Table15[[#This Row],[Name]],Table15[Total Distance (m)])</f>
        <v>5862.2701721428584</v>
      </c>
      <c r="S441" s="11">
        <f>AVERAGEIF(Table15[Name],Table15[[#This Row],[Name]],Table15[HSD Above 20 km/h])</f>
        <v>234.10142785714288</v>
      </c>
      <c r="T441" s="11">
        <f>AVERAGEIF(Table15[Name],Table15[[#This Row],[Name]],Table15[Maximum Velocity (km/h)])</f>
        <v>25.695756428571428</v>
      </c>
      <c r="U441" s="11">
        <f>AVERAGEIF(Table15[Name],Table15[[#This Row],[Name]],Table15[Velocity Zone 4 (15-20 Km/h) (m)])</f>
        <v>673.12214035714283</v>
      </c>
      <c r="V441" s="11">
        <f>AVERAGEIF(Table15[Name],Table15[[#This Row],[Name]],Table15[Velocity Zone 6 (25 + Km/h) (m)])</f>
        <v>30.467142857142857</v>
      </c>
      <c r="W441" s="11">
        <f>AVERAGEIF(Table15[Name],Table15[[#This Row],[Name]],Table15[Acceleration B1-3 Total Efforts (Gen 2)])</f>
        <v>78.285714285714292</v>
      </c>
      <c r="X441" s="11">
        <f>AVERAGEIF(Table15[Name],Table15[[#This Row],[Name]],Table15[Deceleration B1-3 Total Efforts (Gen 2)])</f>
        <v>71.178571428571431</v>
      </c>
      <c r="Y441" s="11">
        <f>AVERAGEIF(Table15[Name],Table15[[#This Row],[Name]],Table15[High Intensity Distance (m)_&gt;15])</f>
        <v>907.22356821428571</v>
      </c>
      <c r="Z441" s="11">
        <f>AVERAGEIF(Table15[Name],Table15[[#This Row],[Name]],Table15[Velocity Zone 5 (20-25 Km/h) (m)])</f>
        <v>203.63428500000001</v>
      </c>
      <c r="AA441" s="11">
        <f>AVERAGEIF(Table15[Name],Table15[[#This Row],[Name]],Table15[Total Player Load])</f>
        <v>656.75099392857157</v>
      </c>
      <c r="AB441" s="11">
        <f>AVERAGEIF(Table15[Name],Table15[[#This Row],[Name]],Table15[ACC+DEC])</f>
        <v>149.46428571428572</v>
      </c>
      <c r="AC441" s="11">
        <f>AVERAGE(Table15[Total Distance (m)])</f>
        <v>5546.0900840188679</v>
      </c>
      <c r="AD441" s="11">
        <f>AVERAGE(Table15[HSD Above 20 km/h])</f>
        <v>248.67511279245289</v>
      </c>
      <c r="AE441" s="11">
        <f>AVERAGE(Table15[Maximum Velocity (km/h)])</f>
        <v>25.938714150943401</v>
      </c>
      <c r="AF441" s="11">
        <f>AVERAGE(Table15[Velocity Zone 4 (15-20 Km/h) (m)])</f>
        <v>585.63754809433908</v>
      </c>
      <c r="AG441" s="11">
        <f>AVERAGE(Table15[Velocity Zone 6 (25 + Km/h) (m)])</f>
        <v>55.103452830188672</v>
      </c>
      <c r="AH441" s="11">
        <f>AVERAGE(Table15[Acceleration B1-3 Total Efforts (Gen 2)])</f>
        <v>70.932075471698113</v>
      </c>
      <c r="AI441" s="11">
        <f>AVERAGE(Table15[Deceleration B1-3 Total Efforts (Gen 2)])</f>
        <v>58.513207547169813</v>
      </c>
      <c r="AJ441" s="11">
        <f>AVERAGE(Table15[High Intensity Distance (m)_&gt;15])</f>
        <v>834.31266088679206</v>
      </c>
      <c r="AK441" s="11">
        <f>AVERAGE(Table15[Velocity Zone 5 (20-25 Km/h) (m)])</f>
        <v>193.57165996226419</v>
      </c>
      <c r="AL441" s="11">
        <f>AVERAGE(Table15[Total Player Load])</f>
        <v>612.17092028301886</v>
      </c>
      <c r="AM441" s="11">
        <f>AVERAGE(Table15[ACC+DEC])</f>
        <v>129.44528301886791</v>
      </c>
      <c r="AN441" s="11" t="str">
        <f>TEXT(Table15[[#This Row],[Date]],"mmmm")</f>
        <v>août</v>
      </c>
      <c r="AO441" s="11" t="e">
        <f ca="1">_xlfn.MAXIFS(Table15[Total Distance (m)],Table15[Name],Table15[[#This Row],[Name]])</f>
        <v>#NAME?</v>
      </c>
      <c r="AP441" s="11" t="e">
        <f ca="1">_xlfn.MAXIFS(Table15[HSD Above 20 km/h],Table15[Name],Table15[[#This Row],[Name]])</f>
        <v>#NAME?</v>
      </c>
      <c r="AQ441" s="11" t="e">
        <f ca="1">_xlfn.MAXIFS(Table15[Maximum Velocity (km/h)],Table15[Name],Table15[[#This Row],[Name]])</f>
        <v>#NAME?</v>
      </c>
      <c r="AR441" s="9" t="e">
        <f ca="1">Table15[[#This Row],[Maximum Velocity (km/h)]]/Table15[[#This Row],[Max_Maximum Velocity (km/h)]]</f>
        <v>#NAME?</v>
      </c>
      <c r="AS441" s="11" t="e">
        <f ca="1">_xlfn.MAXIFS(Table15[Velocity Zone 4 (15-20 Km/h) (m)],Table15[Name],Table15[[#This Row],[Name]])</f>
        <v>#NAME?</v>
      </c>
      <c r="AT441" s="11" t="e">
        <f ca="1">_xlfn.MAXIFS(Table15[Velocity Zone 6 (25 + Km/h) (m)],Table15[Name],Table15[[#This Row],[Name]])</f>
        <v>#NAME?</v>
      </c>
      <c r="AU441" s="11" t="e">
        <f ca="1">_xlfn.MAXIFS(Table15[Acceleration B1-3 Total Efforts (Gen 2)],Table15[Name],Table15[[#This Row],[Name]])</f>
        <v>#NAME?</v>
      </c>
      <c r="AV441" s="11" t="e">
        <f ca="1">_xlfn.MAXIFS(Table15[Deceleration B1-3 Total Efforts (Gen 2)],Table15[Name],Table15[[#This Row],[Name]])</f>
        <v>#NAME?</v>
      </c>
      <c r="AW441" s="11" t="e">
        <f ca="1">_xlfn.MAXIFS(Table15[High Intensity Distance (m)_&gt;15],Table15[Name],Table15[[#This Row],[Name]])</f>
        <v>#NAME?</v>
      </c>
      <c r="AX441" s="11" t="e">
        <f ca="1">_xlfn.MAXIFS(Table15[Velocity Zone 5 (20-25 Km/h) (m)],Table15[Name],Table15[[#This Row],[Name]])</f>
        <v>#NAME?</v>
      </c>
      <c r="AY441" s="11" t="e">
        <f ca="1">_xlfn.MAXIFS(Table15[Total Player Load],Table15[Name],Table15[[#This Row],[Name]])</f>
        <v>#NAME?</v>
      </c>
      <c r="AZ441" s="11" t="e">
        <f ca="1">_xlfn.MAXIFS(Table15[ACC+DEC],Table15[Name],Table15[[#This Row],[Name]])</f>
        <v>#NAME?</v>
      </c>
      <c r="BA441" s="11">
        <f>CONVERT(Table15[[#This Row],[Total Duration]],"day","mn")</f>
        <v>91.633333333333354</v>
      </c>
      <c r="BB441" s="12">
        <f>Table15[[#This Row],[HSD Above 20 km/h]]/Table15[[#This Row],[Duration(min)]]</f>
        <v>2.9232811931611491</v>
      </c>
      <c r="BC441" s="12">
        <f>Table15[[#This Row],[Velocity Zone 4 (15-20 Km/h) (m)]]/Table15[[#This Row],[Duration(min)]]</f>
        <v>4.8526009457984713</v>
      </c>
      <c r="BD441" s="12">
        <f>Table15[[#This Row],[Velocity Zone 6 (25 + Km/h) (m)]]/Table15[[#This Row],[Duration(min)]]</f>
        <v>0.4530010913059293</v>
      </c>
      <c r="BE441" s="12">
        <f>Table15[[#This Row],[Acceleration B1-3 Total Efforts (Gen 2)]]/Table15[[#This Row],[Duration(min)]]</f>
        <v>0.58930520189159685</v>
      </c>
      <c r="BF441" s="12">
        <f>Table15[[#This Row],[Deceleration B1-3 Total Efforts (Gen 2)]]/Table15[[#This Row],[Duration(min)]]</f>
        <v>0.57839214259730798</v>
      </c>
      <c r="BG441" s="12">
        <f>Table15[[#This Row],[High Intensity Distance (m)_&gt;15]]/Table15[[#This Row],[Duration(min)]]</f>
        <v>7.77588213895962</v>
      </c>
      <c r="BH441" s="12">
        <f>Table15[[#This Row],[Velocity Zone 5 (20-25 Km/h) (m)]]/Table15[[#This Row],[Duration(min)]]</f>
        <v>2.4702801018552196</v>
      </c>
      <c r="BI441" s="12">
        <f>Table15[[#This Row],[Total Player Load]]/Table15[[#This Row],[Duration(min)]]</f>
        <v>5.8039777737359035</v>
      </c>
      <c r="BJ441" s="12">
        <f>Table15[[#This Row],[ACC+DEC]]/Table15[[#This Row],[Duration(min)]]</f>
        <v>1.1676973444889047</v>
      </c>
      <c r="BK441" s="11"/>
      <c r="BL441" s="11"/>
    </row>
    <row r="442" spans="1:64" x14ac:dyDescent="0.3">
      <c r="A442" s="6" t="s">
        <v>12</v>
      </c>
      <c r="B442" s="6" t="s">
        <v>162</v>
      </c>
      <c r="C442" s="18" t="s">
        <v>300</v>
      </c>
      <c r="D442" s="6" t="s">
        <v>13</v>
      </c>
      <c r="E442" s="17" t="s">
        <v>301</v>
      </c>
      <c r="F442" s="19">
        <v>5569.5839800000003</v>
      </c>
      <c r="G442" s="19">
        <v>258.60001</v>
      </c>
      <c r="H442" s="19">
        <v>29.578220000000002</v>
      </c>
      <c r="I442" s="19">
        <v>535.13</v>
      </c>
      <c r="J442" s="19">
        <v>35.36</v>
      </c>
      <c r="K442" s="19">
        <v>78</v>
      </c>
      <c r="L442" s="19">
        <v>67</v>
      </c>
      <c r="M442" s="19">
        <v>793.73000999999999</v>
      </c>
      <c r="N442" s="19">
        <v>223.24001000000001</v>
      </c>
      <c r="O442" s="19">
        <v>592.21411000000001</v>
      </c>
      <c r="P442" s="25">
        <v>76.073009999999996</v>
      </c>
      <c r="Q442" s="26">
        <f>SUM(Table15[[#This Row],[Acceleration B1-3 Total Efforts (Gen 2)]:[Deceleration B1-3 Total Efforts (Gen 2)]])</f>
        <v>145</v>
      </c>
      <c r="R442" s="22">
        <f>AVERAGEIF(Table15[Name],Table15[[#This Row],[Name]],Table15[Total Distance (m)])</f>
        <v>5856.8354133333323</v>
      </c>
      <c r="S442" s="11">
        <f>AVERAGEIF(Table15[Name],Table15[[#This Row],[Name]],Table15[HSD Above 20 km/h])</f>
        <v>236.25925888888889</v>
      </c>
      <c r="T442" s="11">
        <f>AVERAGEIF(Table15[Name],Table15[[#This Row],[Name]],Table15[Maximum Velocity (km/h)])</f>
        <v>26.173386666666666</v>
      </c>
      <c r="U442" s="11">
        <f>AVERAGEIF(Table15[Name],Table15[[#This Row],[Name]],Table15[Velocity Zone 4 (15-20 Km/h) (m)])</f>
        <v>555.67370444444441</v>
      </c>
      <c r="V442" s="11">
        <f>AVERAGEIF(Table15[Name],Table15[[#This Row],[Name]],Table15[Velocity Zone 6 (25 + Km/h) (m)])</f>
        <v>40.940370740740747</v>
      </c>
      <c r="W442" s="11">
        <f>AVERAGEIF(Table15[Name],Table15[[#This Row],[Name]],Table15[Acceleration B1-3 Total Efforts (Gen 2)])</f>
        <v>70.925925925925924</v>
      </c>
      <c r="X442" s="11">
        <f>AVERAGEIF(Table15[Name],Table15[[#This Row],[Name]],Table15[Deceleration B1-3 Total Efforts (Gen 2)])</f>
        <v>56.851851851851855</v>
      </c>
      <c r="Y442" s="11">
        <f>AVERAGEIF(Table15[Name],Table15[[#This Row],[Name]],Table15[High Intensity Distance (m)_&gt;15])</f>
        <v>791.93296333333319</v>
      </c>
      <c r="Z442" s="11">
        <f>AVERAGEIF(Table15[Name],Table15[[#This Row],[Name]],Table15[Velocity Zone 5 (20-25 Km/h) (m)])</f>
        <v>195.31888814814815</v>
      </c>
      <c r="AA442" s="11">
        <f>AVERAGEIF(Table15[Name],Table15[[#This Row],[Name]],Table15[Total Player Load])</f>
        <v>644.53564962962969</v>
      </c>
      <c r="AB442" s="11">
        <f>AVERAGEIF(Table15[Name],Table15[[#This Row],[Name]],Table15[ACC+DEC])</f>
        <v>127.77777777777777</v>
      </c>
      <c r="AC442" s="11">
        <f>AVERAGE(Table15[Total Distance (m)])</f>
        <v>5546.0900840188679</v>
      </c>
      <c r="AD442" s="11">
        <f>AVERAGE(Table15[HSD Above 20 km/h])</f>
        <v>248.67511279245289</v>
      </c>
      <c r="AE442" s="11">
        <f>AVERAGE(Table15[Maximum Velocity (km/h)])</f>
        <v>25.938714150943401</v>
      </c>
      <c r="AF442" s="11">
        <f>AVERAGE(Table15[Velocity Zone 4 (15-20 Km/h) (m)])</f>
        <v>585.63754809433908</v>
      </c>
      <c r="AG442" s="11">
        <f>AVERAGE(Table15[Velocity Zone 6 (25 + Km/h) (m)])</f>
        <v>55.103452830188672</v>
      </c>
      <c r="AH442" s="11">
        <f>AVERAGE(Table15[Acceleration B1-3 Total Efforts (Gen 2)])</f>
        <v>70.932075471698113</v>
      </c>
      <c r="AI442" s="11">
        <f>AVERAGE(Table15[Deceleration B1-3 Total Efforts (Gen 2)])</f>
        <v>58.513207547169813</v>
      </c>
      <c r="AJ442" s="11">
        <f>AVERAGE(Table15[High Intensity Distance (m)_&gt;15])</f>
        <v>834.31266088679206</v>
      </c>
      <c r="AK442" s="11">
        <f>AVERAGE(Table15[Velocity Zone 5 (20-25 Km/h) (m)])</f>
        <v>193.57165996226419</v>
      </c>
      <c r="AL442" s="11">
        <f>AVERAGE(Table15[Total Player Load])</f>
        <v>612.17092028301886</v>
      </c>
      <c r="AM442" s="11">
        <f>AVERAGE(Table15[ACC+DEC])</f>
        <v>129.44528301886791</v>
      </c>
      <c r="AN442" s="11" t="str">
        <f>TEXT(Table15[[#This Row],[Date]],"mmmm")</f>
        <v>août</v>
      </c>
      <c r="AO442" s="11" t="e">
        <f ca="1">_xlfn.MAXIFS(Table15[Total Distance (m)],Table15[Name],Table15[[#This Row],[Name]])</f>
        <v>#NAME?</v>
      </c>
      <c r="AP442" s="11" t="e">
        <f ca="1">_xlfn.MAXIFS(Table15[HSD Above 20 km/h],Table15[Name],Table15[[#This Row],[Name]])</f>
        <v>#NAME?</v>
      </c>
      <c r="AQ442" s="11" t="e">
        <f ca="1">_xlfn.MAXIFS(Table15[Maximum Velocity (km/h)],Table15[Name],Table15[[#This Row],[Name]])</f>
        <v>#NAME?</v>
      </c>
      <c r="AR442" s="9" t="e">
        <f ca="1">Table15[[#This Row],[Maximum Velocity (km/h)]]/Table15[[#This Row],[Max_Maximum Velocity (km/h)]]</f>
        <v>#NAME?</v>
      </c>
      <c r="AS442" s="11" t="e">
        <f ca="1">_xlfn.MAXIFS(Table15[Velocity Zone 4 (15-20 Km/h) (m)],Table15[Name],Table15[[#This Row],[Name]])</f>
        <v>#NAME?</v>
      </c>
      <c r="AT442" s="11" t="e">
        <f ca="1">_xlfn.MAXIFS(Table15[Velocity Zone 6 (25 + Km/h) (m)],Table15[Name],Table15[[#This Row],[Name]])</f>
        <v>#NAME?</v>
      </c>
      <c r="AU442" s="11" t="e">
        <f ca="1">_xlfn.MAXIFS(Table15[Acceleration B1-3 Total Efforts (Gen 2)],Table15[Name],Table15[[#This Row],[Name]])</f>
        <v>#NAME?</v>
      </c>
      <c r="AV442" s="11" t="e">
        <f ca="1">_xlfn.MAXIFS(Table15[Deceleration B1-3 Total Efforts (Gen 2)],Table15[Name],Table15[[#This Row],[Name]])</f>
        <v>#NAME?</v>
      </c>
      <c r="AW442" s="11" t="e">
        <f ca="1">_xlfn.MAXIFS(Table15[High Intensity Distance (m)_&gt;15],Table15[Name],Table15[[#This Row],[Name]])</f>
        <v>#NAME?</v>
      </c>
      <c r="AX442" s="11" t="e">
        <f ca="1">_xlfn.MAXIFS(Table15[Velocity Zone 5 (20-25 Km/h) (m)],Table15[Name],Table15[[#This Row],[Name]])</f>
        <v>#NAME?</v>
      </c>
      <c r="AY442" s="11" t="e">
        <f ca="1">_xlfn.MAXIFS(Table15[Total Player Load],Table15[Name],Table15[[#This Row],[Name]])</f>
        <v>#NAME?</v>
      </c>
      <c r="AZ442" s="11" t="e">
        <f ca="1">_xlfn.MAXIFS(Table15[ACC+DEC],Table15[Name],Table15[[#This Row],[Name]])</f>
        <v>#NAME?</v>
      </c>
      <c r="BA442" s="11">
        <f>CONVERT(Table15[[#This Row],[Total Duration]],"day","mn")</f>
        <v>73.2</v>
      </c>
      <c r="BB442" s="12">
        <f>Table15[[#This Row],[HSD Above 20 km/h]]/Table15[[#This Row],[Duration(min)]]</f>
        <v>3.5327870218579234</v>
      </c>
      <c r="BC442" s="12">
        <f>Table15[[#This Row],[Velocity Zone 4 (15-20 Km/h) (m)]]/Table15[[#This Row],[Duration(min)]]</f>
        <v>7.3105191256830597</v>
      </c>
      <c r="BD442" s="12">
        <f>Table15[[#This Row],[Velocity Zone 6 (25 + Km/h) (m)]]/Table15[[#This Row],[Duration(min)]]</f>
        <v>0.48306010928961746</v>
      </c>
      <c r="BE442" s="12">
        <f>Table15[[#This Row],[Acceleration B1-3 Total Efforts (Gen 2)]]/Table15[[#This Row],[Duration(min)]]</f>
        <v>1.0655737704918031</v>
      </c>
      <c r="BF442" s="12">
        <f>Table15[[#This Row],[Deceleration B1-3 Total Efforts (Gen 2)]]/Table15[[#This Row],[Duration(min)]]</f>
        <v>0.91530054644808745</v>
      </c>
      <c r="BG442" s="12">
        <f>Table15[[#This Row],[High Intensity Distance (m)_&gt;15]]/Table15[[#This Row],[Duration(min)]]</f>
        <v>10.843306147540982</v>
      </c>
      <c r="BH442" s="12">
        <f>Table15[[#This Row],[Velocity Zone 5 (20-25 Km/h) (m)]]/Table15[[#This Row],[Duration(min)]]</f>
        <v>3.049726912568306</v>
      </c>
      <c r="BI442" s="12">
        <f>Table15[[#This Row],[Total Player Load]]/Table15[[#This Row],[Duration(min)]]</f>
        <v>8.0903566939890705</v>
      </c>
      <c r="BJ442" s="12">
        <f>Table15[[#This Row],[ACC+DEC]]/Table15[[#This Row],[Duration(min)]]</f>
        <v>1.9808743169398906</v>
      </c>
      <c r="BK442" s="11"/>
      <c r="BL442" s="11"/>
    </row>
    <row r="443" spans="1:64" x14ac:dyDescent="0.3">
      <c r="A443" s="6" t="s">
        <v>16</v>
      </c>
      <c r="B443" s="6" t="s">
        <v>162</v>
      </c>
      <c r="C443" s="18" t="s">
        <v>300</v>
      </c>
      <c r="D443" s="6" t="s">
        <v>17</v>
      </c>
      <c r="E443" s="17" t="s">
        <v>302</v>
      </c>
      <c r="F443" s="19">
        <v>4661.2543900000001</v>
      </c>
      <c r="G443" s="19">
        <v>159.49</v>
      </c>
      <c r="H443" s="19">
        <v>26.414370000000002</v>
      </c>
      <c r="I443" s="19">
        <v>231.13</v>
      </c>
      <c r="J443" s="19">
        <v>43.6</v>
      </c>
      <c r="K443" s="19">
        <v>50</v>
      </c>
      <c r="L443" s="19">
        <v>44</v>
      </c>
      <c r="M443" s="19">
        <v>390.62</v>
      </c>
      <c r="N443" s="19">
        <v>115.89</v>
      </c>
      <c r="O443" s="19">
        <v>480.05950999999999</v>
      </c>
      <c r="P443" s="25">
        <v>63.193019999999997</v>
      </c>
      <c r="Q443" s="26">
        <f>SUM(Table15[[#This Row],[Acceleration B1-3 Total Efforts (Gen 2)]:[Deceleration B1-3 Total Efforts (Gen 2)]])</f>
        <v>94</v>
      </c>
      <c r="R443" s="22">
        <f>AVERAGEIF(Table15[Name],Table15[[#This Row],[Name]],Table15[Total Distance (m)])</f>
        <v>5619.8345883333332</v>
      </c>
      <c r="S443" s="11">
        <f>AVERAGEIF(Table15[Name],Table15[[#This Row],[Name]],Table15[HSD Above 20 km/h])</f>
        <v>194.1326656666667</v>
      </c>
      <c r="T443" s="11">
        <f>AVERAGEIF(Table15[Name],Table15[[#This Row],[Name]],Table15[Maximum Velocity (km/h)])</f>
        <v>25.38796266666666</v>
      </c>
      <c r="U443" s="11">
        <f>AVERAGEIF(Table15[Name],Table15[[#This Row],[Name]],Table15[Velocity Zone 4 (15-20 Km/h) (m)])</f>
        <v>452.42266433333327</v>
      </c>
      <c r="V443" s="11">
        <f>AVERAGEIF(Table15[Name],Table15[[#This Row],[Name]],Table15[Velocity Zone 6 (25 + Km/h) (m)])</f>
        <v>48.318666999999991</v>
      </c>
      <c r="W443" s="11">
        <f>AVERAGEIF(Table15[Name],Table15[[#This Row],[Name]],Table15[Acceleration B1-3 Total Efforts (Gen 2)])</f>
        <v>61.2</v>
      </c>
      <c r="X443" s="11">
        <f>AVERAGEIF(Table15[Name],Table15[[#This Row],[Name]],Table15[Deceleration B1-3 Total Efforts (Gen 2)])</f>
        <v>48.06666666666667</v>
      </c>
      <c r="Y443" s="11">
        <f>AVERAGEIF(Table15[Name],Table15[[#This Row],[Name]],Table15[High Intensity Distance (m)_&gt;15])</f>
        <v>646.55532999999991</v>
      </c>
      <c r="Z443" s="11">
        <f>AVERAGEIF(Table15[Name],Table15[[#This Row],[Name]],Table15[Velocity Zone 5 (20-25 Km/h) (m)])</f>
        <v>145.81399866666669</v>
      </c>
      <c r="AA443" s="11">
        <f>AVERAGEIF(Table15[Name],Table15[[#This Row],[Name]],Table15[Total Player Load])</f>
        <v>593.12283433333312</v>
      </c>
      <c r="AB443" s="11">
        <f>AVERAGEIF(Table15[Name],Table15[[#This Row],[Name]],Table15[ACC+DEC])</f>
        <v>109.26666666666667</v>
      </c>
      <c r="AC443" s="11">
        <f>AVERAGE(Table15[Total Distance (m)])</f>
        <v>5546.0900840188679</v>
      </c>
      <c r="AD443" s="11">
        <f>AVERAGE(Table15[HSD Above 20 km/h])</f>
        <v>248.67511279245289</v>
      </c>
      <c r="AE443" s="11">
        <f>AVERAGE(Table15[Maximum Velocity (km/h)])</f>
        <v>25.938714150943401</v>
      </c>
      <c r="AF443" s="11">
        <f>AVERAGE(Table15[Velocity Zone 4 (15-20 Km/h) (m)])</f>
        <v>585.63754809433908</v>
      </c>
      <c r="AG443" s="11">
        <f>AVERAGE(Table15[Velocity Zone 6 (25 + Km/h) (m)])</f>
        <v>55.103452830188672</v>
      </c>
      <c r="AH443" s="11">
        <f>AVERAGE(Table15[Acceleration B1-3 Total Efforts (Gen 2)])</f>
        <v>70.932075471698113</v>
      </c>
      <c r="AI443" s="11">
        <f>AVERAGE(Table15[Deceleration B1-3 Total Efforts (Gen 2)])</f>
        <v>58.513207547169813</v>
      </c>
      <c r="AJ443" s="11">
        <f>AVERAGE(Table15[High Intensity Distance (m)_&gt;15])</f>
        <v>834.31266088679206</v>
      </c>
      <c r="AK443" s="11">
        <f>AVERAGE(Table15[Velocity Zone 5 (20-25 Km/h) (m)])</f>
        <v>193.57165996226419</v>
      </c>
      <c r="AL443" s="11">
        <f>AVERAGE(Table15[Total Player Load])</f>
        <v>612.17092028301886</v>
      </c>
      <c r="AM443" s="11">
        <f>AVERAGE(Table15[ACC+DEC])</f>
        <v>129.44528301886791</v>
      </c>
      <c r="AN443" s="11" t="str">
        <f>TEXT(Table15[[#This Row],[Date]],"mmmm")</f>
        <v>août</v>
      </c>
      <c r="AO443" s="11" t="e">
        <f ca="1">_xlfn.MAXIFS(Table15[Total Distance (m)],Table15[Name],Table15[[#This Row],[Name]])</f>
        <v>#NAME?</v>
      </c>
      <c r="AP443" s="11" t="e">
        <f ca="1">_xlfn.MAXIFS(Table15[HSD Above 20 km/h],Table15[Name],Table15[[#This Row],[Name]])</f>
        <v>#NAME?</v>
      </c>
      <c r="AQ443" s="11" t="e">
        <f ca="1">_xlfn.MAXIFS(Table15[Maximum Velocity (km/h)],Table15[Name],Table15[[#This Row],[Name]])</f>
        <v>#NAME?</v>
      </c>
      <c r="AR443" s="9" t="e">
        <f ca="1">Table15[[#This Row],[Maximum Velocity (km/h)]]/Table15[[#This Row],[Max_Maximum Velocity (km/h)]]</f>
        <v>#NAME?</v>
      </c>
      <c r="AS443" s="11" t="e">
        <f ca="1">_xlfn.MAXIFS(Table15[Velocity Zone 4 (15-20 Km/h) (m)],Table15[Name],Table15[[#This Row],[Name]])</f>
        <v>#NAME?</v>
      </c>
      <c r="AT443" s="11" t="e">
        <f ca="1">_xlfn.MAXIFS(Table15[Velocity Zone 6 (25 + Km/h) (m)],Table15[Name],Table15[[#This Row],[Name]])</f>
        <v>#NAME?</v>
      </c>
      <c r="AU443" s="11" t="e">
        <f ca="1">_xlfn.MAXIFS(Table15[Acceleration B1-3 Total Efforts (Gen 2)],Table15[Name],Table15[[#This Row],[Name]])</f>
        <v>#NAME?</v>
      </c>
      <c r="AV443" s="11" t="e">
        <f ca="1">_xlfn.MAXIFS(Table15[Deceleration B1-3 Total Efforts (Gen 2)],Table15[Name],Table15[[#This Row],[Name]])</f>
        <v>#NAME?</v>
      </c>
      <c r="AW443" s="11" t="e">
        <f ca="1">_xlfn.MAXIFS(Table15[High Intensity Distance (m)_&gt;15],Table15[Name],Table15[[#This Row],[Name]])</f>
        <v>#NAME?</v>
      </c>
      <c r="AX443" s="11" t="e">
        <f ca="1">_xlfn.MAXIFS(Table15[Velocity Zone 5 (20-25 Km/h) (m)],Table15[Name],Table15[[#This Row],[Name]])</f>
        <v>#NAME?</v>
      </c>
      <c r="AY443" s="11" t="e">
        <f ca="1">_xlfn.MAXIFS(Table15[Total Player Load],Table15[Name],Table15[[#This Row],[Name]])</f>
        <v>#NAME?</v>
      </c>
      <c r="AZ443" s="11" t="e">
        <f ca="1">_xlfn.MAXIFS(Table15[ACC+DEC],Table15[Name],Table15[[#This Row],[Name]])</f>
        <v>#NAME?</v>
      </c>
      <c r="BA443" s="11">
        <f>CONVERT(Table15[[#This Row],[Total Duration]],"day","mn")</f>
        <v>73.750000000000014</v>
      </c>
      <c r="BB443" s="12">
        <f>Table15[[#This Row],[HSD Above 20 km/h]]/Table15[[#This Row],[Duration(min)]]</f>
        <v>2.1625762711864405</v>
      </c>
      <c r="BC443" s="12">
        <f>Table15[[#This Row],[Velocity Zone 4 (15-20 Km/h) (m)]]/Table15[[#This Row],[Duration(min)]]</f>
        <v>3.1339661016949147</v>
      </c>
      <c r="BD443" s="12">
        <f>Table15[[#This Row],[Velocity Zone 6 (25 + Km/h) (m)]]/Table15[[#This Row],[Duration(min)]]</f>
        <v>0.591186440677966</v>
      </c>
      <c r="BE443" s="12">
        <f>Table15[[#This Row],[Acceleration B1-3 Total Efforts (Gen 2)]]/Table15[[#This Row],[Duration(min)]]</f>
        <v>0.67796610169491511</v>
      </c>
      <c r="BF443" s="12">
        <f>Table15[[#This Row],[Deceleration B1-3 Total Efforts (Gen 2)]]/Table15[[#This Row],[Duration(min)]]</f>
        <v>0.59661016949152534</v>
      </c>
      <c r="BG443" s="12">
        <f>Table15[[#This Row],[High Intensity Distance (m)_&gt;15]]/Table15[[#This Row],[Duration(min)]]</f>
        <v>5.2965423728813548</v>
      </c>
      <c r="BH443" s="12">
        <f>Table15[[#This Row],[Velocity Zone 5 (20-25 Km/h) (m)]]/Table15[[#This Row],[Duration(min)]]</f>
        <v>1.5713898305084744</v>
      </c>
      <c r="BI443" s="12">
        <f>Table15[[#This Row],[Total Player Load]]/Table15[[#This Row],[Duration(min)]]</f>
        <v>6.5092814915254227</v>
      </c>
      <c r="BJ443" s="12">
        <f>Table15[[#This Row],[ACC+DEC]]/Table15[[#This Row],[Duration(min)]]</f>
        <v>1.2745762711864403</v>
      </c>
      <c r="BK443" s="11"/>
      <c r="BL443" s="11"/>
    </row>
    <row r="444" spans="1:64" x14ac:dyDescent="0.3">
      <c r="A444" s="6" t="s">
        <v>20</v>
      </c>
      <c r="B444" s="6" t="s">
        <v>162</v>
      </c>
      <c r="C444" s="18" t="s">
        <v>300</v>
      </c>
      <c r="D444" s="6" t="s">
        <v>21</v>
      </c>
      <c r="E444" s="17" t="s">
        <v>303</v>
      </c>
      <c r="F444" s="19">
        <v>5377.2382799999996</v>
      </c>
      <c r="G444" s="19">
        <v>242.86</v>
      </c>
      <c r="H444" s="19">
        <v>28.59948</v>
      </c>
      <c r="I444" s="19">
        <v>377.79001</v>
      </c>
      <c r="J444" s="19">
        <v>21.67</v>
      </c>
      <c r="K444" s="19">
        <v>63</v>
      </c>
      <c r="L444" s="19">
        <v>71</v>
      </c>
      <c r="M444" s="19">
        <v>620.65000999999995</v>
      </c>
      <c r="N444" s="19">
        <v>221.19</v>
      </c>
      <c r="O444" s="19">
        <v>655.43939</v>
      </c>
      <c r="P444" s="25">
        <v>73.840850000000003</v>
      </c>
      <c r="Q444" s="26">
        <f>SUM(Table15[[#This Row],[Acceleration B1-3 Total Efforts (Gen 2)]:[Deceleration B1-3 Total Efforts (Gen 2)]])</f>
        <v>134</v>
      </c>
      <c r="R444" s="22">
        <f>AVERAGEIF(Table15[Name],Table15[[#This Row],[Name]],Table15[Total Distance (m)])</f>
        <v>5363.5460153333315</v>
      </c>
      <c r="S444" s="11">
        <f>AVERAGEIF(Table15[Name],Table15[[#This Row],[Name]],Table15[HSD Above 20 km/h])</f>
        <v>256.65866566666665</v>
      </c>
      <c r="T444" s="11">
        <f>AVERAGEIF(Table15[Name],Table15[[#This Row],[Name]],Table15[Maximum Velocity (km/h)])</f>
        <v>25.384765000000002</v>
      </c>
      <c r="U444" s="11">
        <f>AVERAGEIF(Table15[Name],Table15[[#This Row],[Name]],Table15[Velocity Zone 4 (15-20 Km/h) (m)])</f>
        <v>556.02699966666682</v>
      </c>
      <c r="V444" s="11">
        <f>AVERAGEIF(Table15[Name],Table15[[#This Row],[Name]],Table15[Velocity Zone 6 (25 + Km/h) (m)])</f>
        <v>51.111667666666676</v>
      </c>
      <c r="W444" s="11">
        <f>AVERAGEIF(Table15[Name],Table15[[#This Row],[Name]],Table15[Acceleration B1-3 Total Efforts (Gen 2)])</f>
        <v>73.8</v>
      </c>
      <c r="X444" s="11">
        <f>AVERAGEIF(Table15[Name],Table15[[#This Row],[Name]],Table15[Deceleration B1-3 Total Efforts (Gen 2)])</f>
        <v>70.533333333333331</v>
      </c>
      <c r="Y444" s="11">
        <f>AVERAGEIF(Table15[Name],Table15[[#This Row],[Name]],Table15[High Intensity Distance (m)_&gt;15])</f>
        <v>812.68566533333353</v>
      </c>
      <c r="Z444" s="11">
        <f>AVERAGEIF(Table15[Name],Table15[[#This Row],[Name]],Table15[Velocity Zone 5 (20-25 Km/h) (m)])</f>
        <v>205.546998</v>
      </c>
      <c r="AA444" s="11">
        <f>AVERAGEIF(Table15[Name],Table15[[#This Row],[Name]],Table15[Total Player Load])</f>
        <v>642.88242899999989</v>
      </c>
      <c r="AB444" s="11">
        <f>AVERAGEIF(Table15[Name],Table15[[#This Row],[Name]],Table15[ACC+DEC])</f>
        <v>144.33333333333334</v>
      </c>
      <c r="AC444" s="11">
        <f>AVERAGE(Table15[Total Distance (m)])</f>
        <v>5546.0900840188679</v>
      </c>
      <c r="AD444" s="11">
        <f>AVERAGE(Table15[HSD Above 20 km/h])</f>
        <v>248.67511279245289</v>
      </c>
      <c r="AE444" s="11">
        <f>AVERAGE(Table15[Maximum Velocity (km/h)])</f>
        <v>25.938714150943401</v>
      </c>
      <c r="AF444" s="11">
        <f>AVERAGE(Table15[Velocity Zone 4 (15-20 Km/h) (m)])</f>
        <v>585.63754809433908</v>
      </c>
      <c r="AG444" s="11">
        <f>AVERAGE(Table15[Velocity Zone 6 (25 + Km/h) (m)])</f>
        <v>55.103452830188672</v>
      </c>
      <c r="AH444" s="11">
        <f>AVERAGE(Table15[Acceleration B1-3 Total Efforts (Gen 2)])</f>
        <v>70.932075471698113</v>
      </c>
      <c r="AI444" s="11">
        <f>AVERAGE(Table15[Deceleration B1-3 Total Efforts (Gen 2)])</f>
        <v>58.513207547169813</v>
      </c>
      <c r="AJ444" s="11">
        <f>AVERAGE(Table15[High Intensity Distance (m)_&gt;15])</f>
        <v>834.31266088679206</v>
      </c>
      <c r="AK444" s="11">
        <f>AVERAGE(Table15[Velocity Zone 5 (20-25 Km/h) (m)])</f>
        <v>193.57165996226419</v>
      </c>
      <c r="AL444" s="11">
        <f>AVERAGE(Table15[Total Player Load])</f>
        <v>612.17092028301886</v>
      </c>
      <c r="AM444" s="11">
        <f>AVERAGE(Table15[ACC+DEC])</f>
        <v>129.44528301886791</v>
      </c>
      <c r="AN444" s="11" t="str">
        <f>TEXT(Table15[[#This Row],[Date]],"mmmm")</f>
        <v>août</v>
      </c>
      <c r="AO444" s="11" t="e">
        <f ca="1">_xlfn.MAXIFS(Table15[Total Distance (m)],Table15[Name],Table15[[#This Row],[Name]])</f>
        <v>#NAME?</v>
      </c>
      <c r="AP444" s="11" t="e">
        <f ca="1">_xlfn.MAXIFS(Table15[HSD Above 20 km/h],Table15[Name],Table15[[#This Row],[Name]])</f>
        <v>#NAME?</v>
      </c>
      <c r="AQ444" s="11" t="e">
        <f ca="1">_xlfn.MAXIFS(Table15[Maximum Velocity (km/h)],Table15[Name],Table15[[#This Row],[Name]])</f>
        <v>#NAME?</v>
      </c>
      <c r="AR444" s="9" t="e">
        <f ca="1">Table15[[#This Row],[Maximum Velocity (km/h)]]/Table15[[#This Row],[Max_Maximum Velocity (km/h)]]</f>
        <v>#NAME?</v>
      </c>
      <c r="AS444" s="11" t="e">
        <f ca="1">_xlfn.MAXIFS(Table15[Velocity Zone 4 (15-20 Km/h) (m)],Table15[Name],Table15[[#This Row],[Name]])</f>
        <v>#NAME?</v>
      </c>
      <c r="AT444" s="11" t="e">
        <f ca="1">_xlfn.MAXIFS(Table15[Velocity Zone 6 (25 + Km/h) (m)],Table15[Name],Table15[[#This Row],[Name]])</f>
        <v>#NAME?</v>
      </c>
      <c r="AU444" s="11" t="e">
        <f ca="1">_xlfn.MAXIFS(Table15[Acceleration B1-3 Total Efforts (Gen 2)],Table15[Name],Table15[[#This Row],[Name]])</f>
        <v>#NAME?</v>
      </c>
      <c r="AV444" s="11" t="e">
        <f ca="1">_xlfn.MAXIFS(Table15[Deceleration B1-3 Total Efforts (Gen 2)],Table15[Name],Table15[[#This Row],[Name]])</f>
        <v>#NAME?</v>
      </c>
      <c r="AW444" s="11" t="e">
        <f ca="1">_xlfn.MAXIFS(Table15[High Intensity Distance (m)_&gt;15],Table15[Name],Table15[[#This Row],[Name]])</f>
        <v>#NAME?</v>
      </c>
      <c r="AX444" s="11" t="e">
        <f ca="1">_xlfn.MAXIFS(Table15[Velocity Zone 5 (20-25 Km/h) (m)],Table15[Name],Table15[[#This Row],[Name]])</f>
        <v>#NAME?</v>
      </c>
      <c r="AY444" s="11" t="e">
        <f ca="1">_xlfn.MAXIFS(Table15[Total Player Load],Table15[Name],Table15[[#This Row],[Name]])</f>
        <v>#NAME?</v>
      </c>
      <c r="AZ444" s="11" t="e">
        <f ca="1">_xlfn.MAXIFS(Table15[ACC+DEC],Table15[Name],Table15[[#This Row],[Name]])</f>
        <v>#NAME?</v>
      </c>
      <c r="BA444" s="11">
        <f>CONVERT(Table15[[#This Row],[Total Duration]],"day","mn")</f>
        <v>72.816666666666677</v>
      </c>
      <c r="BB444" s="12">
        <f>Table15[[#This Row],[HSD Above 20 km/h]]/Table15[[#This Row],[Duration(min)]]</f>
        <v>3.3352254520485234</v>
      </c>
      <c r="BC444" s="12">
        <f>Table15[[#This Row],[Velocity Zone 4 (15-20 Km/h) (m)]]/Table15[[#This Row],[Duration(min)]]</f>
        <v>5.1882354314488435</v>
      </c>
      <c r="BD444" s="12">
        <f>Table15[[#This Row],[Velocity Zone 6 (25 + Km/h) (m)]]/Table15[[#This Row],[Duration(min)]]</f>
        <v>0.29759670405127031</v>
      </c>
      <c r="BE444" s="12">
        <f>Table15[[#This Row],[Acceleration B1-3 Total Efforts (Gen 2)]]/Table15[[#This Row],[Duration(min)]]</f>
        <v>0.86518654154268704</v>
      </c>
      <c r="BF444" s="12">
        <f>Table15[[#This Row],[Deceleration B1-3 Total Efforts (Gen 2)]]/Table15[[#This Row],[Duration(min)]]</f>
        <v>0.97505149919890122</v>
      </c>
      <c r="BG444" s="12">
        <f>Table15[[#This Row],[High Intensity Distance (m)_&gt;15]]/Table15[[#This Row],[Duration(min)]]</f>
        <v>8.523460883497366</v>
      </c>
      <c r="BH444" s="12">
        <f>Table15[[#This Row],[Velocity Zone 5 (20-25 Km/h) (m)]]/Table15[[#This Row],[Duration(min)]]</f>
        <v>3.0376287479972528</v>
      </c>
      <c r="BI444" s="12">
        <f>Table15[[#This Row],[Total Player Load]]/Table15[[#This Row],[Duration(min)]]</f>
        <v>9.0012276035706105</v>
      </c>
      <c r="BJ444" s="12">
        <f>Table15[[#This Row],[ACC+DEC]]/Table15[[#This Row],[Duration(min)]]</f>
        <v>1.8402380407415881</v>
      </c>
      <c r="BK444" s="11"/>
      <c r="BL444" s="11"/>
    </row>
    <row r="445" spans="1:64" x14ac:dyDescent="0.3">
      <c r="A445" s="6" t="s">
        <v>159</v>
      </c>
      <c r="B445" s="6" t="s">
        <v>162</v>
      </c>
      <c r="C445" s="18" t="s">
        <v>300</v>
      </c>
      <c r="D445" s="6" t="s">
        <v>133</v>
      </c>
      <c r="E445" s="17" t="s">
        <v>301</v>
      </c>
      <c r="F445" s="19">
        <v>5865.7285199999997</v>
      </c>
      <c r="G445" s="19">
        <v>328.18</v>
      </c>
      <c r="H445" s="19">
        <v>26.485299999999999</v>
      </c>
      <c r="I445" s="19">
        <v>642.26000999999997</v>
      </c>
      <c r="J445" s="19">
        <v>25.87</v>
      </c>
      <c r="K445" s="19">
        <v>87</v>
      </c>
      <c r="L445" s="19">
        <v>70</v>
      </c>
      <c r="M445" s="19">
        <v>970.44001000000003</v>
      </c>
      <c r="N445" s="19">
        <v>302.31</v>
      </c>
      <c r="O445" s="19">
        <v>601.34911999999997</v>
      </c>
      <c r="P445" s="25">
        <v>80.117940000000004</v>
      </c>
      <c r="Q445" s="26">
        <f>SUM(Table15[[#This Row],[Acceleration B1-3 Total Efforts (Gen 2)]:[Deceleration B1-3 Total Efforts (Gen 2)]])</f>
        <v>157</v>
      </c>
      <c r="R445" s="22">
        <f>AVERAGEIF(Table15[Name],Table15[[#This Row],[Name]],Table15[Total Distance (m)])</f>
        <v>4770.1773194736861</v>
      </c>
      <c r="S445" s="11">
        <f>AVERAGEIF(Table15[Name],Table15[[#This Row],[Name]],Table15[HSD Above 20 km/h])</f>
        <v>287.34263210526314</v>
      </c>
      <c r="T445" s="11">
        <f>AVERAGEIF(Table15[Name],Table15[[#This Row],[Name]],Table15[Maximum Velocity (km/h)])</f>
        <v>26.175440000000002</v>
      </c>
      <c r="U445" s="11">
        <f>AVERAGEIF(Table15[Name],Table15[[#This Row],[Name]],Table15[Velocity Zone 4 (15-20 Km/h) (m)])</f>
        <v>619.53948315789467</v>
      </c>
      <c r="V445" s="11">
        <f>AVERAGEIF(Table15[Name],Table15[[#This Row],[Name]],Table15[Velocity Zone 6 (25 + Km/h) (m)])</f>
        <v>51.665788947368419</v>
      </c>
      <c r="W445" s="11">
        <f>AVERAGEIF(Table15[Name],Table15[[#This Row],[Name]],Table15[Acceleration B1-3 Total Efforts (Gen 2)])</f>
        <v>67</v>
      </c>
      <c r="X445" s="11">
        <f>AVERAGEIF(Table15[Name],Table15[[#This Row],[Name]],Table15[Deceleration B1-3 Total Efforts (Gen 2)])</f>
        <v>53.263157894736842</v>
      </c>
      <c r="Y445" s="11">
        <f>AVERAGEIF(Table15[Name],Table15[[#This Row],[Name]],Table15[High Intensity Distance (m)_&gt;15])</f>
        <v>906.88211526315797</v>
      </c>
      <c r="Z445" s="11">
        <f>AVERAGEIF(Table15[Name],Table15[[#This Row],[Name]],Table15[Velocity Zone 5 (20-25 Km/h) (m)])</f>
        <v>235.67684315789475</v>
      </c>
      <c r="AA445" s="11">
        <f>AVERAGEIF(Table15[Name],Table15[[#This Row],[Name]],Table15[Total Player Load])</f>
        <v>507.92690578947372</v>
      </c>
      <c r="AB445" s="11">
        <f>AVERAGEIF(Table15[Name],Table15[[#This Row],[Name]],Table15[ACC+DEC])</f>
        <v>120.26315789473684</v>
      </c>
      <c r="AC445" s="11">
        <f>AVERAGE(Table15[Total Distance (m)])</f>
        <v>5546.0900840188679</v>
      </c>
      <c r="AD445" s="11">
        <f>AVERAGE(Table15[HSD Above 20 km/h])</f>
        <v>248.67511279245289</v>
      </c>
      <c r="AE445" s="11">
        <f>AVERAGE(Table15[Maximum Velocity (km/h)])</f>
        <v>25.938714150943401</v>
      </c>
      <c r="AF445" s="11">
        <f>AVERAGE(Table15[Velocity Zone 4 (15-20 Km/h) (m)])</f>
        <v>585.63754809433908</v>
      </c>
      <c r="AG445" s="11">
        <f>AVERAGE(Table15[Velocity Zone 6 (25 + Km/h) (m)])</f>
        <v>55.103452830188672</v>
      </c>
      <c r="AH445" s="11">
        <f>AVERAGE(Table15[Acceleration B1-3 Total Efforts (Gen 2)])</f>
        <v>70.932075471698113</v>
      </c>
      <c r="AI445" s="11">
        <f>AVERAGE(Table15[Deceleration B1-3 Total Efforts (Gen 2)])</f>
        <v>58.513207547169813</v>
      </c>
      <c r="AJ445" s="11">
        <f>AVERAGE(Table15[High Intensity Distance (m)_&gt;15])</f>
        <v>834.31266088679206</v>
      </c>
      <c r="AK445" s="11">
        <f>AVERAGE(Table15[Velocity Zone 5 (20-25 Km/h) (m)])</f>
        <v>193.57165996226419</v>
      </c>
      <c r="AL445" s="11">
        <f>AVERAGE(Table15[Total Player Load])</f>
        <v>612.17092028301886</v>
      </c>
      <c r="AM445" s="11">
        <f>AVERAGE(Table15[ACC+DEC])</f>
        <v>129.44528301886791</v>
      </c>
      <c r="AN445" s="11" t="str">
        <f>TEXT(Table15[[#This Row],[Date]],"mmmm")</f>
        <v>août</v>
      </c>
      <c r="AO445" s="11" t="e">
        <f ca="1">_xlfn.MAXIFS(Table15[Total Distance (m)],Table15[Name],Table15[[#This Row],[Name]])</f>
        <v>#NAME?</v>
      </c>
      <c r="AP445" s="11" t="e">
        <f ca="1">_xlfn.MAXIFS(Table15[HSD Above 20 km/h],Table15[Name],Table15[[#This Row],[Name]])</f>
        <v>#NAME?</v>
      </c>
      <c r="AQ445" s="11" t="e">
        <f ca="1">_xlfn.MAXIFS(Table15[Maximum Velocity (km/h)],Table15[Name],Table15[[#This Row],[Name]])</f>
        <v>#NAME?</v>
      </c>
      <c r="AR445" s="9" t="e">
        <f ca="1">Table15[[#This Row],[Maximum Velocity (km/h)]]/Table15[[#This Row],[Max_Maximum Velocity (km/h)]]</f>
        <v>#NAME?</v>
      </c>
      <c r="AS445" s="11" t="e">
        <f ca="1">_xlfn.MAXIFS(Table15[Velocity Zone 4 (15-20 Km/h) (m)],Table15[Name],Table15[[#This Row],[Name]])</f>
        <v>#NAME?</v>
      </c>
      <c r="AT445" s="11" t="e">
        <f ca="1">_xlfn.MAXIFS(Table15[Velocity Zone 6 (25 + Km/h) (m)],Table15[Name],Table15[[#This Row],[Name]])</f>
        <v>#NAME?</v>
      </c>
      <c r="AU445" s="11" t="e">
        <f ca="1">_xlfn.MAXIFS(Table15[Acceleration B1-3 Total Efforts (Gen 2)],Table15[Name],Table15[[#This Row],[Name]])</f>
        <v>#NAME?</v>
      </c>
      <c r="AV445" s="11" t="e">
        <f ca="1">_xlfn.MAXIFS(Table15[Deceleration B1-3 Total Efforts (Gen 2)],Table15[Name],Table15[[#This Row],[Name]])</f>
        <v>#NAME?</v>
      </c>
      <c r="AW445" s="11" t="e">
        <f ca="1">_xlfn.MAXIFS(Table15[High Intensity Distance (m)_&gt;15],Table15[Name],Table15[[#This Row],[Name]])</f>
        <v>#NAME?</v>
      </c>
      <c r="AX445" s="11" t="e">
        <f ca="1">_xlfn.MAXIFS(Table15[Velocity Zone 5 (20-25 Km/h) (m)],Table15[Name],Table15[[#This Row],[Name]])</f>
        <v>#NAME?</v>
      </c>
      <c r="AY445" s="11" t="e">
        <f ca="1">_xlfn.MAXIFS(Table15[Total Player Load],Table15[Name],Table15[[#This Row],[Name]])</f>
        <v>#NAME?</v>
      </c>
      <c r="AZ445" s="11" t="e">
        <f ca="1">_xlfn.MAXIFS(Table15[ACC+DEC],Table15[Name],Table15[[#This Row],[Name]])</f>
        <v>#NAME?</v>
      </c>
      <c r="BA445" s="11">
        <f>CONVERT(Table15[[#This Row],[Total Duration]],"day","mn")</f>
        <v>73.2</v>
      </c>
      <c r="BB445" s="12">
        <f>Table15[[#This Row],[HSD Above 20 km/h]]/Table15[[#This Row],[Duration(min)]]</f>
        <v>4.4833333333333334</v>
      </c>
      <c r="BC445" s="12">
        <f>Table15[[#This Row],[Velocity Zone 4 (15-20 Km/h) (m)]]/Table15[[#This Row],[Duration(min)]]</f>
        <v>8.7740438524590161</v>
      </c>
      <c r="BD445" s="12">
        <f>Table15[[#This Row],[Velocity Zone 6 (25 + Km/h) (m)]]/Table15[[#This Row],[Duration(min)]]</f>
        <v>0.3534153005464481</v>
      </c>
      <c r="BE445" s="12">
        <f>Table15[[#This Row],[Acceleration B1-3 Total Efforts (Gen 2)]]/Table15[[#This Row],[Duration(min)]]</f>
        <v>1.1885245901639343</v>
      </c>
      <c r="BF445" s="12">
        <f>Table15[[#This Row],[Deceleration B1-3 Total Efforts (Gen 2)]]/Table15[[#This Row],[Duration(min)]]</f>
        <v>0.95628415300546443</v>
      </c>
      <c r="BG445" s="12">
        <f>Table15[[#This Row],[High Intensity Distance (m)_&gt;15]]/Table15[[#This Row],[Duration(min)]]</f>
        <v>13.25737718579235</v>
      </c>
      <c r="BH445" s="12">
        <f>Table15[[#This Row],[Velocity Zone 5 (20-25 Km/h) (m)]]/Table15[[#This Row],[Duration(min)]]</f>
        <v>4.1299180327868852</v>
      </c>
      <c r="BI445" s="12">
        <f>Table15[[#This Row],[Total Player Load]]/Table15[[#This Row],[Duration(min)]]</f>
        <v>8.2151519125683059</v>
      </c>
      <c r="BJ445" s="12">
        <f>Table15[[#This Row],[ACC+DEC]]/Table15[[#This Row],[Duration(min)]]</f>
        <v>2.1448087431693987</v>
      </c>
      <c r="BK445" s="11"/>
      <c r="BL445" s="11"/>
    </row>
    <row r="446" spans="1:64" x14ac:dyDescent="0.3">
      <c r="A446" s="6" t="s">
        <v>250</v>
      </c>
      <c r="B446" s="6" t="s">
        <v>162</v>
      </c>
      <c r="C446" s="18" t="s">
        <v>300</v>
      </c>
      <c r="D446" s="6" t="s">
        <v>21</v>
      </c>
      <c r="E446" s="17" t="s">
        <v>304</v>
      </c>
      <c r="F446" s="19">
        <v>5953.6323199999997</v>
      </c>
      <c r="G446" s="19">
        <v>120.73</v>
      </c>
      <c r="H446" s="19">
        <v>24.35613</v>
      </c>
      <c r="I446" s="19">
        <v>573.71001999999999</v>
      </c>
      <c r="J446" s="19">
        <v>0</v>
      </c>
      <c r="K446" s="19">
        <v>66</v>
      </c>
      <c r="L446" s="19">
        <v>66</v>
      </c>
      <c r="M446" s="19">
        <v>694.44002</v>
      </c>
      <c r="N446" s="19">
        <v>120.73</v>
      </c>
      <c r="O446" s="19">
        <v>579.93542000000002</v>
      </c>
      <c r="P446" s="25">
        <v>83.738</v>
      </c>
      <c r="Q446" s="26">
        <f>SUM(Table15[[#This Row],[Acceleration B1-3 Total Efforts (Gen 2)]:[Deceleration B1-3 Total Efforts (Gen 2)]])</f>
        <v>132</v>
      </c>
      <c r="R446" s="22">
        <f>AVERAGEIF(Table15[Name],Table15[[#This Row],[Name]],Table15[Total Distance (m)])</f>
        <v>4898.160003</v>
      </c>
      <c r="S446" s="11">
        <f>AVERAGEIF(Table15[Name],Table15[[#This Row],[Name]],Table15[HSD Above 20 km/h])</f>
        <v>228.32099899999997</v>
      </c>
      <c r="T446" s="11">
        <f>AVERAGEIF(Table15[Name],Table15[[#This Row],[Name]],Table15[Maximum Velocity (km/h)])</f>
        <v>25.211422000000002</v>
      </c>
      <c r="U446" s="11">
        <f>AVERAGEIF(Table15[Name],Table15[[#This Row],[Name]],Table15[Velocity Zone 4 (15-20 Km/h) (m)])</f>
        <v>531.40400699999998</v>
      </c>
      <c r="V446" s="11">
        <f>AVERAGEIF(Table15[Name],Table15[[#This Row],[Name]],Table15[Velocity Zone 6 (25 + Km/h) (m)])</f>
        <v>54.338999000000001</v>
      </c>
      <c r="W446" s="11">
        <f>AVERAGEIF(Table15[Name],Table15[[#This Row],[Name]],Table15[Acceleration B1-3 Total Efforts (Gen 2)])</f>
        <v>69</v>
      </c>
      <c r="X446" s="11">
        <f>AVERAGEIF(Table15[Name],Table15[[#This Row],[Name]],Table15[Deceleration B1-3 Total Efforts (Gen 2)])</f>
        <v>53.8</v>
      </c>
      <c r="Y446" s="11">
        <f>AVERAGEIF(Table15[Name],Table15[[#This Row],[Name]],Table15[High Intensity Distance (m)_&gt;15])</f>
        <v>759.72500600000001</v>
      </c>
      <c r="Z446" s="11">
        <f>AVERAGEIF(Table15[Name],Table15[[#This Row],[Name]],Table15[Velocity Zone 5 (20-25 Km/h) (m)])</f>
        <v>173.982</v>
      </c>
      <c r="AA446" s="11">
        <f>AVERAGEIF(Table15[Name],Table15[[#This Row],[Name]],Table15[Total Player Load])</f>
        <v>499.90754799999996</v>
      </c>
      <c r="AB446" s="11">
        <f>AVERAGEIF(Table15[Name],Table15[[#This Row],[Name]],Table15[ACC+DEC])</f>
        <v>122.8</v>
      </c>
      <c r="AC446" s="11">
        <f>AVERAGE(Table15[Total Distance (m)])</f>
        <v>5546.0900840188679</v>
      </c>
      <c r="AD446" s="11">
        <f>AVERAGE(Table15[HSD Above 20 km/h])</f>
        <v>248.67511279245289</v>
      </c>
      <c r="AE446" s="11">
        <f>AVERAGE(Table15[Maximum Velocity (km/h)])</f>
        <v>25.938714150943401</v>
      </c>
      <c r="AF446" s="11">
        <f>AVERAGE(Table15[Velocity Zone 4 (15-20 Km/h) (m)])</f>
        <v>585.63754809433908</v>
      </c>
      <c r="AG446" s="11">
        <f>AVERAGE(Table15[Velocity Zone 6 (25 + Km/h) (m)])</f>
        <v>55.103452830188672</v>
      </c>
      <c r="AH446" s="11">
        <f>AVERAGE(Table15[Acceleration B1-3 Total Efforts (Gen 2)])</f>
        <v>70.932075471698113</v>
      </c>
      <c r="AI446" s="11">
        <f>AVERAGE(Table15[Deceleration B1-3 Total Efforts (Gen 2)])</f>
        <v>58.513207547169813</v>
      </c>
      <c r="AJ446" s="11">
        <f>AVERAGE(Table15[High Intensity Distance (m)_&gt;15])</f>
        <v>834.31266088679206</v>
      </c>
      <c r="AK446" s="11">
        <f>AVERAGE(Table15[Velocity Zone 5 (20-25 Km/h) (m)])</f>
        <v>193.57165996226419</v>
      </c>
      <c r="AL446" s="11">
        <f>AVERAGE(Table15[Total Player Load])</f>
        <v>612.17092028301886</v>
      </c>
      <c r="AM446" s="11">
        <f>AVERAGE(Table15[ACC+DEC])</f>
        <v>129.44528301886791</v>
      </c>
      <c r="AN446" s="11" t="str">
        <f>TEXT(Table15[[#This Row],[Date]],"mmmm")</f>
        <v>août</v>
      </c>
      <c r="AO446" s="11" t="e">
        <f ca="1">_xlfn.MAXIFS(Table15[Total Distance (m)],Table15[Name],Table15[[#This Row],[Name]])</f>
        <v>#NAME?</v>
      </c>
      <c r="AP446" s="11" t="e">
        <f ca="1">_xlfn.MAXIFS(Table15[HSD Above 20 km/h],Table15[Name],Table15[[#This Row],[Name]])</f>
        <v>#NAME?</v>
      </c>
      <c r="AQ446" s="11" t="e">
        <f ca="1">_xlfn.MAXIFS(Table15[Maximum Velocity (km/h)],Table15[Name],Table15[[#This Row],[Name]])</f>
        <v>#NAME?</v>
      </c>
      <c r="AR446" s="9" t="e">
        <f ca="1">Table15[[#This Row],[Maximum Velocity (km/h)]]/Table15[[#This Row],[Max_Maximum Velocity (km/h)]]</f>
        <v>#NAME?</v>
      </c>
      <c r="AS446" s="11" t="e">
        <f ca="1">_xlfn.MAXIFS(Table15[Velocity Zone 4 (15-20 Km/h) (m)],Table15[Name],Table15[[#This Row],[Name]])</f>
        <v>#NAME?</v>
      </c>
      <c r="AT446" s="11" t="e">
        <f ca="1">_xlfn.MAXIFS(Table15[Velocity Zone 6 (25 + Km/h) (m)],Table15[Name],Table15[[#This Row],[Name]])</f>
        <v>#NAME?</v>
      </c>
      <c r="AU446" s="11" t="e">
        <f ca="1">_xlfn.MAXIFS(Table15[Acceleration B1-3 Total Efforts (Gen 2)],Table15[Name],Table15[[#This Row],[Name]])</f>
        <v>#NAME?</v>
      </c>
      <c r="AV446" s="11" t="e">
        <f ca="1">_xlfn.MAXIFS(Table15[Deceleration B1-3 Total Efforts (Gen 2)],Table15[Name],Table15[[#This Row],[Name]])</f>
        <v>#NAME?</v>
      </c>
      <c r="AW446" s="11" t="e">
        <f ca="1">_xlfn.MAXIFS(Table15[High Intensity Distance (m)_&gt;15],Table15[Name],Table15[[#This Row],[Name]])</f>
        <v>#NAME?</v>
      </c>
      <c r="AX446" s="11" t="e">
        <f ca="1">_xlfn.MAXIFS(Table15[Velocity Zone 5 (20-25 Km/h) (m)],Table15[Name],Table15[[#This Row],[Name]])</f>
        <v>#NAME?</v>
      </c>
      <c r="AY446" s="11" t="e">
        <f ca="1">_xlfn.MAXIFS(Table15[Total Player Load],Table15[Name],Table15[[#This Row],[Name]])</f>
        <v>#NAME?</v>
      </c>
      <c r="AZ446" s="11" t="e">
        <f ca="1">_xlfn.MAXIFS(Table15[ACC+DEC],Table15[Name],Table15[[#This Row],[Name]])</f>
        <v>#NAME?</v>
      </c>
      <c r="BA446" s="11">
        <f>CONVERT(Table15[[#This Row],[Total Duration]],"day","mn")</f>
        <v>71.083333333333329</v>
      </c>
      <c r="BB446" s="12">
        <f>Table15[[#This Row],[HSD Above 20 km/h]]/Table15[[#This Row],[Duration(min)]]</f>
        <v>1.6984290738569756</v>
      </c>
      <c r="BC446" s="12">
        <f>Table15[[#This Row],[Velocity Zone 4 (15-20 Km/h) (m)]]/Table15[[#This Row],[Duration(min)]]</f>
        <v>8.0709498710433767</v>
      </c>
      <c r="BD446" s="12">
        <f>Table15[[#This Row],[Velocity Zone 6 (25 + Km/h) (m)]]/Table15[[#This Row],[Duration(min)]]</f>
        <v>0</v>
      </c>
      <c r="BE446" s="12">
        <f>Table15[[#This Row],[Acceleration B1-3 Total Efforts (Gen 2)]]/Table15[[#This Row],[Duration(min)]]</f>
        <v>0.92848769050410318</v>
      </c>
      <c r="BF446" s="12">
        <f>Table15[[#This Row],[Deceleration B1-3 Total Efforts (Gen 2)]]/Table15[[#This Row],[Duration(min)]]</f>
        <v>0.92848769050410318</v>
      </c>
      <c r="BG446" s="12">
        <f>Table15[[#This Row],[High Intensity Distance (m)_&gt;15]]/Table15[[#This Row],[Duration(min)]]</f>
        <v>9.7693789449003532</v>
      </c>
      <c r="BH446" s="12">
        <f>Table15[[#This Row],[Velocity Zone 5 (20-25 Km/h) (m)]]/Table15[[#This Row],[Duration(min)]]</f>
        <v>1.6984290738569756</v>
      </c>
      <c r="BI446" s="12">
        <f>Table15[[#This Row],[Total Player Load]]/Table15[[#This Row],[Duration(min)]]</f>
        <v>8.1585287690504114</v>
      </c>
      <c r="BJ446" s="12">
        <f>Table15[[#This Row],[ACC+DEC]]/Table15[[#This Row],[Duration(min)]]</f>
        <v>1.8569753810082064</v>
      </c>
      <c r="BK446" s="11"/>
      <c r="BL446" s="11"/>
    </row>
    <row r="447" spans="1:64" x14ac:dyDescent="0.3">
      <c r="A447" s="6" t="s">
        <v>22</v>
      </c>
      <c r="B447" s="6" t="s">
        <v>162</v>
      </c>
      <c r="C447" s="18" t="s">
        <v>300</v>
      </c>
      <c r="D447" s="6" t="s">
        <v>19</v>
      </c>
      <c r="E447" s="17" t="s">
        <v>301</v>
      </c>
      <c r="F447" s="19">
        <v>5556.7612300000001</v>
      </c>
      <c r="G447" s="19">
        <v>324.12</v>
      </c>
      <c r="H447" s="19">
        <v>29.588139999999999</v>
      </c>
      <c r="I447" s="19">
        <v>412.13</v>
      </c>
      <c r="J447" s="19">
        <v>107.95</v>
      </c>
      <c r="K447" s="19">
        <v>81</v>
      </c>
      <c r="L447" s="19">
        <v>73</v>
      </c>
      <c r="M447" s="19">
        <v>736.25</v>
      </c>
      <c r="N447" s="19">
        <v>216.17</v>
      </c>
      <c r="O447" s="19">
        <v>626.99072000000001</v>
      </c>
      <c r="P447" s="25">
        <v>75.897869999999998</v>
      </c>
      <c r="Q447" s="26">
        <f>SUM(Table15[[#This Row],[Acceleration B1-3 Total Efforts (Gen 2)]:[Deceleration B1-3 Total Efforts (Gen 2)]])</f>
        <v>154</v>
      </c>
      <c r="R447" s="22">
        <f>AVERAGEIF(Table15[Name],Table15[[#This Row],[Name]],Table15[Total Distance (m)])</f>
        <v>5462.7683058620696</v>
      </c>
      <c r="S447" s="11">
        <f>AVERAGEIF(Table15[Name],Table15[[#This Row],[Name]],Table15[HSD Above 20 km/h])</f>
        <v>326.42379344827589</v>
      </c>
      <c r="T447" s="11">
        <f>AVERAGEIF(Table15[Name],Table15[[#This Row],[Name]],Table15[Maximum Velocity (km/h)])</f>
        <v>27.231627931034481</v>
      </c>
      <c r="U447" s="11">
        <f>AVERAGEIF(Table15[Name],Table15[[#This Row],[Name]],Table15[Velocity Zone 4 (15-20 Km/h) (m)])</f>
        <v>608.04103965517231</v>
      </c>
      <c r="V447" s="11">
        <f>AVERAGEIF(Table15[Name],Table15[[#This Row],[Name]],Table15[Velocity Zone 6 (25 + Km/h) (m)])</f>
        <v>84.49862137931035</v>
      </c>
      <c r="W447" s="11">
        <f>AVERAGEIF(Table15[Name],Table15[[#This Row],[Name]],Table15[Acceleration B1-3 Total Efforts (Gen 2)])</f>
        <v>82.482758620689651</v>
      </c>
      <c r="X447" s="11">
        <f>AVERAGEIF(Table15[Name],Table15[[#This Row],[Name]],Table15[Deceleration B1-3 Total Efforts (Gen 2)])</f>
        <v>68.65517241379311</v>
      </c>
      <c r="Y447" s="11">
        <f>AVERAGEIF(Table15[Name],Table15[[#This Row],[Name]],Table15[High Intensity Distance (m)_&gt;15])</f>
        <v>934.4648331034482</v>
      </c>
      <c r="Z447" s="11">
        <f>AVERAGEIF(Table15[Name],Table15[[#This Row],[Name]],Table15[Velocity Zone 5 (20-25 Km/h) (m)])</f>
        <v>241.92517206896545</v>
      </c>
      <c r="AA447" s="11">
        <f>AVERAGEIF(Table15[Name],Table15[[#This Row],[Name]],Table15[Total Player Load])</f>
        <v>648.54259724137933</v>
      </c>
      <c r="AB447" s="11">
        <f>AVERAGEIF(Table15[Name],Table15[[#This Row],[Name]],Table15[ACC+DEC])</f>
        <v>151.13793103448276</v>
      </c>
      <c r="AC447" s="11">
        <f>AVERAGE(Table15[Total Distance (m)])</f>
        <v>5546.0900840188679</v>
      </c>
      <c r="AD447" s="11">
        <f>AVERAGE(Table15[HSD Above 20 km/h])</f>
        <v>248.67511279245289</v>
      </c>
      <c r="AE447" s="11">
        <f>AVERAGE(Table15[Maximum Velocity (km/h)])</f>
        <v>25.938714150943401</v>
      </c>
      <c r="AF447" s="11">
        <f>AVERAGE(Table15[Velocity Zone 4 (15-20 Km/h) (m)])</f>
        <v>585.63754809433908</v>
      </c>
      <c r="AG447" s="11">
        <f>AVERAGE(Table15[Velocity Zone 6 (25 + Km/h) (m)])</f>
        <v>55.103452830188672</v>
      </c>
      <c r="AH447" s="11">
        <f>AVERAGE(Table15[Acceleration B1-3 Total Efforts (Gen 2)])</f>
        <v>70.932075471698113</v>
      </c>
      <c r="AI447" s="11">
        <f>AVERAGE(Table15[Deceleration B1-3 Total Efforts (Gen 2)])</f>
        <v>58.513207547169813</v>
      </c>
      <c r="AJ447" s="11">
        <f>AVERAGE(Table15[High Intensity Distance (m)_&gt;15])</f>
        <v>834.31266088679206</v>
      </c>
      <c r="AK447" s="11">
        <f>AVERAGE(Table15[Velocity Zone 5 (20-25 Km/h) (m)])</f>
        <v>193.57165996226419</v>
      </c>
      <c r="AL447" s="11">
        <f>AVERAGE(Table15[Total Player Load])</f>
        <v>612.17092028301886</v>
      </c>
      <c r="AM447" s="11">
        <f>AVERAGE(Table15[ACC+DEC])</f>
        <v>129.44528301886791</v>
      </c>
      <c r="AN447" s="11" t="str">
        <f>TEXT(Table15[[#This Row],[Date]],"mmmm")</f>
        <v>août</v>
      </c>
      <c r="AO447" s="11" t="e">
        <f ca="1">_xlfn.MAXIFS(Table15[Total Distance (m)],Table15[Name],Table15[[#This Row],[Name]])</f>
        <v>#NAME?</v>
      </c>
      <c r="AP447" s="11" t="e">
        <f ca="1">_xlfn.MAXIFS(Table15[HSD Above 20 km/h],Table15[Name],Table15[[#This Row],[Name]])</f>
        <v>#NAME?</v>
      </c>
      <c r="AQ447" s="11" t="e">
        <f ca="1">_xlfn.MAXIFS(Table15[Maximum Velocity (km/h)],Table15[Name],Table15[[#This Row],[Name]])</f>
        <v>#NAME?</v>
      </c>
      <c r="AR447" s="9" t="e">
        <f ca="1">Table15[[#This Row],[Maximum Velocity (km/h)]]/Table15[[#This Row],[Max_Maximum Velocity (km/h)]]</f>
        <v>#NAME?</v>
      </c>
      <c r="AS447" s="11" t="e">
        <f ca="1">_xlfn.MAXIFS(Table15[Velocity Zone 4 (15-20 Km/h) (m)],Table15[Name],Table15[[#This Row],[Name]])</f>
        <v>#NAME?</v>
      </c>
      <c r="AT447" s="11" t="e">
        <f ca="1">_xlfn.MAXIFS(Table15[Velocity Zone 6 (25 + Km/h) (m)],Table15[Name],Table15[[#This Row],[Name]])</f>
        <v>#NAME?</v>
      </c>
      <c r="AU447" s="11" t="e">
        <f ca="1">_xlfn.MAXIFS(Table15[Acceleration B1-3 Total Efforts (Gen 2)],Table15[Name],Table15[[#This Row],[Name]])</f>
        <v>#NAME?</v>
      </c>
      <c r="AV447" s="11" t="e">
        <f ca="1">_xlfn.MAXIFS(Table15[Deceleration B1-3 Total Efforts (Gen 2)],Table15[Name],Table15[[#This Row],[Name]])</f>
        <v>#NAME?</v>
      </c>
      <c r="AW447" s="11" t="e">
        <f ca="1">_xlfn.MAXIFS(Table15[High Intensity Distance (m)_&gt;15],Table15[Name],Table15[[#This Row],[Name]])</f>
        <v>#NAME?</v>
      </c>
      <c r="AX447" s="11" t="e">
        <f ca="1">_xlfn.MAXIFS(Table15[Velocity Zone 5 (20-25 Km/h) (m)],Table15[Name],Table15[[#This Row],[Name]])</f>
        <v>#NAME?</v>
      </c>
      <c r="AY447" s="11" t="e">
        <f ca="1">_xlfn.MAXIFS(Table15[Total Player Load],Table15[Name],Table15[[#This Row],[Name]])</f>
        <v>#NAME?</v>
      </c>
      <c r="AZ447" s="11" t="e">
        <f ca="1">_xlfn.MAXIFS(Table15[ACC+DEC],Table15[Name],Table15[[#This Row],[Name]])</f>
        <v>#NAME?</v>
      </c>
      <c r="BA447" s="11">
        <f>CONVERT(Table15[[#This Row],[Total Duration]],"day","mn")</f>
        <v>73.2</v>
      </c>
      <c r="BB447" s="12">
        <f>Table15[[#This Row],[HSD Above 20 km/h]]/Table15[[#This Row],[Duration(min)]]</f>
        <v>4.4278688524590164</v>
      </c>
      <c r="BC447" s="12">
        <f>Table15[[#This Row],[Velocity Zone 4 (15-20 Km/h) (m)]]/Table15[[#This Row],[Duration(min)]]</f>
        <v>5.6301912568306012</v>
      </c>
      <c r="BD447" s="12">
        <f>Table15[[#This Row],[Velocity Zone 6 (25 + Km/h) (m)]]/Table15[[#This Row],[Duration(min)]]</f>
        <v>1.4747267759562841</v>
      </c>
      <c r="BE447" s="12">
        <f>Table15[[#This Row],[Acceleration B1-3 Total Efforts (Gen 2)]]/Table15[[#This Row],[Duration(min)]]</f>
        <v>1.1065573770491803</v>
      </c>
      <c r="BF447" s="12">
        <f>Table15[[#This Row],[Deceleration B1-3 Total Efforts (Gen 2)]]/Table15[[#This Row],[Duration(min)]]</f>
        <v>0.99726775956284153</v>
      </c>
      <c r="BG447" s="12">
        <f>Table15[[#This Row],[High Intensity Distance (m)_&gt;15]]/Table15[[#This Row],[Duration(min)]]</f>
        <v>10.058060109289617</v>
      </c>
      <c r="BH447" s="12">
        <f>Table15[[#This Row],[Velocity Zone 5 (20-25 Km/h) (m)]]/Table15[[#This Row],[Duration(min)]]</f>
        <v>2.9531420765027319</v>
      </c>
      <c r="BI447" s="12">
        <f>Table15[[#This Row],[Total Player Load]]/Table15[[#This Row],[Duration(min)]]</f>
        <v>8.5654469945355185</v>
      </c>
      <c r="BJ447" s="12">
        <f>Table15[[#This Row],[ACC+DEC]]/Table15[[#This Row],[Duration(min)]]</f>
        <v>2.1038251366120218</v>
      </c>
      <c r="BK447" s="11"/>
      <c r="BL447" s="11"/>
    </row>
    <row r="448" spans="1:64" x14ac:dyDescent="0.3">
      <c r="A448" s="6" t="s">
        <v>37</v>
      </c>
      <c r="B448" s="6" t="s">
        <v>162</v>
      </c>
      <c r="C448" s="18" t="s">
        <v>300</v>
      </c>
      <c r="D448" s="6" t="s">
        <v>19</v>
      </c>
      <c r="E448" s="17" t="s">
        <v>301</v>
      </c>
      <c r="F448" s="19">
        <v>5828.9243200000001</v>
      </c>
      <c r="G448" s="19">
        <v>233.64</v>
      </c>
      <c r="H448" s="19">
        <v>27.16433</v>
      </c>
      <c r="I448" s="19">
        <v>479.32001000000002</v>
      </c>
      <c r="J448" s="19">
        <v>22.11</v>
      </c>
      <c r="K448" s="19">
        <v>63</v>
      </c>
      <c r="L448" s="19">
        <v>47</v>
      </c>
      <c r="M448" s="19">
        <v>712.96001000000001</v>
      </c>
      <c r="N448" s="19">
        <v>211.53</v>
      </c>
      <c r="O448" s="19">
        <v>644.95862</v>
      </c>
      <c r="P448" s="25">
        <v>81.800659999999993</v>
      </c>
      <c r="Q448" s="26">
        <f>SUM(Table15[[#This Row],[Acceleration B1-3 Total Efforts (Gen 2)]:[Deceleration B1-3 Total Efforts (Gen 2)]])</f>
        <v>110</v>
      </c>
      <c r="R448" s="22">
        <f>AVERAGEIF(Table15[Name],Table15[[#This Row],[Name]],Table15[Total Distance (m)])</f>
        <v>6139.7996708333349</v>
      </c>
      <c r="S448" s="11">
        <f>AVERAGEIF(Table15[Name],Table15[[#This Row],[Name]],Table15[HSD Above 20 km/h])</f>
        <v>201.54916583333338</v>
      </c>
      <c r="T448" s="11">
        <f>AVERAGEIF(Table15[Name],Table15[[#This Row],[Name]],Table15[Maximum Velocity (km/h)])</f>
        <v>23.793131666666667</v>
      </c>
      <c r="U448" s="11">
        <f>AVERAGEIF(Table15[Name],Table15[[#This Row],[Name]],Table15[Velocity Zone 4 (15-20 Km/h) (m)])</f>
        <v>577.89167124999983</v>
      </c>
      <c r="V448" s="11">
        <f>AVERAGEIF(Table15[Name],Table15[[#This Row],[Name]],Table15[Velocity Zone 6 (25 + Km/h) (m)])</f>
        <v>45.649166250000007</v>
      </c>
      <c r="W448" s="11">
        <f>AVERAGEIF(Table15[Name],Table15[[#This Row],[Name]],Table15[Acceleration B1-3 Total Efforts (Gen 2)])</f>
        <v>68.25</v>
      </c>
      <c r="X448" s="11">
        <f>AVERAGEIF(Table15[Name],Table15[[#This Row],[Name]],Table15[Deceleration B1-3 Total Efforts (Gen 2)])</f>
        <v>52.208333333333336</v>
      </c>
      <c r="Y448" s="11">
        <f>AVERAGEIF(Table15[Name],Table15[[#This Row],[Name]],Table15[High Intensity Distance (m)_&gt;15])</f>
        <v>779.44083708333335</v>
      </c>
      <c r="Z448" s="11">
        <f>AVERAGEIF(Table15[Name],Table15[[#This Row],[Name]],Table15[Velocity Zone 5 (20-25 Km/h) (m)])</f>
        <v>155.89999958333337</v>
      </c>
      <c r="AA448" s="11">
        <f>AVERAGEIF(Table15[Name],Table15[[#This Row],[Name]],Table15[Total Player Load])</f>
        <v>674.74275333333321</v>
      </c>
      <c r="AB448" s="11">
        <f>AVERAGEIF(Table15[Name],Table15[[#This Row],[Name]],Table15[ACC+DEC])</f>
        <v>120.45833333333333</v>
      </c>
      <c r="AC448" s="11">
        <f>AVERAGE(Table15[Total Distance (m)])</f>
        <v>5546.0900840188679</v>
      </c>
      <c r="AD448" s="11">
        <f>AVERAGE(Table15[HSD Above 20 km/h])</f>
        <v>248.67511279245289</v>
      </c>
      <c r="AE448" s="11">
        <f>AVERAGE(Table15[Maximum Velocity (km/h)])</f>
        <v>25.938714150943401</v>
      </c>
      <c r="AF448" s="11">
        <f>AVERAGE(Table15[Velocity Zone 4 (15-20 Km/h) (m)])</f>
        <v>585.63754809433908</v>
      </c>
      <c r="AG448" s="11">
        <f>AVERAGE(Table15[Velocity Zone 6 (25 + Km/h) (m)])</f>
        <v>55.103452830188672</v>
      </c>
      <c r="AH448" s="11">
        <f>AVERAGE(Table15[Acceleration B1-3 Total Efforts (Gen 2)])</f>
        <v>70.932075471698113</v>
      </c>
      <c r="AI448" s="11">
        <f>AVERAGE(Table15[Deceleration B1-3 Total Efforts (Gen 2)])</f>
        <v>58.513207547169813</v>
      </c>
      <c r="AJ448" s="11">
        <f>AVERAGE(Table15[High Intensity Distance (m)_&gt;15])</f>
        <v>834.31266088679206</v>
      </c>
      <c r="AK448" s="11">
        <f>AVERAGE(Table15[Velocity Zone 5 (20-25 Km/h) (m)])</f>
        <v>193.57165996226419</v>
      </c>
      <c r="AL448" s="11">
        <f>AVERAGE(Table15[Total Player Load])</f>
        <v>612.17092028301886</v>
      </c>
      <c r="AM448" s="11">
        <f>AVERAGE(Table15[ACC+DEC])</f>
        <v>129.44528301886791</v>
      </c>
      <c r="AN448" s="11" t="str">
        <f>TEXT(Table15[[#This Row],[Date]],"mmmm")</f>
        <v>août</v>
      </c>
      <c r="AO448" s="11" t="e">
        <f ca="1">_xlfn.MAXIFS(Table15[Total Distance (m)],Table15[Name],Table15[[#This Row],[Name]])</f>
        <v>#NAME?</v>
      </c>
      <c r="AP448" s="11" t="e">
        <f ca="1">_xlfn.MAXIFS(Table15[HSD Above 20 km/h],Table15[Name],Table15[[#This Row],[Name]])</f>
        <v>#NAME?</v>
      </c>
      <c r="AQ448" s="11" t="e">
        <f ca="1">_xlfn.MAXIFS(Table15[Maximum Velocity (km/h)],Table15[Name],Table15[[#This Row],[Name]])</f>
        <v>#NAME?</v>
      </c>
      <c r="AR448" s="9" t="e">
        <f ca="1">Table15[[#This Row],[Maximum Velocity (km/h)]]/Table15[[#This Row],[Max_Maximum Velocity (km/h)]]</f>
        <v>#NAME?</v>
      </c>
      <c r="AS448" s="11" t="e">
        <f ca="1">_xlfn.MAXIFS(Table15[Velocity Zone 4 (15-20 Km/h) (m)],Table15[Name],Table15[[#This Row],[Name]])</f>
        <v>#NAME?</v>
      </c>
      <c r="AT448" s="11" t="e">
        <f ca="1">_xlfn.MAXIFS(Table15[Velocity Zone 6 (25 + Km/h) (m)],Table15[Name],Table15[[#This Row],[Name]])</f>
        <v>#NAME?</v>
      </c>
      <c r="AU448" s="11" t="e">
        <f ca="1">_xlfn.MAXIFS(Table15[Acceleration B1-3 Total Efforts (Gen 2)],Table15[Name],Table15[[#This Row],[Name]])</f>
        <v>#NAME?</v>
      </c>
      <c r="AV448" s="11" t="e">
        <f ca="1">_xlfn.MAXIFS(Table15[Deceleration B1-3 Total Efforts (Gen 2)],Table15[Name],Table15[[#This Row],[Name]])</f>
        <v>#NAME?</v>
      </c>
      <c r="AW448" s="11" t="e">
        <f ca="1">_xlfn.MAXIFS(Table15[High Intensity Distance (m)_&gt;15],Table15[Name],Table15[[#This Row],[Name]])</f>
        <v>#NAME?</v>
      </c>
      <c r="AX448" s="11" t="e">
        <f ca="1">_xlfn.MAXIFS(Table15[Velocity Zone 5 (20-25 Km/h) (m)],Table15[Name],Table15[[#This Row],[Name]])</f>
        <v>#NAME?</v>
      </c>
      <c r="AY448" s="11" t="e">
        <f ca="1">_xlfn.MAXIFS(Table15[Total Player Load],Table15[Name],Table15[[#This Row],[Name]])</f>
        <v>#NAME?</v>
      </c>
      <c r="AZ448" s="11" t="e">
        <f ca="1">_xlfn.MAXIFS(Table15[ACC+DEC],Table15[Name],Table15[[#This Row],[Name]])</f>
        <v>#NAME?</v>
      </c>
      <c r="BA448" s="11">
        <f>CONVERT(Table15[[#This Row],[Total Duration]],"day","mn")</f>
        <v>73.2</v>
      </c>
      <c r="BB448" s="12">
        <f>Table15[[#This Row],[HSD Above 20 km/h]]/Table15[[#This Row],[Duration(min)]]</f>
        <v>3.1918032786885244</v>
      </c>
      <c r="BC448" s="12">
        <f>Table15[[#This Row],[Velocity Zone 4 (15-20 Km/h) (m)]]/Table15[[#This Row],[Duration(min)]]</f>
        <v>6.5480875683060109</v>
      </c>
      <c r="BD448" s="12">
        <f>Table15[[#This Row],[Velocity Zone 6 (25 + Km/h) (m)]]/Table15[[#This Row],[Duration(min)]]</f>
        <v>0.30204918032786882</v>
      </c>
      <c r="BE448" s="12">
        <f>Table15[[#This Row],[Acceleration B1-3 Total Efforts (Gen 2)]]/Table15[[#This Row],[Duration(min)]]</f>
        <v>0.86065573770491799</v>
      </c>
      <c r="BF448" s="12">
        <f>Table15[[#This Row],[Deceleration B1-3 Total Efforts (Gen 2)]]/Table15[[#This Row],[Duration(min)]]</f>
        <v>0.64207650273224037</v>
      </c>
      <c r="BG448" s="12">
        <f>Table15[[#This Row],[High Intensity Distance (m)_&gt;15]]/Table15[[#This Row],[Duration(min)]]</f>
        <v>9.7398908469945358</v>
      </c>
      <c r="BH448" s="12">
        <f>Table15[[#This Row],[Velocity Zone 5 (20-25 Km/h) (m)]]/Table15[[#This Row],[Duration(min)]]</f>
        <v>2.8897540983606556</v>
      </c>
      <c r="BI448" s="12">
        <f>Table15[[#This Row],[Total Player Load]]/Table15[[#This Row],[Duration(min)]]</f>
        <v>8.8109101092896172</v>
      </c>
      <c r="BJ448" s="12">
        <f>Table15[[#This Row],[ACC+DEC]]/Table15[[#This Row],[Duration(min)]]</f>
        <v>1.5027322404371584</v>
      </c>
      <c r="BK448" s="11"/>
      <c r="BL448" s="11"/>
    </row>
    <row r="449" spans="1:64" x14ac:dyDescent="0.3">
      <c r="A449" s="6" t="s">
        <v>23</v>
      </c>
      <c r="B449" s="6" t="s">
        <v>162</v>
      </c>
      <c r="C449" s="18" t="s">
        <v>300</v>
      </c>
      <c r="D449" s="6" t="s">
        <v>24</v>
      </c>
      <c r="E449" s="17" t="s">
        <v>304</v>
      </c>
      <c r="F449" s="19">
        <v>6009.0165999999999</v>
      </c>
      <c r="G449" s="19">
        <v>247.31998999999999</v>
      </c>
      <c r="H449" s="19">
        <v>28.907889999999998</v>
      </c>
      <c r="I449" s="19">
        <v>552.28998000000001</v>
      </c>
      <c r="J449" s="19">
        <v>60.42</v>
      </c>
      <c r="K449" s="19">
        <v>72</v>
      </c>
      <c r="L449" s="19">
        <v>60</v>
      </c>
      <c r="M449" s="19">
        <v>799.60996999999998</v>
      </c>
      <c r="N449" s="19">
        <v>186.89999</v>
      </c>
      <c r="O449" s="19">
        <v>607.12463000000002</v>
      </c>
      <c r="P449" s="25">
        <v>84.516980000000004</v>
      </c>
      <c r="Q449" s="26">
        <f>SUM(Table15[[#This Row],[Acceleration B1-3 Total Efforts (Gen 2)]:[Deceleration B1-3 Total Efforts (Gen 2)]])</f>
        <v>132</v>
      </c>
      <c r="R449" s="22">
        <f>AVERAGEIF(Table15[Name],Table15[[#This Row],[Name]],Table15[Total Distance (m)])</f>
        <v>6241.2704329032267</v>
      </c>
      <c r="S449" s="11">
        <f>AVERAGEIF(Table15[Name],Table15[[#This Row],[Name]],Table15[HSD Above 20 km/h])</f>
        <v>217.21870838709677</v>
      </c>
      <c r="T449" s="11">
        <f>AVERAGEIF(Table15[Name],Table15[[#This Row],[Name]],Table15[Maximum Velocity (km/h)])</f>
        <v>26.033857419354835</v>
      </c>
      <c r="U449" s="11">
        <f>AVERAGEIF(Table15[Name],Table15[[#This Row],[Name]],Table15[Velocity Zone 4 (15-20 Km/h) (m)])</f>
        <v>570.99710096774197</v>
      </c>
      <c r="V449" s="11">
        <f>AVERAGEIF(Table15[Name],Table15[[#This Row],[Name]],Table15[Velocity Zone 6 (25 + Km/h) (m)])</f>
        <v>39.649355161290323</v>
      </c>
      <c r="W449" s="11">
        <f>AVERAGEIF(Table15[Name],Table15[[#This Row],[Name]],Table15[Acceleration B1-3 Total Efforts (Gen 2)])</f>
        <v>62.967741935483872</v>
      </c>
      <c r="X449" s="11">
        <f>AVERAGEIF(Table15[Name],Table15[[#This Row],[Name]],Table15[Deceleration B1-3 Total Efforts (Gen 2)])</f>
        <v>49.29032258064516</v>
      </c>
      <c r="Y449" s="11">
        <f>AVERAGEIF(Table15[Name],Table15[[#This Row],[Name]],Table15[High Intensity Distance (m)_&gt;15])</f>
        <v>788.2158093548386</v>
      </c>
      <c r="Z449" s="11">
        <f>AVERAGEIF(Table15[Name],Table15[[#This Row],[Name]],Table15[Velocity Zone 5 (20-25 Km/h) (m)])</f>
        <v>177.56935322580642</v>
      </c>
      <c r="AA449" s="11">
        <f>AVERAGEIF(Table15[Name],Table15[[#This Row],[Name]],Table15[Total Player Load])</f>
        <v>665.93952838709663</v>
      </c>
      <c r="AB449" s="11">
        <f>AVERAGEIF(Table15[Name],Table15[[#This Row],[Name]],Table15[ACC+DEC])</f>
        <v>112.25806451612904</v>
      </c>
      <c r="AC449" s="11">
        <f>AVERAGE(Table15[Total Distance (m)])</f>
        <v>5546.0900840188679</v>
      </c>
      <c r="AD449" s="11">
        <f>AVERAGE(Table15[HSD Above 20 km/h])</f>
        <v>248.67511279245289</v>
      </c>
      <c r="AE449" s="11">
        <f>AVERAGE(Table15[Maximum Velocity (km/h)])</f>
        <v>25.938714150943401</v>
      </c>
      <c r="AF449" s="11">
        <f>AVERAGE(Table15[Velocity Zone 4 (15-20 Km/h) (m)])</f>
        <v>585.63754809433908</v>
      </c>
      <c r="AG449" s="11">
        <f>AVERAGE(Table15[Velocity Zone 6 (25 + Km/h) (m)])</f>
        <v>55.103452830188672</v>
      </c>
      <c r="AH449" s="11">
        <f>AVERAGE(Table15[Acceleration B1-3 Total Efforts (Gen 2)])</f>
        <v>70.932075471698113</v>
      </c>
      <c r="AI449" s="11">
        <f>AVERAGE(Table15[Deceleration B1-3 Total Efforts (Gen 2)])</f>
        <v>58.513207547169813</v>
      </c>
      <c r="AJ449" s="11">
        <f>AVERAGE(Table15[High Intensity Distance (m)_&gt;15])</f>
        <v>834.31266088679206</v>
      </c>
      <c r="AK449" s="11">
        <f>AVERAGE(Table15[Velocity Zone 5 (20-25 Km/h) (m)])</f>
        <v>193.57165996226419</v>
      </c>
      <c r="AL449" s="11">
        <f>AVERAGE(Table15[Total Player Load])</f>
        <v>612.17092028301886</v>
      </c>
      <c r="AM449" s="11">
        <f>AVERAGE(Table15[ACC+DEC])</f>
        <v>129.44528301886791</v>
      </c>
      <c r="AN449" s="11" t="str">
        <f>TEXT(Table15[[#This Row],[Date]],"mmmm")</f>
        <v>août</v>
      </c>
      <c r="AO449" s="11" t="e">
        <f ca="1">_xlfn.MAXIFS(Table15[Total Distance (m)],Table15[Name],Table15[[#This Row],[Name]])</f>
        <v>#NAME?</v>
      </c>
      <c r="AP449" s="11" t="e">
        <f ca="1">_xlfn.MAXIFS(Table15[HSD Above 20 km/h],Table15[Name],Table15[[#This Row],[Name]])</f>
        <v>#NAME?</v>
      </c>
      <c r="AQ449" s="11" t="e">
        <f ca="1">_xlfn.MAXIFS(Table15[Maximum Velocity (km/h)],Table15[Name],Table15[[#This Row],[Name]])</f>
        <v>#NAME?</v>
      </c>
      <c r="AR449" s="9" t="e">
        <f ca="1">Table15[[#This Row],[Maximum Velocity (km/h)]]/Table15[[#This Row],[Max_Maximum Velocity (km/h)]]</f>
        <v>#NAME?</v>
      </c>
      <c r="AS449" s="11" t="e">
        <f ca="1">_xlfn.MAXIFS(Table15[Velocity Zone 4 (15-20 Km/h) (m)],Table15[Name],Table15[[#This Row],[Name]])</f>
        <v>#NAME?</v>
      </c>
      <c r="AT449" s="11" t="e">
        <f ca="1">_xlfn.MAXIFS(Table15[Velocity Zone 6 (25 + Km/h) (m)],Table15[Name],Table15[[#This Row],[Name]])</f>
        <v>#NAME?</v>
      </c>
      <c r="AU449" s="11" t="e">
        <f ca="1">_xlfn.MAXIFS(Table15[Acceleration B1-3 Total Efforts (Gen 2)],Table15[Name],Table15[[#This Row],[Name]])</f>
        <v>#NAME?</v>
      </c>
      <c r="AV449" s="11" t="e">
        <f ca="1">_xlfn.MAXIFS(Table15[Deceleration B1-3 Total Efforts (Gen 2)],Table15[Name],Table15[[#This Row],[Name]])</f>
        <v>#NAME?</v>
      </c>
      <c r="AW449" s="11" t="e">
        <f ca="1">_xlfn.MAXIFS(Table15[High Intensity Distance (m)_&gt;15],Table15[Name],Table15[[#This Row],[Name]])</f>
        <v>#NAME?</v>
      </c>
      <c r="AX449" s="11" t="e">
        <f ca="1">_xlfn.MAXIFS(Table15[Velocity Zone 5 (20-25 Km/h) (m)],Table15[Name],Table15[[#This Row],[Name]])</f>
        <v>#NAME?</v>
      </c>
      <c r="AY449" s="11" t="e">
        <f ca="1">_xlfn.MAXIFS(Table15[Total Player Load],Table15[Name],Table15[[#This Row],[Name]])</f>
        <v>#NAME?</v>
      </c>
      <c r="AZ449" s="11" t="e">
        <f ca="1">_xlfn.MAXIFS(Table15[ACC+DEC],Table15[Name],Table15[[#This Row],[Name]])</f>
        <v>#NAME?</v>
      </c>
      <c r="BA449" s="11">
        <f>CONVERT(Table15[[#This Row],[Total Duration]],"day","mn")</f>
        <v>71.083333333333329</v>
      </c>
      <c r="BB449" s="12">
        <f>Table15[[#This Row],[HSD Above 20 km/h]]/Table15[[#This Row],[Duration(min)]]</f>
        <v>3.4792964595545137</v>
      </c>
      <c r="BC449" s="12">
        <f>Table15[[#This Row],[Velocity Zone 4 (15-20 Km/h) (m)]]/Table15[[#This Row],[Duration(min)]]</f>
        <v>7.769612848769051</v>
      </c>
      <c r="BD449" s="12">
        <f>Table15[[#This Row],[Velocity Zone 6 (25 + Km/h) (m)]]/Table15[[#This Row],[Duration(min)]]</f>
        <v>0.84998827667057453</v>
      </c>
      <c r="BE449" s="12">
        <f>Table15[[#This Row],[Acceleration B1-3 Total Efforts (Gen 2)]]/Table15[[#This Row],[Duration(min)]]</f>
        <v>1.0128956623681127</v>
      </c>
      <c r="BF449" s="12">
        <f>Table15[[#This Row],[Deceleration B1-3 Total Efforts (Gen 2)]]/Table15[[#This Row],[Duration(min)]]</f>
        <v>0.84407971864009379</v>
      </c>
      <c r="BG449" s="12">
        <f>Table15[[#This Row],[High Intensity Distance (m)_&gt;15]]/Table15[[#This Row],[Duration(min)]]</f>
        <v>11.248909308323565</v>
      </c>
      <c r="BH449" s="12">
        <f>Table15[[#This Row],[Velocity Zone 5 (20-25 Km/h) (m)]]/Table15[[#This Row],[Duration(min)]]</f>
        <v>2.6293081828839391</v>
      </c>
      <c r="BI449" s="12">
        <f>Table15[[#This Row],[Total Player Load]]/Table15[[#This Row],[Duration(min)]]</f>
        <v>8.5410264478311841</v>
      </c>
      <c r="BJ449" s="12">
        <f>Table15[[#This Row],[ACC+DEC]]/Table15[[#This Row],[Duration(min)]]</f>
        <v>1.8569753810082064</v>
      </c>
      <c r="BK449" s="11"/>
      <c r="BL449" s="11"/>
    </row>
    <row r="450" spans="1:64" x14ac:dyDescent="0.3">
      <c r="A450" s="6" t="s">
        <v>243</v>
      </c>
      <c r="B450" s="6" t="s">
        <v>162</v>
      </c>
      <c r="C450" s="18" t="s">
        <v>300</v>
      </c>
      <c r="D450" s="6" t="s">
        <v>36</v>
      </c>
      <c r="E450" s="17" t="s">
        <v>302</v>
      </c>
      <c r="F450" s="19">
        <v>5967.6269499999999</v>
      </c>
      <c r="G450" s="19">
        <v>226.51</v>
      </c>
      <c r="H450" s="19">
        <v>25.32685</v>
      </c>
      <c r="I450" s="19">
        <v>619.09997999999996</v>
      </c>
      <c r="J450" s="19">
        <v>10.64</v>
      </c>
      <c r="K450" s="19">
        <v>81</v>
      </c>
      <c r="L450" s="19">
        <v>98</v>
      </c>
      <c r="M450" s="19">
        <v>845.60997999999995</v>
      </c>
      <c r="N450" s="19">
        <v>215.87</v>
      </c>
      <c r="O450" s="19">
        <v>658.67902000000004</v>
      </c>
      <c r="P450" s="25">
        <v>80.903630000000007</v>
      </c>
      <c r="Q450" s="26">
        <f>SUM(Table15[[#This Row],[Acceleration B1-3 Total Efforts (Gen 2)]:[Deceleration B1-3 Total Efforts (Gen 2)]])</f>
        <v>179</v>
      </c>
      <c r="R450" s="22">
        <f>AVERAGEIF(Table15[Name],Table15[[#This Row],[Name]],Table15[Total Distance (m)])</f>
        <v>4653.3394641666673</v>
      </c>
      <c r="S450" s="11">
        <f>AVERAGEIF(Table15[Name],Table15[[#This Row],[Name]],Table15[HSD Above 20 km/h])</f>
        <v>212.23666666666668</v>
      </c>
      <c r="T450" s="11">
        <f>AVERAGEIF(Table15[Name],Table15[[#This Row],[Name]],Table15[Maximum Velocity (km/h)])</f>
        <v>24.099748333333327</v>
      </c>
      <c r="U450" s="11">
        <f>AVERAGEIF(Table15[Name],Table15[[#This Row],[Name]],Table15[Velocity Zone 4 (15-20 Km/h) (m)])</f>
        <v>675.83916416666659</v>
      </c>
      <c r="V450" s="11">
        <f>AVERAGEIF(Table15[Name],Table15[[#This Row],[Name]],Table15[Velocity Zone 6 (25 + Km/h) (m)])</f>
        <v>35.158333333333331</v>
      </c>
      <c r="W450" s="11">
        <f>AVERAGEIF(Table15[Name],Table15[[#This Row],[Name]],Table15[Acceleration B1-3 Total Efforts (Gen 2)])</f>
        <v>68.666666666666671</v>
      </c>
      <c r="X450" s="11">
        <f>AVERAGEIF(Table15[Name],Table15[[#This Row],[Name]],Table15[Deceleration B1-3 Total Efforts (Gen 2)])</f>
        <v>68.083333333333329</v>
      </c>
      <c r="Y450" s="11">
        <f>AVERAGEIF(Table15[Name],Table15[[#This Row],[Name]],Table15[High Intensity Distance (m)_&gt;15])</f>
        <v>888.07583083333338</v>
      </c>
      <c r="Z450" s="11">
        <f>AVERAGEIF(Table15[Name],Table15[[#This Row],[Name]],Table15[Velocity Zone 5 (20-25 Km/h) (m)])</f>
        <v>177.07833333333329</v>
      </c>
      <c r="AA450" s="11">
        <f>AVERAGEIF(Table15[Name],Table15[[#This Row],[Name]],Table15[Total Player Load])</f>
        <v>513.82177583333339</v>
      </c>
      <c r="AB450" s="11">
        <f>AVERAGEIF(Table15[Name],Table15[[#This Row],[Name]],Table15[ACC+DEC])</f>
        <v>136.75</v>
      </c>
      <c r="AC450" s="11">
        <f>AVERAGE(Table15[Total Distance (m)])</f>
        <v>5546.0900840188679</v>
      </c>
      <c r="AD450" s="11">
        <f>AVERAGE(Table15[HSD Above 20 km/h])</f>
        <v>248.67511279245289</v>
      </c>
      <c r="AE450" s="11">
        <f>AVERAGE(Table15[Maximum Velocity (km/h)])</f>
        <v>25.938714150943401</v>
      </c>
      <c r="AF450" s="11">
        <f>AVERAGE(Table15[Velocity Zone 4 (15-20 Km/h) (m)])</f>
        <v>585.63754809433908</v>
      </c>
      <c r="AG450" s="11">
        <f>AVERAGE(Table15[Velocity Zone 6 (25 + Km/h) (m)])</f>
        <v>55.103452830188672</v>
      </c>
      <c r="AH450" s="11">
        <f>AVERAGE(Table15[Acceleration B1-3 Total Efforts (Gen 2)])</f>
        <v>70.932075471698113</v>
      </c>
      <c r="AI450" s="11">
        <f>AVERAGE(Table15[Deceleration B1-3 Total Efforts (Gen 2)])</f>
        <v>58.513207547169813</v>
      </c>
      <c r="AJ450" s="11">
        <f>AVERAGE(Table15[High Intensity Distance (m)_&gt;15])</f>
        <v>834.31266088679206</v>
      </c>
      <c r="AK450" s="11">
        <f>AVERAGE(Table15[Velocity Zone 5 (20-25 Km/h) (m)])</f>
        <v>193.57165996226419</v>
      </c>
      <c r="AL450" s="11">
        <f>AVERAGE(Table15[Total Player Load])</f>
        <v>612.17092028301886</v>
      </c>
      <c r="AM450" s="11">
        <f>AVERAGE(Table15[ACC+DEC])</f>
        <v>129.44528301886791</v>
      </c>
      <c r="AN450" s="11" t="str">
        <f>TEXT(Table15[[#This Row],[Date]],"mmmm")</f>
        <v>août</v>
      </c>
      <c r="AO450" s="11" t="e">
        <f ca="1">_xlfn.MAXIFS(Table15[Total Distance (m)],Table15[Name],Table15[[#This Row],[Name]])</f>
        <v>#NAME?</v>
      </c>
      <c r="AP450" s="11" t="e">
        <f ca="1">_xlfn.MAXIFS(Table15[HSD Above 20 km/h],Table15[Name],Table15[[#This Row],[Name]])</f>
        <v>#NAME?</v>
      </c>
      <c r="AQ450" s="11" t="e">
        <f ca="1">_xlfn.MAXIFS(Table15[Maximum Velocity (km/h)],Table15[Name],Table15[[#This Row],[Name]])</f>
        <v>#NAME?</v>
      </c>
      <c r="AR450" s="9" t="e">
        <f ca="1">Table15[[#This Row],[Maximum Velocity (km/h)]]/Table15[[#This Row],[Max_Maximum Velocity (km/h)]]</f>
        <v>#NAME?</v>
      </c>
      <c r="AS450" s="11" t="e">
        <f ca="1">_xlfn.MAXIFS(Table15[Velocity Zone 4 (15-20 Km/h) (m)],Table15[Name],Table15[[#This Row],[Name]])</f>
        <v>#NAME?</v>
      </c>
      <c r="AT450" s="11" t="e">
        <f ca="1">_xlfn.MAXIFS(Table15[Velocity Zone 6 (25 + Km/h) (m)],Table15[Name],Table15[[#This Row],[Name]])</f>
        <v>#NAME?</v>
      </c>
      <c r="AU450" s="11" t="e">
        <f ca="1">_xlfn.MAXIFS(Table15[Acceleration B1-3 Total Efforts (Gen 2)],Table15[Name],Table15[[#This Row],[Name]])</f>
        <v>#NAME?</v>
      </c>
      <c r="AV450" s="11" t="e">
        <f ca="1">_xlfn.MAXIFS(Table15[Deceleration B1-3 Total Efforts (Gen 2)],Table15[Name],Table15[[#This Row],[Name]])</f>
        <v>#NAME?</v>
      </c>
      <c r="AW450" s="11" t="e">
        <f ca="1">_xlfn.MAXIFS(Table15[High Intensity Distance (m)_&gt;15],Table15[Name],Table15[[#This Row],[Name]])</f>
        <v>#NAME?</v>
      </c>
      <c r="AX450" s="11" t="e">
        <f ca="1">_xlfn.MAXIFS(Table15[Velocity Zone 5 (20-25 Km/h) (m)],Table15[Name],Table15[[#This Row],[Name]])</f>
        <v>#NAME?</v>
      </c>
      <c r="AY450" s="11" t="e">
        <f ca="1">_xlfn.MAXIFS(Table15[Total Player Load],Table15[Name],Table15[[#This Row],[Name]])</f>
        <v>#NAME?</v>
      </c>
      <c r="AZ450" s="11" t="e">
        <f ca="1">_xlfn.MAXIFS(Table15[ACC+DEC],Table15[Name],Table15[[#This Row],[Name]])</f>
        <v>#NAME?</v>
      </c>
      <c r="BA450" s="11">
        <f>CONVERT(Table15[[#This Row],[Total Duration]],"day","mn")</f>
        <v>73.750000000000014</v>
      </c>
      <c r="BB450" s="12">
        <f>Table15[[#This Row],[HSD Above 20 km/h]]/Table15[[#This Row],[Duration(min)]]</f>
        <v>3.0713220338983045</v>
      </c>
      <c r="BC450" s="12">
        <f>Table15[[#This Row],[Velocity Zone 4 (15-20 Km/h) (m)]]/Table15[[#This Row],[Duration(min)]]</f>
        <v>8.3945759999999972</v>
      </c>
      <c r="BD450" s="12">
        <f>Table15[[#This Row],[Velocity Zone 6 (25 + Km/h) (m)]]/Table15[[#This Row],[Duration(min)]]</f>
        <v>0.14427118644067793</v>
      </c>
      <c r="BE450" s="12">
        <f>Table15[[#This Row],[Acceleration B1-3 Total Efforts (Gen 2)]]/Table15[[#This Row],[Duration(min)]]</f>
        <v>1.0983050847457625</v>
      </c>
      <c r="BF450" s="12">
        <f>Table15[[#This Row],[Deceleration B1-3 Total Efforts (Gen 2)]]/Table15[[#This Row],[Duration(min)]]</f>
        <v>1.3288135593220336</v>
      </c>
      <c r="BG450" s="12">
        <f>Table15[[#This Row],[High Intensity Distance (m)_&gt;15]]/Table15[[#This Row],[Duration(min)]]</f>
        <v>11.465898033898302</v>
      </c>
      <c r="BH450" s="12">
        <f>Table15[[#This Row],[Velocity Zone 5 (20-25 Km/h) (m)]]/Table15[[#This Row],[Duration(min)]]</f>
        <v>2.9270508474576267</v>
      </c>
      <c r="BI450" s="12">
        <f>Table15[[#This Row],[Total Player Load]]/Table15[[#This Row],[Duration(min)]]</f>
        <v>8.9312409491525404</v>
      </c>
      <c r="BJ450" s="12">
        <f>Table15[[#This Row],[ACC+DEC]]/Table15[[#This Row],[Duration(min)]]</f>
        <v>2.4271186440677961</v>
      </c>
      <c r="BK450" s="11"/>
      <c r="BL450" s="11"/>
    </row>
    <row r="451" spans="1:64" x14ac:dyDescent="0.3">
      <c r="A451" s="6" t="s">
        <v>27</v>
      </c>
      <c r="B451" s="6" t="s">
        <v>162</v>
      </c>
      <c r="C451" s="18" t="s">
        <v>300</v>
      </c>
      <c r="D451" s="6" t="s">
        <v>15</v>
      </c>
      <c r="E451" s="17" t="s">
        <v>303</v>
      </c>
      <c r="F451" s="19">
        <v>4910.4179700000004</v>
      </c>
      <c r="G451" s="19">
        <v>219.36</v>
      </c>
      <c r="H451" s="19">
        <v>29.589079999999999</v>
      </c>
      <c r="I451" s="19">
        <v>401.56</v>
      </c>
      <c r="J451" s="19">
        <v>61.45</v>
      </c>
      <c r="K451" s="19">
        <v>75</v>
      </c>
      <c r="L451" s="19">
        <v>68</v>
      </c>
      <c r="M451" s="19">
        <v>620.91999999999996</v>
      </c>
      <c r="N451" s="19">
        <v>157.91</v>
      </c>
      <c r="O451" s="19">
        <v>481.40778</v>
      </c>
      <c r="P451" s="25">
        <v>67.430419999999998</v>
      </c>
      <c r="Q451" s="26">
        <f>SUM(Table15[[#This Row],[Acceleration B1-3 Total Efforts (Gen 2)]:[Deceleration B1-3 Total Efforts (Gen 2)]])</f>
        <v>143</v>
      </c>
      <c r="R451" s="22">
        <f>AVERAGEIF(Table15[Name],Table15[[#This Row],[Name]],Table15[Total Distance (m)])</f>
        <v>5179.7768868965513</v>
      </c>
      <c r="S451" s="11">
        <f>AVERAGEIF(Table15[Name],Table15[[#This Row],[Name]],Table15[HSD Above 20 km/h])</f>
        <v>252.10896655172411</v>
      </c>
      <c r="T451" s="11">
        <f>AVERAGEIF(Table15[Name],Table15[[#This Row],[Name]],Table15[Maximum Velocity (km/h)])</f>
        <v>25.649757931034483</v>
      </c>
      <c r="U451" s="11">
        <f>AVERAGEIF(Table15[Name],Table15[[#This Row],[Name]],Table15[Velocity Zone 4 (15-20 Km/h) (m)])</f>
        <v>569.24724724137934</v>
      </c>
      <c r="V451" s="11">
        <f>AVERAGEIF(Table15[Name],Table15[[#This Row],[Name]],Table15[Velocity Zone 6 (25 + Km/h) (m)])</f>
        <v>51.631034137931039</v>
      </c>
      <c r="W451" s="11">
        <f>AVERAGEIF(Table15[Name],Table15[[#This Row],[Name]],Table15[Acceleration B1-3 Total Efforts (Gen 2)])</f>
        <v>76</v>
      </c>
      <c r="X451" s="11">
        <f>AVERAGEIF(Table15[Name],Table15[[#This Row],[Name]],Table15[Deceleration B1-3 Total Efforts (Gen 2)])</f>
        <v>64.58620689655173</v>
      </c>
      <c r="Y451" s="11">
        <f>AVERAGEIF(Table15[Name],Table15[[#This Row],[Name]],Table15[High Intensity Distance (m)_&gt;15])</f>
        <v>821.35621379310328</v>
      </c>
      <c r="Z451" s="11">
        <f>AVERAGEIF(Table15[Name],Table15[[#This Row],[Name]],Table15[Velocity Zone 5 (20-25 Km/h) (m)])</f>
        <v>200.47793241379313</v>
      </c>
      <c r="AA451" s="11">
        <f>AVERAGEIF(Table15[Name],Table15[[#This Row],[Name]],Table15[Total Player Load])</f>
        <v>529.0852103448276</v>
      </c>
      <c r="AB451" s="11">
        <f>AVERAGEIF(Table15[Name],Table15[[#This Row],[Name]],Table15[ACC+DEC])</f>
        <v>140.58620689655172</v>
      </c>
      <c r="AC451" s="11">
        <f>AVERAGE(Table15[Total Distance (m)])</f>
        <v>5546.0900840188679</v>
      </c>
      <c r="AD451" s="11">
        <f>AVERAGE(Table15[HSD Above 20 km/h])</f>
        <v>248.67511279245289</v>
      </c>
      <c r="AE451" s="11">
        <f>AVERAGE(Table15[Maximum Velocity (km/h)])</f>
        <v>25.938714150943401</v>
      </c>
      <c r="AF451" s="11">
        <f>AVERAGE(Table15[Velocity Zone 4 (15-20 Km/h) (m)])</f>
        <v>585.63754809433908</v>
      </c>
      <c r="AG451" s="11">
        <f>AVERAGE(Table15[Velocity Zone 6 (25 + Km/h) (m)])</f>
        <v>55.103452830188672</v>
      </c>
      <c r="AH451" s="11">
        <f>AVERAGE(Table15[Acceleration B1-3 Total Efforts (Gen 2)])</f>
        <v>70.932075471698113</v>
      </c>
      <c r="AI451" s="11">
        <f>AVERAGE(Table15[Deceleration B1-3 Total Efforts (Gen 2)])</f>
        <v>58.513207547169813</v>
      </c>
      <c r="AJ451" s="11">
        <f>AVERAGE(Table15[High Intensity Distance (m)_&gt;15])</f>
        <v>834.31266088679206</v>
      </c>
      <c r="AK451" s="11">
        <f>AVERAGE(Table15[Velocity Zone 5 (20-25 Km/h) (m)])</f>
        <v>193.57165996226419</v>
      </c>
      <c r="AL451" s="11">
        <f>AVERAGE(Table15[Total Player Load])</f>
        <v>612.17092028301886</v>
      </c>
      <c r="AM451" s="11">
        <f>AVERAGE(Table15[ACC+DEC])</f>
        <v>129.44528301886791</v>
      </c>
      <c r="AN451" s="11" t="str">
        <f>TEXT(Table15[[#This Row],[Date]],"mmmm")</f>
        <v>août</v>
      </c>
      <c r="AO451" s="11" t="e">
        <f ca="1">_xlfn.MAXIFS(Table15[Total Distance (m)],Table15[Name],Table15[[#This Row],[Name]])</f>
        <v>#NAME?</v>
      </c>
      <c r="AP451" s="11" t="e">
        <f ca="1">_xlfn.MAXIFS(Table15[HSD Above 20 km/h],Table15[Name],Table15[[#This Row],[Name]])</f>
        <v>#NAME?</v>
      </c>
      <c r="AQ451" s="11" t="e">
        <f ca="1">_xlfn.MAXIFS(Table15[Maximum Velocity (km/h)],Table15[Name],Table15[[#This Row],[Name]])</f>
        <v>#NAME?</v>
      </c>
      <c r="AR451" s="9" t="e">
        <f ca="1">Table15[[#This Row],[Maximum Velocity (km/h)]]/Table15[[#This Row],[Max_Maximum Velocity (km/h)]]</f>
        <v>#NAME?</v>
      </c>
      <c r="AS451" s="11" t="e">
        <f ca="1">_xlfn.MAXIFS(Table15[Velocity Zone 4 (15-20 Km/h) (m)],Table15[Name],Table15[[#This Row],[Name]])</f>
        <v>#NAME?</v>
      </c>
      <c r="AT451" s="11" t="e">
        <f ca="1">_xlfn.MAXIFS(Table15[Velocity Zone 6 (25 + Km/h) (m)],Table15[Name],Table15[[#This Row],[Name]])</f>
        <v>#NAME?</v>
      </c>
      <c r="AU451" s="11" t="e">
        <f ca="1">_xlfn.MAXIFS(Table15[Acceleration B1-3 Total Efforts (Gen 2)],Table15[Name],Table15[[#This Row],[Name]])</f>
        <v>#NAME?</v>
      </c>
      <c r="AV451" s="11" t="e">
        <f ca="1">_xlfn.MAXIFS(Table15[Deceleration B1-3 Total Efforts (Gen 2)],Table15[Name],Table15[[#This Row],[Name]])</f>
        <v>#NAME?</v>
      </c>
      <c r="AW451" s="11" t="e">
        <f ca="1">_xlfn.MAXIFS(Table15[High Intensity Distance (m)_&gt;15],Table15[Name],Table15[[#This Row],[Name]])</f>
        <v>#NAME?</v>
      </c>
      <c r="AX451" s="11" t="e">
        <f ca="1">_xlfn.MAXIFS(Table15[Velocity Zone 5 (20-25 Km/h) (m)],Table15[Name],Table15[[#This Row],[Name]])</f>
        <v>#NAME?</v>
      </c>
      <c r="AY451" s="11" t="e">
        <f ca="1">_xlfn.MAXIFS(Table15[Total Player Load],Table15[Name],Table15[[#This Row],[Name]])</f>
        <v>#NAME?</v>
      </c>
      <c r="AZ451" s="11" t="e">
        <f ca="1">_xlfn.MAXIFS(Table15[ACC+DEC],Table15[Name],Table15[[#This Row],[Name]])</f>
        <v>#NAME?</v>
      </c>
      <c r="BA451" s="11">
        <f>CONVERT(Table15[[#This Row],[Total Duration]],"day","mn")</f>
        <v>72.816666666666677</v>
      </c>
      <c r="BB451" s="12">
        <f>Table15[[#This Row],[HSD Above 20 km/h]]/Table15[[#This Row],[Duration(min)]]</f>
        <v>3.0124971389333943</v>
      </c>
      <c r="BC451" s="12">
        <f>Table15[[#This Row],[Velocity Zone 4 (15-20 Km/h) (m)]]/Table15[[#This Row],[Duration(min)]]</f>
        <v>5.5146715495536727</v>
      </c>
      <c r="BD451" s="12">
        <f>Table15[[#This Row],[Velocity Zone 6 (25 + Km/h) (m)]]/Table15[[#This Row],[Duration(min)]]</f>
        <v>0.84390020599679549</v>
      </c>
      <c r="BE451" s="12">
        <f>Table15[[#This Row],[Acceleration B1-3 Total Efforts (Gen 2)]]/Table15[[#This Row],[Duration(min)]]</f>
        <v>1.0299839780270084</v>
      </c>
      <c r="BF451" s="12">
        <f>Table15[[#This Row],[Deceleration B1-3 Total Efforts (Gen 2)]]/Table15[[#This Row],[Duration(min)]]</f>
        <v>0.93385214007782091</v>
      </c>
      <c r="BG451" s="12">
        <f>Table15[[#This Row],[High Intensity Distance (m)_&gt;15]]/Table15[[#This Row],[Duration(min)]]</f>
        <v>8.5271686884870661</v>
      </c>
      <c r="BH451" s="12">
        <f>Table15[[#This Row],[Velocity Zone 5 (20-25 Km/h) (m)]]/Table15[[#This Row],[Duration(min)]]</f>
        <v>2.1685969329365986</v>
      </c>
      <c r="BI451" s="12">
        <f>Table15[[#This Row],[Total Player Load]]/Table15[[#This Row],[Duration(min)]]</f>
        <v>6.6112306706340114</v>
      </c>
      <c r="BJ451" s="12">
        <f>Table15[[#This Row],[ACC+DEC]]/Table15[[#This Row],[Duration(min)]]</f>
        <v>1.9638361181048292</v>
      </c>
      <c r="BK451" s="11"/>
      <c r="BL451" s="11"/>
    </row>
    <row r="452" spans="1:64" x14ac:dyDescent="0.3">
      <c r="A452" s="6" t="s">
        <v>29</v>
      </c>
      <c r="B452" s="6" t="s">
        <v>162</v>
      </c>
      <c r="C452" s="18" t="s">
        <v>300</v>
      </c>
      <c r="D452" s="6" t="s">
        <v>19</v>
      </c>
      <c r="E452" s="17" t="s">
        <v>301</v>
      </c>
      <c r="F452" s="19">
        <v>5863.5913099999998</v>
      </c>
      <c r="G452" s="19">
        <v>260.41000000000003</v>
      </c>
      <c r="H452" s="19">
        <v>27.857469999999999</v>
      </c>
      <c r="I452" s="19">
        <v>762.08001999999999</v>
      </c>
      <c r="J452" s="19">
        <v>62.99</v>
      </c>
      <c r="K452" s="19">
        <v>76</v>
      </c>
      <c r="L452" s="19">
        <v>75</v>
      </c>
      <c r="M452" s="19">
        <v>1022.49002</v>
      </c>
      <c r="N452" s="19">
        <v>197.42</v>
      </c>
      <c r="O452" s="19">
        <v>584.30920000000003</v>
      </c>
      <c r="P452" s="25">
        <v>80.088750000000005</v>
      </c>
      <c r="Q452" s="26">
        <f>SUM(Table15[[#This Row],[Acceleration B1-3 Total Efforts (Gen 2)]:[Deceleration B1-3 Total Efforts (Gen 2)]])</f>
        <v>151</v>
      </c>
      <c r="R452" s="22">
        <f>AVERAGEIF(Table15[Name],Table15[[#This Row],[Name]],Table15[Total Distance (m)])</f>
        <v>5728.9490364516105</v>
      </c>
      <c r="S452" s="11">
        <f>AVERAGEIF(Table15[Name],Table15[[#This Row],[Name]],Table15[HSD Above 20 km/h])</f>
        <v>239.85128903225805</v>
      </c>
      <c r="T452" s="11">
        <f>AVERAGEIF(Table15[Name],Table15[[#This Row],[Name]],Table15[Maximum Velocity (km/h)])</f>
        <v>25.935883548387089</v>
      </c>
      <c r="U452" s="11">
        <f>AVERAGEIF(Table15[Name],Table15[[#This Row],[Name]],Table15[Velocity Zone 4 (15-20 Km/h) (m)])</f>
        <v>718.38871516129029</v>
      </c>
      <c r="V452" s="11">
        <f>AVERAGEIF(Table15[Name],Table15[[#This Row],[Name]],Table15[Velocity Zone 6 (25 + Km/h) (m)])</f>
        <v>46.860967419354829</v>
      </c>
      <c r="W452" s="11">
        <f>AVERAGEIF(Table15[Name],Table15[[#This Row],[Name]],Table15[Acceleration B1-3 Total Efforts (Gen 2)])</f>
        <v>75.193548387096769</v>
      </c>
      <c r="X452" s="11">
        <f>AVERAGEIF(Table15[Name],Table15[[#This Row],[Name]],Table15[Deceleration B1-3 Total Efforts (Gen 2)])</f>
        <v>57.548387096774192</v>
      </c>
      <c r="Y452" s="11">
        <f>AVERAGEIF(Table15[Name],Table15[[#This Row],[Name]],Table15[High Intensity Distance (m)_&gt;15])</f>
        <v>958.24000419354843</v>
      </c>
      <c r="Z452" s="11">
        <f>AVERAGEIF(Table15[Name],Table15[[#This Row],[Name]],Table15[Velocity Zone 5 (20-25 Km/h) (m)])</f>
        <v>192.99032161290322</v>
      </c>
      <c r="AA452" s="11">
        <f>AVERAGEIF(Table15[Name],Table15[[#This Row],[Name]],Table15[Total Player Load])</f>
        <v>618.45316032258052</v>
      </c>
      <c r="AB452" s="11">
        <f>AVERAGEIF(Table15[Name],Table15[[#This Row],[Name]],Table15[ACC+DEC])</f>
        <v>132.74193548387098</v>
      </c>
      <c r="AC452" s="11">
        <f>AVERAGE(Table15[Total Distance (m)])</f>
        <v>5546.0900840188679</v>
      </c>
      <c r="AD452" s="11">
        <f>AVERAGE(Table15[HSD Above 20 km/h])</f>
        <v>248.67511279245289</v>
      </c>
      <c r="AE452" s="11">
        <f>AVERAGE(Table15[Maximum Velocity (km/h)])</f>
        <v>25.938714150943401</v>
      </c>
      <c r="AF452" s="11">
        <f>AVERAGE(Table15[Velocity Zone 4 (15-20 Km/h) (m)])</f>
        <v>585.63754809433908</v>
      </c>
      <c r="AG452" s="11">
        <f>AVERAGE(Table15[Velocity Zone 6 (25 + Km/h) (m)])</f>
        <v>55.103452830188672</v>
      </c>
      <c r="AH452" s="11">
        <f>AVERAGE(Table15[Acceleration B1-3 Total Efforts (Gen 2)])</f>
        <v>70.932075471698113</v>
      </c>
      <c r="AI452" s="11">
        <f>AVERAGE(Table15[Deceleration B1-3 Total Efforts (Gen 2)])</f>
        <v>58.513207547169813</v>
      </c>
      <c r="AJ452" s="11">
        <f>AVERAGE(Table15[High Intensity Distance (m)_&gt;15])</f>
        <v>834.31266088679206</v>
      </c>
      <c r="AK452" s="11">
        <f>AVERAGE(Table15[Velocity Zone 5 (20-25 Km/h) (m)])</f>
        <v>193.57165996226419</v>
      </c>
      <c r="AL452" s="11">
        <f>AVERAGE(Table15[Total Player Load])</f>
        <v>612.17092028301886</v>
      </c>
      <c r="AM452" s="11">
        <f>AVERAGE(Table15[ACC+DEC])</f>
        <v>129.44528301886791</v>
      </c>
      <c r="AN452" s="11" t="str">
        <f>TEXT(Table15[[#This Row],[Date]],"mmmm")</f>
        <v>août</v>
      </c>
      <c r="AO452" s="11" t="e">
        <f ca="1">_xlfn.MAXIFS(Table15[Total Distance (m)],Table15[Name],Table15[[#This Row],[Name]])</f>
        <v>#NAME?</v>
      </c>
      <c r="AP452" s="11" t="e">
        <f ca="1">_xlfn.MAXIFS(Table15[HSD Above 20 km/h],Table15[Name],Table15[[#This Row],[Name]])</f>
        <v>#NAME?</v>
      </c>
      <c r="AQ452" s="11" t="e">
        <f ca="1">_xlfn.MAXIFS(Table15[Maximum Velocity (km/h)],Table15[Name],Table15[[#This Row],[Name]])</f>
        <v>#NAME?</v>
      </c>
      <c r="AR452" s="9" t="e">
        <f ca="1">Table15[[#This Row],[Maximum Velocity (km/h)]]/Table15[[#This Row],[Max_Maximum Velocity (km/h)]]</f>
        <v>#NAME?</v>
      </c>
      <c r="AS452" s="11" t="e">
        <f ca="1">_xlfn.MAXIFS(Table15[Velocity Zone 4 (15-20 Km/h) (m)],Table15[Name],Table15[[#This Row],[Name]])</f>
        <v>#NAME?</v>
      </c>
      <c r="AT452" s="11" t="e">
        <f ca="1">_xlfn.MAXIFS(Table15[Velocity Zone 6 (25 + Km/h) (m)],Table15[Name],Table15[[#This Row],[Name]])</f>
        <v>#NAME?</v>
      </c>
      <c r="AU452" s="11" t="e">
        <f ca="1">_xlfn.MAXIFS(Table15[Acceleration B1-3 Total Efforts (Gen 2)],Table15[Name],Table15[[#This Row],[Name]])</f>
        <v>#NAME?</v>
      </c>
      <c r="AV452" s="11" t="e">
        <f ca="1">_xlfn.MAXIFS(Table15[Deceleration B1-3 Total Efforts (Gen 2)],Table15[Name],Table15[[#This Row],[Name]])</f>
        <v>#NAME?</v>
      </c>
      <c r="AW452" s="11" t="e">
        <f ca="1">_xlfn.MAXIFS(Table15[High Intensity Distance (m)_&gt;15],Table15[Name],Table15[[#This Row],[Name]])</f>
        <v>#NAME?</v>
      </c>
      <c r="AX452" s="11" t="e">
        <f ca="1">_xlfn.MAXIFS(Table15[Velocity Zone 5 (20-25 Km/h) (m)],Table15[Name],Table15[[#This Row],[Name]])</f>
        <v>#NAME?</v>
      </c>
      <c r="AY452" s="11" t="e">
        <f ca="1">_xlfn.MAXIFS(Table15[Total Player Load],Table15[Name],Table15[[#This Row],[Name]])</f>
        <v>#NAME?</v>
      </c>
      <c r="AZ452" s="11" t="e">
        <f ca="1">_xlfn.MAXIFS(Table15[ACC+DEC],Table15[Name],Table15[[#This Row],[Name]])</f>
        <v>#NAME?</v>
      </c>
      <c r="BA452" s="11">
        <f>CONVERT(Table15[[#This Row],[Total Duration]],"day","mn")</f>
        <v>73.2</v>
      </c>
      <c r="BB452" s="12">
        <f>Table15[[#This Row],[HSD Above 20 km/h]]/Table15[[#This Row],[Duration(min)]]</f>
        <v>3.557513661202186</v>
      </c>
      <c r="BC452" s="12">
        <f>Table15[[#This Row],[Velocity Zone 4 (15-20 Km/h) (m)]]/Table15[[#This Row],[Duration(min)]]</f>
        <v>10.410929234972677</v>
      </c>
      <c r="BD452" s="12">
        <f>Table15[[#This Row],[Velocity Zone 6 (25 + Km/h) (m)]]/Table15[[#This Row],[Duration(min)]]</f>
        <v>0.8605191256830601</v>
      </c>
      <c r="BE452" s="12">
        <f>Table15[[#This Row],[Acceleration B1-3 Total Efforts (Gen 2)]]/Table15[[#This Row],[Duration(min)]]</f>
        <v>1.0382513661202186</v>
      </c>
      <c r="BF452" s="12">
        <f>Table15[[#This Row],[Deceleration B1-3 Total Efforts (Gen 2)]]/Table15[[#This Row],[Duration(min)]]</f>
        <v>1.0245901639344261</v>
      </c>
      <c r="BG452" s="12">
        <f>Table15[[#This Row],[High Intensity Distance (m)_&gt;15]]/Table15[[#This Row],[Duration(min)]]</f>
        <v>13.968442896174862</v>
      </c>
      <c r="BH452" s="12">
        <f>Table15[[#This Row],[Velocity Zone 5 (20-25 Km/h) (m)]]/Table15[[#This Row],[Duration(min)]]</f>
        <v>2.6969945355191256</v>
      </c>
      <c r="BI452" s="12">
        <f>Table15[[#This Row],[Total Player Load]]/Table15[[#This Row],[Duration(min)]]</f>
        <v>7.9823661202185789</v>
      </c>
      <c r="BJ452" s="12">
        <f>Table15[[#This Row],[ACC+DEC]]/Table15[[#This Row],[Duration(min)]]</f>
        <v>2.0628415300546448</v>
      </c>
      <c r="BK452" s="11"/>
      <c r="BL452" s="11"/>
    </row>
    <row r="453" spans="1:64" x14ac:dyDescent="0.3">
      <c r="A453" s="6" t="s">
        <v>208</v>
      </c>
      <c r="B453" s="6" t="s">
        <v>162</v>
      </c>
      <c r="C453" s="18" t="s">
        <v>300</v>
      </c>
      <c r="D453" s="6" t="s">
        <v>17</v>
      </c>
      <c r="E453" s="17" t="s">
        <v>305</v>
      </c>
      <c r="F453" s="19">
        <v>2067.5895999999998</v>
      </c>
      <c r="G453" s="19">
        <v>43.1</v>
      </c>
      <c r="H453" s="19">
        <v>21.14883</v>
      </c>
      <c r="I453" s="19">
        <v>606.48999000000003</v>
      </c>
      <c r="J453" s="19">
        <v>0</v>
      </c>
      <c r="K453" s="19">
        <v>0</v>
      </c>
      <c r="L453" s="19">
        <v>0</v>
      </c>
      <c r="M453" s="19">
        <v>649.58998999999994</v>
      </c>
      <c r="N453" s="19">
        <v>43.1</v>
      </c>
      <c r="O453" s="19">
        <v>237.63403</v>
      </c>
      <c r="P453" s="25">
        <v>128.49753999999999</v>
      </c>
      <c r="Q453" s="26">
        <f>SUM(Table15[[#This Row],[Acceleration B1-3 Total Efforts (Gen 2)]:[Deceleration B1-3 Total Efforts (Gen 2)]])</f>
        <v>0</v>
      </c>
      <c r="R453" s="22">
        <f>AVERAGEIF(Table15[Name],Table15[[#This Row],[Name]],Table15[Total Distance (m)])</f>
        <v>2747.8010836363628</v>
      </c>
      <c r="S453" s="11">
        <f>AVERAGEIF(Table15[Name],Table15[[#This Row],[Name]],Table15[HSD Above 20 km/h])</f>
        <v>134.42545636363636</v>
      </c>
      <c r="T453" s="11">
        <f>AVERAGEIF(Table15[Name],Table15[[#This Row],[Name]],Table15[Maximum Velocity (km/h)])</f>
        <v>23.561767272727273</v>
      </c>
      <c r="U453" s="11">
        <f>AVERAGEIF(Table15[Name],Table15[[#This Row],[Name]],Table15[Velocity Zone 4 (15-20 Km/h) (m)])</f>
        <v>313.58000090909093</v>
      </c>
      <c r="V453" s="11">
        <f>AVERAGEIF(Table15[Name],Table15[[#This Row],[Name]],Table15[Velocity Zone 6 (25 + Km/h) (m)])</f>
        <v>29.54091</v>
      </c>
      <c r="W453" s="11">
        <f>AVERAGEIF(Table15[Name],Table15[[#This Row],[Name]],Table15[Acceleration B1-3 Total Efforts (Gen 2)])</f>
        <v>30.818181818181817</v>
      </c>
      <c r="X453" s="11">
        <f>AVERAGEIF(Table15[Name],Table15[[#This Row],[Name]],Table15[Deceleration B1-3 Total Efforts (Gen 2)])</f>
        <v>21</v>
      </c>
      <c r="Y453" s="11">
        <f>AVERAGEIF(Table15[Name],Table15[[#This Row],[Name]],Table15[High Intensity Distance (m)_&gt;15])</f>
        <v>448.00545727272714</v>
      </c>
      <c r="Z453" s="11">
        <f>AVERAGEIF(Table15[Name],Table15[[#This Row],[Name]],Table15[Velocity Zone 5 (20-25 Km/h) (m)])</f>
        <v>104.88454636363636</v>
      </c>
      <c r="AA453" s="11">
        <f>AVERAGEIF(Table15[Name],Table15[[#This Row],[Name]],Table15[Total Player Load])</f>
        <v>397.17121454545452</v>
      </c>
      <c r="AB453" s="11">
        <f>AVERAGEIF(Table15[Name],Table15[[#This Row],[Name]],Table15[ACC+DEC])</f>
        <v>51.81818181818182</v>
      </c>
      <c r="AC453" s="11">
        <f>AVERAGE(Table15[Total Distance (m)])</f>
        <v>5546.0900840188679</v>
      </c>
      <c r="AD453" s="11">
        <f>AVERAGE(Table15[HSD Above 20 km/h])</f>
        <v>248.67511279245289</v>
      </c>
      <c r="AE453" s="11">
        <f>AVERAGE(Table15[Maximum Velocity (km/h)])</f>
        <v>25.938714150943401</v>
      </c>
      <c r="AF453" s="11">
        <f>AVERAGE(Table15[Velocity Zone 4 (15-20 Km/h) (m)])</f>
        <v>585.63754809433908</v>
      </c>
      <c r="AG453" s="11">
        <f>AVERAGE(Table15[Velocity Zone 6 (25 + Km/h) (m)])</f>
        <v>55.103452830188672</v>
      </c>
      <c r="AH453" s="11">
        <f>AVERAGE(Table15[Acceleration B1-3 Total Efforts (Gen 2)])</f>
        <v>70.932075471698113</v>
      </c>
      <c r="AI453" s="11">
        <f>AVERAGE(Table15[Deceleration B1-3 Total Efforts (Gen 2)])</f>
        <v>58.513207547169813</v>
      </c>
      <c r="AJ453" s="11">
        <f>AVERAGE(Table15[High Intensity Distance (m)_&gt;15])</f>
        <v>834.31266088679206</v>
      </c>
      <c r="AK453" s="11">
        <f>AVERAGE(Table15[Velocity Zone 5 (20-25 Km/h) (m)])</f>
        <v>193.57165996226419</v>
      </c>
      <c r="AL453" s="11">
        <f>AVERAGE(Table15[Total Player Load])</f>
        <v>612.17092028301886</v>
      </c>
      <c r="AM453" s="11">
        <f>AVERAGE(Table15[ACC+DEC])</f>
        <v>129.44528301886791</v>
      </c>
      <c r="AN453" s="11" t="str">
        <f>TEXT(Table15[[#This Row],[Date]],"mmmm")</f>
        <v>août</v>
      </c>
      <c r="AO453" s="11" t="e">
        <f ca="1">_xlfn.MAXIFS(Table15[Total Distance (m)],Table15[Name],Table15[[#This Row],[Name]])</f>
        <v>#NAME?</v>
      </c>
      <c r="AP453" s="11" t="e">
        <f ca="1">_xlfn.MAXIFS(Table15[HSD Above 20 km/h],Table15[Name],Table15[[#This Row],[Name]])</f>
        <v>#NAME?</v>
      </c>
      <c r="AQ453" s="11" t="e">
        <f ca="1">_xlfn.MAXIFS(Table15[Maximum Velocity (km/h)],Table15[Name],Table15[[#This Row],[Name]])</f>
        <v>#NAME?</v>
      </c>
      <c r="AR453" s="9" t="e">
        <f ca="1">Table15[[#This Row],[Maximum Velocity (km/h)]]/Table15[[#This Row],[Max_Maximum Velocity (km/h)]]</f>
        <v>#NAME?</v>
      </c>
      <c r="AS453" s="11" t="e">
        <f ca="1">_xlfn.MAXIFS(Table15[Velocity Zone 4 (15-20 Km/h) (m)],Table15[Name],Table15[[#This Row],[Name]])</f>
        <v>#NAME?</v>
      </c>
      <c r="AT453" s="11" t="e">
        <f ca="1">_xlfn.MAXIFS(Table15[Velocity Zone 6 (25 + Km/h) (m)],Table15[Name],Table15[[#This Row],[Name]])</f>
        <v>#NAME?</v>
      </c>
      <c r="AU453" s="11" t="e">
        <f ca="1">_xlfn.MAXIFS(Table15[Acceleration B1-3 Total Efforts (Gen 2)],Table15[Name],Table15[[#This Row],[Name]])</f>
        <v>#NAME?</v>
      </c>
      <c r="AV453" s="11" t="e">
        <f ca="1">_xlfn.MAXIFS(Table15[Deceleration B1-3 Total Efforts (Gen 2)],Table15[Name],Table15[[#This Row],[Name]])</f>
        <v>#NAME?</v>
      </c>
      <c r="AW453" s="11" t="e">
        <f ca="1">_xlfn.MAXIFS(Table15[High Intensity Distance (m)_&gt;15],Table15[Name],Table15[[#This Row],[Name]])</f>
        <v>#NAME?</v>
      </c>
      <c r="AX453" s="11" t="e">
        <f ca="1">_xlfn.MAXIFS(Table15[Velocity Zone 5 (20-25 Km/h) (m)],Table15[Name],Table15[[#This Row],[Name]])</f>
        <v>#NAME?</v>
      </c>
      <c r="AY453" s="11" t="e">
        <f ca="1">_xlfn.MAXIFS(Table15[Total Player Load],Table15[Name],Table15[[#This Row],[Name]])</f>
        <v>#NAME?</v>
      </c>
      <c r="AZ453" s="11" t="e">
        <f ca="1">_xlfn.MAXIFS(Table15[ACC+DEC],Table15[Name],Table15[[#This Row],[Name]])</f>
        <v>#NAME?</v>
      </c>
      <c r="BA453" s="11">
        <f>CONVERT(Table15[[#This Row],[Total Duration]],"day","mn")</f>
        <v>16.083333333333332</v>
      </c>
      <c r="BB453" s="12">
        <f>Table15[[#This Row],[HSD Above 20 km/h]]/Table15[[#This Row],[Duration(min)]]</f>
        <v>2.6797927461139901</v>
      </c>
      <c r="BC453" s="12">
        <f>Table15[[#This Row],[Velocity Zone 4 (15-20 Km/h) (m)]]/Table15[[#This Row],[Duration(min)]]</f>
        <v>37.70922217616581</v>
      </c>
      <c r="BD453" s="12">
        <f>Table15[[#This Row],[Velocity Zone 6 (25 + Km/h) (m)]]/Table15[[#This Row],[Duration(min)]]</f>
        <v>0</v>
      </c>
      <c r="BE453" s="12">
        <f>Table15[[#This Row],[Acceleration B1-3 Total Efforts (Gen 2)]]/Table15[[#This Row],[Duration(min)]]</f>
        <v>0</v>
      </c>
      <c r="BF453" s="12">
        <f>Table15[[#This Row],[Deceleration B1-3 Total Efforts (Gen 2)]]/Table15[[#This Row],[Duration(min)]]</f>
        <v>0</v>
      </c>
      <c r="BG453" s="12">
        <f>Table15[[#This Row],[High Intensity Distance (m)_&gt;15]]/Table15[[#This Row],[Duration(min)]]</f>
        <v>40.389014922279792</v>
      </c>
      <c r="BH453" s="12">
        <f>Table15[[#This Row],[Velocity Zone 5 (20-25 Km/h) (m)]]/Table15[[#This Row],[Duration(min)]]</f>
        <v>2.6797927461139901</v>
      </c>
      <c r="BI453" s="12">
        <f>Table15[[#This Row],[Total Player Load]]/Table15[[#This Row],[Duration(min)]]</f>
        <v>14.775172849740933</v>
      </c>
      <c r="BJ453" s="12">
        <f>Table15[[#This Row],[ACC+DEC]]/Table15[[#This Row],[Duration(min)]]</f>
        <v>0</v>
      </c>
      <c r="BK453" s="11"/>
      <c r="BL453" s="11"/>
    </row>
    <row r="454" spans="1:64" x14ac:dyDescent="0.3">
      <c r="A454" s="6" t="s">
        <v>30</v>
      </c>
      <c r="B454" s="6" t="s">
        <v>162</v>
      </c>
      <c r="C454" s="18" t="s">
        <v>300</v>
      </c>
      <c r="D454" s="6" t="s">
        <v>21</v>
      </c>
      <c r="E454" s="17" t="s">
        <v>303</v>
      </c>
      <c r="F454" s="19">
        <v>6290.1567400000004</v>
      </c>
      <c r="G454" s="19">
        <v>154.61000000000001</v>
      </c>
      <c r="H454" s="19">
        <v>25.300540000000002</v>
      </c>
      <c r="I454" s="19">
        <v>612.21996999999999</v>
      </c>
      <c r="J454" s="19">
        <v>11.73</v>
      </c>
      <c r="K454" s="19">
        <v>69</v>
      </c>
      <c r="L454" s="19">
        <v>75</v>
      </c>
      <c r="M454" s="19">
        <v>766.82997</v>
      </c>
      <c r="N454" s="19">
        <v>142.88</v>
      </c>
      <c r="O454" s="19">
        <v>738.30169999999998</v>
      </c>
      <c r="P454" s="25">
        <v>86.37715</v>
      </c>
      <c r="Q454" s="26">
        <f>SUM(Table15[[#This Row],[Acceleration B1-3 Total Efforts (Gen 2)]:[Deceleration B1-3 Total Efforts (Gen 2)]])</f>
        <v>144</v>
      </c>
      <c r="R454" s="22">
        <f>AVERAGEIF(Table15[Name],Table15[[#This Row],[Name]],Table15[Total Distance (m)])</f>
        <v>6327.7802760000004</v>
      </c>
      <c r="S454" s="11">
        <f>AVERAGEIF(Table15[Name],Table15[[#This Row],[Name]],Table15[HSD Above 20 km/h])</f>
        <v>269.76999760000001</v>
      </c>
      <c r="T454" s="11">
        <f>AVERAGEIF(Table15[Name],Table15[[#This Row],[Name]],Table15[Maximum Velocity (km/h)])</f>
        <v>26.616227999999992</v>
      </c>
      <c r="U454" s="11">
        <f>AVERAGEIF(Table15[Name],Table15[[#This Row],[Name]],Table15[Velocity Zone 4 (15-20 Km/h) (m)])</f>
        <v>618.62719760000004</v>
      </c>
      <c r="V454" s="11">
        <f>AVERAGEIF(Table15[Name],Table15[[#This Row],[Name]],Table15[Velocity Zone 6 (25 + Km/h) (m)])</f>
        <v>55.423999599999988</v>
      </c>
      <c r="W454" s="11">
        <f>AVERAGEIF(Table15[Name],Table15[[#This Row],[Name]],Table15[Acceleration B1-3 Total Efforts (Gen 2)])</f>
        <v>72.12</v>
      </c>
      <c r="X454" s="11">
        <f>AVERAGEIF(Table15[Name],Table15[[#This Row],[Name]],Table15[Deceleration B1-3 Total Efforts (Gen 2)])</f>
        <v>69.84</v>
      </c>
      <c r="Y454" s="11">
        <f>AVERAGEIF(Table15[Name],Table15[[#This Row],[Name]],Table15[High Intensity Distance (m)_&gt;15])</f>
        <v>888.39719520000017</v>
      </c>
      <c r="Z454" s="11">
        <f>AVERAGEIF(Table15[Name],Table15[[#This Row],[Name]],Table15[Velocity Zone 5 (20-25 Km/h) (m)])</f>
        <v>214.34599800000004</v>
      </c>
      <c r="AA454" s="11">
        <f>AVERAGEIF(Table15[Name],Table15[[#This Row],[Name]],Table15[Total Player Load])</f>
        <v>767.42658760000006</v>
      </c>
      <c r="AB454" s="11">
        <f>AVERAGEIF(Table15[Name],Table15[[#This Row],[Name]],Table15[ACC+DEC])</f>
        <v>141.96</v>
      </c>
      <c r="AC454" s="11">
        <f>AVERAGE(Table15[Total Distance (m)])</f>
        <v>5546.0900840188679</v>
      </c>
      <c r="AD454" s="11">
        <f>AVERAGE(Table15[HSD Above 20 km/h])</f>
        <v>248.67511279245289</v>
      </c>
      <c r="AE454" s="11">
        <f>AVERAGE(Table15[Maximum Velocity (km/h)])</f>
        <v>25.938714150943401</v>
      </c>
      <c r="AF454" s="11">
        <f>AVERAGE(Table15[Velocity Zone 4 (15-20 Km/h) (m)])</f>
        <v>585.63754809433908</v>
      </c>
      <c r="AG454" s="11">
        <f>AVERAGE(Table15[Velocity Zone 6 (25 + Km/h) (m)])</f>
        <v>55.103452830188672</v>
      </c>
      <c r="AH454" s="11">
        <f>AVERAGE(Table15[Acceleration B1-3 Total Efforts (Gen 2)])</f>
        <v>70.932075471698113</v>
      </c>
      <c r="AI454" s="11">
        <f>AVERAGE(Table15[Deceleration B1-3 Total Efforts (Gen 2)])</f>
        <v>58.513207547169813</v>
      </c>
      <c r="AJ454" s="11">
        <f>AVERAGE(Table15[High Intensity Distance (m)_&gt;15])</f>
        <v>834.31266088679206</v>
      </c>
      <c r="AK454" s="11">
        <f>AVERAGE(Table15[Velocity Zone 5 (20-25 Km/h) (m)])</f>
        <v>193.57165996226419</v>
      </c>
      <c r="AL454" s="11">
        <f>AVERAGE(Table15[Total Player Load])</f>
        <v>612.17092028301886</v>
      </c>
      <c r="AM454" s="11">
        <f>AVERAGE(Table15[ACC+DEC])</f>
        <v>129.44528301886791</v>
      </c>
      <c r="AN454" s="11" t="str">
        <f>TEXT(Table15[[#This Row],[Date]],"mmmm")</f>
        <v>août</v>
      </c>
      <c r="AO454" s="11" t="e">
        <f ca="1">_xlfn.MAXIFS(Table15[Total Distance (m)],Table15[Name],Table15[[#This Row],[Name]])</f>
        <v>#NAME?</v>
      </c>
      <c r="AP454" s="11" t="e">
        <f ca="1">_xlfn.MAXIFS(Table15[HSD Above 20 km/h],Table15[Name],Table15[[#This Row],[Name]])</f>
        <v>#NAME?</v>
      </c>
      <c r="AQ454" s="11" t="e">
        <f ca="1">_xlfn.MAXIFS(Table15[Maximum Velocity (km/h)],Table15[Name],Table15[[#This Row],[Name]])</f>
        <v>#NAME?</v>
      </c>
      <c r="AR454" s="9" t="e">
        <f ca="1">Table15[[#This Row],[Maximum Velocity (km/h)]]/Table15[[#This Row],[Max_Maximum Velocity (km/h)]]</f>
        <v>#NAME?</v>
      </c>
      <c r="AS454" s="11" t="e">
        <f ca="1">_xlfn.MAXIFS(Table15[Velocity Zone 4 (15-20 Km/h) (m)],Table15[Name],Table15[[#This Row],[Name]])</f>
        <v>#NAME?</v>
      </c>
      <c r="AT454" s="11" t="e">
        <f ca="1">_xlfn.MAXIFS(Table15[Velocity Zone 6 (25 + Km/h) (m)],Table15[Name],Table15[[#This Row],[Name]])</f>
        <v>#NAME?</v>
      </c>
      <c r="AU454" s="11" t="e">
        <f ca="1">_xlfn.MAXIFS(Table15[Acceleration B1-3 Total Efforts (Gen 2)],Table15[Name],Table15[[#This Row],[Name]])</f>
        <v>#NAME?</v>
      </c>
      <c r="AV454" s="11" t="e">
        <f ca="1">_xlfn.MAXIFS(Table15[Deceleration B1-3 Total Efforts (Gen 2)],Table15[Name],Table15[[#This Row],[Name]])</f>
        <v>#NAME?</v>
      </c>
      <c r="AW454" s="11" t="e">
        <f ca="1">_xlfn.MAXIFS(Table15[High Intensity Distance (m)_&gt;15],Table15[Name],Table15[[#This Row],[Name]])</f>
        <v>#NAME?</v>
      </c>
      <c r="AX454" s="11" t="e">
        <f ca="1">_xlfn.MAXIFS(Table15[Velocity Zone 5 (20-25 Km/h) (m)],Table15[Name],Table15[[#This Row],[Name]])</f>
        <v>#NAME?</v>
      </c>
      <c r="AY454" s="11" t="e">
        <f ca="1">_xlfn.MAXIFS(Table15[Total Player Load],Table15[Name],Table15[[#This Row],[Name]])</f>
        <v>#NAME?</v>
      </c>
      <c r="AZ454" s="11" t="e">
        <f ca="1">_xlfn.MAXIFS(Table15[ACC+DEC],Table15[Name],Table15[[#This Row],[Name]])</f>
        <v>#NAME?</v>
      </c>
      <c r="BA454" s="11">
        <f>CONVERT(Table15[[#This Row],[Total Duration]],"day","mn")</f>
        <v>72.816666666666677</v>
      </c>
      <c r="BB454" s="12">
        <f>Table15[[#This Row],[HSD Above 20 km/h]]/Table15[[#This Row],[Duration(min)]]</f>
        <v>2.1232776379034104</v>
      </c>
      <c r="BC454" s="12">
        <f>Table15[[#This Row],[Velocity Zone 4 (15-20 Km/h) (m)]]/Table15[[#This Row],[Duration(min)]]</f>
        <v>8.4076901350423423</v>
      </c>
      <c r="BD454" s="12">
        <f>Table15[[#This Row],[Velocity Zone 6 (25 + Km/h) (m)]]/Table15[[#This Row],[Duration(min)]]</f>
        <v>0.16108949416342411</v>
      </c>
      <c r="BE454" s="12">
        <f>Table15[[#This Row],[Acceleration B1-3 Total Efforts (Gen 2)]]/Table15[[#This Row],[Duration(min)]]</f>
        <v>0.94758525978484764</v>
      </c>
      <c r="BF454" s="12">
        <f>Table15[[#This Row],[Deceleration B1-3 Total Efforts (Gen 2)]]/Table15[[#This Row],[Duration(min)]]</f>
        <v>1.0299839780270084</v>
      </c>
      <c r="BG454" s="12">
        <f>Table15[[#This Row],[High Intensity Distance (m)_&gt;15]]/Table15[[#This Row],[Duration(min)]]</f>
        <v>10.530967772945752</v>
      </c>
      <c r="BH454" s="12">
        <f>Table15[[#This Row],[Velocity Zone 5 (20-25 Km/h) (m)]]/Table15[[#This Row],[Duration(min)]]</f>
        <v>1.962188143739986</v>
      </c>
      <c r="BI454" s="12">
        <f>Table15[[#This Row],[Total Player Load]]/Table15[[#This Row],[Duration(min)]]</f>
        <v>10.139185626001371</v>
      </c>
      <c r="BJ454" s="12">
        <f>Table15[[#This Row],[ACC+DEC]]/Table15[[#This Row],[Duration(min)]]</f>
        <v>1.9775692378118559</v>
      </c>
      <c r="BK454" s="11"/>
      <c r="BL454" s="11"/>
    </row>
    <row r="455" spans="1:64" x14ac:dyDescent="0.3">
      <c r="A455" s="6" t="s">
        <v>31</v>
      </c>
      <c r="B455" s="6" t="s">
        <v>162</v>
      </c>
      <c r="C455" s="18" t="s">
        <v>300</v>
      </c>
      <c r="D455" s="6" t="s">
        <v>13</v>
      </c>
      <c r="E455" s="17" t="s">
        <v>303</v>
      </c>
      <c r="F455" s="19">
        <v>4993.3232399999997</v>
      </c>
      <c r="G455" s="19">
        <v>256.87</v>
      </c>
      <c r="H455" s="19">
        <v>31.683810000000001</v>
      </c>
      <c r="I455" s="19">
        <v>352.76999000000001</v>
      </c>
      <c r="J455" s="19">
        <v>76.040000000000006</v>
      </c>
      <c r="K455" s="19">
        <v>47</v>
      </c>
      <c r="L455" s="19">
        <v>59</v>
      </c>
      <c r="M455" s="19">
        <v>609.63999000000001</v>
      </c>
      <c r="N455" s="19">
        <v>180.83</v>
      </c>
      <c r="O455" s="19">
        <v>508.48682000000002</v>
      </c>
      <c r="P455" s="25">
        <v>68.568879999999993</v>
      </c>
      <c r="Q455" s="26">
        <f>SUM(Table15[[#This Row],[Acceleration B1-3 Total Efforts (Gen 2)]:[Deceleration B1-3 Total Efforts (Gen 2)]])</f>
        <v>106</v>
      </c>
      <c r="R455" s="22">
        <f>AVERAGEIF(Table15[Name],Table15[[#This Row],[Name]],Table15[Total Distance (m)])</f>
        <v>5736.3535444827576</v>
      </c>
      <c r="S455" s="11">
        <f>AVERAGEIF(Table15[Name],Table15[[#This Row],[Name]],Table15[HSD Above 20 km/h])</f>
        <v>310.48689620689652</v>
      </c>
      <c r="T455" s="11">
        <f>AVERAGEIF(Table15[Name],Table15[[#This Row],[Name]],Table15[Maximum Velocity (km/h)])</f>
        <v>28.726263448275855</v>
      </c>
      <c r="U455" s="11">
        <f>AVERAGEIF(Table15[Name],Table15[[#This Row],[Name]],Table15[Velocity Zone 4 (15-20 Km/h) (m)])</f>
        <v>532.37862275862074</v>
      </c>
      <c r="V455" s="11">
        <f>AVERAGEIF(Table15[Name],Table15[[#This Row],[Name]],Table15[Velocity Zone 6 (25 + Km/h) (m)])</f>
        <v>94.211723793103417</v>
      </c>
      <c r="W455" s="11">
        <f>AVERAGEIF(Table15[Name],Table15[[#This Row],[Name]],Table15[Acceleration B1-3 Total Efforts (Gen 2)])</f>
        <v>72.41379310344827</v>
      </c>
      <c r="X455" s="11">
        <f>AVERAGEIF(Table15[Name],Table15[[#This Row],[Name]],Table15[Deceleration B1-3 Total Efforts (Gen 2)])</f>
        <v>61.517241379310342</v>
      </c>
      <c r="Y455" s="11">
        <f>AVERAGEIF(Table15[Name],Table15[[#This Row],[Name]],Table15[High Intensity Distance (m)_&gt;15])</f>
        <v>842.86551896551737</v>
      </c>
      <c r="Z455" s="11">
        <f>AVERAGEIF(Table15[Name],Table15[[#This Row],[Name]],Table15[Velocity Zone 5 (20-25 Km/h) (m)])</f>
        <v>216.27517241379309</v>
      </c>
      <c r="AA455" s="11">
        <f>AVERAGEIF(Table15[Name],Table15[[#This Row],[Name]],Table15[Total Player Load])</f>
        <v>644.87674827586204</v>
      </c>
      <c r="AB455" s="11">
        <f>AVERAGEIF(Table15[Name],Table15[[#This Row],[Name]],Table15[ACC+DEC])</f>
        <v>133.93103448275863</v>
      </c>
      <c r="AC455" s="11">
        <f>AVERAGE(Table15[Total Distance (m)])</f>
        <v>5546.0900840188679</v>
      </c>
      <c r="AD455" s="11">
        <f>AVERAGE(Table15[HSD Above 20 km/h])</f>
        <v>248.67511279245289</v>
      </c>
      <c r="AE455" s="11">
        <f>AVERAGE(Table15[Maximum Velocity (km/h)])</f>
        <v>25.938714150943401</v>
      </c>
      <c r="AF455" s="11">
        <f>AVERAGE(Table15[Velocity Zone 4 (15-20 Km/h) (m)])</f>
        <v>585.63754809433908</v>
      </c>
      <c r="AG455" s="11">
        <f>AVERAGE(Table15[Velocity Zone 6 (25 + Km/h) (m)])</f>
        <v>55.103452830188672</v>
      </c>
      <c r="AH455" s="11">
        <f>AVERAGE(Table15[Acceleration B1-3 Total Efforts (Gen 2)])</f>
        <v>70.932075471698113</v>
      </c>
      <c r="AI455" s="11">
        <f>AVERAGE(Table15[Deceleration B1-3 Total Efforts (Gen 2)])</f>
        <v>58.513207547169813</v>
      </c>
      <c r="AJ455" s="11">
        <f>AVERAGE(Table15[High Intensity Distance (m)_&gt;15])</f>
        <v>834.31266088679206</v>
      </c>
      <c r="AK455" s="11">
        <f>AVERAGE(Table15[Velocity Zone 5 (20-25 Km/h) (m)])</f>
        <v>193.57165996226419</v>
      </c>
      <c r="AL455" s="11">
        <f>AVERAGE(Table15[Total Player Load])</f>
        <v>612.17092028301886</v>
      </c>
      <c r="AM455" s="11">
        <f>AVERAGE(Table15[ACC+DEC])</f>
        <v>129.44528301886791</v>
      </c>
      <c r="AN455" s="11" t="str">
        <f>TEXT(Table15[[#This Row],[Date]],"mmmm")</f>
        <v>août</v>
      </c>
      <c r="AO455" s="11" t="e">
        <f ca="1">_xlfn.MAXIFS(Table15[Total Distance (m)],Table15[Name],Table15[[#This Row],[Name]])</f>
        <v>#NAME?</v>
      </c>
      <c r="AP455" s="11" t="e">
        <f ca="1">_xlfn.MAXIFS(Table15[HSD Above 20 km/h],Table15[Name],Table15[[#This Row],[Name]])</f>
        <v>#NAME?</v>
      </c>
      <c r="AQ455" s="11" t="e">
        <f ca="1">_xlfn.MAXIFS(Table15[Maximum Velocity (km/h)],Table15[Name],Table15[[#This Row],[Name]])</f>
        <v>#NAME?</v>
      </c>
      <c r="AR455" s="9" t="e">
        <f ca="1">Table15[[#This Row],[Maximum Velocity (km/h)]]/Table15[[#This Row],[Max_Maximum Velocity (km/h)]]</f>
        <v>#NAME?</v>
      </c>
      <c r="AS455" s="11" t="e">
        <f ca="1">_xlfn.MAXIFS(Table15[Velocity Zone 4 (15-20 Km/h) (m)],Table15[Name],Table15[[#This Row],[Name]])</f>
        <v>#NAME?</v>
      </c>
      <c r="AT455" s="11" t="e">
        <f ca="1">_xlfn.MAXIFS(Table15[Velocity Zone 6 (25 + Km/h) (m)],Table15[Name],Table15[[#This Row],[Name]])</f>
        <v>#NAME?</v>
      </c>
      <c r="AU455" s="11" t="e">
        <f ca="1">_xlfn.MAXIFS(Table15[Acceleration B1-3 Total Efforts (Gen 2)],Table15[Name],Table15[[#This Row],[Name]])</f>
        <v>#NAME?</v>
      </c>
      <c r="AV455" s="11" t="e">
        <f ca="1">_xlfn.MAXIFS(Table15[Deceleration B1-3 Total Efforts (Gen 2)],Table15[Name],Table15[[#This Row],[Name]])</f>
        <v>#NAME?</v>
      </c>
      <c r="AW455" s="11" t="e">
        <f ca="1">_xlfn.MAXIFS(Table15[High Intensity Distance (m)_&gt;15],Table15[Name],Table15[[#This Row],[Name]])</f>
        <v>#NAME?</v>
      </c>
      <c r="AX455" s="11" t="e">
        <f ca="1">_xlfn.MAXIFS(Table15[Velocity Zone 5 (20-25 Km/h) (m)],Table15[Name],Table15[[#This Row],[Name]])</f>
        <v>#NAME?</v>
      </c>
      <c r="AY455" s="11" t="e">
        <f ca="1">_xlfn.MAXIFS(Table15[Total Player Load],Table15[Name],Table15[[#This Row],[Name]])</f>
        <v>#NAME?</v>
      </c>
      <c r="AZ455" s="11" t="e">
        <f ca="1">_xlfn.MAXIFS(Table15[ACC+DEC],Table15[Name],Table15[[#This Row],[Name]])</f>
        <v>#NAME?</v>
      </c>
      <c r="BA455" s="11">
        <f>CONVERT(Table15[[#This Row],[Total Duration]],"day","mn")</f>
        <v>72.816666666666677</v>
      </c>
      <c r="BB455" s="12">
        <f>Table15[[#This Row],[HSD Above 20 km/h]]/Table15[[#This Row],[Duration(min)]]</f>
        <v>3.5276264591439683</v>
      </c>
      <c r="BC455" s="12">
        <f>Table15[[#This Row],[Velocity Zone 4 (15-20 Km/h) (m)]]/Table15[[#This Row],[Duration(min)]]</f>
        <v>4.8446325017166396</v>
      </c>
      <c r="BD455" s="12">
        <f>Table15[[#This Row],[Velocity Zone 6 (25 + Km/h) (m)]]/Table15[[#This Row],[Duration(min)]]</f>
        <v>1.0442664225223162</v>
      </c>
      <c r="BE455" s="12">
        <f>Table15[[#This Row],[Acceleration B1-3 Total Efforts (Gen 2)]]/Table15[[#This Row],[Duration(min)]]</f>
        <v>0.64545662623025857</v>
      </c>
      <c r="BF455" s="12">
        <f>Table15[[#This Row],[Deceleration B1-3 Total Efforts (Gen 2)]]/Table15[[#This Row],[Duration(min)]]</f>
        <v>0.81025406271457989</v>
      </c>
      <c r="BG455" s="12">
        <f>Table15[[#This Row],[High Intensity Distance (m)_&gt;15]]/Table15[[#This Row],[Duration(min)]]</f>
        <v>8.3722589608606075</v>
      </c>
      <c r="BH455" s="12">
        <f>Table15[[#This Row],[Velocity Zone 5 (20-25 Km/h) (m)]]/Table15[[#This Row],[Duration(min)]]</f>
        <v>2.4833600366216522</v>
      </c>
      <c r="BI455" s="12">
        <f>Table15[[#This Row],[Total Player Load]]/Table15[[#This Row],[Duration(min)]]</f>
        <v>6.9831103685053781</v>
      </c>
      <c r="BJ455" s="12">
        <f>Table15[[#This Row],[ACC+DEC]]/Table15[[#This Row],[Duration(min)]]</f>
        <v>1.4557106889448383</v>
      </c>
      <c r="BK455" s="11"/>
      <c r="BL455" s="11"/>
    </row>
    <row r="456" spans="1:64" x14ac:dyDescent="0.3">
      <c r="A456" s="6" t="s">
        <v>32</v>
      </c>
      <c r="B456" s="6" t="s">
        <v>162</v>
      </c>
      <c r="C456" s="18" t="s">
        <v>300</v>
      </c>
      <c r="D456" s="6" t="s">
        <v>33</v>
      </c>
      <c r="E456" s="17" t="s">
        <v>303</v>
      </c>
      <c r="F456" s="19">
        <v>6265.2334000000001</v>
      </c>
      <c r="G456" s="19">
        <v>339.35998999999998</v>
      </c>
      <c r="H456" s="19">
        <v>27.01042</v>
      </c>
      <c r="I456" s="19">
        <v>683.45001000000002</v>
      </c>
      <c r="J456" s="19">
        <v>63.87</v>
      </c>
      <c r="K456" s="19">
        <v>95</v>
      </c>
      <c r="L456" s="19">
        <v>69</v>
      </c>
      <c r="M456" s="19">
        <v>1022.81</v>
      </c>
      <c r="N456" s="19">
        <v>275.48998999999998</v>
      </c>
      <c r="O456" s="19">
        <v>717.68926999999996</v>
      </c>
      <c r="P456" s="25">
        <v>86.034899999999993</v>
      </c>
      <c r="Q456" s="26">
        <f>SUM(Table15[[#This Row],[Acceleration B1-3 Total Efforts (Gen 2)]:[Deceleration B1-3 Total Efforts (Gen 2)]])</f>
        <v>164</v>
      </c>
      <c r="R456" s="22">
        <f>AVERAGEIF(Table15[Name],Table15[[#This Row],[Name]],Table15[Total Distance (m)])</f>
        <v>6055.5326909677415</v>
      </c>
      <c r="S456" s="11">
        <f>AVERAGEIF(Table15[Name],Table15[[#This Row],[Name]],Table15[HSD Above 20 km/h])</f>
        <v>274.67451548387095</v>
      </c>
      <c r="T456" s="11">
        <f>AVERAGEIF(Table15[Name],Table15[[#This Row],[Name]],Table15[Maximum Velocity (km/h)])</f>
        <v>26.296229354838712</v>
      </c>
      <c r="U456" s="11">
        <f>AVERAGEIF(Table15[Name],Table15[[#This Row],[Name]],Table15[Velocity Zone 4 (15-20 Km/h) (m)])</f>
        <v>708.64805967741938</v>
      </c>
      <c r="V456" s="11">
        <f>AVERAGEIF(Table15[Name],Table15[[#This Row],[Name]],Table15[Velocity Zone 6 (25 + Km/h) (m)])</f>
        <v>66.10161225806452</v>
      </c>
      <c r="W456" s="11">
        <f>AVERAGEIF(Table15[Name],Table15[[#This Row],[Name]],Table15[Acceleration B1-3 Total Efforts (Gen 2)])</f>
        <v>82.935483870967744</v>
      </c>
      <c r="X456" s="11">
        <f>AVERAGEIF(Table15[Name],Table15[[#This Row],[Name]],Table15[Deceleration B1-3 Total Efforts (Gen 2)])</f>
        <v>67.774193548387103</v>
      </c>
      <c r="Y456" s="11">
        <f>AVERAGEIF(Table15[Name],Table15[[#This Row],[Name]],Table15[High Intensity Distance (m)_&gt;15])</f>
        <v>983.32257516129016</v>
      </c>
      <c r="Z456" s="11">
        <f>AVERAGEIF(Table15[Name],Table15[[#This Row],[Name]],Table15[Velocity Zone 5 (20-25 Km/h) (m)])</f>
        <v>208.5729032258065</v>
      </c>
      <c r="AA456" s="11">
        <f>AVERAGEIF(Table15[Name],Table15[[#This Row],[Name]],Table15[Total Player Load])</f>
        <v>684.52521000000002</v>
      </c>
      <c r="AB456" s="11">
        <f>AVERAGEIF(Table15[Name],Table15[[#This Row],[Name]],Table15[ACC+DEC])</f>
        <v>150.70967741935485</v>
      </c>
      <c r="AC456" s="11">
        <f>AVERAGE(Table15[Total Distance (m)])</f>
        <v>5546.0900840188679</v>
      </c>
      <c r="AD456" s="11">
        <f>AVERAGE(Table15[HSD Above 20 km/h])</f>
        <v>248.67511279245289</v>
      </c>
      <c r="AE456" s="11">
        <f>AVERAGE(Table15[Maximum Velocity (km/h)])</f>
        <v>25.938714150943401</v>
      </c>
      <c r="AF456" s="11">
        <f>AVERAGE(Table15[Velocity Zone 4 (15-20 Km/h) (m)])</f>
        <v>585.63754809433908</v>
      </c>
      <c r="AG456" s="11">
        <f>AVERAGE(Table15[Velocity Zone 6 (25 + Km/h) (m)])</f>
        <v>55.103452830188672</v>
      </c>
      <c r="AH456" s="11">
        <f>AVERAGE(Table15[Acceleration B1-3 Total Efforts (Gen 2)])</f>
        <v>70.932075471698113</v>
      </c>
      <c r="AI456" s="11">
        <f>AVERAGE(Table15[Deceleration B1-3 Total Efforts (Gen 2)])</f>
        <v>58.513207547169813</v>
      </c>
      <c r="AJ456" s="11">
        <f>AVERAGE(Table15[High Intensity Distance (m)_&gt;15])</f>
        <v>834.31266088679206</v>
      </c>
      <c r="AK456" s="11">
        <f>AVERAGE(Table15[Velocity Zone 5 (20-25 Km/h) (m)])</f>
        <v>193.57165996226419</v>
      </c>
      <c r="AL456" s="11">
        <f>AVERAGE(Table15[Total Player Load])</f>
        <v>612.17092028301886</v>
      </c>
      <c r="AM456" s="11">
        <f>AVERAGE(Table15[ACC+DEC])</f>
        <v>129.44528301886791</v>
      </c>
      <c r="AN456" s="11" t="str">
        <f>TEXT(Table15[[#This Row],[Date]],"mmmm")</f>
        <v>août</v>
      </c>
      <c r="AO456" s="11" t="e">
        <f ca="1">_xlfn.MAXIFS(Table15[Total Distance (m)],Table15[Name],Table15[[#This Row],[Name]])</f>
        <v>#NAME?</v>
      </c>
      <c r="AP456" s="11" t="e">
        <f ca="1">_xlfn.MAXIFS(Table15[HSD Above 20 km/h],Table15[Name],Table15[[#This Row],[Name]])</f>
        <v>#NAME?</v>
      </c>
      <c r="AQ456" s="11" t="e">
        <f ca="1">_xlfn.MAXIFS(Table15[Maximum Velocity (km/h)],Table15[Name],Table15[[#This Row],[Name]])</f>
        <v>#NAME?</v>
      </c>
      <c r="AR456" s="9" t="e">
        <f ca="1">Table15[[#This Row],[Maximum Velocity (km/h)]]/Table15[[#This Row],[Max_Maximum Velocity (km/h)]]</f>
        <v>#NAME?</v>
      </c>
      <c r="AS456" s="11" t="e">
        <f ca="1">_xlfn.MAXIFS(Table15[Velocity Zone 4 (15-20 Km/h) (m)],Table15[Name],Table15[[#This Row],[Name]])</f>
        <v>#NAME?</v>
      </c>
      <c r="AT456" s="11" t="e">
        <f ca="1">_xlfn.MAXIFS(Table15[Velocity Zone 6 (25 + Km/h) (m)],Table15[Name],Table15[[#This Row],[Name]])</f>
        <v>#NAME?</v>
      </c>
      <c r="AU456" s="11" t="e">
        <f ca="1">_xlfn.MAXIFS(Table15[Acceleration B1-3 Total Efforts (Gen 2)],Table15[Name],Table15[[#This Row],[Name]])</f>
        <v>#NAME?</v>
      </c>
      <c r="AV456" s="11" t="e">
        <f ca="1">_xlfn.MAXIFS(Table15[Deceleration B1-3 Total Efforts (Gen 2)],Table15[Name],Table15[[#This Row],[Name]])</f>
        <v>#NAME?</v>
      </c>
      <c r="AW456" s="11" t="e">
        <f ca="1">_xlfn.MAXIFS(Table15[High Intensity Distance (m)_&gt;15],Table15[Name],Table15[[#This Row],[Name]])</f>
        <v>#NAME?</v>
      </c>
      <c r="AX456" s="11" t="e">
        <f ca="1">_xlfn.MAXIFS(Table15[Velocity Zone 5 (20-25 Km/h) (m)],Table15[Name],Table15[[#This Row],[Name]])</f>
        <v>#NAME?</v>
      </c>
      <c r="AY456" s="11" t="e">
        <f ca="1">_xlfn.MAXIFS(Table15[Total Player Load],Table15[Name],Table15[[#This Row],[Name]])</f>
        <v>#NAME?</v>
      </c>
      <c r="AZ456" s="11" t="e">
        <f ca="1">_xlfn.MAXIFS(Table15[ACC+DEC],Table15[Name],Table15[[#This Row],[Name]])</f>
        <v>#NAME?</v>
      </c>
      <c r="BA456" s="11">
        <f>CONVERT(Table15[[#This Row],[Total Duration]],"day","mn")</f>
        <v>72.816666666666677</v>
      </c>
      <c r="BB456" s="12">
        <f>Table15[[#This Row],[HSD Above 20 km/h]]/Table15[[#This Row],[Duration(min)]]</f>
        <v>4.6604713664454103</v>
      </c>
      <c r="BC456" s="12">
        <f>Table15[[#This Row],[Velocity Zone 4 (15-20 Km/h) (m)]]/Table15[[#This Row],[Duration(min)]]</f>
        <v>9.3859008010986482</v>
      </c>
      <c r="BD456" s="12">
        <f>Table15[[#This Row],[Velocity Zone 6 (25 + Km/h) (m)]]/Table15[[#This Row],[Duration(min)]]</f>
        <v>0.87713435568780029</v>
      </c>
      <c r="BE456" s="12">
        <f>Table15[[#This Row],[Acceleration B1-3 Total Efforts (Gen 2)]]/Table15[[#This Row],[Duration(min)]]</f>
        <v>1.3046463721675439</v>
      </c>
      <c r="BF456" s="12">
        <f>Table15[[#This Row],[Deceleration B1-3 Total Efforts (Gen 2)]]/Table15[[#This Row],[Duration(min)]]</f>
        <v>0.94758525978484764</v>
      </c>
      <c r="BG456" s="12">
        <f>Table15[[#This Row],[High Intensity Distance (m)_&gt;15]]/Table15[[#This Row],[Duration(min)]]</f>
        <v>14.046372167544058</v>
      </c>
      <c r="BH456" s="12">
        <f>Table15[[#This Row],[Velocity Zone 5 (20-25 Km/h) (m)]]/Table15[[#This Row],[Duration(min)]]</f>
        <v>3.7833370107576094</v>
      </c>
      <c r="BI456" s="12">
        <f>Table15[[#This Row],[Total Player Load]]/Table15[[#This Row],[Duration(min)]]</f>
        <v>9.8561126573586613</v>
      </c>
      <c r="BJ456" s="12">
        <f>Table15[[#This Row],[ACC+DEC]]/Table15[[#This Row],[Duration(min)]]</f>
        <v>2.2522316319523914</v>
      </c>
      <c r="BK456" s="11"/>
      <c r="BL456" s="11"/>
    </row>
    <row r="457" spans="1:64" x14ac:dyDescent="0.3">
      <c r="A457" s="6" t="s">
        <v>34</v>
      </c>
      <c r="B457" s="6" t="s">
        <v>162</v>
      </c>
      <c r="C457" s="18" t="s">
        <v>300</v>
      </c>
      <c r="D457" s="6" t="s">
        <v>19</v>
      </c>
      <c r="E457" s="17" t="s">
        <v>302</v>
      </c>
      <c r="F457" s="19">
        <v>5373.9121100000002</v>
      </c>
      <c r="G457" s="19">
        <v>330.47998999999999</v>
      </c>
      <c r="H457" s="19">
        <v>28.298539999999999</v>
      </c>
      <c r="I457" s="19">
        <v>431.92998999999998</v>
      </c>
      <c r="J457" s="19">
        <v>53.15</v>
      </c>
      <c r="K457" s="19">
        <v>43</v>
      </c>
      <c r="L457" s="19">
        <v>35</v>
      </c>
      <c r="M457" s="19">
        <v>762.40998000000002</v>
      </c>
      <c r="N457" s="19">
        <v>277.32999000000001</v>
      </c>
      <c r="O457" s="19">
        <v>475.24874999999997</v>
      </c>
      <c r="P457" s="25">
        <v>72.854590000000002</v>
      </c>
      <c r="Q457" s="26">
        <f>SUM(Table15[[#This Row],[Acceleration B1-3 Total Efforts (Gen 2)]:[Deceleration B1-3 Total Efforts (Gen 2)]])</f>
        <v>78</v>
      </c>
      <c r="R457" s="22">
        <f>AVERAGEIF(Table15[Name],Table15[[#This Row],[Name]],Table15[Total Distance (m)])</f>
        <v>5581.052372000001</v>
      </c>
      <c r="S457" s="11">
        <f>AVERAGEIF(Table15[Name],Table15[[#This Row],[Name]],Table15[HSD Above 20 km/h])</f>
        <v>222.46299999999994</v>
      </c>
      <c r="T457" s="11">
        <f>AVERAGEIF(Table15[Name],Table15[[#This Row],[Name]],Table15[Maximum Velocity (km/h)])</f>
        <v>25.694832333333334</v>
      </c>
      <c r="U457" s="11">
        <f>AVERAGEIF(Table15[Name],Table15[[#This Row],[Name]],Table15[Velocity Zone 4 (15-20 Km/h) (m)])</f>
        <v>541.62199466666652</v>
      </c>
      <c r="V457" s="11">
        <f>AVERAGEIF(Table15[Name],Table15[[#This Row],[Name]],Table15[Velocity Zone 6 (25 + Km/h) (m)])</f>
        <v>43.164333333333325</v>
      </c>
      <c r="W457" s="11">
        <f>AVERAGEIF(Table15[Name],Table15[[#This Row],[Name]],Table15[Acceleration B1-3 Total Efforts (Gen 2)])</f>
        <v>53.666666666666664</v>
      </c>
      <c r="X457" s="11">
        <f>AVERAGEIF(Table15[Name],Table15[[#This Row],[Name]],Table15[Deceleration B1-3 Total Efforts (Gen 2)])</f>
        <v>40</v>
      </c>
      <c r="Y457" s="11">
        <f>AVERAGEIF(Table15[Name],Table15[[#This Row],[Name]],Table15[High Intensity Distance (m)_&gt;15])</f>
        <v>764.0849946666666</v>
      </c>
      <c r="Z457" s="11">
        <f>AVERAGEIF(Table15[Name],Table15[[#This Row],[Name]],Table15[Velocity Zone 5 (20-25 Km/h) (m)])</f>
        <v>179.29866666666666</v>
      </c>
      <c r="AA457" s="11">
        <f>AVERAGEIF(Table15[Name],Table15[[#This Row],[Name]],Table15[Total Player Load])</f>
        <v>509.93909600000012</v>
      </c>
      <c r="AB457" s="11">
        <f>AVERAGEIF(Table15[Name],Table15[[#This Row],[Name]],Table15[ACC+DEC])</f>
        <v>93.666666666666671</v>
      </c>
      <c r="AC457" s="11">
        <f>AVERAGE(Table15[Total Distance (m)])</f>
        <v>5546.0900840188679</v>
      </c>
      <c r="AD457" s="11">
        <f>AVERAGE(Table15[HSD Above 20 km/h])</f>
        <v>248.67511279245289</v>
      </c>
      <c r="AE457" s="11">
        <f>AVERAGE(Table15[Maximum Velocity (km/h)])</f>
        <v>25.938714150943401</v>
      </c>
      <c r="AF457" s="11">
        <f>AVERAGE(Table15[Velocity Zone 4 (15-20 Km/h) (m)])</f>
        <v>585.63754809433908</v>
      </c>
      <c r="AG457" s="11">
        <f>AVERAGE(Table15[Velocity Zone 6 (25 + Km/h) (m)])</f>
        <v>55.103452830188672</v>
      </c>
      <c r="AH457" s="11">
        <f>AVERAGE(Table15[Acceleration B1-3 Total Efforts (Gen 2)])</f>
        <v>70.932075471698113</v>
      </c>
      <c r="AI457" s="11">
        <f>AVERAGE(Table15[Deceleration B1-3 Total Efforts (Gen 2)])</f>
        <v>58.513207547169813</v>
      </c>
      <c r="AJ457" s="11">
        <f>AVERAGE(Table15[High Intensity Distance (m)_&gt;15])</f>
        <v>834.31266088679206</v>
      </c>
      <c r="AK457" s="11">
        <f>AVERAGE(Table15[Velocity Zone 5 (20-25 Km/h) (m)])</f>
        <v>193.57165996226419</v>
      </c>
      <c r="AL457" s="11">
        <f>AVERAGE(Table15[Total Player Load])</f>
        <v>612.17092028301886</v>
      </c>
      <c r="AM457" s="11">
        <f>AVERAGE(Table15[ACC+DEC])</f>
        <v>129.44528301886791</v>
      </c>
      <c r="AN457" s="11" t="str">
        <f>TEXT(Table15[[#This Row],[Date]],"mmmm")</f>
        <v>août</v>
      </c>
      <c r="AO457" s="11" t="e">
        <f ca="1">_xlfn.MAXIFS(Table15[Total Distance (m)],Table15[Name],Table15[[#This Row],[Name]])</f>
        <v>#NAME?</v>
      </c>
      <c r="AP457" s="11" t="e">
        <f ca="1">_xlfn.MAXIFS(Table15[HSD Above 20 km/h],Table15[Name],Table15[[#This Row],[Name]])</f>
        <v>#NAME?</v>
      </c>
      <c r="AQ457" s="11" t="e">
        <f ca="1">_xlfn.MAXIFS(Table15[Maximum Velocity (km/h)],Table15[Name],Table15[[#This Row],[Name]])</f>
        <v>#NAME?</v>
      </c>
      <c r="AR457" s="9" t="e">
        <f ca="1">Table15[[#This Row],[Maximum Velocity (km/h)]]/Table15[[#This Row],[Max_Maximum Velocity (km/h)]]</f>
        <v>#NAME?</v>
      </c>
      <c r="AS457" s="11" t="e">
        <f ca="1">_xlfn.MAXIFS(Table15[Velocity Zone 4 (15-20 Km/h) (m)],Table15[Name],Table15[[#This Row],[Name]])</f>
        <v>#NAME?</v>
      </c>
      <c r="AT457" s="11" t="e">
        <f ca="1">_xlfn.MAXIFS(Table15[Velocity Zone 6 (25 + Km/h) (m)],Table15[Name],Table15[[#This Row],[Name]])</f>
        <v>#NAME?</v>
      </c>
      <c r="AU457" s="11" t="e">
        <f ca="1">_xlfn.MAXIFS(Table15[Acceleration B1-3 Total Efforts (Gen 2)],Table15[Name],Table15[[#This Row],[Name]])</f>
        <v>#NAME?</v>
      </c>
      <c r="AV457" s="11" t="e">
        <f ca="1">_xlfn.MAXIFS(Table15[Deceleration B1-3 Total Efforts (Gen 2)],Table15[Name],Table15[[#This Row],[Name]])</f>
        <v>#NAME?</v>
      </c>
      <c r="AW457" s="11" t="e">
        <f ca="1">_xlfn.MAXIFS(Table15[High Intensity Distance (m)_&gt;15],Table15[Name],Table15[[#This Row],[Name]])</f>
        <v>#NAME?</v>
      </c>
      <c r="AX457" s="11" t="e">
        <f ca="1">_xlfn.MAXIFS(Table15[Velocity Zone 5 (20-25 Km/h) (m)],Table15[Name],Table15[[#This Row],[Name]])</f>
        <v>#NAME?</v>
      </c>
      <c r="AY457" s="11" t="e">
        <f ca="1">_xlfn.MAXIFS(Table15[Total Player Load],Table15[Name],Table15[[#This Row],[Name]])</f>
        <v>#NAME?</v>
      </c>
      <c r="AZ457" s="11" t="e">
        <f ca="1">_xlfn.MAXIFS(Table15[ACC+DEC],Table15[Name],Table15[[#This Row],[Name]])</f>
        <v>#NAME?</v>
      </c>
      <c r="BA457" s="11">
        <f>CONVERT(Table15[[#This Row],[Total Duration]],"day","mn")</f>
        <v>73.750000000000014</v>
      </c>
      <c r="BB457" s="12">
        <f>Table15[[#This Row],[HSD Above 20 km/h]]/Table15[[#This Row],[Duration(min)]]</f>
        <v>4.4810846101694901</v>
      </c>
      <c r="BC457" s="12">
        <f>Table15[[#This Row],[Velocity Zone 4 (15-20 Km/h) (m)]]/Table15[[#This Row],[Duration(min)]]</f>
        <v>5.856677830508473</v>
      </c>
      <c r="BD457" s="12">
        <f>Table15[[#This Row],[Velocity Zone 6 (25 + Km/h) (m)]]/Table15[[#This Row],[Duration(min)]]</f>
        <v>0.72067796610169477</v>
      </c>
      <c r="BE457" s="12">
        <f>Table15[[#This Row],[Acceleration B1-3 Total Efforts (Gen 2)]]/Table15[[#This Row],[Duration(min)]]</f>
        <v>0.58305084745762703</v>
      </c>
      <c r="BF457" s="12">
        <f>Table15[[#This Row],[Deceleration B1-3 Total Efforts (Gen 2)]]/Table15[[#This Row],[Duration(min)]]</f>
        <v>0.47457627118644058</v>
      </c>
      <c r="BG457" s="12">
        <f>Table15[[#This Row],[High Intensity Distance (m)_&gt;15]]/Table15[[#This Row],[Duration(min)]]</f>
        <v>10.337762440677965</v>
      </c>
      <c r="BH457" s="12">
        <f>Table15[[#This Row],[Velocity Zone 5 (20-25 Km/h) (m)]]/Table15[[#This Row],[Duration(min)]]</f>
        <v>3.7604066440677961</v>
      </c>
      <c r="BI457" s="12">
        <f>Table15[[#This Row],[Total Player Load]]/Table15[[#This Row],[Duration(min)]]</f>
        <v>6.4440508474576257</v>
      </c>
      <c r="BJ457" s="12">
        <f>Table15[[#This Row],[ACC+DEC]]/Table15[[#This Row],[Duration(min)]]</f>
        <v>1.0576271186440676</v>
      </c>
      <c r="BK457" s="11"/>
      <c r="BL457" s="11"/>
    </row>
    <row r="458" spans="1:64" x14ac:dyDescent="0.3">
      <c r="A458" s="6" t="s">
        <v>132</v>
      </c>
      <c r="B458" s="6" t="s">
        <v>162</v>
      </c>
      <c r="C458" s="18" t="s">
        <v>300</v>
      </c>
      <c r="D458" s="6" t="s">
        <v>133</v>
      </c>
      <c r="E458" s="17" t="s">
        <v>301</v>
      </c>
      <c r="F458" s="19">
        <v>5819.3261700000003</v>
      </c>
      <c r="G458" s="19">
        <v>349.73998999999998</v>
      </c>
      <c r="H458" s="19">
        <v>28.259550000000001</v>
      </c>
      <c r="I458" s="19">
        <v>555.29998999999998</v>
      </c>
      <c r="J458" s="19">
        <v>65.91</v>
      </c>
      <c r="K458" s="19">
        <v>88</v>
      </c>
      <c r="L458" s="19">
        <v>60</v>
      </c>
      <c r="M458" s="19">
        <v>905.03998000000001</v>
      </c>
      <c r="N458" s="19">
        <v>283.82999000000001</v>
      </c>
      <c r="O458" s="19">
        <v>650.87714000000005</v>
      </c>
      <c r="P458" s="25">
        <v>79.48415</v>
      </c>
      <c r="Q458" s="26">
        <f>SUM(Table15[[#This Row],[Acceleration B1-3 Total Efforts (Gen 2)]:[Deceleration B1-3 Total Efforts (Gen 2)]])</f>
        <v>148</v>
      </c>
      <c r="R458" s="22">
        <f>AVERAGEIF(Table15[Name],Table15[[#This Row],[Name]],Table15[Total Distance (m)])</f>
        <v>5479.0795495652173</v>
      </c>
      <c r="S458" s="11">
        <f>AVERAGEIF(Table15[Name],Table15[[#This Row],[Name]],Table15[HSD Above 20 km/h])</f>
        <v>386.95826173913048</v>
      </c>
      <c r="T458" s="11">
        <f>AVERAGEIF(Table15[Name],Table15[[#This Row],[Name]],Table15[Maximum Velocity (km/h)])</f>
        <v>29.089952173913051</v>
      </c>
      <c r="U458" s="11">
        <f>AVERAGEIF(Table15[Name],Table15[[#This Row],[Name]],Table15[Velocity Zone 4 (15-20 Km/h) (m)])</f>
        <v>636.45826130434773</v>
      </c>
      <c r="V458" s="11">
        <f>AVERAGEIF(Table15[Name],Table15[[#This Row],[Name]],Table15[Velocity Zone 6 (25 + Km/h) (m)])</f>
        <v>92.425217391304358</v>
      </c>
      <c r="W458" s="11">
        <f>AVERAGEIF(Table15[Name],Table15[[#This Row],[Name]],Table15[Acceleration B1-3 Total Efforts (Gen 2)])</f>
        <v>88.347826086956516</v>
      </c>
      <c r="X458" s="11">
        <f>AVERAGEIF(Table15[Name],Table15[[#This Row],[Name]],Table15[Deceleration B1-3 Total Efforts (Gen 2)])</f>
        <v>63.434782608695649</v>
      </c>
      <c r="Y458" s="11">
        <f>AVERAGEIF(Table15[Name],Table15[[#This Row],[Name]],Table15[High Intensity Distance (m)_&gt;15])</f>
        <v>1023.4165230434783</v>
      </c>
      <c r="Z458" s="11">
        <f>AVERAGEIF(Table15[Name],Table15[[#This Row],[Name]],Table15[Velocity Zone 5 (20-25 Km/h) (m)])</f>
        <v>294.53304434782609</v>
      </c>
      <c r="AA458" s="11">
        <f>AVERAGEIF(Table15[Name],Table15[[#This Row],[Name]],Table15[Total Player Load])</f>
        <v>648.57789217391303</v>
      </c>
      <c r="AB458" s="11">
        <f>AVERAGEIF(Table15[Name],Table15[[#This Row],[Name]],Table15[ACC+DEC])</f>
        <v>151.78260869565219</v>
      </c>
      <c r="AC458" s="11">
        <f>AVERAGE(Table15[Total Distance (m)])</f>
        <v>5546.0900840188679</v>
      </c>
      <c r="AD458" s="11">
        <f>AVERAGE(Table15[HSD Above 20 km/h])</f>
        <v>248.67511279245289</v>
      </c>
      <c r="AE458" s="11">
        <f>AVERAGE(Table15[Maximum Velocity (km/h)])</f>
        <v>25.938714150943401</v>
      </c>
      <c r="AF458" s="11">
        <f>AVERAGE(Table15[Velocity Zone 4 (15-20 Km/h) (m)])</f>
        <v>585.63754809433908</v>
      </c>
      <c r="AG458" s="11">
        <f>AVERAGE(Table15[Velocity Zone 6 (25 + Km/h) (m)])</f>
        <v>55.103452830188672</v>
      </c>
      <c r="AH458" s="11">
        <f>AVERAGE(Table15[Acceleration B1-3 Total Efforts (Gen 2)])</f>
        <v>70.932075471698113</v>
      </c>
      <c r="AI458" s="11">
        <f>AVERAGE(Table15[Deceleration B1-3 Total Efforts (Gen 2)])</f>
        <v>58.513207547169813</v>
      </c>
      <c r="AJ458" s="11">
        <f>AVERAGE(Table15[High Intensity Distance (m)_&gt;15])</f>
        <v>834.31266088679206</v>
      </c>
      <c r="AK458" s="11">
        <f>AVERAGE(Table15[Velocity Zone 5 (20-25 Km/h) (m)])</f>
        <v>193.57165996226419</v>
      </c>
      <c r="AL458" s="11">
        <f>AVERAGE(Table15[Total Player Load])</f>
        <v>612.17092028301886</v>
      </c>
      <c r="AM458" s="11">
        <f>AVERAGE(Table15[ACC+DEC])</f>
        <v>129.44528301886791</v>
      </c>
      <c r="AN458" s="11" t="str">
        <f>TEXT(Table15[[#This Row],[Date]],"mmmm")</f>
        <v>août</v>
      </c>
      <c r="AO458" s="11" t="e">
        <f ca="1">_xlfn.MAXIFS(Table15[Total Distance (m)],Table15[Name],Table15[[#This Row],[Name]])</f>
        <v>#NAME?</v>
      </c>
      <c r="AP458" s="11" t="e">
        <f ca="1">_xlfn.MAXIFS(Table15[HSD Above 20 km/h],Table15[Name],Table15[[#This Row],[Name]])</f>
        <v>#NAME?</v>
      </c>
      <c r="AQ458" s="11" t="e">
        <f ca="1">_xlfn.MAXIFS(Table15[Maximum Velocity (km/h)],Table15[Name],Table15[[#This Row],[Name]])</f>
        <v>#NAME?</v>
      </c>
      <c r="AR458" s="9" t="e">
        <f ca="1">Table15[[#This Row],[Maximum Velocity (km/h)]]/Table15[[#This Row],[Max_Maximum Velocity (km/h)]]</f>
        <v>#NAME?</v>
      </c>
      <c r="AS458" s="11" t="e">
        <f ca="1">_xlfn.MAXIFS(Table15[Velocity Zone 4 (15-20 Km/h) (m)],Table15[Name],Table15[[#This Row],[Name]])</f>
        <v>#NAME?</v>
      </c>
      <c r="AT458" s="11" t="e">
        <f ca="1">_xlfn.MAXIFS(Table15[Velocity Zone 6 (25 + Km/h) (m)],Table15[Name],Table15[[#This Row],[Name]])</f>
        <v>#NAME?</v>
      </c>
      <c r="AU458" s="11" t="e">
        <f ca="1">_xlfn.MAXIFS(Table15[Acceleration B1-3 Total Efforts (Gen 2)],Table15[Name],Table15[[#This Row],[Name]])</f>
        <v>#NAME?</v>
      </c>
      <c r="AV458" s="11" t="e">
        <f ca="1">_xlfn.MAXIFS(Table15[Deceleration B1-3 Total Efforts (Gen 2)],Table15[Name],Table15[[#This Row],[Name]])</f>
        <v>#NAME?</v>
      </c>
      <c r="AW458" s="11" t="e">
        <f ca="1">_xlfn.MAXIFS(Table15[High Intensity Distance (m)_&gt;15],Table15[Name],Table15[[#This Row],[Name]])</f>
        <v>#NAME?</v>
      </c>
      <c r="AX458" s="11" t="e">
        <f ca="1">_xlfn.MAXIFS(Table15[Velocity Zone 5 (20-25 Km/h) (m)],Table15[Name],Table15[[#This Row],[Name]])</f>
        <v>#NAME?</v>
      </c>
      <c r="AY458" s="11" t="e">
        <f ca="1">_xlfn.MAXIFS(Table15[Total Player Load],Table15[Name],Table15[[#This Row],[Name]])</f>
        <v>#NAME?</v>
      </c>
      <c r="AZ458" s="11" t="e">
        <f ca="1">_xlfn.MAXIFS(Table15[ACC+DEC],Table15[Name],Table15[[#This Row],[Name]])</f>
        <v>#NAME?</v>
      </c>
      <c r="BA458" s="11">
        <f>CONVERT(Table15[[#This Row],[Total Duration]],"day","mn")</f>
        <v>73.2</v>
      </c>
      <c r="BB458" s="12">
        <f>Table15[[#This Row],[HSD Above 20 km/h]]/Table15[[#This Row],[Duration(min)]]</f>
        <v>4.7778687158469939</v>
      </c>
      <c r="BC458" s="12">
        <f>Table15[[#This Row],[Velocity Zone 4 (15-20 Km/h) (m)]]/Table15[[#This Row],[Duration(min)]]</f>
        <v>7.586065437158469</v>
      </c>
      <c r="BD458" s="12">
        <f>Table15[[#This Row],[Velocity Zone 6 (25 + Km/h) (m)]]/Table15[[#This Row],[Duration(min)]]</f>
        <v>0.90040983606557368</v>
      </c>
      <c r="BE458" s="12">
        <f>Table15[[#This Row],[Acceleration B1-3 Total Efforts (Gen 2)]]/Table15[[#This Row],[Duration(min)]]</f>
        <v>1.2021857923497268</v>
      </c>
      <c r="BF458" s="12">
        <f>Table15[[#This Row],[Deceleration B1-3 Total Efforts (Gen 2)]]/Table15[[#This Row],[Duration(min)]]</f>
        <v>0.81967213114754101</v>
      </c>
      <c r="BG458" s="12">
        <f>Table15[[#This Row],[High Intensity Distance (m)_&gt;15]]/Table15[[#This Row],[Duration(min)]]</f>
        <v>12.363934153005465</v>
      </c>
      <c r="BH458" s="12">
        <f>Table15[[#This Row],[Velocity Zone 5 (20-25 Km/h) (m)]]/Table15[[#This Row],[Duration(min)]]</f>
        <v>3.8774588797814209</v>
      </c>
      <c r="BI458" s="12">
        <f>Table15[[#This Row],[Total Player Load]]/Table15[[#This Row],[Duration(min)]]</f>
        <v>8.8917642076502741</v>
      </c>
      <c r="BJ458" s="12">
        <f>Table15[[#This Row],[ACC+DEC]]/Table15[[#This Row],[Duration(min)]]</f>
        <v>2.0218579234972678</v>
      </c>
      <c r="BK458" s="11"/>
      <c r="BL458" s="11"/>
    </row>
    <row r="459" spans="1:64" x14ac:dyDescent="0.3">
      <c r="A459" s="6" t="s">
        <v>38</v>
      </c>
      <c r="B459" s="6" t="s">
        <v>162</v>
      </c>
      <c r="C459" s="18" t="s">
        <v>300</v>
      </c>
      <c r="D459" s="6" t="s">
        <v>36</v>
      </c>
      <c r="E459" s="17" t="s">
        <v>303</v>
      </c>
      <c r="F459" s="19">
        <v>5978.84033</v>
      </c>
      <c r="G459" s="19">
        <v>220.05</v>
      </c>
      <c r="H459" s="19">
        <v>29.527640000000002</v>
      </c>
      <c r="I459" s="19">
        <v>640.60999000000004</v>
      </c>
      <c r="J459" s="19">
        <v>31.57</v>
      </c>
      <c r="K459" s="19">
        <v>84</v>
      </c>
      <c r="L459" s="19">
        <v>80</v>
      </c>
      <c r="M459" s="19">
        <v>860.65998999999999</v>
      </c>
      <c r="N459" s="19">
        <v>188.48</v>
      </c>
      <c r="O459" s="19">
        <v>634.88495</v>
      </c>
      <c r="P459" s="25">
        <v>82.102119999999999</v>
      </c>
      <c r="Q459" s="26">
        <f>SUM(Table15[[#This Row],[Acceleration B1-3 Total Efforts (Gen 2)]:[Deceleration B1-3 Total Efforts (Gen 2)]])</f>
        <v>164</v>
      </c>
      <c r="R459" s="22">
        <f>AVERAGEIF(Table15[Name],Table15[[#This Row],[Name]],Table15[Total Distance (m)])</f>
        <v>5862.2701721428584</v>
      </c>
      <c r="S459" s="11">
        <f>AVERAGEIF(Table15[Name],Table15[[#This Row],[Name]],Table15[HSD Above 20 km/h])</f>
        <v>234.10142785714288</v>
      </c>
      <c r="T459" s="11">
        <f>AVERAGEIF(Table15[Name],Table15[[#This Row],[Name]],Table15[Maximum Velocity (km/h)])</f>
        <v>25.695756428571428</v>
      </c>
      <c r="U459" s="11">
        <f>AVERAGEIF(Table15[Name],Table15[[#This Row],[Name]],Table15[Velocity Zone 4 (15-20 Km/h) (m)])</f>
        <v>673.12214035714283</v>
      </c>
      <c r="V459" s="11">
        <f>AVERAGEIF(Table15[Name],Table15[[#This Row],[Name]],Table15[Velocity Zone 6 (25 + Km/h) (m)])</f>
        <v>30.467142857142857</v>
      </c>
      <c r="W459" s="11">
        <f>AVERAGEIF(Table15[Name],Table15[[#This Row],[Name]],Table15[Acceleration B1-3 Total Efforts (Gen 2)])</f>
        <v>78.285714285714292</v>
      </c>
      <c r="X459" s="11">
        <f>AVERAGEIF(Table15[Name],Table15[[#This Row],[Name]],Table15[Deceleration B1-3 Total Efforts (Gen 2)])</f>
        <v>71.178571428571431</v>
      </c>
      <c r="Y459" s="11">
        <f>AVERAGEIF(Table15[Name],Table15[[#This Row],[Name]],Table15[High Intensity Distance (m)_&gt;15])</f>
        <v>907.22356821428571</v>
      </c>
      <c r="Z459" s="11">
        <f>AVERAGEIF(Table15[Name],Table15[[#This Row],[Name]],Table15[Velocity Zone 5 (20-25 Km/h) (m)])</f>
        <v>203.63428500000001</v>
      </c>
      <c r="AA459" s="11">
        <f>AVERAGEIF(Table15[Name],Table15[[#This Row],[Name]],Table15[Total Player Load])</f>
        <v>656.75099392857157</v>
      </c>
      <c r="AB459" s="11">
        <f>AVERAGEIF(Table15[Name],Table15[[#This Row],[Name]],Table15[ACC+DEC])</f>
        <v>149.46428571428572</v>
      </c>
      <c r="AC459" s="11">
        <f>AVERAGE(Table15[Total Distance (m)])</f>
        <v>5546.0900840188679</v>
      </c>
      <c r="AD459" s="11">
        <f>AVERAGE(Table15[HSD Above 20 km/h])</f>
        <v>248.67511279245289</v>
      </c>
      <c r="AE459" s="11">
        <f>AVERAGE(Table15[Maximum Velocity (km/h)])</f>
        <v>25.938714150943401</v>
      </c>
      <c r="AF459" s="11">
        <f>AVERAGE(Table15[Velocity Zone 4 (15-20 Km/h) (m)])</f>
        <v>585.63754809433908</v>
      </c>
      <c r="AG459" s="11">
        <f>AVERAGE(Table15[Velocity Zone 6 (25 + Km/h) (m)])</f>
        <v>55.103452830188672</v>
      </c>
      <c r="AH459" s="11">
        <f>AVERAGE(Table15[Acceleration B1-3 Total Efforts (Gen 2)])</f>
        <v>70.932075471698113</v>
      </c>
      <c r="AI459" s="11">
        <f>AVERAGE(Table15[Deceleration B1-3 Total Efforts (Gen 2)])</f>
        <v>58.513207547169813</v>
      </c>
      <c r="AJ459" s="11">
        <f>AVERAGE(Table15[High Intensity Distance (m)_&gt;15])</f>
        <v>834.31266088679206</v>
      </c>
      <c r="AK459" s="11">
        <f>AVERAGE(Table15[Velocity Zone 5 (20-25 Km/h) (m)])</f>
        <v>193.57165996226419</v>
      </c>
      <c r="AL459" s="11">
        <f>AVERAGE(Table15[Total Player Load])</f>
        <v>612.17092028301886</v>
      </c>
      <c r="AM459" s="11">
        <f>AVERAGE(Table15[ACC+DEC])</f>
        <v>129.44528301886791</v>
      </c>
      <c r="AN459" s="11" t="str">
        <f>TEXT(Table15[[#This Row],[Date]],"mmmm")</f>
        <v>août</v>
      </c>
      <c r="AO459" s="11" t="e">
        <f ca="1">_xlfn.MAXIFS(Table15[Total Distance (m)],Table15[Name],Table15[[#This Row],[Name]])</f>
        <v>#NAME?</v>
      </c>
      <c r="AP459" s="11" t="e">
        <f ca="1">_xlfn.MAXIFS(Table15[HSD Above 20 km/h],Table15[Name],Table15[[#This Row],[Name]])</f>
        <v>#NAME?</v>
      </c>
      <c r="AQ459" s="11" t="e">
        <f ca="1">_xlfn.MAXIFS(Table15[Maximum Velocity (km/h)],Table15[Name],Table15[[#This Row],[Name]])</f>
        <v>#NAME?</v>
      </c>
      <c r="AR459" s="9" t="e">
        <f ca="1">Table15[[#This Row],[Maximum Velocity (km/h)]]/Table15[[#This Row],[Max_Maximum Velocity (km/h)]]</f>
        <v>#NAME?</v>
      </c>
      <c r="AS459" s="11" t="e">
        <f ca="1">_xlfn.MAXIFS(Table15[Velocity Zone 4 (15-20 Km/h) (m)],Table15[Name],Table15[[#This Row],[Name]])</f>
        <v>#NAME?</v>
      </c>
      <c r="AT459" s="11" t="e">
        <f ca="1">_xlfn.MAXIFS(Table15[Velocity Zone 6 (25 + Km/h) (m)],Table15[Name],Table15[[#This Row],[Name]])</f>
        <v>#NAME?</v>
      </c>
      <c r="AU459" s="11" t="e">
        <f ca="1">_xlfn.MAXIFS(Table15[Acceleration B1-3 Total Efforts (Gen 2)],Table15[Name],Table15[[#This Row],[Name]])</f>
        <v>#NAME?</v>
      </c>
      <c r="AV459" s="11" t="e">
        <f ca="1">_xlfn.MAXIFS(Table15[Deceleration B1-3 Total Efforts (Gen 2)],Table15[Name],Table15[[#This Row],[Name]])</f>
        <v>#NAME?</v>
      </c>
      <c r="AW459" s="11" t="e">
        <f ca="1">_xlfn.MAXIFS(Table15[High Intensity Distance (m)_&gt;15],Table15[Name],Table15[[#This Row],[Name]])</f>
        <v>#NAME?</v>
      </c>
      <c r="AX459" s="11" t="e">
        <f ca="1">_xlfn.MAXIFS(Table15[Velocity Zone 5 (20-25 Km/h) (m)],Table15[Name],Table15[[#This Row],[Name]])</f>
        <v>#NAME?</v>
      </c>
      <c r="AY459" s="11" t="e">
        <f ca="1">_xlfn.MAXIFS(Table15[Total Player Load],Table15[Name],Table15[[#This Row],[Name]])</f>
        <v>#NAME?</v>
      </c>
      <c r="AZ459" s="11" t="e">
        <f ca="1">_xlfn.MAXIFS(Table15[ACC+DEC],Table15[Name],Table15[[#This Row],[Name]])</f>
        <v>#NAME?</v>
      </c>
      <c r="BA459" s="11">
        <f>CONVERT(Table15[[#This Row],[Total Duration]],"day","mn")</f>
        <v>72.816666666666677</v>
      </c>
      <c r="BB459" s="12">
        <f>Table15[[#This Row],[HSD Above 20 km/h]]/Table15[[#This Row],[Duration(min)]]</f>
        <v>3.0219729915312428</v>
      </c>
      <c r="BC459" s="12">
        <f>Table15[[#This Row],[Velocity Zone 4 (15-20 Km/h) (m)]]/Table15[[#This Row],[Duration(min)]]</f>
        <v>8.7975736781872271</v>
      </c>
      <c r="BD459" s="12">
        <f>Table15[[#This Row],[Velocity Zone 6 (25 + Km/h) (m)]]/Table15[[#This Row],[Duration(min)]]</f>
        <v>0.43355458915083539</v>
      </c>
      <c r="BE459" s="12">
        <f>Table15[[#This Row],[Acceleration B1-3 Total Efforts (Gen 2)]]/Table15[[#This Row],[Duration(min)]]</f>
        <v>1.1535820553902494</v>
      </c>
      <c r="BF459" s="12">
        <f>Table15[[#This Row],[Deceleration B1-3 Total Efforts (Gen 2)]]/Table15[[#This Row],[Duration(min)]]</f>
        <v>1.0986495765621422</v>
      </c>
      <c r="BG459" s="12">
        <f>Table15[[#This Row],[High Intensity Distance (m)_&gt;15]]/Table15[[#This Row],[Duration(min)]]</f>
        <v>11.81954666971847</v>
      </c>
      <c r="BH459" s="12">
        <f>Table15[[#This Row],[Velocity Zone 5 (20-25 Km/h) (m)]]/Table15[[#This Row],[Duration(min)]]</f>
        <v>2.5884184023804071</v>
      </c>
      <c r="BI459" s="12">
        <f>Table15[[#This Row],[Total Player Load]]/Table15[[#This Row],[Duration(min)]]</f>
        <v>8.7189510185397108</v>
      </c>
      <c r="BJ459" s="12">
        <f>Table15[[#This Row],[ACC+DEC]]/Table15[[#This Row],[Duration(min)]]</f>
        <v>2.2522316319523914</v>
      </c>
      <c r="BK459" s="11"/>
      <c r="BL459" s="11"/>
    </row>
    <row r="460" spans="1:64" x14ac:dyDescent="0.3">
      <c r="A460" s="6" t="s">
        <v>12</v>
      </c>
      <c r="B460" s="6" t="s">
        <v>283</v>
      </c>
      <c r="C460" s="18" t="s">
        <v>306</v>
      </c>
      <c r="D460" s="6" t="s">
        <v>13</v>
      </c>
      <c r="E460" s="17" t="s">
        <v>307</v>
      </c>
      <c r="F460" s="19">
        <v>3880.8349600000001</v>
      </c>
      <c r="G460" s="19">
        <v>74.17</v>
      </c>
      <c r="H460" s="19">
        <v>27.093240000000002</v>
      </c>
      <c r="I460" s="19">
        <v>269.29001</v>
      </c>
      <c r="J460" s="19">
        <v>10.47</v>
      </c>
      <c r="K460" s="19">
        <v>62</v>
      </c>
      <c r="L460" s="19">
        <v>42</v>
      </c>
      <c r="M460" s="19">
        <v>343.46001000000001</v>
      </c>
      <c r="N460" s="19">
        <v>63.7</v>
      </c>
      <c r="O460" s="19">
        <v>423.99642999999998</v>
      </c>
      <c r="P460" s="25">
        <v>51.235080000000004</v>
      </c>
      <c r="Q460" s="26">
        <f>SUM(Table15[[#This Row],[Acceleration B1-3 Total Efforts (Gen 2)]:[Deceleration B1-3 Total Efforts (Gen 2)]])</f>
        <v>104</v>
      </c>
      <c r="R460" s="22">
        <f>AVERAGEIF(Table15[Name],Table15[[#This Row],[Name]],Table15[Total Distance (m)])</f>
        <v>5856.8354133333323</v>
      </c>
      <c r="S460" s="11">
        <f>AVERAGEIF(Table15[Name],Table15[[#This Row],[Name]],Table15[HSD Above 20 km/h])</f>
        <v>236.25925888888889</v>
      </c>
      <c r="T460" s="11">
        <f>AVERAGEIF(Table15[Name],Table15[[#This Row],[Name]],Table15[Maximum Velocity (km/h)])</f>
        <v>26.173386666666666</v>
      </c>
      <c r="U460" s="11">
        <f>AVERAGEIF(Table15[Name],Table15[[#This Row],[Name]],Table15[Velocity Zone 4 (15-20 Km/h) (m)])</f>
        <v>555.67370444444441</v>
      </c>
      <c r="V460" s="11">
        <f>AVERAGEIF(Table15[Name],Table15[[#This Row],[Name]],Table15[Velocity Zone 6 (25 + Km/h) (m)])</f>
        <v>40.940370740740747</v>
      </c>
      <c r="W460" s="11">
        <f>AVERAGEIF(Table15[Name],Table15[[#This Row],[Name]],Table15[Acceleration B1-3 Total Efforts (Gen 2)])</f>
        <v>70.925925925925924</v>
      </c>
      <c r="X460" s="11">
        <f>AVERAGEIF(Table15[Name],Table15[[#This Row],[Name]],Table15[Deceleration B1-3 Total Efforts (Gen 2)])</f>
        <v>56.851851851851855</v>
      </c>
      <c r="Y460" s="11">
        <f>AVERAGEIF(Table15[Name],Table15[[#This Row],[Name]],Table15[High Intensity Distance (m)_&gt;15])</f>
        <v>791.93296333333319</v>
      </c>
      <c r="Z460" s="11">
        <f>AVERAGEIF(Table15[Name],Table15[[#This Row],[Name]],Table15[Velocity Zone 5 (20-25 Km/h) (m)])</f>
        <v>195.31888814814815</v>
      </c>
      <c r="AA460" s="11">
        <f>AVERAGEIF(Table15[Name],Table15[[#This Row],[Name]],Table15[Total Player Load])</f>
        <v>644.53564962962969</v>
      </c>
      <c r="AB460" s="11">
        <f>AVERAGEIF(Table15[Name],Table15[[#This Row],[Name]],Table15[ACC+DEC])</f>
        <v>127.77777777777777</v>
      </c>
      <c r="AC460" s="11">
        <f>AVERAGE(Table15[Total Distance (m)])</f>
        <v>5546.0900840188679</v>
      </c>
      <c r="AD460" s="11">
        <f>AVERAGE(Table15[HSD Above 20 km/h])</f>
        <v>248.67511279245289</v>
      </c>
      <c r="AE460" s="11">
        <f>AVERAGE(Table15[Maximum Velocity (km/h)])</f>
        <v>25.938714150943401</v>
      </c>
      <c r="AF460" s="11">
        <f>AVERAGE(Table15[Velocity Zone 4 (15-20 Km/h) (m)])</f>
        <v>585.63754809433908</v>
      </c>
      <c r="AG460" s="11">
        <f>AVERAGE(Table15[Velocity Zone 6 (25 + Km/h) (m)])</f>
        <v>55.103452830188672</v>
      </c>
      <c r="AH460" s="11">
        <f>AVERAGE(Table15[Acceleration B1-3 Total Efforts (Gen 2)])</f>
        <v>70.932075471698113</v>
      </c>
      <c r="AI460" s="11">
        <f>AVERAGE(Table15[Deceleration B1-3 Total Efforts (Gen 2)])</f>
        <v>58.513207547169813</v>
      </c>
      <c r="AJ460" s="11">
        <f>AVERAGE(Table15[High Intensity Distance (m)_&gt;15])</f>
        <v>834.31266088679206</v>
      </c>
      <c r="AK460" s="11">
        <f>AVERAGE(Table15[Velocity Zone 5 (20-25 Km/h) (m)])</f>
        <v>193.57165996226419</v>
      </c>
      <c r="AL460" s="11">
        <f>AVERAGE(Table15[Total Player Load])</f>
        <v>612.17092028301886</v>
      </c>
      <c r="AM460" s="11">
        <f>AVERAGE(Table15[ACC+DEC])</f>
        <v>129.44528301886791</v>
      </c>
      <c r="AN460" s="11" t="str">
        <f>TEXT(Table15[[#This Row],[Date]],"mmmm")</f>
        <v>août</v>
      </c>
      <c r="AO460" s="11" t="e">
        <f ca="1">_xlfn.MAXIFS(Table15[Total Distance (m)],Table15[Name],Table15[[#This Row],[Name]])</f>
        <v>#NAME?</v>
      </c>
      <c r="AP460" s="11" t="e">
        <f ca="1">_xlfn.MAXIFS(Table15[HSD Above 20 km/h],Table15[Name],Table15[[#This Row],[Name]])</f>
        <v>#NAME?</v>
      </c>
      <c r="AQ460" s="11" t="e">
        <f ca="1">_xlfn.MAXIFS(Table15[Maximum Velocity (km/h)],Table15[Name],Table15[[#This Row],[Name]])</f>
        <v>#NAME?</v>
      </c>
      <c r="AR460" s="9" t="e">
        <f ca="1">Table15[[#This Row],[Maximum Velocity (km/h)]]/Table15[[#This Row],[Max_Maximum Velocity (km/h)]]</f>
        <v>#NAME?</v>
      </c>
      <c r="AS460" s="11" t="e">
        <f ca="1">_xlfn.MAXIFS(Table15[Velocity Zone 4 (15-20 Km/h) (m)],Table15[Name],Table15[[#This Row],[Name]])</f>
        <v>#NAME?</v>
      </c>
      <c r="AT460" s="11" t="e">
        <f ca="1">_xlfn.MAXIFS(Table15[Velocity Zone 6 (25 + Km/h) (m)],Table15[Name],Table15[[#This Row],[Name]])</f>
        <v>#NAME?</v>
      </c>
      <c r="AU460" s="11" t="e">
        <f ca="1">_xlfn.MAXIFS(Table15[Acceleration B1-3 Total Efforts (Gen 2)],Table15[Name],Table15[[#This Row],[Name]])</f>
        <v>#NAME?</v>
      </c>
      <c r="AV460" s="11" t="e">
        <f ca="1">_xlfn.MAXIFS(Table15[Deceleration B1-3 Total Efforts (Gen 2)],Table15[Name],Table15[[#This Row],[Name]])</f>
        <v>#NAME?</v>
      </c>
      <c r="AW460" s="11" t="e">
        <f ca="1">_xlfn.MAXIFS(Table15[High Intensity Distance (m)_&gt;15],Table15[Name],Table15[[#This Row],[Name]])</f>
        <v>#NAME?</v>
      </c>
      <c r="AX460" s="11" t="e">
        <f ca="1">_xlfn.MAXIFS(Table15[Velocity Zone 5 (20-25 Km/h) (m)],Table15[Name],Table15[[#This Row],[Name]])</f>
        <v>#NAME?</v>
      </c>
      <c r="AY460" s="11" t="e">
        <f ca="1">_xlfn.MAXIFS(Table15[Total Player Load],Table15[Name],Table15[[#This Row],[Name]])</f>
        <v>#NAME?</v>
      </c>
      <c r="AZ460" s="11" t="e">
        <f ca="1">_xlfn.MAXIFS(Table15[ACC+DEC],Table15[Name],Table15[[#This Row],[Name]])</f>
        <v>#NAME?</v>
      </c>
      <c r="BA460" s="11">
        <f>CONVERT(Table15[[#This Row],[Total Duration]],"day","mn")</f>
        <v>75.73333333333332</v>
      </c>
      <c r="BB460" s="12">
        <f>Table15[[#This Row],[HSD Above 20 km/h]]/Table15[[#This Row],[Duration(min)]]</f>
        <v>0.9793573943661974</v>
      </c>
      <c r="BC460" s="12">
        <f>Table15[[#This Row],[Velocity Zone 4 (15-20 Km/h) (m)]]/Table15[[#This Row],[Duration(min)]]</f>
        <v>3.5557659771126766</v>
      </c>
      <c r="BD460" s="12">
        <f>Table15[[#This Row],[Velocity Zone 6 (25 + Km/h) (m)]]/Table15[[#This Row],[Duration(min)]]</f>
        <v>0.13824823943661976</v>
      </c>
      <c r="BE460" s="12">
        <f>Table15[[#This Row],[Acceleration B1-3 Total Efforts (Gen 2)]]/Table15[[#This Row],[Duration(min)]]</f>
        <v>0.8186619718309861</v>
      </c>
      <c r="BF460" s="12">
        <f>Table15[[#This Row],[Deceleration B1-3 Total Efforts (Gen 2)]]/Table15[[#This Row],[Duration(min)]]</f>
        <v>0.55457746478873249</v>
      </c>
      <c r="BG460" s="12">
        <f>Table15[[#This Row],[High Intensity Distance (m)_&gt;15]]/Table15[[#This Row],[Duration(min)]]</f>
        <v>4.5351233714788739</v>
      </c>
      <c r="BH460" s="12">
        <f>Table15[[#This Row],[Velocity Zone 5 (20-25 Km/h) (m)]]/Table15[[#This Row],[Duration(min)]]</f>
        <v>0.84110915492957761</v>
      </c>
      <c r="BI460" s="12">
        <f>Table15[[#This Row],[Total Player Load]]/Table15[[#This Row],[Duration(min)]]</f>
        <v>5.598544410211268</v>
      </c>
      <c r="BJ460" s="12">
        <f>Table15[[#This Row],[ACC+DEC]]/Table15[[#This Row],[Duration(min)]]</f>
        <v>1.3732394366197185</v>
      </c>
      <c r="BK460" s="11"/>
      <c r="BL460" s="11"/>
    </row>
    <row r="461" spans="1:64" x14ac:dyDescent="0.3">
      <c r="A461" s="6" t="s">
        <v>14</v>
      </c>
      <c r="B461" s="6" t="s">
        <v>283</v>
      </c>
      <c r="C461" s="18" t="s">
        <v>306</v>
      </c>
      <c r="D461" s="6" t="s">
        <v>15</v>
      </c>
      <c r="E461" s="17" t="s">
        <v>308</v>
      </c>
      <c r="F461" s="19">
        <v>3555.9458</v>
      </c>
      <c r="G461" s="19">
        <v>103.97</v>
      </c>
      <c r="H461" s="19">
        <v>26.110150000000001</v>
      </c>
      <c r="I461" s="19">
        <v>296.92998999999998</v>
      </c>
      <c r="J461" s="19">
        <v>4.46</v>
      </c>
      <c r="K461" s="19">
        <v>54</v>
      </c>
      <c r="L461" s="19">
        <v>48</v>
      </c>
      <c r="M461" s="19">
        <v>400.89999</v>
      </c>
      <c r="N461" s="19">
        <v>99.51</v>
      </c>
      <c r="O461" s="19">
        <v>398.1268</v>
      </c>
      <c r="P461" s="25">
        <v>47.372079999999997</v>
      </c>
      <c r="Q461" s="26">
        <f>SUM(Table15[[#This Row],[Acceleration B1-3 Total Efforts (Gen 2)]:[Deceleration B1-3 Total Efforts (Gen 2)]])</f>
        <v>102</v>
      </c>
      <c r="R461" s="22">
        <f>AVERAGEIF(Table15[Name],Table15[[#This Row],[Name]],Table15[Total Distance (m)])</f>
        <v>4869.3203724000005</v>
      </c>
      <c r="S461" s="11">
        <f>AVERAGEIF(Table15[Name],Table15[[#This Row],[Name]],Table15[HSD Above 20 km/h])</f>
        <v>247.6363996</v>
      </c>
      <c r="T461" s="11">
        <f>AVERAGEIF(Table15[Name],Table15[[#This Row],[Name]],Table15[Maximum Velocity (km/h)])</f>
        <v>26.278271199999999</v>
      </c>
      <c r="U461" s="11">
        <f>AVERAGEIF(Table15[Name],Table15[[#This Row],[Name]],Table15[Velocity Zone 4 (15-20 Km/h) (m)])</f>
        <v>530.37160040000015</v>
      </c>
      <c r="V461" s="11">
        <f>AVERAGEIF(Table15[Name],Table15[[#This Row],[Name]],Table15[Velocity Zone 6 (25 + Km/h) (m)])</f>
        <v>78.678400000000011</v>
      </c>
      <c r="W461" s="11">
        <f>AVERAGEIF(Table15[Name],Table15[[#This Row],[Name]],Table15[Acceleration B1-3 Total Efforts (Gen 2)])</f>
        <v>62.76</v>
      </c>
      <c r="X461" s="11">
        <f>AVERAGEIF(Table15[Name],Table15[[#This Row],[Name]],Table15[Deceleration B1-3 Total Efforts (Gen 2)])</f>
        <v>54.96</v>
      </c>
      <c r="Y461" s="11">
        <f>AVERAGEIF(Table15[Name],Table15[[#This Row],[Name]],Table15[High Intensity Distance (m)_&gt;15])</f>
        <v>778.00800000000015</v>
      </c>
      <c r="Z461" s="11">
        <f>AVERAGEIF(Table15[Name],Table15[[#This Row],[Name]],Table15[Velocity Zone 5 (20-25 Km/h) (m)])</f>
        <v>168.95799960000005</v>
      </c>
      <c r="AA461" s="11">
        <f>AVERAGEIF(Table15[Name],Table15[[#This Row],[Name]],Table15[Total Player Load])</f>
        <v>537.5049484000001</v>
      </c>
      <c r="AB461" s="11">
        <f>AVERAGEIF(Table15[Name],Table15[[#This Row],[Name]],Table15[ACC+DEC])</f>
        <v>117.72</v>
      </c>
      <c r="AC461" s="11">
        <f>AVERAGE(Table15[Total Distance (m)])</f>
        <v>5546.0900840188679</v>
      </c>
      <c r="AD461" s="11">
        <f>AVERAGE(Table15[HSD Above 20 km/h])</f>
        <v>248.67511279245289</v>
      </c>
      <c r="AE461" s="11">
        <f>AVERAGE(Table15[Maximum Velocity (km/h)])</f>
        <v>25.938714150943401</v>
      </c>
      <c r="AF461" s="11">
        <f>AVERAGE(Table15[Velocity Zone 4 (15-20 Km/h) (m)])</f>
        <v>585.63754809433908</v>
      </c>
      <c r="AG461" s="11">
        <f>AVERAGE(Table15[Velocity Zone 6 (25 + Km/h) (m)])</f>
        <v>55.103452830188672</v>
      </c>
      <c r="AH461" s="11">
        <f>AVERAGE(Table15[Acceleration B1-3 Total Efforts (Gen 2)])</f>
        <v>70.932075471698113</v>
      </c>
      <c r="AI461" s="11">
        <f>AVERAGE(Table15[Deceleration B1-3 Total Efforts (Gen 2)])</f>
        <v>58.513207547169813</v>
      </c>
      <c r="AJ461" s="11">
        <f>AVERAGE(Table15[High Intensity Distance (m)_&gt;15])</f>
        <v>834.31266088679206</v>
      </c>
      <c r="AK461" s="11">
        <f>AVERAGE(Table15[Velocity Zone 5 (20-25 Km/h) (m)])</f>
        <v>193.57165996226419</v>
      </c>
      <c r="AL461" s="11">
        <f>AVERAGE(Table15[Total Player Load])</f>
        <v>612.17092028301886</v>
      </c>
      <c r="AM461" s="11">
        <f>AVERAGE(Table15[ACC+DEC])</f>
        <v>129.44528301886791</v>
      </c>
      <c r="AN461" s="11" t="str">
        <f>TEXT(Table15[[#This Row],[Date]],"mmmm")</f>
        <v>août</v>
      </c>
      <c r="AO461" s="11" t="e">
        <f ca="1">_xlfn.MAXIFS(Table15[Total Distance (m)],Table15[Name],Table15[[#This Row],[Name]])</f>
        <v>#NAME?</v>
      </c>
      <c r="AP461" s="11" t="e">
        <f ca="1">_xlfn.MAXIFS(Table15[HSD Above 20 km/h],Table15[Name],Table15[[#This Row],[Name]])</f>
        <v>#NAME?</v>
      </c>
      <c r="AQ461" s="11" t="e">
        <f ca="1">_xlfn.MAXIFS(Table15[Maximum Velocity (km/h)],Table15[Name],Table15[[#This Row],[Name]])</f>
        <v>#NAME?</v>
      </c>
      <c r="AR461" s="9" t="e">
        <f ca="1">Table15[[#This Row],[Maximum Velocity (km/h)]]/Table15[[#This Row],[Max_Maximum Velocity (km/h)]]</f>
        <v>#NAME?</v>
      </c>
      <c r="AS461" s="11" t="e">
        <f ca="1">_xlfn.MAXIFS(Table15[Velocity Zone 4 (15-20 Km/h) (m)],Table15[Name],Table15[[#This Row],[Name]])</f>
        <v>#NAME?</v>
      </c>
      <c r="AT461" s="11" t="e">
        <f ca="1">_xlfn.MAXIFS(Table15[Velocity Zone 6 (25 + Km/h) (m)],Table15[Name],Table15[[#This Row],[Name]])</f>
        <v>#NAME?</v>
      </c>
      <c r="AU461" s="11" t="e">
        <f ca="1">_xlfn.MAXIFS(Table15[Acceleration B1-3 Total Efforts (Gen 2)],Table15[Name],Table15[[#This Row],[Name]])</f>
        <v>#NAME?</v>
      </c>
      <c r="AV461" s="11" t="e">
        <f ca="1">_xlfn.MAXIFS(Table15[Deceleration B1-3 Total Efforts (Gen 2)],Table15[Name],Table15[[#This Row],[Name]])</f>
        <v>#NAME?</v>
      </c>
      <c r="AW461" s="11" t="e">
        <f ca="1">_xlfn.MAXIFS(Table15[High Intensity Distance (m)_&gt;15],Table15[Name],Table15[[#This Row],[Name]])</f>
        <v>#NAME?</v>
      </c>
      <c r="AX461" s="11" t="e">
        <f ca="1">_xlfn.MAXIFS(Table15[Velocity Zone 5 (20-25 Km/h) (m)],Table15[Name],Table15[[#This Row],[Name]])</f>
        <v>#NAME?</v>
      </c>
      <c r="AY461" s="11" t="e">
        <f ca="1">_xlfn.MAXIFS(Table15[Total Player Load],Table15[Name],Table15[[#This Row],[Name]])</f>
        <v>#NAME?</v>
      </c>
      <c r="AZ461" s="11" t="e">
        <f ca="1">_xlfn.MAXIFS(Table15[ACC+DEC],Table15[Name],Table15[[#This Row],[Name]])</f>
        <v>#NAME?</v>
      </c>
      <c r="BA461" s="11">
        <f>CONVERT(Table15[[#This Row],[Total Duration]],"day","mn")</f>
        <v>75.050000000000011</v>
      </c>
      <c r="BB461" s="12">
        <f>Table15[[#This Row],[HSD Above 20 km/h]]/Table15[[#This Row],[Duration(min)]]</f>
        <v>1.3853431045969351</v>
      </c>
      <c r="BC461" s="12">
        <f>Table15[[#This Row],[Velocity Zone 4 (15-20 Km/h) (m)]]/Table15[[#This Row],[Duration(min)]]</f>
        <v>3.9564289140572941</v>
      </c>
      <c r="BD461" s="12">
        <f>Table15[[#This Row],[Velocity Zone 6 (25 + Km/h) (m)]]/Table15[[#This Row],[Duration(min)]]</f>
        <v>5.9427048634243827E-2</v>
      </c>
      <c r="BE461" s="12">
        <f>Table15[[#This Row],[Acceleration B1-3 Total Efforts (Gen 2)]]/Table15[[#This Row],[Duration(min)]]</f>
        <v>0.71952031978680864</v>
      </c>
      <c r="BF461" s="12">
        <f>Table15[[#This Row],[Deceleration B1-3 Total Efforts (Gen 2)]]/Table15[[#This Row],[Duration(min)]]</f>
        <v>0.63957361758827436</v>
      </c>
      <c r="BG461" s="12">
        <f>Table15[[#This Row],[High Intensity Distance (m)_&gt;15]]/Table15[[#This Row],[Duration(min)]]</f>
        <v>5.3417720186542299</v>
      </c>
      <c r="BH461" s="12">
        <f>Table15[[#This Row],[Velocity Zone 5 (20-25 Km/h) (m)]]/Table15[[#This Row],[Duration(min)]]</f>
        <v>1.3259160559626915</v>
      </c>
      <c r="BI461" s="12">
        <f>Table15[[#This Row],[Total Player Load]]/Table15[[#This Row],[Duration(min)]]</f>
        <v>5.3048207861425709</v>
      </c>
      <c r="BJ461" s="12">
        <f>Table15[[#This Row],[ACC+DEC]]/Table15[[#This Row],[Duration(min)]]</f>
        <v>1.359093937375083</v>
      </c>
      <c r="BK461" s="11"/>
      <c r="BL461" s="11"/>
    </row>
    <row r="462" spans="1:64" x14ac:dyDescent="0.3">
      <c r="A462" s="6" t="s">
        <v>16</v>
      </c>
      <c r="B462" s="6" t="s">
        <v>283</v>
      </c>
      <c r="C462" s="18" t="s">
        <v>306</v>
      </c>
      <c r="D462" s="6" t="s">
        <v>17</v>
      </c>
      <c r="E462" s="17" t="s">
        <v>308</v>
      </c>
      <c r="F462" s="19">
        <v>3611.2341299999998</v>
      </c>
      <c r="G462" s="19">
        <v>48.25</v>
      </c>
      <c r="H462" s="19">
        <v>23.552019999999999</v>
      </c>
      <c r="I462" s="19">
        <v>264.88</v>
      </c>
      <c r="J462" s="19">
        <v>0</v>
      </c>
      <c r="K462" s="19">
        <v>46</v>
      </c>
      <c r="L462" s="19">
        <v>33</v>
      </c>
      <c r="M462" s="19">
        <v>313.13</v>
      </c>
      <c r="N462" s="19">
        <v>48.25</v>
      </c>
      <c r="O462" s="19">
        <v>389.59854000000001</v>
      </c>
      <c r="P462" s="25">
        <v>48.108629999999998</v>
      </c>
      <c r="Q462" s="26">
        <f>SUM(Table15[[#This Row],[Acceleration B1-3 Total Efforts (Gen 2)]:[Deceleration B1-3 Total Efforts (Gen 2)]])</f>
        <v>79</v>
      </c>
      <c r="R462" s="22">
        <f>AVERAGEIF(Table15[Name],Table15[[#This Row],[Name]],Table15[Total Distance (m)])</f>
        <v>5619.8345883333332</v>
      </c>
      <c r="S462" s="11">
        <f>AVERAGEIF(Table15[Name],Table15[[#This Row],[Name]],Table15[HSD Above 20 km/h])</f>
        <v>194.1326656666667</v>
      </c>
      <c r="T462" s="11">
        <f>AVERAGEIF(Table15[Name],Table15[[#This Row],[Name]],Table15[Maximum Velocity (km/h)])</f>
        <v>25.38796266666666</v>
      </c>
      <c r="U462" s="11">
        <f>AVERAGEIF(Table15[Name],Table15[[#This Row],[Name]],Table15[Velocity Zone 4 (15-20 Km/h) (m)])</f>
        <v>452.42266433333327</v>
      </c>
      <c r="V462" s="11">
        <f>AVERAGEIF(Table15[Name],Table15[[#This Row],[Name]],Table15[Velocity Zone 6 (25 + Km/h) (m)])</f>
        <v>48.318666999999991</v>
      </c>
      <c r="W462" s="11">
        <f>AVERAGEIF(Table15[Name],Table15[[#This Row],[Name]],Table15[Acceleration B1-3 Total Efforts (Gen 2)])</f>
        <v>61.2</v>
      </c>
      <c r="X462" s="11">
        <f>AVERAGEIF(Table15[Name],Table15[[#This Row],[Name]],Table15[Deceleration B1-3 Total Efforts (Gen 2)])</f>
        <v>48.06666666666667</v>
      </c>
      <c r="Y462" s="11">
        <f>AVERAGEIF(Table15[Name],Table15[[#This Row],[Name]],Table15[High Intensity Distance (m)_&gt;15])</f>
        <v>646.55532999999991</v>
      </c>
      <c r="Z462" s="11">
        <f>AVERAGEIF(Table15[Name],Table15[[#This Row],[Name]],Table15[Velocity Zone 5 (20-25 Km/h) (m)])</f>
        <v>145.81399866666669</v>
      </c>
      <c r="AA462" s="11">
        <f>AVERAGEIF(Table15[Name],Table15[[#This Row],[Name]],Table15[Total Player Load])</f>
        <v>593.12283433333312</v>
      </c>
      <c r="AB462" s="11">
        <f>AVERAGEIF(Table15[Name],Table15[[#This Row],[Name]],Table15[ACC+DEC])</f>
        <v>109.26666666666667</v>
      </c>
      <c r="AC462" s="11">
        <f>AVERAGE(Table15[Total Distance (m)])</f>
        <v>5546.0900840188679</v>
      </c>
      <c r="AD462" s="11">
        <f>AVERAGE(Table15[HSD Above 20 km/h])</f>
        <v>248.67511279245289</v>
      </c>
      <c r="AE462" s="11">
        <f>AVERAGE(Table15[Maximum Velocity (km/h)])</f>
        <v>25.938714150943401</v>
      </c>
      <c r="AF462" s="11">
        <f>AVERAGE(Table15[Velocity Zone 4 (15-20 Km/h) (m)])</f>
        <v>585.63754809433908</v>
      </c>
      <c r="AG462" s="11">
        <f>AVERAGE(Table15[Velocity Zone 6 (25 + Km/h) (m)])</f>
        <v>55.103452830188672</v>
      </c>
      <c r="AH462" s="11">
        <f>AVERAGE(Table15[Acceleration B1-3 Total Efforts (Gen 2)])</f>
        <v>70.932075471698113</v>
      </c>
      <c r="AI462" s="11">
        <f>AVERAGE(Table15[Deceleration B1-3 Total Efforts (Gen 2)])</f>
        <v>58.513207547169813</v>
      </c>
      <c r="AJ462" s="11">
        <f>AVERAGE(Table15[High Intensity Distance (m)_&gt;15])</f>
        <v>834.31266088679206</v>
      </c>
      <c r="AK462" s="11">
        <f>AVERAGE(Table15[Velocity Zone 5 (20-25 Km/h) (m)])</f>
        <v>193.57165996226419</v>
      </c>
      <c r="AL462" s="11">
        <f>AVERAGE(Table15[Total Player Load])</f>
        <v>612.17092028301886</v>
      </c>
      <c r="AM462" s="11">
        <f>AVERAGE(Table15[ACC+DEC])</f>
        <v>129.44528301886791</v>
      </c>
      <c r="AN462" s="11" t="str">
        <f>TEXT(Table15[[#This Row],[Date]],"mmmm")</f>
        <v>août</v>
      </c>
      <c r="AO462" s="11" t="e">
        <f ca="1">_xlfn.MAXIFS(Table15[Total Distance (m)],Table15[Name],Table15[[#This Row],[Name]])</f>
        <v>#NAME?</v>
      </c>
      <c r="AP462" s="11" t="e">
        <f ca="1">_xlfn.MAXIFS(Table15[HSD Above 20 km/h],Table15[Name],Table15[[#This Row],[Name]])</f>
        <v>#NAME?</v>
      </c>
      <c r="AQ462" s="11" t="e">
        <f ca="1">_xlfn.MAXIFS(Table15[Maximum Velocity (km/h)],Table15[Name],Table15[[#This Row],[Name]])</f>
        <v>#NAME?</v>
      </c>
      <c r="AR462" s="9" t="e">
        <f ca="1">Table15[[#This Row],[Maximum Velocity (km/h)]]/Table15[[#This Row],[Max_Maximum Velocity (km/h)]]</f>
        <v>#NAME?</v>
      </c>
      <c r="AS462" s="11" t="e">
        <f ca="1">_xlfn.MAXIFS(Table15[Velocity Zone 4 (15-20 Km/h) (m)],Table15[Name],Table15[[#This Row],[Name]])</f>
        <v>#NAME?</v>
      </c>
      <c r="AT462" s="11" t="e">
        <f ca="1">_xlfn.MAXIFS(Table15[Velocity Zone 6 (25 + Km/h) (m)],Table15[Name],Table15[[#This Row],[Name]])</f>
        <v>#NAME?</v>
      </c>
      <c r="AU462" s="11" t="e">
        <f ca="1">_xlfn.MAXIFS(Table15[Acceleration B1-3 Total Efforts (Gen 2)],Table15[Name],Table15[[#This Row],[Name]])</f>
        <v>#NAME?</v>
      </c>
      <c r="AV462" s="11" t="e">
        <f ca="1">_xlfn.MAXIFS(Table15[Deceleration B1-3 Total Efforts (Gen 2)],Table15[Name],Table15[[#This Row],[Name]])</f>
        <v>#NAME?</v>
      </c>
      <c r="AW462" s="11" t="e">
        <f ca="1">_xlfn.MAXIFS(Table15[High Intensity Distance (m)_&gt;15],Table15[Name],Table15[[#This Row],[Name]])</f>
        <v>#NAME?</v>
      </c>
      <c r="AX462" s="11" t="e">
        <f ca="1">_xlfn.MAXIFS(Table15[Velocity Zone 5 (20-25 Km/h) (m)],Table15[Name],Table15[[#This Row],[Name]])</f>
        <v>#NAME?</v>
      </c>
      <c r="AY462" s="11" t="e">
        <f ca="1">_xlfn.MAXIFS(Table15[Total Player Load],Table15[Name],Table15[[#This Row],[Name]])</f>
        <v>#NAME?</v>
      </c>
      <c r="AZ462" s="11" t="e">
        <f ca="1">_xlfn.MAXIFS(Table15[ACC+DEC],Table15[Name],Table15[[#This Row],[Name]])</f>
        <v>#NAME?</v>
      </c>
      <c r="BA462" s="11">
        <f>CONVERT(Table15[[#This Row],[Total Duration]],"day","mn")</f>
        <v>75.050000000000011</v>
      </c>
      <c r="BB462" s="12">
        <f>Table15[[#This Row],[HSD Above 20 km/h]]/Table15[[#This Row],[Duration(min)]]</f>
        <v>0.64290473017988004</v>
      </c>
      <c r="BC462" s="12">
        <f>Table15[[#This Row],[Velocity Zone 4 (15-20 Km/h) (m)]]/Table15[[#This Row],[Duration(min)]]</f>
        <v>3.5293804130579609</v>
      </c>
      <c r="BD462" s="12">
        <f>Table15[[#This Row],[Velocity Zone 6 (25 + Km/h) (m)]]/Table15[[#This Row],[Duration(min)]]</f>
        <v>0</v>
      </c>
      <c r="BE462" s="12">
        <f>Table15[[#This Row],[Acceleration B1-3 Total Efforts (Gen 2)]]/Table15[[#This Row],[Duration(min)]]</f>
        <v>0.6129247168554296</v>
      </c>
      <c r="BF462" s="12">
        <f>Table15[[#This Row],[Deceleration B1-3 Total Efforts (Gen 2)]]/Table15[[#This Row],[Duration(min)]]</f>
        <v>0.43970686209193866</v>
      </c>
      <c r="BG462" s="12">
        <f>Table15[[#This Row],[High Intensity Distance (m)_&gt;15]]/Table15[[#This Row],[Duration(min)]]</f>
        <v>4.1722851432378407</v>
      </c>
      <c r="BH462" s="12">
        <f>Table15[[#This Row],[Velocity Zone 5 (20-25 Km/h) (m)]]/Table15[[#This Row],[Duration(min)]]</f>
        <v>0.64290473017988004</v>
      </c>
      <c r="BI462" s="12">
        <f>Table15[[#This Row],[Total Player Load]]/Table15[[#This Row],[Duration(min)]]</f>
        <v>5.1911864090606255</v>
      </c>
      <c r="BJ462" s="12">
        <f>Table15[[#This Row],[ACC+DEC]]/Table15[[#This Row],[Duration(min)]]</f>
        <v>1.0526315789473684</v>
      </c>
      <c r="BK462" s="11"/>
      <c r="BL462" s="11"/>
    </row>
    <row r="463" spans="1:64" x14ac:dyDescent="0.3">
      <c r="A463" s="6" t="s">
        <v>20</v>
      </c>
      <c r="B463" s="6" t="s">
        <v>283</v>
      </c>
      <c r="C463" s="18" t="s">
        <v>306</v>
      </c>
      <c r="D463" s="6" t="s">
        <v>21</v>
      </c>
      <c r="E463" s="17" t="s">
        <v>308</v>
      </c>
      <c r="F463" s="19">
        <v>4060.7680700000001</v>
      </c>
      <c r="G463" s="19">
        <v>95.12</v>
      </c>
      <c r="H463" s="19">
        <v>24.768059999999998</v>
      </c>
      <c r="I463" s="19">
        <v>417.85998999999998</v>
      </c>
      <c r="J463" s="19">
        <v>0</v>
      </c>
      <c r="K463" s="19">
        <v>75</v>
      </c>
      <c r="L463" s="19">
        <v>58</v>
      </c>
      <c r="M463" s="19">
        <v>512.97999000000004</v>
      </c>
      <c r="N463" s="19">
        <v>95.12</v>
      </c>
      <c r="O463" s="19">
        <v>531.37225000000001</v>
      </c>
      <c r="P463" s="25">
        <v>54.097290000000001</v>
      </c>
      <c r="Q463" s="26">
        <f>SUM(Table15[[#This Row],[Acceleration B1-3 Total Efforts (Gen 2)]:[Deceleration B1-3 Total Efforts (Gen 2)]])</f>
        <v>133</v>
      </c>
      <c r="R463" s="22">
        <f>AVERAGEIF(Table15[Name],Table15[[#This Row],[Name]],Table15[Total Distance (m)])</f>
        <v>5363.5460153333315</v>
      </c>
      <c r="S463" s="11">
        <f>AVERAGEIF(Table15[Name],Table15[[#This Row],[Name]],Table15[HSD Above 20 km/h])</f>
        <v>256.65866566666665</v>
      </c>
      <c r="T463" s="11">
        <f>AVERAGEIF(Table15[Name],Table15[[#This Row],[Name]],Table15[Maximum Velocity (km/h)])</f>
        <v>25.384765000000002</v>
      </c>
      <c r="U463" s="11">
        <f>AVERAGEIF(Table15[Name],Table15[[#This Row],[Name]],Table15[Velocity Zone 4 (15-20 Km/h) (m)])</f>
        <v>556.02699966666682</v>
      </c>
      <c r="V463" s="11">
        <f>AVERAGEIF(Table15[Name],Table15[[#This Row],[Name]],Table15[Velocity Zone 6 (25 + Km/h) (m)])</f>
        <v>51.111667666666676</v>
      </c>
      <c r="W463" s="11">
        <f>AVERAGEIF(Table15[Name],Table15[[#This Row],[Name]],Table15[Acceleration B1-3 Total Efforts (Gen 2)])</f>
        <v>73.8</v>
      </c>
      <c r="X463" s="11">
        <f>AVERAGEIF(Table15[Name],Table15[[#This Row],[Name]],Table15[Deceleration B1-3 Total Efforts (Gen 2)])</f>
        <v>70.533333333333331</v>
      </c>
      <c r="Y463" s="11">
        <f>AVERAGEIF(Table15[Name],Table15[[#This Row],[Name]],Table15[High Intensity Distance (m)_&gt;15])</f>
        <v>812.68566533333353</v>
      </c>
      <c r="Z463" s="11">
        <f>AVERAGEIF(Table15[Name],Table15[[#This Row],[Name]],Table15[Velocity Zone 5 (20-25 Km/h) (m)])</f>
        <v>205.546998</v>
      </c>
      <c r="AA463" s="11">
        <f>AVERAGEIF(Table15[Name],Table15[[#This Row],[Name]],Table15[Total Player Load])</f>
        <v>642.88242899999989</v>
      </c>
      <c r="AB463" s="11">
        <f>AVERAGEIF(Table15[Name],Table15[[#This Row],[Name]],Table15[ACC+DEC])</f>
        <v>144.33333333333334</v>
      </c>
      <c r="AC463" s="11">
        <f>AVERAGE(Table15[Total Distance (m)])</f>
        <v>5546.0900840188679</v>
      </c>
      <c r="AD463" s="11">
        <f>AVERAGE(Table15[HSD Above 20 km/h])</f>
        <v>248.67511279245289</v>
      </c>
      <c r="AE463" s="11">
        <f>AVERAGE(Table15[Maximum Velocity (km/h)])</f>
        <v>25.938714150943401</v>
      </c>
      <c r="AF463" s="11">
        <f>AVERAGE(Table15[Velocity Zone 4 (15-20 Km/h) (m)])</f>
        <v>585.63754809433908</v>
      </c>
      <c r="AG463" s="11">
        <f>AVERAGE(Table15[Velocity Zone 6 (25 + Km/h) (m)])</f>
        <v>55.103452830188672</v>
      </c>
      <c r="AH463" s="11">
        <f>AVERAGE(Table15[Acceleration B1-3 Total Efforts (Gen 2)])</f>
        <v>70.932075471698113</v>
      </c>
      <c r="AI463" s="11">
        <f>AVERAGE(Table15[Deceleration B1-3 Total Efforts (Gen 2)])</f>
        <v>58.513207547169813</v>
      </c>
      <c r="AJ463" s="11">
        <f>AVERAGE(Table15[High Intensity Distance (m)_&gt;15])</f>
        <v>834.31266088679206</v>
      </c>
      <c r="AK463" s="11">
        <f>AVERAGE(Table15[Velocity Zone 5 (20-25 Km/h) (m)])</f>
        <v>193.57165996226419</v>
      </c>
      <c r="AL463" s="11">
        <f>AVERAGE(Table15[Total Player Load])</f>
        <v>612.17092028301886</v>
      </c>
      <c r="AM463" s="11">
        <f>AVERAGE(Table15[ACC+DEC])</f>
        <v>129.44528301886791</v>
      </c>
      <c r="AN463" s="11" t="str">
        <f>TEXT(Table15[[#This Row],[Date]],"mmmm")</f>
        <v>août</v>
      </c>
      <c r="AO463" s="11" t="e">
        <f ca="1">_xlfn.MAXIFS(Table15[Total Distance (m)],Table15[Name],Table15[[#This Row],[Name]])</f>
        <v>#NAME?</v>
      </c>
      <c r="AP463" s="11" t="e">
        <f ca="1">_xlfn.MAXIFS(Table15[HSD Above 20 km/h],Table15[Name],Table15[[#This Row],[Name]])</f>
        <v>#NAME?</v>
      </c>
      <c r="AQ463" s="11" t="e">
        <f ca="1">_xlfn.MAXIFS(Table15[Maximum Velocity (km/h)],Table15[Name],Table15[[#This Row],[Name]])</f>
        <v>#NAME?</v>
      </c>
      <c r="AR463" s="9" t="e">
        <f ca="1">Table15[[#This Row],[Maximum Velocity (km/h)]]/Table15[[#This Row],[Max_Maximum Velocity (km/h)]]</f>
        <v>#NAME?</v>
      </c>
      <c r="AS463" s="11" t="e">
        <f ca="1">_xlfn.MAXIFS(Table15[Velocity Zone 4 (15-20 Km/h) (m)],Table15[Name],Table15[[#This Row],[Name]])</f>
        <v>#NAME?</v>
      </c>
      <c r="AT463" s="11" t="e">
        <f ca="1">_xlfn.MAXIFS(Table15[Velocity Zone 6 (25 + Km/h) (m)],Table15[Name],Table15[[#This Row],[Name]])</f>
        <v>#NAME?</v>
      </c>
      <c r="AU463" s="11" t="e">
        <f ca="1">_xlfn.MAXIFS(Table15[Acceleration B1-3 Total Efforts (Gen 2)],Table15[Name],Table15[[#This Row],[Name]])</f>
        <v>#NAME?</v>
      </c>
      <c r="AV463" s="11" t="e">
        <f ca="1">_xlfn.MAXIFS(Table15[Deceleration B1-3 Total Efforts (Gen 2)],Table15[Name],Table15[[#This Row],[Name]])</f>
        <v>#NAME?</v>
      </c>
      <c r="AW463" s="11" t="e">
        <f ca="1">_xlfn.MAXIFS(Table15[High Intensity Distance (m)_&gt;15],Table15[Name],Table15[[#This Row],[Name]])</f>
        <v>#NAME?</v>
      </c>
      <c r="AX463" s="11" t="e">
        <f ca="1">_xlfn.MAXIFS(Table15[Velocity Zone 5 (20-25 Km/h) (m)],Table15[Name],Table15[[#This Row],[Name]])</f>
        <v>#NAME?</v>
      </c>
      <c r="AY463" s="11" t="e">
        <f ca="1">_xlfn.MAXIFS(Table15[Total Player Load],Table15[Name],Table15[[#This Row],[Name]])</f>
        <v>#NAME?</v>
      </c>
      <c r="AZ463" s="11" t="e">
        <f ca="1">_xlfn.MAXIFS(Table15[ACC+DEC],Table15[Name],Table15[[#This Row],[Name]])</f>
        <v>#NAME?</v>
      </c>
      <c r="BA463" s="11">
        <f>CONVERT(Table15[[#This Row],[Total Duration]],"day","mn")</f>
        <v>75.050000000000011</v>
      </c>
      <c r="BB463" s="12">
        <f>Table15[[#This Row],[HSD Above 20 km/h]]/Table15[[#This Row],[Duration(min)]]</f>
        <v>1.267421718854097</v>
      </c>
      <c r="BC463" s="12">
        <f>Table15[[#This Row],[Velocity Zone 4 (15-20 Km/h) (m)]]/Table15[[#This Row],[Duration(min)]]</f>
        <v>5.5677546968687528</v>
      </c>
      <c r="BD463" s="12">
        <f>Table15[[#This Row],[Velocity Zone 6 (25 + Km/h) (m)]]/Table15[[#This Row],[Duration(min)]]</f>
        <v>0</v>
      </c>
      <c r="BE463" s="12">
        <f>Table15[[#This Row],[Acceleration B1-3 Total Efforts (Gen 2)]]/Table15[[#This Row],[Duration(min)]]</f>
        <v>0.99933377748167873</v>
      </c>
      <c r="BF463" s="12">
        <f>Table15[[#This Row],[Deceleration B1-3 Total Efforts (Gen 2)]]/Table15[[#This Row],[Duration(min)]]</f>
        <v>0.77281812125249827</v>
      </c>
      <c r="BG463" s="12">
        <f>Table15[[#This Row],[High Intensity Distance (m)_&gt;15]]/Table15[[#This Row],[Duration(min)]]</f>
        <v>6.8351764157228514</v>
      </c>
      <c r="BH463" s="12">
        <f>Table15[[#This Row],[Velocity Zone 5 (20-25 Km/h) (m)]]/Table15[[#This Row],[Duration(min)]]</f>
        <v>1.267421718854097</v>
      </c>
      <c r="BI463" s="12">
        <f>Table15[[#This Row],[Total Player Load]]/Table15[[#This Row],[Duration(min)]]</f>
        <v>7.0802431712191867</v>
      </c>
      <c r="BJ463" s="12">
        <f>Table15[[#This Row],[ACC+DEC]]/Table15[[#This Row],[Duration(min)]]</f>
        <v>1.7721518987341769</v>
      </c>
      <c r="BK463" s="11"/>
      <c r="BL463" s="11"/>
    </row>
    <row r="464" spans="1:64" x14ac:dyDescent="0.3">
      <c r="A464" s="6" t="s">
        <v>159</v>
      </c>
      <c r="B464" s="6" t="s">
        <v>283</v>
      </c>
      <c r="C464" s="18" t="s">
        <v>306</v>
      </c>
      <c r="D464" s="6" t="s">
        <v>133</v>
      </c>
      <c r="E464" s="17" t="s">
        <v>309</v>
      </c>
      <c r="F464" s="19">
        <v>4113.6933600000002</v>
      </c>
      <c r="G464" s="19">
        <v>78.680000000000007</v>
      </c>
      <c r="H464" s="19">
        <v>24.785499999999999</v>
      </c>
      <c r="I464" s="19">
        <v>341.25</v>
      </c>
      <c r="J464" s="19">
        <v>0</v>
      </c>
      <c r="K464" s="19">
        <v>62</v>
      </c>
      <c r="L464" s="19">
        <v>46</v>
      </c>
      <c r="M464" s="19">
        <v>419.93</v>
      </c>
      <c r="N464" s="19">
        <v>78.680000000000007</v>
      </c>
      <c r="O464" s="19">
        <v>444.65841999999998</v>
      </c>
      <c r="P464" s="25">
        <v>54.211599999999997</v>
      </c>
      <c r="Q464" s="26">
        <f>SUM(Table15[[#This Row],[Acceleration B1-3 Total Efforts (Gen 2)]:[Deceleration B1-3 Total Efforts (Gen 2)]])</f>
        <v>108</v>
      </c>
      <c r="R464" s="22">
        <f>AVERAGEIF(Table15[Name],Table15[[#This Row],[Name]],Table15[Total Distance (m)])</f>
        <v>4770.1773194736861</v>
      </c>
      <c r="S464" s="11">
        <f>AVERAGEIF(Table15[Name],Table15[[#This Row],[Name]],Table15[HSD Above 20 km/h])</f>
        <v>287.34263210526314</v>
      </c>
      <c r="T464" s="11">
        <f>AVERAGEIF(Table15[Name],Table15[[#This Row],[Name]],Table15[Maximum Velocity (km/h)])</f>
        <v>26.175440000000002</v>
      </c>
      <c r="U464" s="11">
        <f>AVERAGEIF(Table15[Name],Table15[[#This Row],[Name]],Table15[Velocity Zone 4 (15-20 Km/h) (m)])</f>
        <v>619.53948315789467</v>
      </c>
      <c r="V464" s="11">
        <f>AVERAGEIF(Table15[Name],Table15[[#This Row],[Name]],Table15[Velocity Zone 6 (25 + Km/h) (m)])</f>
        <v>51.665788947368419</v>
      </c>
      <c r="W464" s="11">
        <f>AVERAGEIF(Table15[Name],Table15[[#This Row],[Name]],Table15[Acceleration B1-3 Total Efforts (Gen 2)])</f>
        <v>67</v>
      </c>
      <c r="X464" s="11">
        <f>AVERAGEIF(Table15[Name],Table15[[#This Row],[Name]],Table15[Deceleration B1-3 Total Efforts (Gen 2)])</f>
        <v>53.263157894736842</v>
      </c>
      <c r="Y464" s="11">
        <f>AVERAGEIF(Table15[Name],Table15[[#This Row],[Name]],Table15[High Intensity Distance (m)_&gt;15])</f>
        <v>906.88211526315797</v>
      </c>
      <c r="Z464" s="11">
        <f>AVERAGEIF(Table15[Name],Table15[[#This Row],[Name]],Table15[Velocity Zone 5 (20-25 Km/h) (m)])</f>
        <v>235.67684315789475</v>
      </c>
      <c r="AA464" s="11">
        <f>AVERAGEIF(Table15[Name],Table15[[#This Row],[Name]],Table15[Total Player Load])</f>
        <v>507.92690578947372</v>
      </c>
      <c r="AB464" s="11">
        <f>AVERAGEIF(Table15[Name],Table15[[#This Row],[Name]],Table15[ACC+DEC])</f>
        <v>120.26315789473684</v>
      </c>
      <c r="AC464" s="11">
        <f>AVERAGE(Table15[Total Distance (m)])</f>
        <v>5546.0900840188679</v>
      </c>
      <c r="AD464" s="11">
        <f>AVERAGE(Table15[HSD Above 20 km/h])</f>
        <v>248.67511279245289</v>
      </c>
      <c r="AE464" s="11">
        <f>AVERAGE(Table15[Maximum Velocity (km/h)])</f>
        <v>25.938714150943401</v>
      </c>
      <c r="AF464" s="11">
        <f>AVERAGE(Table15[Velocity Zone 4 (15-20 Km/h) (m)])</f>
        <v>585.63754809433908</v>
      </c>
      <c r="AG464" s="11">
        <f>AVERAGE(Table15[Velocity Zone 6 (25 + Km/h) (m)])</f>
        <v>55.103452830188672</v>
      </c>
      <c r="AH464" s="11">
        <f>AVERAGE(Table15[Acceleration B1-3 Total Efforts (Gen 2)])</f>
        <v>70.932075471698113</v>
      </c>
      <c r="AI464" s="11">
        <f>AVERAGE(Table15[Deceleration B1-3 Total Efforts (Gen 2)])</f>
        <v>58.513207547169813</v>
      </c>
      <c r="AJ464" s="11">
        <f>AVERAGE(Table15[High Intensity Distance (m)_&gt;15])</f>
        <v>834.31266088679206</v>
      </c>
      <c r="AK464" s="11">
        <f>AVERAGE(Table15[Velocity Zone 5 (20-25 Km/h) (m)])</f>
        <v>193.57165996226419</v>
      </c>
      <c r="AL464" s="11">
        <f>AVERAGE(Table15[Total Player Load])</f>
        <v>612.17092028301886</v>
      </c>
      <c r="AM464" s="11">
        <f>AVERAGE(Table15[ACC+DEC])</f>
        <v>129.44528301886791</v>
      </c>
      <c r="AN464" s="11" t="str">
        <f>TEXT(Table15[[#This Row],[Date]],"mmmm")</f>
        <v>août</v>
      </c>
      <c r="AO464" s="11" t="e">
        <f ca="1">_xlfn.MAXIFS(Table15[Total Distance (m)],Table15[Name],Table15[[#This Row],[Name]])</f>
        <v>#NAME?</v>
      </c>
      <c r="AP464" s="11" t="e">
        <f ca="1">_xlfn.MAXIFS(Table15[HSD Above 20 km/h],Table15[Name],Table15[[#This Row],[Name]])</f>
        <v>#NAME?</v>
      </c>
      <c r="AQ464" s="11" t="e">
        <f ca="1">_xlfn.MAXIFS(Table15[Maximum Velocity (km/h)],Table15[Name],Table15[[#This Row],[Name]])</f>
        <v>#NAME?</v>
      </c>
      <c r="AR464" s="9" t="e">
        <f ca="1">Table15[[#This Row],[Maximum Velocity (km/h)]]/Table15[[#This Row],[Max_Maximum Velocity (km/h)]]</f>
        <v>#NAME?</v>
      </c>
      <c r="AS464" s="11" t="e">
        <f ca="1">_xlfn.MAXIFS(Table15[Velocity Zone 4 (15-20 Km/h) (m)],Table15[Name],Table15[[#This Row],[Name]])</f>
        <v>#NAME?</v>
      </c>
      <c r="AT464" s="11" t="e">
        <f ca="1">_xlfn.MAXIFS(Table15[Velocity Zone 6 (25 + Km/h) (m)],Table15[Name],Table15[[#This Row],[Name]])</f>
        <v>#NAME?</v>
      </c>
      <c r="AU464" s="11" t="e">
        <f ca="1">_xlfn.MAXIFS(Table15[Acceleration B1-3 Total Efforts (Gen 2)],Table15[Name],Table15[[#This Row],[Name]])</f>
        <v>#NAME?</v>
      </c>
      <c r="AV464" s="11" t="e">
        <f ca="1">_xlfn.MAXIFS(Table15[Deceleration B1-3 Total Efforts (Gen 2)],Table15[Name],Table15[[#This Row],[Name]])</f>
        <v>#NAME?</v>
      </c>
      <c r="AW464" s="11" t="e">
        <f ca="1">_xlfn.MAXIFS(Table15[High Intensity Distance (m)_&gt;15],Table15[Name],Table15[[#This Row],[Name]])</f>
        <v>#NAME?</v>
      </c>
      <c r="AX464" s="11" t="e">
        <f ca="1">_xlfn.MAXIFS(Table15[Velocity Zone 5 (20-25 Km/h) (m)],Table15[Name],Table15[[#This Row],[Name]])</f>
        <v>#NAME?</v>
      </c>
      <c r="AY464" s="11" t="e">
        <f ca="1">_xlfn.MAXIFS(Table15[Total Player Load],Table15[Name],Table15[[#This Row],[Name]])</f>
        <v>#NAME?</v>
      </c>
      <c r="AZ464" s="11" t="e">
        <f ca="1">_xlfn.MAXIFS(Table15[ACC+DEC],Table15[Name],Table15[[#This Row],[Name]])</f>
        <v>#NAME?</v>
      </c>
      <c r="BA464" s="11">
        <f>CONVERT(Table15[[#This Row],[Total Duration]],"day","mn")</f>
        <v>75.86666666666666</v>
      </c>
      <c r="BB464" s="12">
        <f>Table15[[#This Row],[HSD Above 20 km/h]]/Table15[[#This Row],[Duration(min)]]</f>
        <v>1.0370826010544818</v>
      </c>
      <c r="BC464" s="12">
        <f>Table15[[#This Row],[Velocity Zone 4 (15-20 Km/h) (m)]]/Table15[[#This Row],[Duration(min)]]</f>
        <v>4.4980228471001764</v>
      </c>
      <c r="BD464" s="12">
        <f>Table15[[#This Row],[Velocity Zone 6 (25 + Km/h) (m)]]/Table15[[#This Row],[Duration(min)]]</f>
        <v>0</v>
      </c>
      <c r="BE464" s="12">
        <f>Table15[[#This Row],[Acceleration B1-3 Total Efforts (Gen 2)]]/Table15[[#This Row],[Duration(min)]]</f>
        <v>0.8172231985940247</v>
      </c>
      <c r="BF464" s="12">
        <f>Table15[[#This Row],[Deceleration B1-3 Total Efforts (Gen 2)]]/Table15[[#This Row],[Duration(min)]]</f>
        <v>0.60632688927943768</v>
      </c>
      <c r="BG464" s="12">
        <f>Table15[[#This Row],[High Intensity Distance (m)_&gt;15]]/Table15[[#This Row],[Duration(min)]]</f>
        <v>5.535105448154658</v>
      </c>
      <c r="BH464" s="12">
        <f>Table15[[#This Row],[Velocity Zone 5 (20-25 Km/h) (m)]]/Table15[[#This Row],[Duration(min)]]</f>
        <v>1.0370826010544818</v>
      </c>
      <c r="BI464" s="12">
        <f>Table15[[#This Row],[Total Player Load]]/Table15[[#This Row],[Duration(min)]]</f>
        <v>5.8610512302284716</v>
      </c>
      <c r="BJ464" s="12">
        <f>Table15[[#This Row],[ACC+DEC]]/Table15[[#This Row],[Duration(min)]]</f>
        <v>1.4235500878734624</v>
      </c>
      <c r="BK464" s="11"/>
      <c r="BL464" s="11"/>
    </row>
    <row r="465" spans="1:64" x14ac:dyDescent="0.3">
      <c r="A465" s="6" t="s">
        <v>250</v>
      </c>
      <c r="B465" s="6" t="s">
        <v>283</v>
      </c>
      <c r="C465" s="18" t="s">
        <v>306</v>
      </c>
      <c r="D465" s="6" t="s">
        <v>21</v>
      </c>
      <c r="E465" s="17" t="s">
        <v>310</v>
      </c>
      <c r="F465" s="19">
        <v>4008.6601599999999</v>
      </c>
      <c r="G465" s="19">
        <v>69.44</v>
      </c>
      <c r="H465" s="19">
        <v>23.36007</v>
      </c>
      <c r="I465" s="19">
        <v>397.44</v>
      </c>
      <c r="J465" s="19">
        <v>0</v>
      </c>
      <c r="K465" s="19">
        <v>73</v>
      </c>
      <c r="L465" s="19">
        <v>57</v>
      </c>
      <c r="M465" s="19">
        <v>466.88</v>
      </c>
      <c r="N465" s="19">
        <v>69.44</v>
      </c>
      <c r="O465" s="19">
        <v>405.24731000000003</v>
      </c>
      <c r="P465" s="25">
        <v>50.702309999999997</v>
      </c>
      <c r="Q465" s="26">
        <f>SUM(Table15[[#This Row],[Acceleration B1-3 Total Efforts (Gen 2)]:[Deceleration B1-3 Total Efforts (Gen 2)]])</f>
        <v>130</v>
      </c>
      <c r="R465" s="22">
        <f>AVERAGEIF(Table15[Name],Table15[[#This Row],[Name]],Table15[Total Distance (m)])</f>
        <v>4898.160003</v>
      </c>
      <c r="S465" s="11">
        <f>AVERAGEIF(Table15[Name],Table15[[#This Row],[Name]],Table15[HSD Above 20 km/h])</f>
        <v>228.32099899999997</v>
      </c>
      <c r="T465" s="11">
        <f>AVERAGEIF(Table15[Name],Table15[[#This Row],[Name]],Table15[Maximum Velocity (km/h)])</f>
        <v>25.211422000000002</v>
      </c>
      <c r="U465" s="11">
        <f>AVERAGEIF(Table15[Name],Table15[[#This Row],[Name]],Table15[Velocity Zone 4 (15-20 Km/h) (m)])</f>
        <v>531.40400699999998</v>
      </c>
      <c r="V465" s="11">
        <f>AVERAGEIF(Table15[Name],Table15[[#This Row],[Name]],Table15[Velocity Zone 6 (25 + Km/h) (m)])</f>
        <v>54.338999000000001</v>
      </c>
      <c r="W465" s="11">
        <f>AVERAGEIF(Table15[Name],Table15[[#This Row],[Name]],Table15[Acceleration B1-3 Total Efforts (Gen 2)])</f>
        <v>69</v>
      </c>
      <c r="X465" s="11">
        <f>AVERAGEIF(Table15[Name],Table15[[#This Row],[Name]],Table15[Deceleration B1-3 Total Efforts (Gen 2)])</f>
        <v>53.8</v>
      </c>
      <c r="Y465" s="11">
        <f>AVERAGEIF(Table15[Name],Table15[[#This Row],[Name]],Table15[High Intensity Distance (m)_&gt;15])</f>
        <v>759.72500600000001</v>
      </c>
      <c r="Z465" s="11">
        <f>AVERAGEIF(Table15[Name],Table15[[#This Row],[Name]],Table15[Velocity Zone 5 (20-25 Km/h) (m)])</f>
        <v>173.982</v>
      </c>
      <c r="AA465" s="11">
        <f>AVERAGEIF(Table15[Name],Table15[[#This Row],[Name]],Table15[Total Player Load])</f>
        <v>499.90754799999996</v>
      </c>
      <c r="AB465" s="11">
        <f>AVERAGEIF(Table15[Name],Table15[[#This Row],[Name]],Table15[ACC+DEC])</f>
        <v>122.8</v>
      </c>
      <c r="AC465" s="11">
        <f>AVERAGE(Table15[Total Distance (m)])</f>
        <v>5546.0900840188679</v>
      </c>
      <c r="AD465" s="11">
        <f>AVERAGE(Table15[HSD Above 20 km/h])</f>
        <v>248.67511279245289</v>
      </c>
      <c r="AE465" s="11">
        <f>AVERAGE(Table15[Maximum Velocity (km/h)])</f>
        <v>25.938714150943401</v>
      </c>
      <c r="AF465" s="11">
        <f>AVERAGE(Table15[Velocity Zone 4 (15-20 Km/h) (m)])</f>
        <v>585.63754809433908</v>
      </c>
      <c r="AG465" s="11">
        <f>AVERAGE(Table15[Velocity Zone 6 (25 + Km/h) (m)])</f>
        <v>55.103452830188672</v>
      </c>
      <c r="AH465" s="11">
        <f>AVERAGE(Table15[Acceleration B1-3 Total Efforts (Gen 2)])</f>
        <v>70.932075471698113</v>
      </c>
      <c r="AI465" s="11">
        <f>AVERAGE(Table15[Deceleration B1-3 Total Efforts (Gen 2)])</f>
        <v>58.513207547169813</v>
      </c>
      <c r="AJ465" s="11">
        <f>AVERAGE(Table15[High Intensity Distance (m)_&gt;15])</f>
        <v>834.31266088679206</v>
      </c>
      <c r="AK465" s="11">
        <f>AVERAGE(Table15[Velocity Zone 5 (20-25 Km/h) (m)])</f>
        <v>193.57165996226419</v>
      </c>
      <c r="AL465" s="11">
        <f>AVERAGE(Table15[Total Player Load])</f>
        <v>612.17092028301886</v>
      </c>
      <c r="AM465" s="11">
        <f>AVERAGE(Table15[ACC+DEC])</f>
        <v>129.44528301886791</v>
      </c>
      <c r="AN465" s="11" t="str">
        <f>TEXT(Table15[[#This Row],[Date]],"mmmm")</f>
        <v>août</v>
      </c>
      <c r="AO465" s="11" t="e">
        <f ca="1">_xlfn.MAXIFS(Table15[Total Distance (m)],Table15[Name],Table15[[#This Row],[Name]])</f>
        <v>#NAME?</v>
      </c>
      <c r="AP465" s="11" t="e">
        <f ca="1">_xlfn.MAXIFS(Table15[HSD Above 20 km/h],Table15[Name],Table15[[#This Row],[Name]])</f>
        <v>#NAME?</v>
      </c>
      <c r="AQ465" s="11" t="e">
        <f ca="1">_xlfn.MAXIFS(Table15[Maximum Velocity (km/h)],Table15[Name],Table15[[#This Row],[Name]])</f>
        <v>#NAME?</v>
      </c>
      <c r="AR465" s="9" t="e">
        <f ca="1">Table15[[#This Row],[Maximum Velocity (km/h)]]/Table15[[#This Row],[Max_Maximum Velocity (km/h)]]</f>
        <v>#NAME?</v>
      </c>
      <c r="AS465" s="11" t="e">
        <f ca="1">_xlfn.MAXIFS(Table15[Velocity Zone 4 (15-20 Km/h) (m)],Table15[Name],Table15[[#This Row],[Name]])</f>
        <v>#NAME?</v>
      </c>
      <c r="AT465" s="11" t="e">
        <f ca="1">_xlfn.MAXIFS(Table15[Velocity Zone 6 (25 + Km/h) (m)],Table15[Name],Table15[[#This Row],[Name]])</f>
        <v>#NAME?</v>
      </c>
      <c r="AU465" s="11" t="e">
        <f ca="1">_xlfn.MAXIFS(Table15[Acceleration B1-3 Total Efforts (Gen 2)],Table15[Name],Table15[[#This Row],[Name]])</f>
        <v>#NAME?</v>
      </c>
      <c r="AV465" s="11" t="e">
        <f ca="1">_xlfn.MAXIFS(Table15[Deceleration B1-3 Total Efforts (Gen 2)],Table15[Name],Table15[[#This Row],[Name]])</f>
        <v>#NAME?</v>
      </c>
      <c r="AW465" s="11" t="e">
        <f ca="1">_xlfn.MAXIFS(Table15[High Intensity Distance (m)_&gt;15],Table15[Name],Table15[[#This Row],[Name]])</f>
        <v>#NAME?</v>
      </c>
      <c r="AX465" s="11" t="e">
        <f ca="1">_xlfn.MAXIFS(Table15[Velocity Zone 5 (20-25 Km/h) (m)],Table15[Name],Table15[[#This Row],[Name]])</f>
        <v>#NAME?</v>
      </c>
      <c r="AY465" s="11" t="e">
        <f ca="1">_xlfn.MAXIFS(Table15[Total Player Load],Table15[Name],Table15[[#This Row],[Name]])</f>
        <v>#NAME?</v>
      </c>
      <c r="AZ465" s="11" t="e">
        <f ca="1">_xlfn.MAXIFS(Table15[ACC+DEC],Table15[Name],Table15[[#This Row],[Name]])</f>
        <v>#NAME?</v>
      </c>
      <c r="BA465" s="11">
        <f>CONVERT(Table15[[#This Row],[Total Duration]],"day","mn")</f>
        <v>79.05</v>
      </c>
      <c r="BB465" s="12">
        <f>Table15[[#This Row],[HSD Above 20 km/h]]/Table15[[#This Row],[Duration(min)]]</f>
        <v>0.8784313725490196</v>
      </c>
      <c r="BC465" s="12">
        <f>Table15[[#This Row],[Velocity Zone 4 (15-20 Km/h) (m)]]/Table15[[#This Row],[Duration(min)]]</f>
        <v>5.0277039848197349</v>
      </c>
      <c r="BD465" s="12">
        <f>Table15[[#This Row],[Velocity Zone 6 (25 + Km/h) (m)]]/Table15[[#This Row],[Duration(min)]]</f>
        <v>0</v>
      </c>
      <c r="BE465" s="12">
        <f>Table15[[#This Row],[Acceleration B1-3 Total Efforts (Gen 2)]]/Table15[[#This Row],[Duration(min)]]</f>
        <v>0.92346616065781151</v>
      </c>
      <c r="BF465" s="12">
        <f>Table15[[#This Row],[Deceleration B1-3 Total Efforts (Gen 2)]]/Table15[[#This Row],[Duration(min)]]</f>
        <v>0.72106261859582543</v>
      </c>
      <c r="BG465" s="12">
        <f>Table15[[#This Row],[High Intensity Distance (m)_&gt;15]]/Table15[[#This Row],[Duration(min)]]</f>
        <v>5.9061353573687541</v>
      </c>
      <c r="BH465" s="12">
        <f>Table15[[#This Row],[Velocity Zone 5 (20-25 Km/h) (m)]]/Table15[[#This Row],[Duration(min)]]</f>
        <v>0.8784313725490196</v>
      </c>
      <c r="BI465" s="12">
        <f>Table15[[#This Row],[Total Player Load]]/Table15[[#This Row],[Duration(min)]]</f>
        <v>5.1264681846932323</v>
      </c>
      <c r="BJ465" s="12">
        <f>Table15[[#This Row],[ACC+DEC]]/Table15[[#This Row],[Duration(min)]]</f>
        <v>1.6445287792536369</v>
      </c>
      <c r="BK465" s="11"/>
      <c r="BL465" s="11"/>
    </row>
    <row r="466" spans="1:64" x14ac:dyDescent="0.3">
      <c r="A466" s="6" t="s">
        <v>22</v>
      </c>
      <c r="B466" s="6" t="s">
        <v>283</v>
      </c>
      <c r="C466" s="18" t="s">
        <v>306</v>
      </c>
      <c r="D466" s="6" t="s">
        <v>19</v>
      </c>
      <c r="E466" s="17" t="s">
        <v>309</v>
      </c>
      <c r="F466" s="19">
        <v>4167.5459000000001</v>
      </c>
      <c r="G466" s="19">
        <v>51.36</v>
      </c>
      <c r="H466" s="19">
        <v>23.893470000000001</v>
      </c>
      <c r="I466" s="19">
        <v>443.60001</v>
      </c>
      <c r="J466" s="19">
        <v>0</v>
      </c>
      <c r="K466" s="19">
        <v>74</v>
      </c>
      <c r="L466" s="19">
        <v>59</v>
      </c>
      <c r="M466" s="19">
        <v>494.96001000000001</v>
      </c>
      <c r="N466" s="19">
        <v>51.36</v>
      </c>
      <c r="O466" s="19">
        <v>507.84264999999999</v>
      </c>
      <c r="P466" s="25">
        <v>54.921280000000003</v>
      </c>
      <c r="Q466" s="26">
        <f>SUM(Table15[[#This Row],[Acceleration B1-3 Total Efforts (Gen 2)]:[Deceleration B1-3 Total Efforts (Gen 2)]])</f>
        <v>133</v>
      </c>
      <c r="R466" s="22">
        <f>AVERAGEIF(Table15[Name],Table15[[#This Row],[Name]],Table15[Total Distance (m)])</f>
        <v>5462.7683058620696</v>
      </c>
      <c r="S466" s="11">
        <f>AVERAGEIF(Table15[Name],Table15[[#This Row],[Name]],Table15[HSD Above 20 km/h])</f>
        <v>326.42379344827589</v>
      </c>
      <c r="T466" s="11">
        <f>AVERAGEIF(Table15[Name],Table15[[#This Row],[Name]],Table15[Maximum Velocity (km/h)])</f>
        <v>27.231627931034481</v>
      </c>
      <c r="U466" s="11">
        <f>AVERAGEIF(Table15[Name],Table15[[#This Row],[Name]],Table15[Velocity Zone 4 (15-20 Km/h) (m)])</f>
        <v>608.04103965517231</v>
      </c>
      <c r="V466" s="11">
        <f>AVERAGEIF(Table15[Name],Table15[[#This Row],[Name]],Table15[Velocity Zone 6 (25 + Km/h) (m)])</f>
        <v>84.49862137931035</v>
      </c>
      <c r="W466" s="11">
        <f>AVERAGEIF(Table15[Name],Table15[[#This Row],[Name]],Table15[Acceleration B1-3 Total Efforts (Gen 2)])</f>
        <v>82.482758620689651</v>
      </c>
      <c r="X466" s="11">
        <f>AVERAGEIF(Table15[Name],Table15[[#This Row],[Name]],Table15[Deceleration B1-3 Total Efforts (Gen 2)])</f>
        <v>68.65517241379311</v>
      </c>
      <c r="Y466" s="11">
        <f>AVERAGEIF(Table15[Name],Table15[[#This Row],[Name]],Table15[High Intensity Distance (m)_&gt;15])</f>
        <v>934.4648331034482</v>
      </c>
      <c r="Z466" s="11">
        <f>AVERAGEIF(Table15[Name],Table15[[#This Row],[Name]],Table15[Velocity Zone 5 (20-25 Km/h) (m)])</f>
        <v>241.92517206896545</v>
      </c>
      <c r="AA466" s="11">
        <f>AVERAGEIF(Table15[Name],Table15[[#This Row],[Name]],Table15[Total Player Load])</f>
        <v>648.54259724137933</v>
      </c>
      <c r="AB466" s="11">
        <f>AVERAGEIF(Table15[Name],Table15[[#This Row],[Name]],Table15[ACC+DEC])</f>
        <v>151.13793103448276</v>
      </c>
      <c r="AC466" s="11">
        <f>AVERAGE(Table15[Total Distance (m)])</f>
        <v>5546.0900840188679</v>
      </c>
      <c r="AD466" s="11">
        <f>AVERAGE(Table15[HSD Above 20 km/h])</f>
        <v>248.67511279245289</v>
      </c>
      <c r="AE466" s="11">
        <f>AVERAGE(Table15[Maximum Velocity (km/h)])</f>
        <v>25.938714150943401</v>
      </c>
      <c r="AF466" s="11">
        <f>AVERAGE(Table15[Velocity Zone 4 (15-20 Km/h) (m)])</f>
        <v>585.63754809433908</v>
      </c>
      <c r="AG466" s="11">
        <f>AVERAGE(Table15[Velocity Zone 6 (25 + Km/h) (m)])</f>
        <v>55.103452830188672</v>
      </c>
      <c r="AH466" s="11">
        <f>AVERAGE(Table15[Acceleration B1-3 Total Efforts (Gen 2)])</f>
        <v>70.932075471698113</v>
      </c>
      <c r="AI466" s="11">
        <f>AVERAGE(Table15[Deceleration B1-3 Total Efforts (Gen 2)])</f>
        <v>58.513207547169813</v>
      </c>
      <c r="AJ466" s="11">
        <f>AVERAGE(Table15[High Intensity Distance (m)_&gt;15])</f>
        <v>834.31266088679206</v>
      </c>
      <c r="AK466" s="11">
        <f>AVERAGE(Table15[Velocity Zone 5 (20-25 Km/h) (m)])</f>
        <v>193.57165996226419</v>
      </c>
      <c r="AL466" s="11">
        <f>AVERAGE(Table15[Total Player Load])</f>
        <v>612.17092028301886</v>
      </c>
      <c r="AM466" s="11">
        <f>AVERAGE(Table15[ACC+DEC])</f>
        <v>129.44528301886791</v>
      </c>
      <c r="AN466" s="11" t="str">
        <f>TEXT(Table15[[#This Row],[Date]],"mmmm")</f>
        <v>août</v>
      </c>
      <c r="AO466" s="11" t="e">
        <f ca="1">_xlfn.MAXIFS(Table15[Total Distance (m)],Table15[Name],Table15[[#This Row],[Name]])</f>
        <v>#NAME?</v>
      </c>
      <c r="AP466" s="11" t="e">
        <f ca="1">_xlfn.MAXIFS(Table15[HSD Above 20 km/h],Table15[Name],Table15[[#This Row],[Name]])</f>
        <v>#NAME?</v>
      </c>
      <c r="AQ466" s="11" t="e">
        <f ca="1">_xlfn.MAXIFS(Table15[Maximum Velocity (km/h)],Table15[Name],Table15[[#This Row],[Name]])</f>
        <v>#NAME?</v>
      </c>
      <c r="AR466" s="9" t="e">
        <f ca="1">Table15[[#This Row],[Maximum Velocity (km/h)]]/Table15[[#This Row],[Max_Maximum Velocity (km/h)]]</f>
        <v>#NAME?</v>
      </c>
      <c r="AS466" s="11" t="e">
        <f ca="1">_xlfn.MAXIFS(Table15[Velocity Zone 4 (15-20 Km/h) (m)],Table15[Name],Table15[[#This Row],[Name]])</f>
        <v>#NAME?</v>
      </c>
      <c r="AT466" s="11" t="e">
        <f ca="1">_xlfn.MAXIFS(Table15[Velocity Zone 6 (25 + Km/h) (m)],Table15[Name],Table15[[#This Row],[Name]])</f>
        <v>#NAME?</v>
      </c>
      <c r="AU466" s="11" t="e">
        <f ca="1">_xlfn.MAXIFS(Table15[Acceleration B1-3 Total Efforts (Gen 2)],Table15[Name],Table15[[#This Row],[Name]])</f>
        <v>#NAME?</v>
      </c>
      <c r="AV466" s="11" t="e">
        <f ca="1">_xlfn.MAXIFS(Table15[Deceleration B1-3 Total Efforts (Gen 2)],Table15[Name],Table15[[#This Row],[Name]])</f>
        <v>#NAME?</v>
      </c>
      <c r="AW466" s="11" t="e">
        <f ca="1">_xlfn.MAXIFS(Table15[High Intensity Distance (m)_&gt;15],Table15[Name],Table15[[#This Row],[Name]])</f>
        <v>#NAME?</v>
      </c>
      <c r="AX466" s="11" t="e">
        <f ca="1">_xlfn.MAXIFS(Table15[Velocity Zone 5 (20-25 Km/h) (m)],Table15[Name],Table15[[#This Row],[Name]])</f>
        <v>#NAME?</v>
      </c>
      <c r="AY466" s="11" t="e">
        <f ca="1">_xlfn.MAXIFS(Table15[Total Player Load],Table15[Name],Table15[[#This Row],[Name]])</f>
        <v>#NAME?</v>
      </c>
      <c r="AZ466" s="11" t="e">
        <f ca="1">_xlfn.MAXIFS(Table15[ACC+DEC],Table15[Name],Table15[[#This Row],[Name]])</f>
        <v>#NAME?</v>
      </c>
      <c r="BA466" s="11">
        <f>CONVERT(Table15[[#This Row],[Total Duration]],"day","mn")</f>
        <v>75.86666666666666</v>
      </c>
      <c r="BB466" s="12">
        <f>Table15[[#This Row],[HSD Above 20 km/h]]/Table15[[#This Row],[Duration(min)]]</f>
        <v>0.6769771528998243</v>
      </c>
      <c r="BC466" s="12">
        <f>Table15[[#This Row],[Velocity Zone 4 (15-20 Km/h) (m)]]/Table15[[#This Row],[Duration(min)]]</f>
        <v>5.8471003075571186</v>
      </c>
      <c r="BD466" s="12">
        <f>Table15[[#This Row],[Velocity Zone 6 (25 + Km/h) (m)]]/Table15[[#This Row],[Duration(min)]]</f>
        <v>0</v>
      </c>
      <c r="BE466" s="12">
        <f>Table15[[#This Row],[Acceleration B1-3 Total Efforts (Gen 2)]]/Table15[[#This Row],[Duration(min)]]</f>
        <v>0.97539543057996492</v>
      </c>
      <c r="BF466" s="12">
        <f>Table15[[#This Row],[Deceleration B1-3 Total Efforts (Gen 2)]]/Table15[[#This Row],[Duration(min)]]</f>
        <v>0.77768014059753965</v>
      </c>
      <c r="BG466" s="12">
        <f>Table15[[#This Row],[High Intensity Distance (m)_&gt;15]]/Table15[[#This Row],[Duration(min)]]</f>
        <v>6.5240774604569429</v>
      </c>
      <c r="BH466" s="12">
        <f>Table15[[#This Row],[Velocity Zone 5 (20-25 Km/h) (m)]]/Table15[[#This Row],[Duration(min)]]</f>
        <v>0.6769771528998243</v>
      </c>
      <c r="BI466" s="12">
        <f>Table15[[#This Row],[Total Player Load]]/Table15[[#This Row],[Duration(min)]]</f>
        <v>6.6938837873462216</v>
      </c>
      <c r="BJ466" s="12">
        <f>Table15[[#This Row],[ACC+DEC]]/Table15[[#This Row],[Duration(min)]]</f>
        <v>1.7530755711775046</v>
      </c>
      <c r="BK466" s="11"/>
      <c r="BL466" s="11"/>
    </row>
    <row r="467" spans="1:64" x14ac:dyDescent="0.3">
      <c r="A467" s="6" t="s">
        <v>37</v>
      </c>
      <c r="B467" s="6" t="s">
        <v>283</v>
      </c>
      <c r="C467" s="18" t="s">
        <v>306</v>
      </c>
      <c r="D467" s="6" t="s">
        <v>19</v>
      </c>
      <c r="E467" s="17" t="s">
        <v>311</v>
      </c>
      <c r="F467" s="19">
        <v>0</v>
      </c>
      <c r="G467" s="19">
        <v>0</v>
      </c>
      <c r="H467" s="19">
        <v>0</v>
      </c>
      <c r="I467" s="19">
        <v>0</v>
      </c>
      <c r="J467" s="19">
        <v>0</v>
      </c>
      <c r="K467" s="19">
        <v>0</v>
      </c>
      <c r="L467" s="19">
        <v>0</v>
      </c>
      <c r="M467" s="19">
        <v>0</v>
      </c>
      <c r="N467" s="19">
        <v>0</v>
      </c>
      <c r="O467" s="19">
        <v>1.4226000000000001</v>
      </c>
      <c r="P467" s="25">
        <v>0</v>
      </c>
      <c r="Q467" s="26">
        <f>SUM(Table15[[#This Row],[Acceleration B1-3 Total Efforts (Gen 2)]:[Deceleration B1-3 Total Efforts (Gen 2)]])</f>
        <v>0</v>
      </c>
      <c r="R467" s="22">
        <f>AVERAGEIF(Table15[Name],Table15[[#This Row],[Name]],Table15[Total Distance (m)])</f>
        <v>6139.7996708333349</v>
      </c>
      <c r="S467" s="11">
        <f>AVERAGEIF(Table15[Name],Table15[[#This Row],[Name]],Table15[HSD Above 20 km/h])</f>
        <v>201.54916583333338</v>
      </c>
      <c r="T467" s="11">
        <f>AVERAGEIF(Table15[Name],Table15[[#This Row],[Name]],Table15[Maximum Velocity (km/h)])</f>
        <v>23.793131666666667</v>
      </c>
      <c r="U467" s="11">
        <f>AVERAGEIF(Table15[Name],Table15[[#This Row],[Name]],Table15[Velocity Zone 4 (15-20 Km/h) (m)])</f>
        <v>577.89167124999983</v>
      </c>
      <c r="V467" s="11">
        <f>AVERAGEIF(Table15[Name],Table15[[#This Row],[Name]],Table15[Velocity Zone 6 (25 + Km/h) (m)])</f>
        <v>45.649166250000007</v>
      </c>
      <c r="W467" s="11">
        <f>AVERAGEIF(Table15[Name],Table15[[#This Row],[Name]],Table15[Acceleration B1-3 Total Efforts (Gen 2)])</f>
        <v>68.25</v>
      </c>
      <c r="X467" s="11">
        <f>AVERAGEIF(Table15[Name],Table15[[#This Row],[Name]],Table15[Deceleration B1-3 Total Efforts (Gen 2)])</f>
        <v>52.208333333333336</v>
      </c>
      <c r="Y467" s="11">
        <f>AVERAGEIF(Table15[Name],Table15[[#This Row],[Name]],Table15[High Intensity Distance (m)_&gt;15])</f>
        <v>779.44083708333335</v>
      </c>
      <c r="Z467" s="11">
        <f>AVERAGEIF(Table15[Name],Table15[[#This Row],[Name]],Table15[Velocity Zone 5 (20-25 Km/h) (m)])</f>
        <v>155.89999958333337</v>
      </c>
      <c r="AA467" s="11">
        <f>AVERAGEIF(Table15[Name],Table15[[#This Row],[Name]],Table15[Total Player Load])</f>
        <v>674.74275333333321</v>
      </c>
      <c r="AB467" s="11">
        <f>AVERAGEIF(Table15[Name],Table15[[#This Row],[Name]],Table15[ACC+DEC])</f>
        <v>120.45833333333333</v>
      </c>
      <c r="AC467" s="11">
        <f>AVERAGE(Table15[Total Distance (m)])</f>
        <v>5546.0900840188679</v>
      </c>
      <c r="AD467" s="11">
        <f>AVERAGE(Table15[HSD Above 20 km/h])</f>
        <v>248.67511279245289</v>
      </c>
      <c r="AE467" s="11">
        <f>AVERAGE(Table15[Maximum Velocity (km/h)])</f>
        <v>25.938714150943401</v>
      </c>
      <c r="AF467" s="11">
        <f>AVERAGE(Table15[Velocity Zone 4 (15-20 Km/h) (m)])</f>
        <v>585.63754809433908</v>
      </c>
      <c r="AG467" s="11">
        <f>AVERAGE(Table15[Velocity Zone 6 (25 + Km/h) (m)])</f>
        <v>55.103452830188672</v>
      </c>
      <c r="AH467" s="11">
        <f>AVERAGE(Table15[Acceleration B1-3 Total Efforts (Gen 2)])</f>
        <v>70.932075471698113</v>
      </c>
      <c r="AI467" s="11">
        <f>AVERAGE(Table15[Deceleration B1-3 Total Efforts (Gen 2)])</f>
        <v>58.513207547169813</v>
      </c>
      <c r="AJ467" s="11">
        <f>AVERAGE(Table15[High Intensity Distance (m)_&gt;15])</f>
        <v>834.31266088679206</v>
      </c>
      <c r="AK467" s="11">
        <f>AVERAGE(Table15[Velocity Zone 5 (20-25 Km/h) (m)])</f>
        <v>193.57165996226419</v>
      </c>
      <c r="AL467" s="11">
        <f>AVERAGE(Table15[Total Player Load])</f>
        <v>612.17092028301886</v>
      </c>
      <c r="AM467" s="11">
        <f>AVERAGE(Table15[ACC+DEC])</f>
        <v>129.44528301886791</v>
      </c>
      <c r="AN467" s="11" t="str">
        <f>TEXT(Table15[[#This Row],[Date]],"mmmm")</f>
        <v>août</v>
      </c>
      <c r="AO467" s="11" t="e">
        <f ca="1">_xlfn.MAXIFS(Table15[Total Distance (m)],Table15[Name],Table15[[#This Row],[Name]])</f>
        <v>#NAME?</v>
      </c>
      <c r="AP467" s="11" t="e">
        <f ca="1">_xlfn.MAXIFS(Table15[HSD Above 20 km/h],Table15[Name],Table15[[#This Row],[Name]])</f>
        <v>#NAME?</v>
      </c>
      <c r="AQ467" s="11" t="e">
        <f ca="1">_xlfn.MAXIFS(Table15[Maximum Velocity (km/h)],Table15[Name],Table15[[#This Row],[Name]])</f>
        <v>#NAME?</v>
      </c>
      <c r="AR467" s="9" t="e">
        <f ca="1">Table15[[#This Row],[Maximum Velocity (km/h)]]/Table15[[#This Row],[Max_Maximum Velocity (km/h)]]</f>
        <v>#NAME?</v>
      </c>
      <c r="AS467" s="11" t="e">
        <f ca="1">_xlfn.MAXIFS(Table15[Velocity Zone 4 (15-20 Km/h) (m)],Table15[Name],Table15[[#This Row],[Name]])</f>
        <v>#NAME?</v>
      </c>
      <c r="AT467" s="11" t="e">
        <f ca="1">_xlfn.MAXIFS(Table15[Velocity Zone 6 (25 + Km/h) (m)],Table15[Name],Table15[[#This Row],[Name]])</f>
        <v>#NAME?</v>
      </c>
      <c r="AU467" s="11" t="e">
        <f ca="1">_xlfn.MAXIFS(Table15[Acceleration B1-3 Total Efforts (Gen 2)],Table15[Name],Table15[[#This Row],[Name]])</f>
        <v>#NAME?</v>
      </c>
      <c r="AV467" s="11" t="e">
        <f ca="1">_xlfn.MAXIFS(Table15[Deceleration B1-3 Total Efforts (Gen 2)],Table15[Name],Table15[[#This Row],[Name]])</f>
        <v>#NAME?</v>
      </c>
      <c r="AW467" s="11" t="e">
        <f ca="1">_xlfn.MAXIFS(Table15[High Intensity Distance (m)_&gt;15],Table15[Name],Table15[[#This Row],[Name]])</f>
        <v>#NAME?</v>
      </c>
      <c r="AX467" s="11" t="e">
        <f ca="1">_xlfn.MAXIFS(Table15[Velocity Zone 5 (20-25 Km/h) (m)],Table15[Name],Table15[[#This Row],[Name]])</f>
        <v>#NAME?</v>
      </c>
      <c r="AY467" s="11" t="e">
        <f ca="1">_xlfn.MAXIFS(Table15[Total Player Load],Table15[Name],Table15[[#This Row],[Name]])</f>
        <v>#NAME?</v>
      </c>
      <c r="AZ467" s="11" t="e">
        <f ca="1">_xlfn.MAXIFS(Table15[ACC+DEC],Table15[Name],Table15[[#This Row],[Name]])</f>
        <v>#NAME?</v>
      </c>
      <c r="BA467" s="11">
        <f>CONVERT(Table15[[#This Row],[Total Duration]],"day","mn")</f>
        <v>27.149999999999995</v>
      </c>
      <c r="BB467" s="12">
        <f>Table15[[#This Row],[HSD Above 20 km/h]]/Table15[[#This Row],[Duration(min)]]</f>
        <v>0</v>
      </c>
      <c r="BC467" s="12">
        <f>Table15[[#This Row],[Velocity Zone 4 (15-20 Km/h) (m)]]/Table15[[#This Row],[Duration(min)]]</f>
        <v>0</v>
      </c>
      <c r="BD467" s="12">
        <f>Table15[[#This Row],[Velocity Zone 6 (25 + Km/h) (m)]]/Table15[[#This Row],[Duration(min)]]</f>
        <v>0</v>
      </c>
      <c r="BE467" s="12">
        <f>Table15[[#This Row],[Acceleration B1-3 Total Efforts (Gen 2)]]/Table15[[#This Row],[Duration(min)]]</f>
        <v>0</v>
      </c>
      <c r="BF467" s="12">
        <f>Table15[[#This Row],[Deceleration B1-3 Total Efforts (Gen 2)]]/Table15[[#This Row],[Duration(min)]]</f>
        <v>0</v>
      </c>
      <c r="BG467" s="12">
        <f>Table15[[#This Row],[High Intensity Distance (m)_&gt;15]]/Table15[[#This Row],[Duration(min)]]</f>
        <v>0</v>
      </c>
      <c r="BH467" s="12">
        <f>Table15[[#This Row],[Velocity Zone 5 (20-25 Km/h) (m)]]/Table15[[#This Row],[Duration(min)]]</f>
        <v>0</v>
      </c>
      <c r="BI467" s="12">
        <f>Table15[[#This Row],[Total Player Load]]/Table15[[#This Row],[Duration(min)]]</f>
        <v>5.2397790055248632E-2</v>
      </c>
      <c r="BJ467" s="12">
        <f>Table15[[#This Row],[ACC+DEC]]/Table15[[#This Row],[Duration(min)]]</f>
        <v>0</v>
      </c>
      <c r="BK467" s="11"/>
      <c r="BL467" s="11"/>
    </row>
    <row r="468" spans="1:64" x14ac:dyDescent="0.3">
      <c r="A468" s="6" t="s">
        <v>23</v>
      </c>
      <c r="B468" s="6" t="s">
        <v>283</v>
      </c>
      <c r="C468" s="18" t="s">
        <v>306</v>
      </c>
      <c r="D468" s="6" t="s">
        <v>24</v>
      </c>
      <c r="E468" s="17" t="s">
        <v>310</v>
      </c>
      <c r="F468" s="19">
        <v>4088.53296</v>
      </c>
      <c r="G468" s="19">
        <v>50.22</v>
      </c>
      <c r="H468" s="19">
        <v>23.630710000000001</v>
      </c>
      <c r="I468" s="19">
        <v>318.76999000000001</v>
      </c>
      <c r="J468" s="19">
        <v>0</v>
      </c>
      <c r="K468" s="19">
        <v>51</v>
      </c>
      <c r="L468" s="19">
        <v>37</v>
      </c>
      <c r="M468" s="19">
        <v>368.98998999999998</v>
      </c>
      <c r="N468" s="19">
        <v>50.22</v>
      </c>
      <c r="O468" s="19">
        <v>414.68187999999998</v>
      </c>
      <c r="P468" s="25">
        <v>51.712560000000003</v>
      </c>
      <c r="Q468" s="26">
        <f>SUM(Table15[[#This Row],[Acceleration B1-3 Total Efforts (Gen 2)]:[Deceleration B1-3 Total Efforts (Gen 2)]])</f>
        <v>88</v>
      </c>
      <c r="R468" s="22">
        <f>AVERAGEIF(Table15[Name],Table15[[#This Row],[Name]],Table15[Total Distance (m)])</f>
        <v>6241.2704329032267</v>
      </c>
      <c r="S468" s="11">
        <f>AVERAGEIF(Table15[Name],Table15[[#This Row],[Name]],Table15[HSD Above 20 km/h])</f>
        <v>217.21870838709677</v>
      </c>
      <c r="T468" s="11">
        <f>AVERAGEIF(Table15[Name],Table15[[#This Row],[Name]],Table15[Maximum Velocity (km/h)])</f>
        <v>26.033857419354835</v>
      </c>
      <c r="U468" s="11">
        <f>AVERAGEIF(Table15[Name],Table15[[#This Row],[Name]],Table15[Velocity Zone 4 (15-20 Km/h) (m)])</f>
        <v>570.99710096774197</v>
      </c>
      <c r="V468" s="11">
        <f>AVERAGEIF(Table15[Name],Table15[[#This Row],[Name]],Table15[Velocity Zone 6 (25 + Km/h) (m)])</f>
        <v>39.649355161290323</v>
      </c>
      <c r="W468" s="11">
        <f>AVERAGEIF(Table15[Name],Table15[[#This Row],[Name]],Table15[Acceleration B1-3 Total Efforts (Gen 2)])</f>
        <v>62.967741935483872</v>
      </c>
      <c r="X468" s="11">
        <f>AVERAGEIF(Table15[Name],Table15[[#This Row],[Name]],Table15[Deceleration B1-3 Total Efforts (Gen 2)])</f>
        <v>49.29032258064516</v>
      </c>
      <c r="Y468" s="11">
        <f>AVERAGEIF(Table15[Name],Table15[[#This Row],[Name]],Table15[High Intensity Distance (m)_&gt;15])</f>
        <v>788.2158093548386</v>
      </c>
      <c r="Z468" s="11">
        <f>AVERAGEIF(Table15[Name],Table15[[#This Row],[Name]],Table15[Velocity Zone 5 (20-25 Km/h) (m)])</f>
        <v>177.56935322580642</v>
      </c>
      <c r="AA468" s="11">
        <f>AVERAGEIF(Table15[Name],Table15[[#This Row],[Name]],Table15[Total Player Load])</f>
        <v>665.93952838709663</v>
      </c>
      <c r="AB468" s="11">
        <f>AVERAGEIF(Table15[Name],Table15[[#This Row],[Name]],Table15[ACC+DEC])</f>
        <v>112.25806451612904</v>
      </c>
      <c r="AC468" s="11">
        <f>AVERAGE(Table15[Total Distance (m)])</f>
        <v>5546.0900840188679</v>
      </c>
      <c r="AD468" s="11">
        <f>AVERAGE(Table15[HSD Above 20 km/h])</f>
        <v>248.67511279245289</v>
      </c>
      <c r="AE468" s="11">
        <f>AVERAGE(Table15[Maximum Velocity (km/h)])</f>
        <v>25.938714150943401</v>
      </c>
      <c r="AF468" s="11">
        <f>AVERAGE(Table15[Velocity Zone 4 (15-20 Km/h) (m)])</f>
        <v>585.63754809433908</v>
      </c>
      <c r="AG468" s="11">
        <f>AVERAGE(Table15[Velocity Zone 6 (25 + Km/h) (m)])</f>
        <v>55.103452830188672</v>
      </c>
      <c r="AH468" s="11">
        <f>AVERAGE(Table15[Acceleration B1-3 Total Efforts (Gen 2)])</f>
        <v>70.932075471698113</v>
      </c>
      <c r="AI468" s="11">
        <f>AVERAGE(Table15[Deceleration B1-3 Total Efforts (Gen 2)])</f>
        <v>58.513207547169813</v>
      </c>
      <c r="AJ468" s="11">
        <f>AVERAGE(Table15[High Intensity Distance (m)_&gt;15])</f>
        <v>834.31266088679206</v>
      </c>
      <c r="AK468" s="11">
        <f>AVERAGE(Table15[Velocity Zone 5 (20-25 Km/h) (m)])</f>
        <v>193.57165996226419</v>
      </c>
      <c r="AL468" s="11">
        <f>AVERAGE(Table15[Total Player Load])</f>
        <v>612.17092028301886</v>
      </c>
      <c r="AM468" s="11">
        <f>AVERAGE(Table15[ACC+DEC])</f>
        <v>129.44528301886791</v>
      </c>
      <c r="AN468" s="11" t="str">
        <f>TEXT(Table15[[#This Row],[Date]],"mmmm")</f>
        <v>août</v>
      </c>
      <c r="AO468" s="11" t="e">
        <f ca="1">_xlfn.MAXIFS(Table15[Total Distance (m)],Table15[Name],Table15[[#This Row],[Name]])</f>
        <v>#NAME?</v>
      </c>
      <c r="AP468" s="11" t="e">
        <f ca="1">_xlfn.MAXIFS(Table15[HSD Above 20 km/h],Table15[Name],Table15[[#This Row],[Name]])</f>
        <v>#NAME?</v>
      </c>
      <c r="AQ468" s="11" t="e">
        <f ca="1">_xlfn.MAXIFS(Table15[Maximum Velocity (km/h)],Table15[Name],Table15[[#This Row],[Name]])</f>
        <v>#NAME?</v>
      </c>
      <c r="AR468" s="9" t="e">
        <f ca="1">Table15[[#This Row],[Maximum Velocity (km/h)]]/Table15[[#This Row],[Max_Maximum Velocity (km/h)]]</f>
        <v>#NAME?</v>
      </c>
      <c r="AS468" s="11" t="e">
        <f ca="1">_xlfn.MAXIFS(Table15[Velocity Zone 4 (15-20 Km/h) (m)],Table15[Name],Table15[[#This Row],[Name]])</f>
        <v>#NAME?</v>
      </c>
      <c r="AT468" s="11" t="e">
        <f ca="1">_xlfn.MAXIFS(Table15[Velocity Zone 6 (25 + Km/h) (m)],Table15[Name],Table15[[#This Row],[Name]])</f>
        <v>#NAME?</v>
      </c>
      <c r="AU468" s="11" t="e">
        <f ca="1">_xlfn.MAXIFS(Table15[Acceleration B1-3 Total Efforts (Gen 2)],Table15[Name],Table15[[#This Row],[Name]])</f>
        <v>#NAME?</v>
      </c>
      <c r="AV468" s="11" t="e">
        <f ca="1">_xlfn.MAXIFS(Table15[Deceleration B1-3 Total Efforts (Gen 2)],Table15[Name],Table15[[#This Row],[Name]])</f>
        <v>#NAME?</v>
      </c>
      <c r="AW468" s="11" t="e">
        <f ca="1">_xlfn.MAXIFS(Table15[High Intensity Distance (m)_&gt;15],Table15[Name],Table15[[#This Row],[Name]])</f>
        <v>#NAME?</v>
      </c>
      <c r="AX468" s="11" t="e">
        <f ca="1">_xlfn.MAXIFS(Table15[Velocity Zone 5 (20-25 Km/h) (m)],Table15[Name],Table15[[#This Row],[Name]])</f>
        <v>#NAME?</v>
      </c>
      <c r="AY468" s="11" t="e">
        <f ca="1">_xlfn.MAXIFS(Table15[Total Player Load],Table15[Name],Table15[[#This Row],[Name]])</f>
        <v>#NAME?</v>
      </c>
      <c r="AZ468" s="11" t="e">
        <f ca="1">_xlfn.MAXIFS(Table15[ACC+DEC],Table15[Name],Table15[[#This Row],[Name]])</f>
        <v>#NAME?</v>
      </c>
      <c r="BA468" s="11">
        <f>CONVERT(Table15[[#This Row],[Total Duration]],"day","mn")</f>
        <v>79.05</v>
      </c>
      <c r="BB468" s="12">
        <f>Table15[[#This Row],[HSD Above 20 km/h]]/Table15[[#This Row],[Duration(min)]]</f>
        <v>0.63529411764705879</v>
      </c>
      <c r="BC468" s="12">
        <f>Table15[[#This Row],[Velocity Zone 4 (15-20 Km/h) (m)]]/Table15[[#This Row],[Duration(min)]]</f>
        <v>4.0325109424414931</v>
      </c>
      <c r="BD468" s="12">
        <f>Table15[[#This Row],[Velocity Zone 6 (25 + Km/h) (m)]]/Table15[[#This Row],[Duration(min)]]</f>
        <v>0</v>
      </c>
      <c r="BE468" s="12">
        <f>Table15[[#This Row],[Acceleration B1-3 Total Efforts (Gen 2)]]/Table15[[#This Row],[Duration(min)]]</f>
        <v>0.64516129032258063</v>
      </c>
      <c r="BF468" s="12">
        <f>Table15[[#This Row],[Deceleration B1-3 Total Efforts (Gen 2)]]/Table15[[#This Row],[Duration(min)]]</f>
        <v>0.46805819101834284</v>
      </c>
      <c r="BG468" s="12">
        <f>Table15[[#This Row],[High Intensity Distance (m)_&gt;15]]/Table15[[#This Row],[Duration(min)]]</f>
        <v>4.6678050600885514</v>
      </c>
      <c r="BH468" s="12">
        <f>Table15[[#This Row],[Velocity Zone 5 (20-25 Km/h) (m)]]/Table15[[#This Row],[Duration(min)]]</f>
        <v>0.63529411764705879</v>
      </c>
      <c r="BI468" s="12">
        <f>Table15[[#This Row],[Total Player Load]]/Table15[[#This Row],[Duration(min)]]</f>
        <v>5.2458175838077166</v>
      </c>
      <c r="BJ468" s="12">
        <f>Table15[[#This Row],[ACC+DEC]]/Table15[[#This Row],[Duration(min)]]</f>
        <v>1.1132194813409235</v>
      </c>
      <c r="BK468" s="11"/>
      <c r="BL468" s="11"/>
    </row>
    <row r="469" spans="1:64" x14ac:dyDescent="0.3">
      <c r="A469" s="6" t="s">
        <v>243</v>
      </c>
      <c r="B469" s="6" t="s">
        <v>283</v>
      </c>
      <c r="C469" s="18" t="s">
        <v>306</v>
      </c>
      <c r="D469" s="6" t="s">
        <v>36</v>
      </c>
      <c r="E469" s="17" t="s">
        <v>312</v>
      </c>
      <c r="F469" s="19">
        <v>3485.4497099999999</v>
      </c>
      <c r="G469" s="19">
        <v>41.2</v>
      </c>
      <c r="H469" s="19">
        <v>22.91018</v>
      </c>
      <c r="I469" s="19">
        <v>414.79001</v>
      </c>
      <c r="J469" s="19">
        <v>0</v>
      </c>
      <c r="K469" s="19">
        <v>64</v>
      </c>
      <c r="L469" s="19">
        <v>58</v>
      </c>
      <c r="M469" s="19">
        <v>455.99000999999998</v>
      </c>
      <c r="N469" s="19">
        <v>41.2</v>
      </c>
      <c r="O469" s="19">
        <v>422.24822999999998</v>
      </c>
      <c r="P469" s="25">
        <v>46.404809999999998</v>
      </c>
      <c r="Q469" s="26">
        <f>SUM(Table15[[#This Row],[Acceleration B1-3 Total Efforts (Gen 2)]:[Deceleration B1-3 Total Efforts (Gen 2)]])</f>
        <v>122</v>
      </c>
      <c r="R469" s="22">
        <f>AVERAGEIF(Table15[Name],Table15[[#This Row],[Name]],Table15[Total Distance (m)])</f>
        <v>4653.3394641666673</v>
      </c>
      <c r="S469" s="11">
        <f>AVERAGEIF(Table15[Name],Table15[[#This Row],[Name]],Table15[HSD Above 20 km/h])</f>
        <v>212.23666666666668</v>
      </c>
      <c r="T469" s="11">
        <f>AVERAGEIF(Table15[Name],Table15[[#This Row],[Name]],Table15[Maximum Velocity (km/h)])</f>
        <v>24.099748333333327</v>
      </c>
      <c r="U469" s="11">
        <f>AVERAGEIF(Table15[Name],Table15[[#This Row],[Name]],Table15[Velocity Zone 4 (15-20 Km/h) (m)])</f>
        <v>675.83916416666659</v>
      </c>
      <c r="V469" s="11">
        <f>AVERAGEIF(Table15[Name],Table15[[#This Row],[Name]],Table15[Velocity Zone 6 (25 + Km/h) (m)])</f>
        <v>35.158333333333331</v>
      </c>
      <c r="W469" s="11">
        <f>AVERAGEIF(Table15[Name],Table15[[#This Row],[Name]],Table15[Acceleration B1-3 Total Efforts (Gen 2)])</f>
        <v>68.666666666666671</v>
      </c>
      <c r="X469" s="11">
        <f>AVERAGEIF(Table15[Name],Table15[[#This Row],[Name]],Table15[Deceleration B1-3 Total Efforts (Gen 2)])</f>
        <v>68.083333333333329</v>
      </c>
      <c r="Y469" s="11">
        <f>AVERAGEIF(Table15[Name],Table15[[#This Row],[Name]],Table15[High Intensity Distance (m)_&gt;15])</f>
        <v>888.07583083333338</v>
      </c>
      <c r="Z469" s="11">
        <f>AVERAGEIF(Table15[Name],Table15[[#This Row],[Name]],Table15[Velocity Zone 5 (20-25 Km/h) (m)])</f>
        <v>177.07833333333329</v>
      </c>
      <c r="AA469" s="11">
        <f>AVERAGEIF(Table15[Name],Table15[[#This Row],[Name]],Table15[Total Player Load])</f>
        <v>513.82177583333339</v>
      </c>
      <c r="AB469" s="11">
        <f>AVERAGEIF(Table15[Name],Table15[[#This Row],[Name]],Table15[ACC+DEC])</f>
        <v>136.75</v>
      </c>
      <c r="AC469" s="11">
        <f>AVERAGE(Table15[Total Distance (m)])</f>
        <v>5546.0900840188679</v>
      </c>
      <c r="AD469" s="11">
        <f>AVERAGE(Table15[HSD Above 20 km/h])</f>
        <v>248.67511279245289</v>
      </c>
      <c r="AE469" s="11">
        <f>AVERAGE(Table15[Maximum Velocity (km/h)])</f>
        <v>25.938714150943401</v>
      </c>
      <c r="AF469" s="11">
        <f>AVERAGE(Table15[Velocity Zone 4 (15-20 Km/h) (m)])</f>
        <v>585.63754809433908</v>
      </c>
      <c r="AG469" s="11">
        <f>AVERAGE(Table15[Velocity Zone 6 (25 + Km/h) (m)])</f>
        <v>55.103452830188672</v>
      </c>
      <c r="AH469" s="11">
        <f>AVERAGE(Table15[Acceleration B1-3 Total Efforts (Gen 2)])</f>
        <v>70.932075471698113</v>
      </c>
      <c r="AI469" s="11">
        <f>AVERAGE(Table15[Deceleration B1-3 Total Efforts (Gen 2)])</f>
        <v>58.513207547169813</v>
      </c>
      <c r="AJ469" s="11">
        <f>AVERAGE(Table15[High Intensity Distance (m)_&gt;15])</f>
        <v>834.31266088679206</v>
      </c>
      <c r="AK469" s="11">
        <f>AVERAGE(Table15[Velocity Zone 5 (20-25 Km/h) (m)])</f>
        <v>193.57165996226419</v>
      </c>
      <c r="AL469" s="11">
        <f>AVERAGE(Table15[Total Player Load])</f>
        <v>612.17092028301886</v>
      </c>
      <c r="AM469" s="11">
        <f>AVERAGE(Table15[ACC+DEC])</f>
        <v>129.44528301886791</v>
      </c>
      <c r="AN469" s="11" t="str">
        <f>TEXT(Table15[[#This Row],[Date]],"mmmm")</f>
        <v>août</v>
      </c>
      <c r="AO469" s="11" t="e">
        <f ca="1">_xlfn.MAXIFS(Table15[Total Distance (m)],Table15[Name],Table15[[#This Row],[Name]])</f>
        <v>#NAME?</v>
      </c>
      <c r="AP469" s="11" t="e">
        <f ca="1">_xlfn.MAXIFS(Table15[HSD Above 20 km/h],Table15[Name],Table15[[#This Row],[Name]])</f>
        <v>#NAME?</v>
      </c>
      <c r="AQ469" s="11" t="e">
        <f ca="1">_xlfn.MAXIFS(Table15[Maximum Velocity (km/h)],Table15[Name],Table15[[#This Row],[Name]])</f>
        <v>#NAME?</v>
      </c>
      <c r="AR469" s="9" t="e">
        <f ca="1">Table15[[#This Row],[Maximum Velocity (km/h)]]/Table15[[#This Row],[Max_Maximum Velocity (km/h)]]</f>
        <v>#NAME?</v>
      </c>
      <c r="AS469" s="11" t="e">
        <f ca="1">_xlfn.MAXIFS(Table15[Velocity Zone 4 (15-20 Km/h) (m)],Table15[Name],Table15[[#This Row],[Name]])</f>
        <v>#NAME?</v>
      </c>
      <c r="AT469" s="11" t="e">
        <f ca="1">_xlfn.MAXIFS(Table15[Velocity Zone 6 (25 + Km/h) (m)],Table15[Name],Table15[[#This Row],[Name]])</f>
        <v>#NAME?</v>
      </c>
      <c r="AU469" s="11" t="e">
        <f ca="1">_xlfn.MAXIFS(Table15[Acceleration B1-3 Total Efforts (Gen 2)],Table15[Name],Table15[[#This Row],[Name]])</f>
        <v>#NAME?</v>
      </c>
      <c r="AV469" s="11" t="e">
        <f ca="1">_xlfn.MAXIFS(Table15[Deceleration B1-3 Total Efforts (Gen 2)],Table15[Name],Table15[[#This Row],[Name]])</f>
        <v>#NAME?</v>
      </c>
      <c r="AW469" s="11" t="e">
        <f ca="1">_xlfn.MAXIFS(Table15[High Intensity Distance (m)_&gt;15],Table15[Name],Table15[[#This Row],[Name]])</f>
        <v>#NAME?</v>
      </c>
      <c r="AX469" s="11" t="e">
        <f ca="1">_xlfn.MAXIFS(Table15[Velocity Zone 5 (20-25 Km/h) (m)],Table15[Name],Table15[[#This Row],[Name]])</f>
        <v>#NAME?</v>
      </c>
      <c r="AY469" s="11" t="e">
        <f ca="1">_xlfn.MAXIFS(Table15[Total Player Load],Table15[Name],Table15[[#This Row],[Name]])</f>
        <v>#NAME?</v>
      </c>
      <c r="AZ469" s="11" t="e">
        <f ca="1">_xlfn.MAXIFS(Table15[ACC+DEC],Table15[Name],Table15[[#This Row],[Name]])</f>
        <v>#NAME?</v>
      </c>
      <c r="BA469" s="11">
        <f>CONVERT(Table15[[#This Row],[Total Duration]],"day","mn")</f>
        <v>75.099999999999994</v>
      </c>
      <c r="BB469" s="12">
        <f>Table15[[#This Row],[HSD Above 20 km/h]]/Table15[[#This Row],[Duration(min)]]</f>
        <v>0.54860186418109191</v>
      </c>
      <c r="BC469" s="12">
        <f>Table15[[#This Row],[Velocity Zone 4 (15-20 Km/h) (m)]]/Table15[[#This Row],[Duration(min)]]</f>
        <v>5.5231692410119848</v>
      </c>
      <c r="BD469" s="12">
        <f>Table15[[#This Row],[Velocity Zone 6 (25 + Km/h) (m)]]/Table15[[#This Row],[Duration(min)]]</f>
        <v>0</v>
      </c>
      <c r="BE469" s="12">
        <f>Table15[[#This Row],[Acceleration B1-3 Total Efforts (Gen 2)]]/Table15[[#This Row],[Duration(min)]]</f>
        <v>0.85219707057256999</v>
      </c>
      <c r="BF469" s="12">
        <f>Table15[[#This Row],[Deceleration B1-3 Total Efforts (Gen 2)]]/Table15[[#This Row],[Duration(min)]]</f>
        <v>0.77230359520639158</v>
      </c>
      <c r="BG469" s="12">
        <f>Table15[[#This Row],[High Intensity Distance (m)_&gt;15]]/Table15[[#This Row],[Duration(min)]]</f>
        <v>6.0717711051930765</v>
      </c>
      <c r="BH469" s="12">
        <f>Table15[[#This Row],[Velocity Zone 5 (20-25 Km/h) (m)]]/Table15[[#This Row],[Duration(min)]]</f>
        <v>0.54860186418109191</v>
      </c>
      <c r="BI469" s="12">
        <f>Table15[[#This Row],[Total Player Load]]/Table15[[#This Row],[Duration(min)]]</f>
        <v>5.6224797603195737</v>
      </c>
      <c r="BJ469" s="12">
        <f>Table15[[#This Row],[ACC+DEC]]/Table15[[#This Row],[Duration(min)]]</f>
        <v>1.6245006657789616</v>
      </c>
      <c r="BK469" s="11"/>
      <c r="BL469" s="11"/>
    </row>
    <row r="470" spans="1:64" x14ac:dyDescent="0.3">
      <c r="A470" s="6" t="s">
        <v>27</v>
      </c>
      <c r="B470" s="6" t="s">
        <v>283</v>
      </c>
      <c r="C470" s="18" t="s">
        <v>306</v>
      </c>
      <c r="D470" s="6" t="s">
        <v>15</v>
      </c>
      <c r="E470" s="17" t="s">
        <v>313</v>
      </c>
      <c r="F470" s="19">
        <v>3567.16309</v>
      </c>
      <c r="G470" s="19">
        <v>15.09</v>
      </c>
      <c r="H470" s="19">
        <v>21.992799999999999</v>
      </c>
      <c r="I470" s="19">
        <v>349.17000999999999</v>
      </c>
      <c r="J470" s="19">
        <v>0</v>
      </c>
      <c r="K470" s="19">
        <v>63</v>
      </c>
      <c r="L470" s="19">
        <v>50</v>
      </c>
      <c r="M470" s="19">
        <v>364.26001000000002</v>
      </c>
      <c r="N470" s="19">
        <v>15.09</v>
      </c>
      <c r="O470" s="19">
        <v>360.28478999999999</v>
      </c>
      <c r="P470" s="25">
        <v>47.839970000000001</v>
      </c>
      <c r="Q470" s="26">
        <f>SUM(Table15[[#This Row],[Acceleration B1-3 Total Efforts (Gen 2)]:[Deceleration B1-3 Total Efforts (Gen 2)]])</f>
        <v>113</v>
      </c>
      <c r="R470" s="22">
        <f>AVERAGEIF(Table15[Name],Table15[[#This Row],[Name]],Table15[Total Distance (m)])</f>
        <v>5179.7768868965513</v>
      </c>
      <c r="S470" s="11">
        <f>AVERAGEIF(Table15[Name],Table15[[#This Row],[Name]],Table15[HSD Above 20 km/h])</f>
        <v>252.10896655172411</v>
      </c>
      <c r="T470" s="11">
        <f>AVERAGEIF(Table15[Name],Table15[[#This Row],[Name]],Table15[Maximum Velocity (km/h)])</f>
        <v>25.649757931034483</v>
      </c>
      <c r="U470" s="11">
        <f>AVERAGEIF(Table15[Name],Table15[[#This Row],[Name]],Table15[Velocity Zone 4 (15-20 Km/h) (m)])</f>
        <v>569.24724724137934</v>
      </c>
      <c r="V470" s="11">
        <f>AVERAGEIF(Table15[Name],Table15[[#This Row],[Name]],Table15[Velocity Zone 6 (25 + Km/h) (m)])</f>
        <v>51.631034137931039</v>
      </c>
      <c r="W470" s="11">
        <f>AVERAGEIF(Table15[Name],Table15[[#This Row],[Name]],Table15[Acceleration B1-3 Total Efforts (Gen 2)])</f>
        <v>76</v>
      </c>
      <c r="X470" s="11">
        <f>AVERAGEIF(Table15[Name],Table15[[#This Row],[Name]],Table15[Deceleration B1-3 Total Efforts (Gen 2)])</f>
        <v>64.58620689655173</v>
      </c>
      <c r="Y470" s="11">
        <f>AVERAGEIF(Table15[Name],Table15[[#This Row],[Name]],Table15[High Intensity Distance (m)_&gt;15])</f>
        <v>821.35621379310328</v>
      </c>
      <c r="Z470" s="11">
        <f>AVERAGEIF(Table15[Name],Table15[[#This Row],[Name]],Table15[Velocity Zone 5 (20-25 Km/h) (m)])</f>
        <v>200.47793241379313</v>
      </c>
      <c r="AA470" s="11">
        <f>AVERAGEIF(Table15[Name],Table15[[#This Row],[Name]],Table15[Total Player Load])</f>
        <v>529.0852103448276</v>
      </c>
      <c r="AB470" s="11">
        <f>AVERAGEIF(Table15[Name],Table15[[#This Row],[Name]],Table15[ACC+DEC])</f>
        <v>140.58620689655172</v>
      </c>
      <c r="AC470" s="11">
        <f>AVERAGE(Table15[Total Distance (m)])</f>
        <v>5546.0900840188679</v>
      </c>
      <c r="AD470" s="11">
        <f>AVERAGE(Table15[HSD Above 20 km/h])</f>
        <v>248.67511279245289</v>
      </c>
      <c r="AE470" s="11">
        <f>AVERAGE(Table15[Maximum Velocity (km/h)])</f>
        <v>25.938714150943401</v>
      </c>
      <c r="AF470" s="11">
        <f>AVERAGE(Table15[Velocity Zone 4 (15-20 Km/h) (m)])</f>
        <v>585.63754809433908</v>
      </c>
      <c r="AG470" s="11">
        <f>AVERAGE(Table15[Velocity Zone 6 (25 + Km/h) (m)])</f>
        <v>55.103452830188672</v>
      </c>
      <c r="AH470" s="11">
        <f>AVERAGE(Table15[Acceleration B1-3 Total Efforts (Gen 2)])</f>
        <v>70.932075471698113</v>
      </c>
      <c r="AI470" s="11">
        <f>AVERAGE(Table15[Deceleration B1-3 Total Efforts (Gen 2)])</f>
        <v>58.513207547169813</v>
      </c>
      <c r="AJ470" s="11">
        <f>AVERAGE(Table15[High Intensity Distance (m)_&gt;15])</f>
        <v>834.31266088679206</v>
      </c>
      <c r="AK470" s="11">
        <f>AVERAGE(Table15[Velocity Zone 5 (20-25 Km/h) (m)])</f>
        <v>193.57165996226419</v>
      </c>
      <c r="AL470" s="11">
        <f>AVERAGE(Table15[Total Player Load])</f>
        <v>612.17092028301886</v>
      </c>
      <c r="AM470" s="11">
        <f>AVERAGE(Table15[ACC+DEC])</f>
        <v>129.44528301886791</v>
      </c>
      <c r="AN470" s="11" t="str">
        <f>TEXT(Table15[[#This Row],[Date]],"mmmm")</f>
        <v>août</v>
      </c>
      <c r="AO470" s="11" t="e">
        <f ca="1">_xlfn.MAXIFS(Table15[Total Distance (m)],Table15[Name],Table15[[#This Row],[Name]])</f>
        <v>#NAME?</v>
      </c>
      <c r="AP470" s="11" t="e">
        <f ca="1">_xlfn.MAXIFS(Table15[HSD Above 20 km/h],Table15[Name],Table15[[#This Row],[Name]])</f>
        <v>#NAME?</v>
      </c>
      <c r="AQ470" s="11" t="e">
        <f ca="1">_xlfn.MAXIFS(Table15[Maximum Velocity (km/h)],Table15[Name],Table15[[#This Row],[Name]])</f>
        <v>#NAME?</v>
      </c>
      <c r="AR470" s="9" t="e">
        <f ca="1">Table15[[#This Row],[Maximum Velocity (km/h)]]/Table15[[#This Row],[Max_Maximum Velocity (km/h)]]</f>
        <v>#NAME?</v>
      </c>
      <c r="AS470" s="11" t="e">
        <f ca="1">_xlfn.MAXIFS(Table15[Velocity Zone 4 (15-20 Km/h) (m)],Table15[Name],Table15[[#This Row],[Name]])</f>
        <v>#NAME?</v>
      </c>
      <c r="AT470" s="11" t="e">
        <f ca="1">_xlfn.MAXIFS(Table15[Velocity Zone 6 (25 + Km/h) (m)],Table15[Name],Table15[[#This Row],[Name]])</f>
        <v>#NAME?</v>
      </c>
      <c r="AU470" s="11" t="e">
        <f ca="1">_xlfn.MAXIFS(Table15[Acceleration B1-3 Total Efforts (Gen 2)],Table15[Name],Table15[[#This Row],[Name]])</f>
        <v>#NAME?</v>
      </c>
      <c r="AV470" s="11" t="e">
        <f ca="1">_xlfn.MAXIFS(Table15[Deceleration B1-3 Total Efforts (Gen 2)],Table15[Name],Table15[[#This Row],[Name]])</f>
        <v>#NAME?</v>
      </c>
      <c r="AW470" s="11" t="e">
        <f ca="1">_xlfn.MAXIFS(Table15[High Intensity Distance (m)_&gt;15],Table15[Name],Table15[[#This Row],[Name]])</f>
        <v>#NAME?</v>
      </c>
      <c r="AX470" s="11" t="e">
        <f ca="1">_xlfn.MAXIFS(Table15[Velocity Zone 5 (20-25 Km/h) (m)],Table15[Name],Table15[[#This Row],[Name]])</f>
        <v>#NAME?</v>
      </c>
      <c r="AY470" s="11" t="e">
        <f ca="1">_xlfn.MAXIFS(Table15[Total Player Load],Table15[Name],Table15[[#This Row],[Name]])</f>
        <v>#NAME?</v>
      </c>
      <c r="AZ470" s="11" t="e">
        <f ca="1">_xlfn.MAXIFS(Table15[ACC+DEC],Table15[Name],Table15[[#This Row],[Name]])</f>
        <v>#NAME?</v>
      </c>
      <c r="BA470" s="11">
        <f>CONVERT(Table15[[#This Row],[Total Duration]],"day","mn")</f>
        <v>74.55</v>
      </c>
      <c r="BB470" s="12">
        <f>Table15[[#This Row],[HSD Above 20 km/h]]/Table15[[#This Row],[Duration(min)]]</f>
        <v>0.20241448692152919</v>
      </c>
      <c r="BC470" s="12">
        <f>Table15[[#This Row],[Velocity Zone 4 (15-20 Km/h) (m)]]/Table15[[#This Row],[Duration(min)]]</f>
        <v>4.6837023474178405</v>
      </c>
      <c r="BD470" s="12">
        <f>Table15[[#This Row],[Velocity Zone 6 (25 + Km/h) (m)]]/Table15[[#This Row],[Duration(min)]]</f>
        <v>0</v>
      </c>
      <c r="BE470" s="12">
        <f>Table15[[#This Row],[Acceleration B1-3 Total Efforts (Gen 2)]]/Table15[[#This Row],[Duration(min)]]</f>
        <v>0.84507042253521125</v>
      </c>
      <c r="BF470" s="12">
        <f>Table15[[#This Row],[Deceleration B1-3 Total Efforts (Gen 2)]]/Table15[[#This Row],[Duration(min)]]</f>
        <v>0.67069081153588195</v>
      </c>
      <c r="BG470" s="12">
        <f>Table15[[#This Row],[High Intensity Distance (m)_&gt;15]]/Table15[[#This Row],[Duration(min)]]</f>
        <v>4.8861168343393704</v>
      </c>
      <c r="BH470" s="12">
        <f>Table15[[#This Row],[Velocity Zone 5 (20-25 Km/h) (m)]]/Table15[[#This Row],[Duration(min)]]</f>
        <v>0.20241448692152919</v>
      </c>
      <c r="BI470" s="12">
        <f>Table15[[#This Row],[Total Player Load]]/Table15[[#This Row],[Duration(min)]]</f>
        <v>4.832793963782696</v>
      </c>
      <c r="BJ470" s="12">
        <f>Table15[[#This Row],[ACC+DEC]]/Table15[[#This Row],[Duration(min)]]</f>
        <v>1.5157612340710933</v>
      </c>
      <c r="BK470" s="11"/>
      <c r="BL470" s="11"/>
    </row>
    <row r="471" spans="1:64" x14ac:dyDescent="0.3">
      <c r="A471" s="6" t="s">
        <v>28</v>
      </c>
      <c r="B471" s="6" t="s">
        <v>283</v>
      </c>
      <c r="C471" s="18" t="s">
        <v>306</v>
      </c>
      <c r="D471" s="6" t="s">
        <v>17</v>
      </c>
      <c r="E471" s="17" t="s">
        <v>314</v>
      </c>
      <c r="F471" s="19">
        <v>2483.7941900000001</v>
      </c>
      <c r="G471" s="19">
        <v>0</v>
      </c>
      <c r="H471" s="19">
        <v>18.121829999999999</v>
      </c>
      <c r="I471" s="19">
        <v>210.95</v>
      </c>
      <c r="J471" s="19">
        <v>0</v>
      </c>
      <c r="K471" s="19">
        <v>10</v>
      </c>
      <c r="L471" s="19">
        <v>6</v>
      </c>
      <c r="M471" s="19">
        <v>210.95</v>
      </c>
      <c r="N471" s="19">
        <v>0</v>
      </c>
      <c r="O471" s="19">
        <v>211.06702999999999</v>
      </c>
      <c r="P471" s="25">
        <v>109.15138</v>
      </c>
      <c r="Q471" s="26">
        <f>SUM(Table15[[#This Row],[Acceleration B1-3 Total Efforts (Gen 2)]:[Deceleration B1-3 Total Efforts (Gen 2)]])</f>
        <v>16</v>
      </c>
      <c r="R471" s="22">
        <f>AVERAGEIF(Table15[Name],Table15[[#This Row],[Name]],Table15[Total Distance (m)])</f>
        <v>5226.0524104761907</v>
      </c>
      <c r="S471" s="11">
        <f>AVERAGEIF(Table15[Name],Table15[[#This Row],[Name]],Table15[HSD Above 20 km/h])</f>
        <v>191.89047666666667</v>
      </c>
      <c r="T471" s="11">
        <f>AVERAGEIF(Table15[Name],Table15[[#This Row],[Name]],Table15[Maximum Velocity (km/h)])</f>
        <v>24.023690000000002</v>
      </c>
      <c r="U471" s="11">
        <f>AVERAGEIF(Table15[Name],Table15[[#This Row],[Name]],Table15[Velocity Zone 4 (15-20 Km/h) (m)])</f>
        <v>513.75143095238082</v>
      </c>
      <c r="V471" s="11">
        <f>AVERAGEIF(Table15[Name],Table15[[#This Row],[Name]],Table15[Velocity Zone 6 (25 + Km/h) (m)])</f>
        <v>55.037619047619046</v>
      </c>
      <c r="W471" s="11">
        <f>AVERAGEIF(Table15[Name],Table15[[#This Row],[Name]],Table15[Acceleration B1-3 Total Efforts (Gen 2)])</f>
        <v>62.238095238095241</v>
      </c>
      <c r="X471" s="11">
        <f>AVERAGEIF(Table15[Name],Table15[[#This Row],[Name]],Table15[Deceleration B1-3 Total Efforts (Gen 2)])</f>
        <v>39.761904761904759</v>
      </c>
      <c r="Y471" s="11">
        <f>AVERAGEIF(Table15[Name],Table15[[#This Row],[Name]],Table15[High Intensity Distance (m)_&gt;15])</f>
        <v>705.64190761904752</v>
      </c>
      <c r="Z471" s="11">
        <f>AVERAGEIF(Table15[Name],Table15[[#This Row],[Name]],Table15[Velocity Zone 5 (20-25 Km/h) (m)])</f>
        <v>136.85285761904763</v>
      </c>
      <c r="AA471" s="11">
        <f>AVERAGEIF(Table15[Name],Table15[[#This Row],[Name]],Table15[Total Player Load])</f>
        <v>519.94061999999997</v>
      </c>
      <c r="AB471" s="11">
        <f>AVERAGEIF(Table15[Name],Table15[[#This Row],[Name]],Table15[ACC+DEC])</f>
        <v>102</v>
      </c>
      <c r="AC471" s="11">
        <f>AVERAGE(Table15[Total Distance (m)])</f>
        <v>5546.0900840188679</v>
      </c>
      <c r="AD471" s="11">
        <f>AVERAGE(Table15[HSD Above 20 km/h])</f>
        <v>248.67511279245289</v>
      </c>
      <c r="AE471" s="11">
        <f>AVERAGE(Table15[Maximum Velocity (km/h)])</f>
        <v>25.938714150943401</v>
      </c>
      <c r="AF471" s="11">
        <f>AVERAGE(Table15[Velocity Zone 4 (15-20 Km/h) (m)])</f>
        <v>585.63754809433908</v>
      </c>
      <c r="AG471" s="11">
        <f>AVERAGE(Table15[Velocity Zone 6 (25 + Km/h) (m)])</f>
        <v>55.103452830188672</v>
      </c>
      <c r="AH471" s="11">
        <f>AVERAGE(Table15[Acceleration B1-3 Total Efforts (Gen 2)])</f>
        <v>70.932075471698113</v>
      </c>
      <c r="AI471" s="11">
        <f>AVERAGE(Table15[Deceleration B1-3 Total Efforts (Gen 2)])</f>
        <v>58.513207547169813</v>
      </c>
      <c r="AJ471" s="11">
        <f>AVERAGE(Table15[High Intensity Distance (m)_&gt;15])</f>
        <v>834.31266088679206</v>
      </c>
      <c r="AK471" s="11">
        <f>AVERAGE(Table15[Velocity Zone 5 (20-25 Km/h) (m)])</f>
        <v>193.57165996226419</v>
      </c>
      <c r="AL471" s="11">
        <f>AVERAGE(Table15[Total Player Load])</f>
        <v>612.17092028301886</v>
      </c>
      <c r="AM471" s="11">
        <f>AVERAGE(Table15[ACC+DEC])</f>
        <v>129.44528301886791</v>
      </c>
      <c r="AN471" s="11" t="str">
        <f>TEXT(Table15[[#This Row],[Date]],"mmmm")</f>
        <v>août</v>
      </c>
      <c r="AO471" s="11" t="e">
        <f ca="1">_xlfn.MAXIFS(Table15[Total Distance (m)],Table15[Name],Table15[[#This Row],[Name]])</f>
        <v>#NAME?</v>
      </c>
      <c r="AP471" s="11" t="e">
        <f ca="1">_xlfn.MAXIFS(Table15[HSD Above 20 km/h],Table15[Name],Table15[[#This Row],[Name]])</f>
        <v>#NAME?</v>
      </c>
      <c r="AQ471" s="11" t="e">
        <f ca="1">_xlfn.MAXIFS(Table15[Maximum Velocity (km/h)],Table15[Name],Table15[[#This Row],[Name]])</f>
        <v>#NAME?</v>
      </c>
      <c r="AR471" s="9" t="e">
        <f ca="1">Table15[[#This Row],[Maximum Velocity (km/h)]]/Table15[[#This Row],[Max_Maximum Velocity (km/h)]]</f>
        <v>#NAME?</v>
      </c>
      <c r="AS471" s="11" t="e">
        <f ca="1">_xlfn.MAXIFS(Table15[Velocity Zone 4 (15-20 Km/h) (m)],Table15[Name],Table15[[#This Row],[Name]])</f>
        <v>#NAME?</v>
      </c>
      <c r="AT471" s="11" t="e">
        <f ca="1">_xlfn.MAXIFS(Table15[Velocity Zone 6 (25 + Km/h) (m)],Table15[Name],Table15[[#This Row],[Name]])</f>
        <v>#NAME?</v>
      </c>
      <c r="AU471" s="11" t="e">
        <f ca="1">_xlfn.MAXIFS(Table15[Acceleration B1-3 Total Efforts (Gen 2)],Table15[Name],Table15[[#This Row],[Name]])</f>
        <v>#NAME?</v>
      </c>
      <c r="AV471" s="11" t="e">
        <f ca="1">_xlfn.MAXIFS(Table15[Deceleration B1-3 Total Efforts (Gen 2)],Table15[Name],Table15[[#This Row],[Name]])</f>
        <v>#NAME?</v>
      </c>
      <c r="AW471" s="11" t="e">
        <f ca="1">_xlfn.MAXIFS(Table15[High Intensity Distance (m)_&gt;15],Table15[Name],Table15[[#This Row],[Name]])</f>
        <v>#NAME?</v>
      </c>
      <c r="AX471" s="11" t="e">
        <f ca="1">_xlfn.MAXIFS(Table15[Velocity Zone 5 (20-25 Km/h) (m)],Table15[Name],Table15[[#This Row],[Name]])</f>
        <v>#NAME?</v>
      </c>
      <c r="AY471" s="11" t="e">
        <f ca="1">_xlfn.MAXIFS(Table15[Total Player Load],Table15[Name],Table15[[#This Row],[Name]])</f>
        <v>#NAME?</v>
      </c>
      <c r="AZ471" s="11" t="e">
        <f ca="1">_xlfn.MAXIFS(Table15[ACC+DEC],Table15[Name],Table15[[#This Row],[Name]])</f>
        <v>#NAME?</v>
      </c>
      <c r="BA471" s="11">
        <f>CONVERT(Table15[[#This Row],[Total Duration]],"day","mn")</f>
        <v>23.8</v>
      </c>
      <c r="BB471" s="12">
        <f>Table15[[#This Row],[HSD Above 20 km/h]]/Table15[[#This Row],[Duration(min)]]</f>
        <v>0</v>
      </c>
      <c r="BC471" s="12">
        <f>Table15[[#This Row],[Velocity Zone 4 (15-20 Km/h) (m)]]/Table15[[#This Row],[Duration(min)]]</f>
        <v>8.8634453781512601</v>
      </c>
      <c r="BD471" s="12">
        <f>Table15[[#This Row],[Velocity Zone 6 (25 + Km/h) (m)]]/Table15[[#This Row],[Duration(min)]]</f>
        <v>0</v>
      </c>
      <c r="BE471" s="12">
        <f>Table15[[#This Row],[Acceleration B1-3 Total Efforts (Gen 2)]]/Table15[[#This Row],[Duration(min)]]</f>
        <v>0.42016806722689076</v>
      </c>
      <c r="BF471" s="12">
        <f>Table15[[#This Row],[Deceleration B1-3 Total Efforts (Gen 2)]]/Table15[[#This Row],[Duration(min)]]</f>
        <v>0.25210084033613445</v>
      </c>
      <c r="BG471" s="12">
        <f>Table15[[#This Row],[High Intensity Distance (m)_&gt;15]]/Table15[[#This Row],[Duration(min)]]</f>
        <v>8.8634453781512601</v>
      </c>
      <c r="BH471" s="12">
        <f>Table15[[#This Row],[Velocity Zone 5 (20-25 Km/h) (m)]]/Table15[[#This Row],[Duration(min)]]</f>
        <v>0</v>
      </c>
      <c r="BI471" s="12">
        <f>Table15[[#This Row],[Total Player Load]]/Table15[[#This Row],[Duration(min)]]</f>
        <v>8.8683626050420159</v>
      </c>
      <c r="BJ471" s="12">
        <f>Table15[[#This Row],[ACC+DEC]]/Table15[[#This Row],[Duration(min)]]</f>
        <v>0.67226890756302515</v>
      </c>
      <c r="BK471" s="11"/>
      <c r="BL471" s="11"/>
    </row>
    <row r="472" spans="1:64" x14ac:dyDescent="0.3">
      <c r="A472" s="6" t="s">
        <v>29</v>
      </c>
      <c r="B472" s="6" t="s">
        <v>283</v>
      </c>
      <c r="C472" s="18" t="s">
        <v>306</v>
      </c>
      <c r="D472" s="6" t="s">
        <v>19</v>
      </c>
      <c r="E472" s="17" t="s">
        <v>309</v>
      </c>
      <c r="F472" s="19">
        <v>3788.8652299999999</v>
      </c>
      <c r="G472" s="19">
        <v>67.430000000000007</v>
      </c>
      <c r="H472" s="19">
        <v>23.640599999999999</v>
      </c>
      <c r="I472" s="19">
        <v>361.10001</v>
      </c>
      <c r="J472" s="19">
        <v>0</v>
      </c>
      <c r="K472" s="19">
        <v>69</v>
      </c>
      <c r="L472" s="19">
        <v>46</v>
      </c>
      <c r="M472" s="19">
        <v>428.53001</v>
      </c>
      <c r="N472" s="19">
        <v>67.430000000000007</v>
      </c>
      <c r="O472" s="19">
        <v>392.31033000000002</v>
      </c>
      <c r="P472" s="25">
        <v>49.930900000000001</v>
      </c>
      <c r="Q472" s="26">
        <f>SUM(Table15[[#This Row],[Acceleration B1-3 Total Efforts (Gen 2)]:[Deceleration B1-3 Total Efforts (Gen 2)]])</f>
        <v>115</v>
      </c>
      <c r="R472" s="22">
        <f>AVERAGEIF(Table15[Name],Table15[[#This Row],[Name]],Table15[Total Distance (m)])</f>
        <v>5728.9490364516105</v>
      </c>
      <c r="S472" s="11">
        <f>AVERAGEIF(Table15[Name],Table15[[#This Row],[Name]],Table15[HSD Above 20 km/h])</f>
        <v>239.85128903225805</v>
      </c>
      <c r="T472" s="11">
        <f>AVERAGEIF(Table15[Name],Table15[[#This Row],[Name]],Table15[Maximum Velocity (km/h)])</f>
        <v>25.935883548387089</v>
      </c>
      <c r="U472" s="11">
        <f>AVERAGEIF(Table15[Name],Table15[[#This Row],[Name]],Table15[Velocity Zone 4 (15-20 Km/h) (m)])</f>
        <v>718.38871516129029</v>
      </c>
      <c r="V472" s="11">
        <f>AVERAGEIF(Table15[Name],Table15[[#This Row],[Name]],Table15[Velocity Zone 6 (25 + Km/h) (m)])</f>
        <v>46.860967419354829</v>
      </c>
      <c r="W472" s="11">
        <f>AVERAGEIF(Table15[Name],Table15[[#This Row],[Name]],Table15[Acceleration B1-3 Total Efforts (Gen 2)])</f>
        <v>75.193548387096769</v>
      </c>
      <c r="X472" s="11">
        <f>AVERAGEIF(Table15[Name],Table15[[#This Row],[Name]],Table15[Deceleration B1-3 Total Efforts (Gen 2)])</f>
        <v>57.548387096774192</v>
      </c>
      <c r="Y472" s="11">
        <f>AVERAGEIF(Table15[Name],Table15[[#This Row],[Name]],Table15[High Intensity Distance (m)_&gt;15])</f>
        <v>958.24000419354843</v>
      </c>
      <c r="Z472" s="11">
        <f>AVERAGEIF(Table15[Name],Table15[[#This Row],[Name]],Table15[Velocity Zone 5 (20-25 Km/h) (m)])</f>
        <v>192.99032161290322</v>
      </c>
      <c r="AA472" s="11">
        <f>AVERAGEIF(Table15[Name],Table15[[#This Row],[Name]],Table15[Total Player Load])</f>
        <v>618.45316032258052</v>
      </c>
      <c r="AB472" s="11">
        <f>AVERAGEIF(Table15[Name],Table15[[#This Row],[Name]],Table15[ACC+DEC])</f>
        <v>132.74193548387098</v>
      </c>
      <c r="AC472" s="11">
        <f>AVERAGE(Table15[Total Distance (m)])</f>
        <v>5546.0900840188679</v>
      </c>
      <c r="AD472" s="11">
        <f>AVERAGE(Table15[HSD Above 20 km/h])</f>
        <v>248.67511279245289</v>
      </c>
      <c r="AE472" s="11">
        <f>AVERAGE(Table15[Maximum Velocity (km/h)])</f>
        <v>25.938714150943401</v>
      </c>
      <c r="AF472" s="11">
        <f>AVERAGE(Table15[Velocity Zone 4 (15-20 Km/h) (m)])</f>
        <v>585.63754809433908</v>
      </c>
      <c r="AG472" s="11">
        <f>AVERAGE(Table15[Velocity Zone 6 (25 + Km/h) (m)])</f>
        <v>55.103452830188672</v>
      </c>
      <c r="AH472" s="11">
        <f>AVERAGE(Table15[Acceleration B1-3 Total Efforts (Gen 2)])</f>
        <v>70.932075471698113</v>
      </c>
      <c r="AI472" s="11">
        <f>AVERAGE(Table15[Deceleration B1-3 Total Efforts (Gen 2)])</f>
        <v>58.513207547169813</v>
      </c>
      <c r="AJ472" s="11">
        <f>AVERAGE(Table15[High Intensity Distance (m)_&gt;15])</f>
        <v>834.31266088679206</v>
      </c>
      <c r="AK472" s="11">
        <f>AVERAGE(Table15[Velocity Zone 5 (20-25 Km/h) (m)])</f>
        <v>193.57165996226419</v>
      </c>
      <c r="AL472" s="11">
        <f>AVERAGE(Table15[Total Player Load])</f>
        <v>612.17092028301886</v>
      </c>
      <c r="AM472" s="11">
        <f>AVERAGE(Table15[ACC+DEC])</f>
        <v>129.44528301886791</v>
      </c>
      <c r="AN472" s="11" t="str">
        <f>TEXT(Table15[[#This Row],[Date]],"mmmm")</f>
        <v>août</v>
      </c>
      <c r="AO472" s="11" t="e">
        <f ca="1">_xlfn.MAXIFS(Table15[Total Distance (m)],Table15[Name],Table15[[#This Row],[Name]])</f>
        <v>#NAME?</v>
      </c>
      <c r="AP472" s="11" t="e">
        <f ca="1">_xlfn.MAXIFS(Table15[HSD Above 20 km/h],Table15[Name],Table15[[#This Row],[Name]])</f>
        <v>#NAME?</v>
      </c>
      <c r="AQ472" s="11" t="e">
        <f ca="1">_xlfn.MAXIFS(Table15[Maximum Velocity (km/h)],Table15[Name],Table15[[#This Row],[Name]])</f>
        <v>#NAME?</v>
      </c>
      <c r="AR472" s="9" t="e">
        <f ca="1">Table15[[#This Row],[Maximum Velocity (km/h)]]/Table15[[#This Row],[Max_Maximum Velocity (km/h)]]</f>
        <v>#NAME?</v>
      </c>
      <c r="AS472" s="11" t="e">
        <f ca="1">_xlfn.MAXIFS(Table15[Velocity Zone 4 (15-20 Km/h) (m)],Table15[Name],Table15[[#This Row],[Name]])</f>
        <v>#NAME?</v>
      </c>
      <c r="AT472" s="11" t="e">
        <f ca="1">_xlfn.MAXIFS(Table15[Velocity Zone 6 (25 + Km/h) (m)],Table15[Name],Table15[[#This Row],[Name]])</f>
        <v>#NAME?</v>
      </c>
      <c r="AU472" s="11" t="e">
        <f ca="1">_xlfn.MAXIFS(Table15[Acceleration B1-3 Total Efforts (Gen 2)],Table15[Name],Table15[[#This Row],[Name]])</f>
        <v>#NAME?</v>
      </c>
      <c r="AV472" s="11" t="e">
        <f ca="1">_xlfn.MAXIFS(Table15[Deceleration B1-3 Total Efforts (Gen 2)],Table15[Name],Table15[[#This Row],[Name]])</f>
        <v>#NAME?</v>
      </c>
      <c r="AW472" s="11" t="e">
        <f ca="1">_xlfn.MAXIFS(Table15[High Intensity Distance (m)_&gt;15],Table15[Name],Table15[[#This Row],[Name]])</f>
        <v>#NAME?</v>
      </c>
      <c r="AX472" s="11" t="e">
        <f ca="1">_xlfn.MAXIFS(Table15[Velocity Zone 5 (20-25 Km/h) (m)],Table15[Name],Table15[[#This Row],[Name]])</f>
        <v>#NAME?</v>
      </c>
      <c r="AY472" s="11" t="e">
        <f ca="1">_xlfn.MAXIFS(Table15[Total Player Load],Table15[Name],Table15[[#This Row],[Name]])</f>
        <v>#NAME?</v>
      </c>
      <c r="AZ472" s="11" t="e">
        <f ca="1">_xlfn.MAXIFS(Table15[ACC+DEC],Table15[Name],Table15[[#This Row],[Name]])</f>
        <v>#NAME?</v>
      </c>
      <c r="BA472" s="11">
        <f>CONVERT(Table15[[#This Row],[Total Duration]],"day","mn")</f>
        <v>75.86666666666666</v>
      </c>
      <c r="BB472" s="12">
        <f>Table15[[#This Row],[HSD Above 20 km/h]]/Table15[[#This Row],[Duration(min)]]</f>
        <v>0.88879613356766274</v>
      </c>
      <c r="BC472" s="12">
        <f>Table15[[#This Row],[Velocity Zone 4 (15-20 Km/h) (m)]]/Table15[[#This Row],[Duration(min)]]</f>
        <v>4.7596662126537792</v>
      </c>
      <c r="BD472" s="12">
        <f>Table15[[#This Row],[Velocity Zone 6 (25 + Km/h) (m)]]/Table15[[#This Row],[Duration(min)]]</f>
        <v>0</v>
      </c>
      <c r="BE472" s="12">
        <f>Table15[[#This Row],[Acceleration B1-3 Total Efforts (Gen 2)]]/Table15[[#This Row],[Duration(min)]]</f>
        <v>0.90949033391915646</v>
      </c>
      <c r="BF472" s="12">
        <f>Table15[[#This Row],[Deceleration B1-3 Total Efforts (Gen 2)]]/Table15[[#This Row],[Duration(min)]]</f>
        <v>0.60632688927943768</v>
      </c>
      <c r="BG472" s="12">
        <f>Table15[[#This Row],[High Intensity Distance (m)_&gt;15]]/Table15[[#This Row],[Duration(min)]]</f>
        <v>5.6484623462214421</v>
      </c>
      <c r="BH472" s="12">
        <f>Table15[[#This Row],[Velocity Zone 5 (20-25 Km/h) (m)]]/Table15[[#This Row],[Duration(min)]]</f>
        <v>0.88879613356766274</v>
      </c>
      <c r="BI472" s="12">
        <f>Table15[[#This Row],[Total Player Load]]/Table15[[#This Row],[Duration(min)]]</f>
        <v>5.1710500439367317</v>
      </c>
      <c r="BJ472" s="12">
        <f>Table15[[#This Row],[ACC+DEC]]/Table15[[#This Row],[Duration(min)]]</f>
        <v>1.5158172231985942</v>
      </c>
      <c r="BK472" s="11"/>
      <c r="BL472" s="11"/>
    </row>
    <row r="473" spans="1:64" x14ac:dyDescent="0.3">
      <c r="A473" s="6" t="s">
        <v>208</v>
      </c>
      <c r="B473" s="6" t="s">
        <v>283</v>
      </c>
      <c r="C473" s="18" t="s">
        <v>306</v>
      </c>
      <c r="D473" s="6" t="s">
        <v>17</v>
      </c>
      <c r="E473" s="17" t="s">
        <v>315</v>
      </c>
      <c r="F473" s="19">
        <v>4027.1581999999999</v>
      </c>
      <c r="G473" s="19">
        <v>101.51</v>
      </c>
      <c r="H473" s="19">
        <v>22.260590000000001</v>
      </c>
      <c r="I473" s="19">
        <v>315.07001000000002</v>
      </c>
      <c r="J473" s="19">
        <v>0</v>
      </c>
      <c r="K473" s="19">
        <v>7</v>
      </c>
      <c r="L473" s="19">
        <v>14</v>
      </c>
      <c r="M473" s="19">
        <v>416.58001000000002</v>
      </c>
      <c r="N473" s="19">
        <v>101.51</v>
      </c>
      <c r="O473" s="19">
        <v>542.88482999999997</v>
      </c>
      <c r="P473" s="25">
        <v>85.526809999999998</v>
      </c>
      <c r="Q473" s="26">
        <f>SUM(Table15[[#This Row],[Acceleration B1-3 Total Efforts (Gen 2)]:[Deceleration B1-3 Total Efforts (Gen 2)]])</f>
        <v>21</v>
      </c>
      <c r="R473" s="22">
        <f>AVERAGEIF(Table15[Name],Table15[[#This Row],[Name]],Table15[Total Distance (m)])</f>
        <v>2747.8010836363628</v>
      </c>
      <c r="S473" s="11">
        <f>AVERAGEIF(Table15[Name],Table15[[#This Row],[Name]],Table15[HSD Above 20 km/h])</f>
        <v>134.42545636363636</v>
      </c>
      <c r="T473" s="11">
        <f>AVERAGEIF(Table15[Name],Table15[[#This Row],[Name]],Table15[Maximum Velocity (km/h)])</f>
        <v>23.561767272727273</v>
      </c>
      <c r="U473" s="11">
        <f>AVERAGEIF(Table15[Name],Table15[[#This Row],[Name]],Table15[Velocity Zone 4 (15-20 Km/h) (m)])</f>
        <v>313.58000090909093</v>
      </c>
      <c r="V473" s="11">
        <f>AVERAGEIF(Table15[Name],Table15[[#This Row],[Name]],Table15[Velocity Zone 6 (25 + Km/h) (m)])</f>
        <v>29.54091</v>
      </c>
      <c r="W473" s="11">
        <f>AVERAGEIF(Table15[Name],Table15[[#This Row],[Name]],Table15[Acceleration B1-3 Total Efforts (Gen 2)])</f>
        <v>30.818181818181817</v>
      </c>
      <c r="X473" s="11">
        <f>AVERAGEIF(Table15[Name],Table15[[#This Row],[Name]],Table15[Deceleration B1-3 Total Efforts (Gen 2)])</f>
        <v>21</v>
      </c>
      <c r="Y473" s="11">
        <f>AVERAGEIF(Table15[Name],Table15[[#This Row],[Name]],Table15[High Intensity Distance (m)_&gt;15])</f>
        <v>448.00545727272714</v>
      </c>
      <c r="Z473" s="11">
        <f>AVERAGEIF(Table15[Name],Table15[[#This Row],[Name]],Table15[Velocity Zone 5 (20-25 Km/h) (m)])</f>
        <v>104.88454636363636</v>
      </c>
      <c r="AA473" s="11">
        <f>AVERAGEIF(Table15[Name],Table15[[#This Row],[Name]],Table15[Total Player Load])</f>
        <v>397.17121454545452</v>
      </c>
      <c r="AB473" s="11">
        <f>AVERAGEIF(Table15[Name],Table15[[#This Row],[Name]],Table15[ACC+DEC])</f>
        <v>51.81818181818182</v>
      </c>
      <c r="AC473" s="11">
        <f>AVERAGE(Table15[Total Distance (m)])</f>
        <v>5546.0900840188679</v>
      </c>
      <c r="AD473" s="11">
        <f>AVERAGE(Table15[HSD Above 20 km/h])</f>
        <v>248.67511279245289</v>
      </c>
      <c r="AE473" s="11">
        <f>AVERAGE(Table15[Maximum Velocity (km/h)])</f>
        <v>25.938714150943401</v>
      </c>
      <c r="AF473" s="11">
        <f>AVERAGE(Table15[Velocity Zone 4 (15-20 Km/h) (m)])</f>
        <v>585.63754809433908</v>
      </c>
      <c r="AG473" s="11">
        <f>AVERAGE(Table15[Velocity Zone 6 (25 + Km/h) (m)])</f>
        <v>55.103452830188672</v>
      </c>
      <c r="AH473" s="11">
        <f>AVERAGE(Table15[Acceleration B1-3 Total Efforts (Gen 2)])</f>
        <v>70.932075471698113</v>
      </c>
      <c r="AI473" s="11">
        <f>AVERAGE(Table15[Deceleration B1-3 Total Efforts (Gen 2)])</f>
        <v>58.513207547169813</v>
      </c>
      <c r="AJ473" s="11">
        <f>AVERAGE(Table15[High Intensity Distance (m)_&gt;15])</f>
        <v>834.31266088679206</v>
      </c>
      <c r="AK473" s="11">
        <f>AVERAGE(Table15[Velocity Zone 5 (20-25 Km/h) (m)])</f>
        <v>193.57165996226419</v>
      </c>
      <c r="AL473" s="11">
        <f>AVERAGE(Table15[Total Player Load])</f>
        <v>612.17092028301886</v>
      </c>
      <c r="AM473" s="11">
        <f>AVERAGE(Table15[ACC+DEC])</f>
        <v>129.44528301886791</v>
      </c>
      <c r="AN473" s="11" t="str">
        <f>TEXT(Table15[[#This Row],[Date]],"mmmm")</f>
        <v>août</v>
      </c>
      <c r="AO473" s="11" t="e">
        <f ca="1">_xlfn.MAXIFS(Table15[Total Distance (m)],Table15[Name],Table15[[#This Row],[Name]])</f>
        <v>#NAME?</v>
      </c>
      <c r="AP473" s="11" t="e">
        <f ca="1">_xlfn.MAXIFS(Table15[HSD Above 20 km/h],Table15[Name],Table15[[#This Row],[Name]])</f>
        <v>#NAME?</v>
      </c>
      <c r="AQ473" s="11" t="e">
        <f ca="1">_xlfn.MAXIFS(Table15[Maximum Velocity (km/h)],Table15[Name],Table15[[#This Row],[Name]])</f>
        <v>#NAME?</v>
      </c>
      <c r="AR473" s="9" t="e">
        <f ca="1">Table15[[#This Row],[Maximum Velocity (km/h)]]/Table15[[#This Row],[Max_Maximum Velocity (km/h)]]</f>
        <v>#NAME?</v>
      </c>
      <c r="AS473" s="11" t="e">
        <f ca="1">_xlfn.MAXIFS(Table15[Velocity Zone 4 (15-20 Km/h) (m)],Table15[Name],Table15[[#This Row],[Name]])</f>
        <v>#NAME?</v>
      </c>
      <c r="AT473" s="11" t="e">
        <f ca="1">_xlfn.MAXIFS(Table15[Velocity Zone 6 (25 + Km/h) (m)],Table15[Name],Table15[[#This Row],[Name]])</f>
        <v>#NAME?</v>
      </c>
      <c r="AU473" s="11" t="e">
        <f ca="1">_xlfn.MAXIFS(Table15[Acceleration B1-3 Total Efforts (Gen 2)],Table15[Name],Table15[[#This Row],[Name]])</f>
        <v>#NAME?</v>
      </c>
      <c r="AV473" s="11" t="e">
        <f ca="1">_xlfn.MAXIFS(Table15[Deceleration B1-3 Total Efforts (Gen 2)],Table15[Name],Table15[[#This Row],[Name]])</f>
        <v>#NAME?</v>
      </c>
      <c r="AW473" s="11" t="e">
        <f ca="1">_xlfn.MAXIFS(Table15[High Intensity Distance (m)_&gt;15],Table15[Name],Table15[[#This Row],[Name]])</f>
        <v>#NAME?</v>
      </c>
      <c r="AX473" s="11" t="e">
        <f ca="1">_xlfn.MAXIFS(Table15[Velocity Zone 5 (20-25 Km/h) (m)],Table15[Name],Table15[[#This Row],[Name]])</f>
        <v>#NAME?</v>
      </c>
      <c r="AY473" s="11" t="e">
        <f ca="1">_xlfn.MAXIFS(Table15[Total Player Load],Table15[Name],Table15[[#This Row],[Name]])</f>
        <v>#NAME?</v>
      </c>
      <c r="AZ473" s="11" t="e">
        <f ca="1">_xlfn.MAXIFS(Table15[ACC+DEC],Table15[Name],Table15[[#This Row],[Name]])</f>
        <v>#NAME?</v>
      </c>
      <c r="BA473" s="11">
        <f>CONVERT(Table15[[#This Row],[Total Duration]],"day","mn")</f>
        <v>47.56666666666667</v>
      </c>
      <c r="BB473" s="12">
        <f>Table15[[#This Row],[HSD Above 20 km/h]]/Table15[[#This Row],[Duration(min)]]</f>
        <v>2.1340574632095306</v>
      </c>
      <c r="BC473" s="12">
        <f>Table15[[#This Row],[Velocity Zone 4 (15-20 Km/h) (m)]]/Table15[[#This Row],[Duration(min)]]</f>
        <v>6.6237563419761738</v>
      </c>
      <c r="BD473" s="12">
        <f>Table15[[#This Row],[Velocity Zone 6 (25 + Km/h) (m)]]/Table15[[#This Row],[Duration(min)]]</f>
        <v>0</v>
      </c>
      <c r="BE473" s="12">
        <f>Table15[[#This Row],[Acceleration B1-3 Total Efforts (Gen 2)]]/Table15[[#This Row],[Duration(min)]]</f>
        <v>0.14716187806587244</v>
      </c>
      <c r="BF473" s="12">
        <f>Table15[[#This Row],[Deceleration B1-3 Total Efforts (Gen 2)]]/Table15[[#This Row],[Duration(min)]]</f>
        <v>0.29432375613174488</v>
      </c>
      <c r="BG473" s="12">
        <f>Table15[[#This Row],[High Intensity Distance (m)_&gt;15]]/Table15[[#This Row],[Duration(min)]]</f>
        <v>8.7578138051857035</v>
      </c>
      <c r="BH473" s="12">
        <f>Table15[[#This Row],[Velocity Zone 5 (20-25 Km/h) (m)]]/Table15[[#This Row],[Duration(min)]]</f>
        <v>2.1340574632095306</v>
      </c>
      <c r="BI473" s="12">
        <f>Table15[[#This Row],[Total Player Load]]/Table15[[#This Row],[Duration(min)]]</f>
        <v>11.413135879467413</v>
      </c>
      <c r="BJ473" s="12">
        <f>Table15[[#This Row],[ACC+DEC]]/Table15[[#This Row],[Duration(min)]]</f>
        <v>0.44148563419761733</v>
      </c>
      <c r="BK473" s="11"/>
      <c r="BL473" s="11"/>
    </row>
    <row r="474" spans="1:64" x14ac:dyDescent="0.3">
      <c r="A474" s="6" t="s">
        <v>30</v>
      </c>
      <c r="B474" s="6" t="s">
        <v>283</v>
      </c>
      <c r="C474" s="18" t="s">
        <v>306</v>
      </c>
      <c r="D474" s="6" t="s">
        <v>21</v>
      </c>
      <c r="E474" s="17" t="s">
        <v>313</v>
      </c>
      <c r="F474" s="19">
        <v>3742.3696300000001</v>
      </c>
      <c r="G474" s="19">
        <v>44.88</v>
      </c>
      <c r="H474" s="19">
        <v>24.92681</v>
      </c>
      <c r="I474" s="19">
        <v>351.41</v>
      </c>
      <c r="J474" s="19">
        <v>2.0099999999999998</v>
      </c>
      <c r="K474" s="19">
        <v>51</v>
      </c>
      <c r="L474" s="19">
        <v>48</v>
      </c>
      <c r="M474" s="19">
        <v>396.29</v>
      </c>
      <c r="N474" s="19">
        <v>42.87</v>
      </c>
      <c r="O474" s="19">
        <v>443.91512999999998</v>
      </c>
      <c r="P474" s="25">
        <v>50.189700000000002</v>
      </c>
      <c r="Q474" s="26">
        <f>SUM(Table15[[#This Row],[Acceleration B1-3 Total Efforts (Gen 2)]:[Deceleration B1-3 Total Efforts (Gen 2)]])</f>
        <v>99</v>
      </c>
      <c r="R474" s="22">
        <f>AVERAGEIF(Table15[Name],Table15[[#This Row],[Name]],Table15[Total Distance (m)])</f>
        <v>6327.7802760000004</v>
      </c>
      <c r="S474" s="11">
        <f>AVERAGEIF(Table15[Name],Table15[[#This Row],[Name]],Table15[HSD Above 20 km/h])</f>
        <v>269.76999760000001</v>
      </c>
      <c r="T474" s="11">
        <f>AVERAGEIF(Table15[Name],Table15[[#This Row],[Name]],Table15[Maximum Velocity (km/h)])</f>
        <v>26.616227999999992</v>
      </c>
      <c r="U474" s="11">
        <f>AVERAGEIF(Table15[Name],Table15[[#This Row],[Name]],Table15[Velocity Zone 4 (15-20 Km/h) (m)])</f>
        <v>618.62719760000004</v>
      </c>
      <c r="V474" s="11">
        <f>AVERAGEIF(Table15[Name],Table15[[#This Row],[Name]],Table15[Velocity Zone 6 (25 + Km/h) (m)])</f>
        <v>55.423999599999988</v>
      </c>
      <c r="W474" s="11">
        <f>AVERAGEIF(Table15[Name],Table15[[#This Row],[Name]],Table15[Acceleration B1-3 Total Efforts (Gen 2)])</f>
        <v>72.12</v>
      </c>
      <c r="X474" s="11">
        <f>AVERAGEIF(Table15[Name],Table15[[#This Row],[Name]],Table15[Deceleration B1-3 Total Efforts (Gen 2)])</f>
        <v>69.84</v>
      </c>
      <c r="Y474" s="11">
        <f>AVERAGEIF(Table15[Name],Table15[[#This Row],[Name]],Table15[High Intensity Distance (m)_&gt;15])</f>
        <v>888.39719520000017</v>
      </c>
      <c r="Z474" s="11">
        <f>AVERAGEIF(Table15[Name],Table15[[#This Row],[Name]],Table15[Velocity Zone 5 (20-25 Km/h) (m)])</f>
        <v>214.34599800000004</v>
      </c>
      <c r="AA474" s="11">
        <f>AVERAGEIF(Table15[Name],Table15[[#This Row],[Name]],Table15[Total Player Load])</f>
        <v>767.42658760000006</v>
      </c>
      <c r="AB474" s="11">
        <f>AVERAGEIF(Table15[Name],Table15[[#This Row],[Name]],Table15[ACC+DEC])</f>
        <v>141.96</v>
      </c>
      <c r="AC474" s="11">
        <f>AVERAGE(Table15[Total Distance (m)])</f>
        <v>5546.0900840188679</v>
      </c>
      <c r="AD474" s="11">
        <f>AVERAGE(Table15[HSD Above 20 km/h])</f>
        <v>248.67511279245289</v>
      </c>
      <c r="AE474" s="11">
        <f>AVERAGE(Table15[Maximum Velocity (km/h)])</f>
        <v>25.938714150943401</v>
      </c>
      <c r="AF474" s="11">
        <f>AVERAGE(Table15[Velocity Zone 4 (15-20 Km/h) (m)])</f>
        <v>585.63754809433908</v>
      </c>
      <c r="AG474" s="11">
        <f>AVERAGE(Table15[Velocity Zone 6 (25 + Km/h) (m)])</f>
        <v>55.103452830188672</v>
      </c>
      <c r="AH474" s="11">
        <f>AVERAGE(Table15[Acceleration B1-3 Total Efforts (Gen 2)])</f>
        <v>70.932075471698113</v>
      </c>
      <c r="AI474" s="11">
        <f>AVERAGE(Table15[Deceleration B1-3 Total Efforts (Gen 2)])</f>
        <v>58.513207547169813</v>
      </c>
      <c r="AJ474" s="11">
        <f>AVERAGE(Table15[High Intensity Distance (m)_&gt;15])</f>
        <v>834.31266088679206</v>
      </c>
      <c r="AK474" s="11">
        <f>AVERAGE(Table15[Velocity Zone 5 (20-25 Km/h) (m)])</f>
        <v>193.57165996226419</v>
      </c>
      <c r="AL474" s="11">
        <f>AVERAGE(Table15[Total Player Load])</f>
        <v>612.17092028301886</v>
      </c>
      <c r="AM474" s="11">
        <f>AVERAGE(Table15[ACC+DEC])</f>
        <v>129.44528301886791</v>
      </c>
      <c r="AN474" s="11" t="str">
        <f>TEXT(Table15[[#This Row],[Date]],"mmmm")</f>
        <v>août</v>
      </c>
      <c r="AO474" s="11" t="e">
        <f ca="1">_xlfn.MAXIFS(Table15[Total Distance (m)],Table15[Name],Table15[[#This Row],[Name]])</f>
        <v>#NAME?</v>
      </c>
      <c r="AP474" s="11" t="e">
        <f ca="1">_xlfn.MAXIFS(Table15[HSD Above 20 km/h],Table15[Name],Table15[[#This Row],[Name]])</f>
        <v>#NAME?</v>
      </c>
      <c r="AQ474" s="11" t="e">
        <f ca="1">_xlfn.MAXIFS(Table15[Maximum Velocity (km/h)],Table15[Name],Table15[[#This Row],[Name]])</f>
        <v>#NAME?</v>
      </c>
      <c r="AR474" s="9" t="e">
        <f ca="1">Table15[[#This Row],[Maximum Velocity (km/h)]]/Table15[[#This Row],[Max_Maximum Velocity (km/h)]]</f>
        <v>#NAME?</v>
      </c>
      <c r="AS474" s="11" t="e">
        <f ca="1">_xlfn.MAXIFS(Table15[Velocity Zone 4 (15-20 Km/h) (m)],Table15[Name],Table15[[#This Row],[Name]])</f>
        <v>#NAME?</v>
      </c>
      <c r="AT474" s="11" t="e">
        <f ca="1">_xlfn.MAXIFS(Table15[Velocity Zone 6 (25 + Km/h) (m)],Table15[Name],Table15[[#This Row],[Name]])</f>
        <v>#NAME?</v>
      </c>
      <c r="AU474" s="11" t="e">
        <f ca="1">_xlfn.MAXIFS(Table15[Acceleration B1-3 Total Efforts (Gen 2)],Table15[Name],Table15[[#This Row],[Name]])</f>
        <v>#NAME?</v>
      </c>
      <c r="AV474" s="11" t="e">
        <f ca="1">_xlfn.MAXIFS(Table15[Deceleration B1-3 Total Efforts (Gen 2)],Table15[Name],Table15[[#This Row],[Name]])</f>
        <v>#NAME?</v>
      </c>
      <c r="AW474" s="11" t="e">
        <f ca="1">_xlfn.MAXIFS(Table15[High Intensity Distance (m)_&gt;15],Table15[Name],Table15[[#This Row],[Name]])</f>
        <v>#NAME?</v>
      </c>
      <c r="AX474" s="11" t="e">
        <f ca="1">_xlfn.MAXIFS(Table15[Velocity Zone 5 (20-25 Km/h) (m)],Table15[Name],Table15[[#This Row],[Name]])</f>
        <v>#NAME?</v>
      </c>
      <c r="AY474" s="11" t="e">
        <f ca="1">_xlfn.MAXIFS(Table15[Total Player Load],Table15[Name],Table15[[#This Row],[Name]])</f>
        <v>#NAME?</v>
      </c>
      <c r="AZ474" s="11" t="e">
        <f ca="1">_xlfn.MAXIFS(Table15[ACC+DEC],Table15[Name],Table15[[#This Row],[Name]])</f>
        <v>#NAME?</v>
      </c>
      <c r="BA474" s="11">
        <f>CONVERT(Table15[[#This Row],[Total Duration]],"day","mn")</f>
        <v>74.55</v>
      </c>
      <c r="BB474" s="12">
        <f>Table15[[#This Row],[HSD Above 20 km/h]]/Table15[[#This Row],[Duration(min)]]</f>
        <v>0.60201207243460775</v>
      </c>
      <c r="BC474" s="12">
        <f>Table15[[#This Row],[Velocity Zone 4 (15-20 Km/h) (m)]]/Table15[[#This Row],[Duration(min)]]</f>
        <v>4.7137491616364864</v>
      </c>
      <c r="BD474" s="12">
        <f>Table15[[#This Row],[Velocity Zone 6 (25 + Km/h) (m)]]/Table15[[#This Row],[Duration(min)]]</f>
        <v>2.6961770623742453E-2</v>
      </c>
      <c r="BE474" s="12">
        <f>Table15[[#This Row],[Acceleration B1-3 Total Efforts (Gen 2)]]/Table15[[#This Row],[Duration(min)]]</f>
        <v>0.68410462776659964</v>
      </c>
      <c r="BF474" s="12">
        <f>Table15[[#This Row],[Deceleration B1-3 Total Efforts (Gen 2)]]/Table15[[#This Row],[Duration(min)]]</f>
        <v>0.64386317907444668</v>
      </c>
      <c r="BG474" s="12">
        <f>Table15[[#This Row],[High Intensity Distance (m)_&gt;15]]/Table15[[#This Row],[Duration(min)]]</f>
        <v>5.3157612340710934</v>
      </c>
      <c r="BH474" s="12">
        <f>Table15[[#This Row],[Velocity Zone 5 (20-25 Km/h) (m)]]/Table15[[#This Row],[Duration(min)]]</f>
        <v>0.57505030181086514</v>
      </c>
      <c r="BI474" s="12">
        <f>Table15[[#This Row],[Total Player Load]]/Table15[[#This Row],[Duration(min)]]</f>
        <v>5.9545959758551303</v>
      </c>
      <c r="BJ474" s="12">
        <f>Table15[[#This Row],[ACC+DEC]]/Table15[[#This Row],[Duration(min)]]</f>
        <v>1.3279678068410463</v>
      </c>
      <c r="BK474" s="11"/>
      <c r="BL474" s="11"/>
    </row>
    <row r="475" spans="1:64" x14ac:dyDescent="0.3">
      <c r="A475" s="6" t="s">
        <v>31</v>
      </c>
      <c r="B475" s="6" t="s">
        <v>283</v>
      </c>
      <c r="C475" s="18" t="s">
        <v>306</v>
      </c>
      <c r="D475" s="6" t="s">
        <v>13</v>
      </c>
      <c r="E475" s="17" t="s">
        <v>316</v>
      </c>
      <c r="F475" s="19">
        <v>3817.7368200000001</v>
      </c>
      <c r="G475" s="19">
        <v>125.6</v>
      </c>
      <c r="H475" s="19">
        <v>27.010750000000002</v>
      </c>
      <c r="I475" s="19">
        <v>308.23000999999999</v>
      </c>
      <c r="J475" s="19">
        <v>22.54</v>
      </c>
      <c r="K475" s="19">
        <v>65</v>
      </c>
      <c r="L475" s="19">
        <v>54</v>
      </c>
      <c r="M475" s="19">
        <v>433.83001000000002</v>
      </c>
      <c r="N475" s="19">
        <v>103.06</v>
      </c>
      <c r="O475" s="19">
        <v>476.30542000000003</v>
      </c>
      <c r="P475" s="25">
        <v>50.952069999999999</v>
      </c>
      <c r="Q475" s="26">
        <f>SUM(Table15[[#This Row],[Acceleration B1-3 Total Efforts (Gen 2)]:[Deceleration B1-3 Total Efforts (Gen 2)]])</f>
        <v>119</v>
      </c>
      <c r="R475" s="22">
        <f>AVERAGEIF(Table15[Name],Table15[[#This Row],[Name]],Table15[Total Distance (m)])</f>
        <v>5736.3535444827576</v>
      </c>
      <c r="S475" s="11">
        <f>AVERAGEIF(Table15[Name],Table15[[#This Row],[Name]],Table15[HSD Above 20 km/h])</f>
        <v>310.48689620689652</v>
      </c>
      <c r="T475" s="11">
        <f>AVERAGEIF(Table15[Name],Table15[[#This Row],[Name]],Table15[Maximum Velocity (km/h)])</f>
        <v>28.726263448275855</v>
      </c>
      <c r="U475" s="11">
        <f>AVERAGEIF(Table15[Name],Table15[[#This Row],[Name]],Table15[Velocity Zone 4 (15-20 Km/h) (m)])</f>
        <v>532.37862275862074</v>
      </c>
      <c r="V475" s="11">
        <f>AVERAGEIF(Table15[Name],Table15[[#This Row],[Name]],Table15[Velocity Zone 6 (25 + Km/h) (m)])</f>
        <v>94.211723793103417</v>
      </c>
      <c r="W475" s="11">
        <f>AVERAGEIF(Table15[Name],Table15[[#This Row],[Name]],Table15[Acceleration B1-3 Total Efforts (Gen 2)])</f>
        <v>72.41379310344827</v>
      </c>
      <c r="X475" s="11">
        <f>AVERAGEIF(Table15[Name],Table15[[#This Row],[Name]],Table15[Deceleration B1-3 Total Efforts (Gen 2)])</f>
        <v>61.517241379310342</v>
      </c>
      <c r="Y475" s="11">
        <f>AVERAGEIF(Table15[Name],Table15[[#This Row],[Name]],Table15[High Intensity Distance (m)_&gt;15])</f>
        <v>842.86551896551737</v>
      </c>
      <c r="Z475" s="11">
        <f>AVERAGEIF(Table15[Name],Table15[[#This Row],[Name]],Table15[Velocity Zone 5 (20-25 Km/h) (m)])</f>
        <v>216.27517241379309</v>
      </c>
      <c r="AA475" s="11">
        <f>AVERAGEIF(Table15[Name],Table15[[#This Row],[Name]],Table15[Total Player Load])</f>
        <v>644.87674827586204</v>
      </c>
      <c r="AB475" s="11">
        <f>AVERAGEIF(Table15[Name],Table15[[#This Row],[Name]],Table15[ACC+DEC])</f>
        <v>133.93103448275863</v>
      </c>
      <c r="AC475" s="11">
        <f>AVERAGE(Table15[Total Distance (m)])</f>
        <v>5546.0900840188679</v>
      </c>
      <c r="AD475" s="11">
        <f>AVERAGE(Table15[HSD Above 20 km/h])</f>
        <v>248.67511279245289</v>
      </c>
      <c r="AE475" s="11">
        <f>AVERAGE(Table15[Maximum Velocity (km/h)])</f>
        <v>25.938714150943401</v>
      </c>
      <c r="AF475" s="11">
        <f>AVERAGE(Table15[Velocity Zone 4 (15-20 Km/h) (m)])</f>
        <v>585.63754809433908</v>
      </c>
      <c r="AG475" s="11">
        <f>AVERAGE(Table15[Velocity Zone 6 (25 + Km/h) (m)])</f>
        <v>55.103452830188672</v>
      </c>
      <c r="AH475" s="11">
        <f>AVERAGE(Table15[Acceleration B1-3 Total Efforts (Gen 2)])</f>
        <v>70.932075471698113</v>
      </c>
      <c r="AI475" s="11">
        <f>AVERAGE(Table15[Deceleration B1-3 Total Efforts (Gen 2)])</f>
        <v>58.513207547169813</v>
      </c>
      <c r="AJ475" s="11">
        <f>AVERAGE(Table15[High Intensity Distance (m)_&gt;15])</f>
        <v>834.31266088679206</v>
      </c>
      <c r="AK475" s="11">
        <f>AVERAGE(Table15[Velocity Zone 5 (20-25 Km/h) (m)])</f>
        <v>193.57165996226419</v>
      </c>
      <c r="AL475" s="11">
        <f>AVERAGE(Table15[Total Player Load])</f>
        <v>612.17092028301886</v>
      </c>
      <c r="AM475" s="11">
        <f>AVERAGE(Table15[ACC+DEC])</f>
        <v>129.44528301886791</v>
      </c>
      <c r="AN475" s="11" t="str">
        <f>TEXT(Table15[[#This Row],[Date]],"mmmm")</f>
        <v>août</v>
      </c>
      <c r="AO475" s="11" t="e">
        <f ca="1">_xlfn.MAXIFS(Table15[Total Distance (m)],Table15[Name],Table15[[#This Row],[Name]])</f>
        <v>#NAME?</v>
      </c>
      <c r="AP475" s="11" t="e">
        <f ca="1">_xlfn.MAXIFS(Table15[HSD Above 20 km/h],Table15[Name],Table15[[#This Row],[Name]])</f>
        <v>#NAME?</v>
      </c>
      <c r="AQ475" s="11" t="e">
        <f ca="1">_xlfn.MAXIFS(Table15[Maximum Velocity (km/h)],Table15[Name],Table15[[#This Row],[Name]])</f>
        <v>#NAME?</v>
      </c>
      <c r="AR475" s="9" t="e">
        <f ca="1">Table15[[#This Row],[Maximum Velocity (km/h)]]/Table15[[#This Row],[Max_Maximum Velocity (km/h)]]</f>
        <v>#NAME?</v>
      </c>
      <c r="AS475" s="11" t="e">
        <f ca="1">_xlfn.MAXIFS(Table15[Velocity Zone 4 (15-20 Km/h) (m)],Table15[Name],Table15[[#This Row],[Name]])</f>
        <v>#NAME?</v>
      </c>
      <c r="AT475" s="11" t="e">
        <f ca="1">_xlfn.MAXIFS(Table15[Velocity Zone 6 (25 + Km/h) (m)],Table15[Name],Table15[[#This Row],[Name]])</f>
        <v>#NAME?</v>
      </c>
      <c r="AU475" s="11" t="e">
        <f ca="1">_xlfn.MAXIFS(Table15[Acceleration B1-3 Total Efforts (Gen 2)],Table15[Name],Table15[[#This Row],[Name]])</f>
        <v>#NAME?</v>
      </c>
      <c r="AV475" s="11" t="e">
        <f ca="1">_xlfn.MAXIFS(Table15[Deceleration B1-3 Total Efforts (Gen 2)],Table15[Name],Table15[[#This Row],[Name]])</f>
        <v>#NAME?</v>
      </c>
      <c r="AW475" s="11" t="e">
        <f ca="1">_xlfn.MAXIFS(Table15[High Intensity Distance (m)_&gt;15],Table15[Name],Table15[[#This Row],[Name]])</f>
        <v>#NAME?</v>
      </c>
      <c r="AX475" s="11" t="e">
        <f ca="1">_xlfn.MAXIFS(Table15[Velocity Zone 5 (20-25 Km/h) (m)],Table15[Name],Table15[[#This Row],[Name]])</f>
        <v>#NAME?</v>
      </c>
      <c r="AY475" s="11" t="e">
        <f ca="1">_xlfn.MAXIFS(Table15[Total Player Load],Table15[Name],Table15[[#This Row],[Name]])</f>
        <v>#NAME?</v>
      </c>
      <c r="AZ475" s="11" t="e">
        <f ca="1">_xlfn.MAXIFS(Table15[ACC+DEC],Table15[Name],Table15[[#This Row],[Name]])</f>
        <v>#NAME?</v>
      </c>
      <c r="BA475" s="11">
        <f>CONVERT(Table15[[#This Row],[Total Duration]],"day","mn")</f>
        <v>74.916666666666671</v>
      </c>
      <c r="BB475" s="12">
        <f>Table15[[#This Row],[HSD Above 20 km/h]]/Table15[[#This Row],[Duration(min)]]</f>
        <v>1.6765294771968853</v>
      </c>
      <c r="BC475" s="12">
        <f>Table15[[#This Row],[Velocity Zone 4 (15-20 Km/h) (m)]]/Table15[[#This Row],[Duration(min)]]</f>
        <v>4.1143049165739711</v>
      </c>
      <c r="BD475" s="12">
        <f>Table15[[#This Row],[Velocity Zone 6 (25 + Km/h) (m)]]/Table15[[#This Row],[Duration(min)]]</f>
        <v>0.3008676307007786</v>
      </c>
      <c r="BE475" s="12">
        <f>Table15[[#This Row],[Acceleration B1-3 Total Efforts (Gen 2)]]/Table15[[#This Row],[Duration(min)]]</f>
        <v>0.8676307007786429</v>
      </c>
      <c r="BF475" s="12">
        <f>Table15[[#This Row],[Deceleration B1-3 Total Efforts (Gen 2)]]/Table15[[#This Row],[Duration(min)]]</f>
        <v>0.72080088987764179</v>
      </c>
      <c r="BG475" s="12">
        <f>Table15[[#This Row],[High Intensity Distance (m)_&gt;15]]/Table15[[#This Row],[Duration(min)]]</f>
        <v>5.7908343937708562</v>
      </c>
      <c r="BH475" s="12">
        <f>Table15[[#This Row],[Velocity Zone 5 (20-25 Km/h) (m)]]/Table15[[#This Row],[Duration(min)]]</f>
        <v>1.3756618464961068</v>
      </c>
      <c r="BI475" s="12">
        <f>Table15[[#This Row],[Total Player Load]]/Table15[[#This Row],[Duration(min)]]</f>
        <v>6.3578031590656288</v>
      </c>
      <c r="BJ475" s="12">
        <f>Table15[[#This Row],[ACC+DEC]]/Table15[[#This Row],[Duration(min)]]</f>
        <v>1.5884315906562847</v>
      </c>
      <c r="BK475" s="11"/>
      <c r="BL475" s="11"/>
    </row>
    <row r="476" spans="1:64" x14ac:dyDescent="0.3">
      <c r="A476" s="6" t="s">
        <v>32</v>
      </c>
      <c r="B476" s="6" t="s">
        <v>283</v>
      </c>
      <c r="C476" s="18" t="s">
        <v>306</v>
      </c>
      <c r="D476" s="6" t="s">
        <v>33</v>
      </c>
      <c r="E476" s="17" t="s">
        <v>313</v>
      </c>
      <c r="F476" s="19">
        <v>4349.9418900000001</v>
      </c>
      <c r="G476" s="19">
        <v>45.33</v>
      </c>
      <c r="H476" s="19">
        <v>24.056270000000001</v>
      </c>
      <c r="I476" s="19">
        <v>375.56</v>
      </c>
      <c r="J476" s="19">
        <v>0</v>
      </c>
      <c r="K476" s="19">
        <v>59</v>
      </c>
      <c r="L476" s="19">
        <v>46</v>
      </c>
      <c r="M476" s="19">
        <v>420.89</v>
      </c>
      <c r="N476" s="19">
        <v>45.33</v>
      </c>
      <c r="O476" s="19">
        <v>477.16942999999998</v>
      </c>
      <c r="P476" s="25">
        <v>58.337969999999999</v>
      </c>
      <c r="Q476" s="26">
        <f>SUM(Table15[[#This Row],[Acceleration B1-3 Total Efforts (Gen 2)]:[Deceleration B1-3 Total Efforts (Gen 2)]])</f>
        <v>105</v>
      </c>
      <c r="R476" s="22">
        <f>AVERAGEIF(Table15[Name],Table15[[#This Row],[Name]],Table15[Total Distance (m)])</f>
        <v>6055.5326909677415</v>
      </c>
      <c r="S476" s="11">
        <f>AVERAGEIF(Table15[Name],Table15[[#This Row],[Name]],Table15[HSD Above 20 km/h])</f>
        <v>274.67451548387095</v>
      </c>
      <c r="T476" s="11">
        <f>AVERAGEIF(Table15[Name],Table15[[#This Row],[Name]],Table15[Maximum Velocity (km/h)])</f>
        <v>26.296229354838712</v>
      </c>
      <c r="U476" s="11">
        <f>AVERAGEIF(Table15[Name],Table15[[#This Row],[Name]],Table15[Velocity Zone 4 (15-20 Km/h) (m)])</f>
        <v>708.64805967741938</v>
      </c>
      <c r="V476" s="11">
        <f>AVERAGEIF(Table15[Name],Table15[[#This Row],[Name]],Table15[Velocity Zone 6 (25 + Km/h) (m)])</f>
        <v>66.10161225806452</v>
      </c>
      <c r="W476" s="11">
        <f>AVERAGEIF(Table15[Name],Table15[[#This Row],[Name]],Table15[Acceleration B1-3 Total Efforts (Gen 2)])</f>
        <v>82.935483870967744</v>
      </c>
      <c r="X476" s="11">
        <f>AVERAGEIF(Table15[Name],Table15[[#This Row],[Name]],Table15[Deceleration B1-3 Total Efforts (Gen 2)])</f>
        <v>67.774193548387103</v>
      </c>
      <c r="Y476" s="11">
        <f>AVERAGEIF(Table15[Name],Table15[[#This Row],[Name]],Table15[High Intensity Distance (m)_&gt;15])</f>
        <v>983.32257516129016</v>
      </c>
      <c r="Z476" s="11">
        <f>AVERAGEIF(Table15[Name],Table15[[#This Row],[Name]],Table15[Velocity Zone 5 (20-25 Km/h) (m)])</f>
        <v>208.5729032258065</v>
      </c>
      <c r="AA476" s="11">
        <f>AVERAGEIF(Table15[Name],Table15[[#This Row],[Name]],Table15[Total Player Load])</f>
        <v>684.52521000000002</v>
      </c>
      <c r="AB476" s="11">
        <f>AVERAGEIF(Table15[Name],Table15[[#This Row],[Name]],Table15[ACC+DEC])</f>
        <v>150.70967741935485</v>
      </c>
      <c r="AC476" s="11">
        <f>AVERAGE(Table15[Total Distance (m)])</f>
        <v>5546.0900840188679</v>
      </c>
      <c r="AD476" s="11">
        <f>AVERAGE(Table15[HSD Above 20 km/h])</f>
        <v>248.67511279245289</v>
      </c>
      <c r="AE476" s="11">
        <f>AVERAGE(Table15[Maximum Velocity (km/h)])</f>
        <v>25.938714150943401</v>
      </c>
      <c r="AF476" s="11">
        <f>AVERAGE(Table15[Velocity Zone 4 (15-20 Km/h) (m)])</f>
        <v>585.63754809433908</v>
      </c>
      <c r="AG476" s="11">
        <f>AVERAGE(Table15[Velocity Zone 6 (25 + Km/h) (m)])</f>
        <v>55.103452830188672</v>
      </c>
      <c r="AH476" s="11">
        <f>AVERAGE(Table15[Acceleration B1-3 Total Efforts (Gen 2)])</f>
        <v>70.932075471698113</v>
      </c>
      <c r="AI476" s="11">
        <f>AVERAGE(Table15[Deceleration B1-3 Total Efforts (Gen 2)])</f>
        <v>58.513207547169813</v>
      </c>
      <c r="AJ476" s="11">
        <f>AVERAGE(Table15[High Intensity Distance (m)_&gt;15])</f>
        <v>834.31266088679206</v>
      </c>
      <c r="AK476" s="11">
        <f>AVERAGE(Table15[Velocity Zone 5 (20-25 Km/h) (m)])</f>
        <v>193.57165996226419</v>
      </c>
      <c r="AL476" s="11">
        <f>AVERAGE(Table15[Total Player Load])</f>
        <v>612.17092028301886</v>
      </c>
      <c r="AM476" s="11">
        <f>AVERAGE(Table15[ACC+DEC])</f>
        <v>129.44528301886791</v>
      </c>
      <c r="AN476" s="11" t="str">
        <f>TEXT(Table15[[#This Row],[Date]],"mmmm")</f>
        <v>août</v>
      </c>
      <c r="AO476" s="11" t="e">
        <f ca="1">_xlfn.MAXIFS(Table15[Total Distance (m)],Table15[Name],Table15[[#This Row],[Name]])</f>
        <v>#NAME?</v>
      </c>
      <c r="AP476" s="11" t="e">
        <f ca="1">_xlfn.MAXIFS(Table15[HSD Above 20 km/h],Table15[Name],Table15[[#This Row],[Name]])</f>
        <v>#NAME?</v>
      </c>
      <c r="AQ476" s="11" t="e">
        <f ca="1">_xlfn.MAXIFS(Table15[Maximum Velocity (km/h)],Table15[Name],Table15[[#This Row],[Name]])</f>
        <v>#NAME?</v>
      </c>
      <c r="AR476" s="9" t="e">
        <f ca="1">Table15[[#This Row],[Maximum Velocity (km/h)]]/Table15[[#This Row],[Max_Maximum Velocity (km/h)]]</f>
        <v>#NAME?</v>
      </c>
      <c r="AS476" s="11" t="e">
        <f ca="1">_xlfn.MAXIFS(Table15[Velocity Zone 4 (15-20 Km/h) (m)],Table15[Name],Table15[[#This Row],[Name]])</f>
        <v>#NAME?</v>
      </c>
      <c r="AT476" s="11" t="e">
        <f ca="1">_xlfn.MAXIFS(Table15[Velocity Zone 6 (25 + Km/h) (m)],Table15[Name],Table15[[#This Row],[Name]])</f>
        <v>#NAME?</v>
      </c>
      <c r="AU476" s="11" t="e">
        <f ca="1">_xlfn.MAXIFS(Table15[Acceleration B1-3 Total Efforts (Gen 2)],Table15[Name],Table15[[#This Row],[Name]])</f>
        <v>#NAME?</v>
      </c>
      <c r="AV476" s="11" t="e">
        <f ca="1">_xlfn.MAXIFS(Table15[Deceleration B1-3 Total Efforts (Gen 2)],Table15[Name],Table15[[#This Row],[Name]])</f>
        <v>#NAME?</v>
      </c>
      <c r="AW476" s="11" t="e">
        <f ca="1">_xlfn.MAXIFS(Table15[High Intensity Distance (m)_&gt;15],Table15[Name],Table15[[#This Row],[Name]])</f>
        <v>#NAME?</v>
      </c>
      <c r="AX476" s="11" t="e">
        <f ca="1">_xlfn.MAXIFS(Table15[Velocity Zone 5 (20-25 Km/h) (m)],Table15[Name],Table15[[#This Row],[Name]])</f>
        <v>#NAME?</v>
      </c>
      <c r="AY476" s="11" t="e">
        <f ca="1">_xlfn.MAXIFS(Table15[Total Player Load],Table15[Name],Table15[[#This Row],[Name]])</f>
        <v>#NAME?</v>
      </c>
      <c r="AZ476" s="11" t="e">
        <f ca="1">_xlfn.MAXIFS(Table15[ACC+DEC],Table15[Name],Table15[[#This Row],[Name]])</f>
        <v>#NAME?</v>
      </c>
      <c r="BA476" s="11">
        <f>CONVERT(Table15[[#This Row],[Total Duration]],"day","mn")</f>
        <v>74.55</v>
      </c>
      <c r="BB476" s="12">
        <f>Table15[[#This Row],[HSD Above 20 km/h]]/Table15[[#This Row],[Duration(min)]]</f>
        <v>0.60804828973843061</v>
      </c>
      <c r="BC476" s="12">
        <f>Table15[[#This Row],[Velocity Zone 4 (15-20 Km/h) (m)]]/Table15[[#This Row],[Duration(min)]]</f>
        <v>5.0376928236083165</v>
      </c>
      <c r="BD476" s="12">
        <f>Table15[[#This Row],[Velocity Zone 6 (25 + Km/h) (m)]]/Table15[[#This Row],[Duration(min)]]</f>
        <v>0</v>
      </c>
      <c r="BE476" s="12">
        <f>Table15[[#This Row],[Acceleration B1-3 Total Efforts (Gen 2)]]/Table15[[#This Row],[Duration(min)]]</f>
        <v>0.79141515761234071</v>
      </c>
      <c r="BF476" s="12">
        <f>Table15[[#This Row],[Deceleration B1-3 Total Efforts (Gen 2)]]/Table15[[#This Row],[Duration(min)]]</f>
        <v>0.61703554661301141</v>
      </c>
      <c r="BG476" s="12">
        <f>Table15[[#This Row],[High Intensity Distance (m)_&gt;15]]/Table15[[#This Row],[Duration(min)]]</f>
        <v>5.6457411133467472</v>
      </c>
      <c r="BH476" s="12">
        <f>Table15[[#This Row],[Velocity Zone 5 (20-25 Km/h) (m)]]/Table15[[#This Row],[Duration(min)]]</f>
        <v>0.60804828973843061</v>
      </c>
      <c r="BI476" s="12">
        <f>Table15[[#This Row],[Total Player Load]]/Table15[[#This Row],[Duration(min)]]</f>
        <v>6.4006630449362847</v>
      </c>
      <c r="BJ476" s="12">
        <f>Table15[[#This Row],[ACC+DEC]]/Table15[[#This Row],[Duration(min)]]</f>
        <v>1.4084507042253522</v>
      </c>
      <c r="BK476" s="11"/>
      <c r="BL476" s="11"/>
    </row>
    <row r="477" spans="1:64" x14ac:dyDescent="0.3">
      <c r="A477" s="6" t="s">
        <v>34</v>
      </c>
      <c r="B477" s="6" t="s">
        <v>283</v>
      </c>
      <c r="C477" s="18" t="s">
        <v>306</v>
      </c>
      <c r="D477" s="6" t="s">
        <v>19</v>
      </c>
      <c r="E477" s="17" t="s">
        <v>308</v>
      </c>
      <c r="F477" s="19">
        <v>3901.7148400000001</v>
      </c>
      <c r="G477" s="19">
        <v>56.63</v>
      </c>
      <c r="H477" s="19">
        <v>25.228439999999999</v>
      </c>
      <c r="I477" s="19">
        <v>321.20999</v>
      </c>
      <c r="J477" s="19">
        <v>3.25</v>
      </c>
      <c r="K477" s="19">
        <v>47</v>
      </c>
      <c r="L477" s="19">
        <v>29</v>
      </c>
      <c r="M477" s="19">
        <v>377.83999</v>
      </c>
      <c r="N477" s="19">
        <v>53.38</v>
      </c>
      <c r="O477" s="19">
        <v>368.74139000000002</v>
      </c>
      <c r="P477" s="25">
        <v>51.978389999999997</v>
      </c>
      <c r="Q477" s="26">
        <f>SUM(Table15[[#This Row],[Acceleration B1-3 Total Efforts (Gen 2)]:[Deceleration B1-3 Total Efforts (Gen 2)]])</f>
        <v>76</v>
      </c>
      <c r="R477" s="22">
        <f>AVERAGEIF(Table15[Name],Table15[[#This Row],[Name]],Table15[Total Distance (m)])</f>
        <v>5581.052372000001</v>
      </c>
      <c r="S477" s="11">
        <f>AVERAGEIF(Table15[Name],Table15[[#This Row],[Name]],Table15[HSD Above 20 km/h])</f>
        <v>222.46299999999994</v>
      </c>
      <c r="T477" s="11">
        <f>AVERAGEIF(Table15[Name],Table15[[#This Row],[Name]],Table15[Maximum Velocity (km/h)])</f>
        <v>25.694832333333334</v>
      </c>
      <c r="U477" s="11">
        <f>AVERAGEIF(Table15[Name],Table15[[#This Row],[Name]],Table15[Velocity Zone 4 (15-20 Km/h) (m)])</f>
        <v>541.62199466666652</v>
      </c>
      <c r="V477" s="11">
        <f>AVERAGEIF(Table15[Name],Table15[[#This Row],[Name]],Table15[Velocity Zone 6 (25 + Km/h) (m)])</f>
        <v>43.164333333333325</v>
      </c>
      <c r="W477" s="11">
        <f>AVERAGEIF(Table15[Name],Table15[[#This Row],[Name]],Table15[Acceleration B1-3 Total Efforts (Gen 2)])</f>
        <v>53.666666666666664</v>
      </c>
      <c r="X477" s="11">
        <f>AVERAGEIF(Table15[Name],Table15[[#This Row],[Name]],Table15[Deceleration B1-3 Total Efforts (Gen 2)])</f>
        <v>40</v>
      </c>
      <c r="Y477" s="11">
        <f>AVERAGEIF(Table15[Name],Table15[[#This Row],[Name]],Table15[High Intensity Distance (m)_&gt;15])</f>
        <v>764.0849946666666</v>
      </c>
      <c r="Z477" s="11">
        <f>AVERAGEIF(Table15[Name],Table15[[#This Row],[Name]],Table15[Velocity Zone 5 (20-25 Km/h) (m)])</f>
        <v>179.29866666666666</v>
      </c>
      <c r="AA477" s="11">
        <f>AVERAGEIF(Table15[Name],Table15[[#This Row],[Name]],Table15[Total Player Load])</f>
        <v>509.93909600000012</v>
      </c>
      <c r="AB477" s="11">
        <f>AVERAGEIF(Table15[Name],Table15[[#This Row],[Name]],Table15[ACC+DEC])</f>
        <v>93.666666666666671</v>
      </c>
      <c r="AC477" s="11">
        <f>AVERAGE(Table15[Total Distance (m)])</f>
        <v>5546.0900840188679</v>
      </c>
      <c r="AD477" s="11">
        <f>AVERAGE(Table15[HSD Above 20 km/h])</f>
        <v>248.67511279245289</v>
      </c>
      <c r="AE477" s="11">
        <f>AVERAGE(Table15[Maximum Velocity (km/h)])</f>
        <v>25.938714150943401</v>
      </c>
      <c r="AF477" s="11">
        <f>AVERAGE(Table15[Velocity Zone 4 (15-20 Km/h) (m)])</f>
        <v>585.63754809433908</v>
      </c>
      <c r="AG477" s="11">
        <f>AVERAGE(Table15[Velocity Zone 6 (25 + Km/h) (m)])</f>
        <v>55.103452830188672</v>
      </c>
      <c r="AH477" s="11">
        <f>AVERAGE(Table15[Acceleration B1-3 Total Efforts (Gen 2)])</f>
        <v>70.932075471698113</v>
      </c>
      <c r="AI477" s="11">
        <f>AVERAGE(Table15[Deceleration B1-3 Total Efforts (Gen 2)])</f>
        <v>58.513207547169813</v>
      </c>
      <c r="AJ477" s="11">
        <f>AVERAGE(Table15[High Intensity Distance (m)_&gt;15])</f>
        <v>834.31266088679206</v>
      </c>
      <c r="AK477" s="11">
        <f>AVERAGE(Table15[Velocity Zone 5 (20-25 Km/h) (m)])</f>
        <v>193.57165996226419</v>
      </c>
      <c r="AL477" s="11">
        <f>AVERAGE(Table15[Total Player Load])</f>
        <v>612.17092028301886</v>
      </c>
      <c r="AM477" s="11">
        <f>AVERAGE(Table15[ACC+DEC])</f>
        <v>129.44528301886791</v>
      </c>
      <c r="AN477" s="11" t="str">
        <f>TEXT(Table15[[#This Row],[Date]],"mmmm")</f>
        <v>août</v>
      </c>
      <c r="AO477" s="11" t="e">
        <f ca="1">_xlfn.MAXIFS(Table15[Total Distance (m)],Table15[Name],Table15[[#This Row],[Name]])</f>
        <v>#NAME?</v>
      </c>
      <c r="AP477" s="11" t="e">
        <f ca="1">_xlfn.MAXIFS(Table15[HSD Above 20 km/h],Table15[Name],Table15[[#This Row],[Name]])</f>
        <v>#NAME?</v>
      </c>
      <c r="AQ477" s="11" t="e">
        <f ca="1">_xlfn.MAXIFS(Table15[Maximum Velocity (km/h)],Table15[Name],Table15[[#This Row],[Name]])</f>
        <v>#NAME?</v>
      </c>
      <c r="AR477" s="9" t="e">
        <f ca="1">Table15[[#This Row],[Maximum Velocity (km/h)]]/Table15[[#This Row],[Max_Maximum Velocity (km/h)]]</f>
        <v>#NAME?</v>
      </c>
      <c r="AS477" s="11" t="e">
        <f ca="1">_xlfn.MAXIFS(Table15[Velocity Zone 4 (15-20 Km/h) (m)],Table15[Name],Table15[[#This Row],[Name]])</f>
        <v>#NAME?</v>
      </c>
      <c r="AT477" s="11" t="e">
        <f ca="1">_xlfn.MAXIFS(Table15[Velocity Zone 6 (25 + Km/h) (m)],Table15[Name],Table15[[#This Row],[Name]])</f>
        <v>#NAME?</v>
      </c>
      <c r="AU477" s="11" t="e">
        <f ca="1">_xlfn.MAXIFS(Table15[Acceleration B1-3 Total Efforts (Gen 2)],Table15[Name],Table15[[#This Row],[Name]])</f>
        <v>#NAME?</v>
      </c>
      <c r="AV477" s="11" t="e">
        <f ca="1">_xlfn.MAXIFS(Table15[Deceleration B1-3 Total Efforts (Gen 2)],Table15[Name],Table15[[#This Row],[Name]])</f>
        <v>#NAME?</v>
      </c>
      <c r="AW477" s="11" t="e">
        <f ca="1">_xlfn.MAXIFS(Table15[High Intensity Distance (m)_&gt;15],Table15[Name],Table15[[#This Row],[Name]])</f>
        <v>#NAME?</v>
      </c>
      <c r="AX477" s="11" t="e">
        <f ca="1">_xlfn.MAXIFS(Table15[Velocity Zone 5 (20-25 Km/h) (m)],Table15[Name],Table15[[#This Row],[Name]])</f>
        <v>#NAME?</v>
      </c>
      <c r="AY477" s="11" t="e">
        <f ca="1">_xlfn.MAXIFS(Table15[Total Player Load],Table15[Name],Table15[[#This Row],[Name]])</f>
        <v>#NAME?</v>
      </c>
      <c r="AZ477" s="11" t="e">
        <f ca="1">_xlfn.MAXIFS(Table15[ACC+DEC],Table15[Name],Table15[[#This Row],[Name]])</f>
        <v>#NAME?</v>
      </c>
      <c r="BA477" s="11">
        <f>CONVERT(Table15[[#This Row],[Total Duration]],"day","mn")</f>
        <v>75.050000000000011</v>
      </c>
      <c r="BB477" s="12">
        <f>Table15[[#This Row],[HSD Above 20 km/h]]/Table15[[#This Row],[Duration(min)]]</f>
        <v>0.75456362425049961</v>
      </c>
      <c r="BC477" s="12">
        <f>Table15[[#This Row],[Velocity Zone 4 (15-20 Km/h) (m)]]/Table15[[#This Row],[Duration(min)]]</f>
        <v>4.2799465689540304</v>
      </c>
      <c r="BD477" s="12">
        <f>Table15[[#This Row],[Velocity Zone 6 (25 + Km/h) (m)]]/Table15[[#This Row],[Duration(min)]]</f>
        <v>4.3304463690872742E-2</v>
      </c>
      <c r="BE477" s="12">
        <f>Table15[[#This Row],[Acceleration B1-3 Total Efforts (Gen 2)]]/Table15[[#This Row],[Duration(min)]]</f>
        <v>0.62624916722185198</v>
      </c>
      <c r="BF477" s="12">
        <f>Table15[[#This Row],[Deceleration B1-3 Total Efforts (Gen 2)]]/Table15[[#This Row],[Duration(min)]]</f>
        <v>0.38640906062624913</v>
      </c>
      <c r="BG477" s="12">
        <f>Table15[[#This Row],[High Intensity Distance (m)_&gt;15]]/Table15[[#This Row],[Duration(min)]]</f>
        <v>5.0345101932045297</v>
      </c>
      <c r="BH477" s="12">
        <f>Table15[[#This Row],[Velocity Zone 5 (20-25 Km/h) (m)]]/Table15[[#This Row],[Duration(min)]]</f>
        <v>0.71125916055962679</v>
      </c>
      <c r="BI477" s="12">
        <f>Table15[[#This Row],[Total Player Load]]/Table15[[#This Row],[Duration(min)]]</f>
        <v>4.9132763491005988</v>
      </c>
      <c r="BJ477" s="12">
        <f>Table15[[#This Row],[ACC+DEC]]/Table15[[#This Row],[Duration(min)]]</f>
        <v>1.0126582278481011</v>
      </c>
      <c r="BK477" s="11"/>
      <c r="BL477" s="11"/>
    </row>
    <row r="478" spans="1:64" x14ac:dyDescent="0.3">
      <c r="A478" s="6" t="s">
        <v>132</v>
      </c>
      <c r="B478" s="6" t="s">
        <v>283</v>
      </c>
      <c r="C478" s="18" t="s">
        <v>306</v>
      </c>
      <c r="D478" s="6" t="s">
        <v>133</v>
      </c>
      <c r="E478" s="17" t="s">
        <v>309</v>
      </c>
      <c r="F478" s="19">
        <v>3818.1701699999999</v>
      </c>
      <c r="G478" s="19">
        <v>102.47</v>
      </c>
      <c r="H478" s="19">
        <v>27.619720000000001</v>
      </c>
      <c r="I478" s="19">
        <v>263.25</v>
      </c>
      <c r="J478" s="19">
        <v>23</v>
      </c>
      <c r="K478" s="19">
        <v>60</v>
      </c>
      <c r="L478" s="19">
        <v>41</v>
      </c>
      <c r="M478" s="19">
        <v>365.72</v>
      </c>
      <c r="N478" s="19">
        <v>79.47</v>
      </c>
      <c r="O478" s="19">
        <v>472.09543000000002</v>
      </c>
      <c r="P478" s="25">
        <v>50.31709</v>
      </c>
      <c r="Q478" s="26">
        <f>SUM(Table15[[#This Row],[Acceleration B1-3 Total Efforts (Gen 2)]:[Deceleration B1-3 Total Efforts (Gen 2)]])</f>
        <v>101</v>
      </c>
      <c r="R478" s="22">
        <f>AVERAGEIF(Table15[Name],Table15[[#This Row],[Name]],Table15[Total Distance (m)])</f>
        <v>5479.0795495652173</v>
      </c>
      <c r="S478" s="11">
        <f>AVERAGEIF(Table15[Name],Table15[[#This Row],[Name]],Table15[HSD Above 20 km/h])</f>
        <v>386.95826173913048</v>
      </c>
      <c r="T478" s="11">
        <f>AVERAGEIF(Table15[Name],Table15[[#This Row],[Name]],Table15[Maximum Velocity (km/h)])</f>
        <v>29.089952173913051</v>
      </c>
      <c r="U478" s="11">
        <f>AVERAGEIF(Table15[Name],Table15[[#This Row],[Name]],Table15[Velocity Zone 4 (15-20 Km/h) (m)])</f>
        <v>636.45826130434773</v>
      </c>
      <c r="V478" s="11">
        <f>AVERAGEIF(Table15[Name],Table15[[#This Row],[Name]],Table15[Velocity Zone 6 (25 + Km/h) (m)])</f>
        <v>92.425217391304358</v>
      </c>
      <c r="W478" s="11">
        <f>AVERAGEIF(Table15[Name],Table15[[#This Row],[Name]],Table15[Acceleration B1-3 Total Efforts (Gen 2)])</f>
        <v>88.347826086956516</v>
      </c>
      <c r="X478" s="11">
        <f>AVERAGEIF(Table15[Name],Table15[[#This Row],[Name]],Table15[Deceleration B1-3 Total Efforts (Gen 2)])</f>
        <v>63.434782608695649</v>
      </c>
      <c r="Y478" s="11">
        <f>AVERAGEIF(Table15[Name],Table15[[#This Row],[Name]],Table15[High Intensity Distance (m)_&gt;15])</f>
        <v>1023.4165230434783</v>
      </c>
      <c r="Z478" s="11">
        <f>AVERAGEIF(Table15[Name],Table15[[#This Row],[Name]],Table15[Velocity Zone 5 (20-25 Km/h) (m)])</f>
        <v>294.53304434782609</v>
      </c>
      <c r="AA478" s="11">
        <f>AVERAGEIF(Table15[Name],Table15[[#This Row],[Name]],Table15[Total Player Load])</f>
        <v>648.57789217391303</v>
      </c>
      <c r="AB478" s="11">
        <f>AVERAGEIF(Table15[Name],Table15[[#This Row],[Name]],Table15[ACC+DEC])</f>
        <v>151.78260869565219</v>
      </c>
      <c r="AC478" s="11">
        <f>AVERAGE(Table15[Total Distance (m)])</f>
        <v>5546.0900840188679</v>
      </c>
      <c r="AD478" s="11">
        <f>AVERAGE(Table15[HSD Above 20 km/h])</f>
        <v>248.67511279245289</v>
      </c>
      <c r="AE478" s="11">
        <f>AVERAGE(Table15[Maximum Velocity (km/h)])</f>
        <v>25.938714150943401</v>
      </c>
      <c r="AF478" s="11">
        <f>AVERAGE(Table15[Velocity Zone 4 (15-20 Km/h) (m)])</f>
        <v>585.63754809433908</v>
      </c>
      <c r="AG478" s="11">
        <f>AVERAGE(Table15[Velocity Zone 6 (25 + Km/h) (m)])</f>
        <v>55.103452830188672</v>
      </c>
      <c r="AH478" s="11">
        <f>AVERAGE(Table15[Acceleration B1-3 Total Efforts (Gen 2)])</f>
        <v>70.932075471698113</v>
      </c>
      <c r="AI478" s="11">
        <f>AVERAGE(Table15[Deceleration B1-3 Total Efforts (Gen 2)])</f>
        <v>58.513207547169813</v>
      </c>
      <c r="AJ478" s="11">
        <f>AVERAGE(Table15[High Intensity Distance (m)_&gt;15])</f>
        <v>834.31266088679206</v>
      </c>
      <c r="AK478" s="11">
        <f>AVERAGE(Table15[Velocity Zone 5 (20-25 Km/h) (m)])</f>
        <v>193.57165996226419</v>
      </c>
      <c r="AL478" s="11">
        <f>AVERAGE(Table15[Total Player Load])</f>
        <v>612.17092028301886</v>
      </c>
      <c r="AM478" s="11">
        <f>AVERAGE(Table15[ACC+DEC])</f>
        <v>129.44528301886791</v>
      </c>
      <c r="AN478" s="11" t="str">
        <f>TEXT(Table15[[#This Row],[Date]],"mmmm")</f>
        <v>août</v>
      </c>
      <c r="AO478" s="11" t="e">
        <f ca="1">_xlfn.MAXIFS(Table15[Total Distance (m)],Table15[Name],Table15[[#This Row],[Name]])</f>
        <v>#NAME?</v>
      </c>
      <c r="AP478" s="11" t="e">
        <f ca="1">_xlfn.MAXIFS(Table15[HSD Above 20 km/h],Table15[Name],Table15[[#This Row],[Name]])</f>
        <v>#NAME?</v>
      </c>
      <c r="AQ478" s="11" t="e">
        <f ca="1">_xlfn.MAXIFS(Table15[Maximum Velocity (km/h)],Table15[Name],Table15[[#This Row],[Name]])</f>
        <v>#NAME?</v>
      </c>
      <c r="AR478" s="9" t="e">
        <f ca="1">Table15[[#This Row],[Maximum Velocity (km/h)]]/Table15[[#This Row],[Max_Maximum Velocity (km/h)]]</f>
        <v>#NAME?</v>
      </c>
      <c r="AS478" s="11" t="e">
        <f ca="1">_xlfn.MAXIFS(Table15[Velocity Zone 4 (15-20 Km/h) (m)],Table15[Name],Table15[[#This Row],[Name]])</f>
        <v>#NAME?</v>
      </c>
      <c r="AT478" s="11" t="e">
        <f ca="1">_xlfn.MAXIFS(Table15[Velocity Zone 6 (25 + Km/h) (m)],Table15[Name],Table15[[#This Row],[Name]])</f>
        <v>#NAME?</v>
      </c>
      <c r="AU478" s="11" t="e">
        <f ca="1">_xlfn.MAXIFS(Table15[Acceleration B1-3 Total Efforts (Gen 2)],Table15[Name],Table15[[#This Row],[Name]])</f>
        <v>#NAME?</v>
      </c>
      <c r="AV478" s="11" t="e">
        <f ca="1">_xlfn.MAXIFS(Table15[Deceleration B1-3 Total Efforts (Gen 2)],Table15[Name],Table15[[#This Row],[Name]])</f>
        <v>#NAME?</v>
      </c>
      <c r="AW478" s="11" t="e">
        <f ca="1">_xlfn.MAXIFS(Table15[High Intensity Distance (m)_&gt;15],Table15[Name],Table15[[#This Row],[Name]])</f>
        <v>#NAME?</v>
      </c>
      <c r="AX478" s="11" t="e">
        <f ca="1">_xlfn.MAXIFS(Table15[Velocity Zone 5 (20-25 Km/h) (m)],Table15[Name],Table15[[#This Row],[Name]])</f>
        <v>#NAME?</v>
      </c>
      <c r="AY478" s="11" t="e">
        <f ca="1">_xlfn.MAXIFS(Table15[Total Player Load],Table15[Name],Table15[[#This Row],[Name]])</f>
        <v>#NAME?</v>
      </c>
      <c r="AZ478" s="11" t="e">
        <f ca="1">_xlfn.MAXIFS(Table15[ACC+DEC],Table15[Name],Table15[[#This Row],[Name]])</f>
        <v>#NAME?</v>
      </c>
      <c r="BA478" s="11">
        <f>CONVERT(Table15[[#This Row],[Total Duration]],"day","mn")</f>
        <v>75.86666666666666</v>
      </c>
      <c r="BB478" s="12">
        <f>Table15[[#This Row],[HSD Above 20 km/h]]/Table15[[#This Row],[Duration(min)]]</f>
        <v>1.3506590509666081</v>
      </c>
      <c r="BC478" s="12">
        <f>Table15[[#This Row],[Velocity Zone 4 (15-20 Km/h) (m)]]/Table15[[#This Row],[Duration(min)]]</f>
        <v>3.4699033391915646</v>
      </c>
      <c r="BD478" s="12">
        <f>Table15[[#This Row],[Velocity Zone 6 (25 + Km/h) (m)]]/Table15[[#This Row],[Duration(min)]]</f>
        <v>0.30316344463971884</v>
      </c>
      <c r="BE478" s="12">
        <f>Table15[[#This Row],[Acceleration B1-3 Total Efforts (Gen 2)]]/Table15[[#This Row],[Duration(min)]]</f>
        <v>0.7908611599297013</v>
      </c>
      <c r="BF478" s="12">
        <f>Table15[[#This Row],[Deceleration B1-3 Total Efforts (Gen 2)]]/Table15[[#This Row],[Duration(min)]]</f>
        <v>0.54042179261862922</v>
      </c>
      <c r="BG478" s="12">
        <f>Table15[[#This Row],[High Intensity Distance (m)_&gt;15]]/Table15[[#This Row],[Duration(min)]]</f>
        <v>4.8205623901581731</v>
      </c>
      <c r="BH478" s="12">
        <f>Table15[[#This Row],[Velocity Zone 5 (20-25 Km/h) (m)]]/Table15[[#This Row],[Duration(min)]]</f>
        <v>1.0474956063268894</v>
      </c>
      <c r="BI478" s="12">
        <f>Table15[[#This Row],[Total Player Load]]/Table15[[#This Row],[Duration(min)]]</f>
        <v>6.2226989894551856</v>
      </c>
      <c r="BJ478" s="12">
        <f>Table15[[#This Row],[ACC+DEC]]/Table15[[#This Row],[Duration(min)]]</f>
        <v>1.3312829525483305</v>
      </c>
      <c r="BK478" s="11"/>
      <c r="BL478" s="11"/>
    </row>
    <row r="479" spans="1:64" x14ac:dyDescent="0.3">
      <c r="A479" s="6" t="s">
        <v>38</v>
      </c>
      <c r="B479" s="6" t="s">
        <v>283</v>
      </c>
      <c r="C479" s="18" t="s">
        <v>306</v>
      </c>
      <c r="D479" s="6" t="s">
        <v>36</v>
      </c>
      <c r="E479" s="17" t="s">
        <v>316</v>
      </c>
      <c r="F479" s="19">
        <v>3838.7866199999999</v>
      </c>
      <c r="G479" s="19">
        <v>30.45</v>
      </c>
      <c r="H479" s="19">
        <v>22.269819999999999</v>
      </c>
      <c r="I479" s="19">
        <v>409.69</v>
      </c>
      <c r="J479" s="19">
        <v>0</v>
      </c>
      <c r="K479" s="19">
        <v>74</v>
      </c>
      <c r="L479" s="19">
        <v>62</v>
      </c>
      <c r="M479" s="19">
        <v>440.14</v>
      </c>
      <c r="N479" s="19">
        <v>30.45</v>
      </c>
      <c r="O479" s="19">
        <v>444.84649999999999</v>
      </c>
      <c r="P479" s="25">
        <v>51.23301</v>
      </c>
      <c r="Q479" s="26">
        <f>SUM(Table15[[#This Row],[Acceleration B1-3 Total Efforts (Gen 2)]:[Deceleration B1-3 Total Efforts (Gen 2)]])</f>
        <v>136</v>
      </c>
      <c r="R479" s="22">
        <f>AVERAGEIF(Table15[Name],Table15[[#This Row],[Name]],Table15[Total Distance (m)])</f>
        <v>5862.2701721428584</v>
      </c>
      <c r="S479" s="11">
        <f>AVERAGEIF(Table15[Name],Table15[[#This Row],[Name]],Table15[HSD Above 20 km/h])</f>
        <v>234.10142785714288</v>
      </c>
      <c r="T479" s="11">
        <f>AVERAGEIF(Table15[Name],Table15[[#This Row],[Name]],Table15[Maximum Velocity (km/h)])</f>
        <v>25.695756428571428</v>
      </c>
      <c r="U479" s="11">
        <f>AVERAGEIF(Table15[Name],Table15[[#This Row],[Name]],Table15[Velocity Zone 4 (15-20 Km/h) (m)])</f>
        <v>673.12214035714283</v>
      </c>
      <c r="V479" s="11">
        <f>AVERAGEIF(Table15[Name],Table15[[#This Row],[Name]],Table15[Velocity Zone 6 (25 + Km/h) (m)])</f>
        <v>30.467142857142857</v>
      </c>
      <c r="W479" s="11">
        <f>AVERAGEIF(Table15[Name],Table15[[#This Row],[Name]],Table15[Acceleration B1-3 Total Efforts (Gen 2)])</f>
        <v>78.285714285714292</v>
      </c>
      <c r="X479" s="11">
        <f>AVERAGEIF(Table15[Name],Table15[[#This Row],[Name]],Table15[Deceleration B1-3 Total Efforts (Gen 2)])</f>
        <v>71.178571428571431</v>
      </c>
      <c r="Y479" s="11">
        <f>AVERAGEIF(Table15[Name],Table15[[#This Row],[Name]],Table15[High Intensity Distance (m)_&gt;15])</f>
        <v>907.22356821428571</v>
      </c>
      <c r="Z479" s="11">
        <f>AVERAGEIF(Table15[Name],Table15[[#This Row],[Name]],Table15[Velocity Zone 5 (20-25 Km/h) (m)])</f>
        <v>203.63428500000001</v>
      </c>
      <c r="AA479" s="11">
        <f>AVERAGEIF(Table15[Name],Table15[[#This Row],[Name]],Table15[Total Player Load])</f>
        <v>656.75099392857157</v>
      </c>
      <c r="AB479" s="11">
        <f>AVERAGEIF(Table15[Name],Table15[[#This Row],[Name]],Table15[ACC+DEC])</f>
        <v>149.46428571428572</v>
      </c>
      <c r="AC479" s="11">
        <f>AVERAGE(Table15[Total Distance (m)])</f>
        <v>5546.0900840188679</v>
      </c>
      <c r="AD479" s="11">
        <f>AVERAGE(Table15[HSD Above 20 km/h])</f>
        <v>248.67511279245289</v>
      </c>
      <c r="AE479" s="11">
        <f>AVERAGE(Table15[Maximum Velocity (km/h)])</f>
        <v>25.938714150943401</v>
      </c>
      <c r="AF479" s="11">
        <f>AVERAGE(Table15[Velocity Zone 4 (15-20 Km/h) (m)])</f>
        <v>585.63754809433908</v>
      </c>
      <c r="AG479" s="11">
        <f>AVERAGE(Table15[Velocity Zone 6 (25 + Km/h) (m)])</f>
        <v>55.103452830188672</v>
      </c>
      <c r="AH479" s="11">
        <f>AVERAGE(Table15[Acceleration B1-3 Total Efforts (Gen 2)])</f>
        <v>70.932075471698113</v>
      </c>
      <c r="AI479" s="11">
        <f>AVERAGE(Table15[Deceleration B1-3 Total Efforts (Gen 2)])</f>
        <v>58.513207547169813</v>
      </c>
      <c r="AJ479" s="11">
        <f>AVERAGE(Table15[High Intensity Distance (m)_&gt;15])</f>
        <v>834.31266088679206</v>
      </c>
      <c r="AK479" s="11">
        <f>AVERAGE(Table15[Velocity Zone 5 (20-25 Km/h) (m)])</f>
        <v>193.57165996226419</v>
      </c>
      <c r="AL479" s="11">
        <f>AVERAGE(Table15[Total Player Load])</f>
        <v>612.17092028301886</v>
      </c>
      <c r="AM479" s="11">
        <f>AVERAGE(Table15[ACC+DEC])</f>
        <v>129.44528301886791</v>
      </c>
      <c r="AN479" s="11" t="str">
        <f>TEXT(Table15[[#This Row],[Date]],"mmmm")</f>
        <v>août</v>
      </c>
      <c r="AO479" s="11" t="e">
        <f ca="1">_xlfn.MAXIFS(Table15[Total Distance (m)],Table15[Name],Table15[[#This Row],[Name]])</f>
        <v>#NAME?</v>
      </c>
      <c r="AP479" s="11" t="e">
        <f ca="1">_xlfn.MAXIFS(Table15[HSD Above 20 km/h],Table15[Name],Table15[[#This Row],[Name]])</f>
        <v>#NAME?</v>
      </c>
      <c r="AQ479" s="11" t="e">
        <f ca="1">_xlfn.MAXIFS(Table15[Maximum Velocity (km/h)],Table15[Name],Table15[[#This Row],[Name]])</f>
        <v>#NAME?</v>
      </c>
      <c r="AR479" s="9" t="e">
        <f ca="1">Table15[[#This Row],[Maximum Velocity (km/h)]]/Table15[[#This Row],[Max_Maximum Velocity (km/h)]]</f>
        <v>#NAME?</v>
      </c>
      <c r="AS479" s="11" t="e">
        <f ca="1">_xlfn.MAXIFS(Table15[Velocity Zone 4 (15-20 Km/h) (m)],Table15[Name],Table15[[#This Row],[Name]])</f>
        <v>#NAME?</v>
      </c>
      <c r="AT479" s="11" t="e">
        <f ca="1">_xlfn.MAXIFS(Table15[Velocity Zone 6 (25 + Km/h) (m)],Table15[Name],Table15[[#This Row],[Name]])</f>
        <v>#NAME?</v>
      </c>
      <c r="AU479" s="11" t="e">
        <f ca="1">_xlfn.MAXIFS(Table15[Acceleration B1-3 Total Efforts (Gen 2)],Table15[Name],Table15[[#This Row],[Name]])</f>
        <v>#NAME?</v>
      </c>
      <c r="AV479" s="11" t="e">
        <f ca="1">_xlfn.MAXIFS(Table15[Deceleration B1-3 Total Efforts (Gen 2)],Table15[Name],Table15[[#This Row],[Name]])</f>
        <v>#NAME?</v>
      </c>
      <c r="AW479" s="11" t="e">
        <f ca="1">_xlfn.MAXIFS(Table15[High Intensity Distance (m)_&gt;15],Table15[Name],Table15[[#This Row],[Name]])</f>
        <v>#NAME?</v>
      </c>
      <c r="AX479" s="11" t="e">
        <f ca="1">_xlfn.MAXIFS(Table15[Velocity Zone 5 (20-25 Km/h) (m)],Table15[Name],Table15[[#This Row],[Name]])</f>
        <v>#NAME?</v>
      </c>
      <c r="AY479" s="11" t="e">
        <f ca="1">_xlfn.MAXIFS(Table15[Total Player Load],Table15[Name],Table15[[#This Row],[Name]])</f>
        <v>#NAME?</v>
      </c>
      <c r="AZ479" s="11" t="e">
        <f ca="1">_xlfn.MAXIFS(Table15[ACC+DEC],Table15[Name],Table15[[#This Row],[Name]])</f>
        <v>#NAME?</v>
      </c>
      <c r="BA479" s="11">
        <f>CONVERT(Table15[[#This Row],[Total Duration]],"day","mn")</f>
        <v>74.916666666666671</v>
      </c>
      <c r="BB479" s="12">
        <f>Table15[[#This Row],[HSD Above 20 km/h]]/Table15[[#This Row],[Duration(min)]]</f>
        <v>0.40645161290322579</v>
      </c>
      <c r="BC479" s="12">
        <f>Table15[[#This Row],[Velocity Zone 4 (15-20 Km/h) (m)]]/Table15[[#This Row],[Duration(min)]]</f>
        <v>5.4686095661846492</v>
      </c>
      <c r="BD479" s="12">
        <f>Table15[[#This Row],[Velocity Zone 6 (25 + Km/h) (m)]]/Table15[[#This Row],[Duration(min)]]</f>
        <v>0</v>
      </c>
      <c r="BE479" s="12">
        <f>Table15[[#This Row],[Acceleration B1-3 Total Efforts (Gen 2)]]/Table15[[#This Row],[Duration(min)]]</f>
        <v>0.98776418242491648</v>
      </c>
      <c r="BF479" s="12">
        <f>Table15[[#This Row],[Deceleration B1-3 Total Efforts (Gen 2)]]/Table15[[#This Row],[Duration(min)]]</f>
        <v>0.82758620689655171</v>
      </c>
      <c r="BG479" s="12">
        <f>Table15[[#This Row],[High Intensity Distance (m)_&gt;15]]/Table15[[#This Row],[Duration(min)]]</f>
        <v>5.8750611790878748</v>
      </c>
      <c r="BH479" s="12">
        <f>Table15[[#This Row],[Velocity Zone 5 (20-25 Km/h) (m)]]/Table15[[#This Row],[Duration(min)]]</f>
        <v>0.40645161290322579</v>
      </c>
      <c r="BI479" s="12">
        <f>Table15[[#This Row],[Total Player Load]]/Table15[[#This Row],[Duration(min)]]</f>
        <v>5.9378843159065626</v>
      </c>
      <c r="BJ479" s="12">
        <f>Table15[[#This Row],[ACC+DEC]]/Table15[[#This Row],[Duration(min)]]</f>
        <v>1.8153503893214682</v>
      </c>
      <c r="BK479" s="11"/>
      <c r="BL479" s="11"/>
    </row>
    <row r="480" spans="1:64" x14ac:dyDescent="0.3">
      <c r="A480" s="6" t="s">
        <v>12</v>
      </c>
      <c r="B480" s="6" t="s">
        <v>317</v>
      </c>
      <c r="C480" s="18" t="s">
        <v>318</v>
      </c>
      <c r="D480" s="6" t="s">
        <v>13</v>
      </c>
      <c r="E480" s="17" t="s">
        <v>319</v>
      </c>
      <c r="F480" s="19">
        <v>434.55700999999999</v>
      </c>
      <c r="G480" s="19">
        <v>0</v>
      </c>
      <c r="H480" s="19">
        <v>13.66703</v>
      </c>
      <c r="I480" s="19">
        <v>0</v>
      </c>
      <c r="J480" s="19">
        <v>0</v>
      </c>
      <c r="K480" s="19">
        <v>2</v>
      </c>
      <c r="L480" s="19">
        <v>0</v>
      </c>
      <c r="M480" s="19">
        <v>0</v>
      </c>
      <c r="N480" s="19">
        <v>0</v>
      </c>
      <c r="O480" s="19">
        <v>48.773769999999999</v>
      </c>
      <c r="P480" s="25">
        <v>10.637130000000001</v>
      </c>
      <c r="Q480" s="26">
        <f>SUM(Table15[[#This Row],[Acceleration B1-3 Total Efforts (Gen 2)]:[Deceleration B1-3 Total Efforts (Gen 2)]])</f>
        <v>2</v>
      </c>
      <c r="R480" s="22">
        <f>AVERAGEIF(Table15[Name],Table15[[#This Row],[Name]],Table15[Total Distance (m)])</f>
        <v>5856.8354133333323</v>
      </c>
      <c r="S480" s="11">
        <f>AVERAGEIF(Table15[Name],Table15[[#This Row],[Name]],Table15[HSD Above 20 km/h])</f>
        <v>236.25925888888889</v>
      </c>
      <c r="T480" s="11">
        <f>AVERAGEIF(Table15[Name],Table15[[#This Row],[Name]],Table15[Maximum Velocity (km/h)])</f>
        <v>26.173386666666666</v>
      </c>
      <c r="U480" s="11">
        <f>AVERAGEIF(Table15[Name],Table15[[#This Row],[Name]],Table15[Velocity Zone 4 (15-20 Km/h) (m)])</f>
        <v>555.67370444444441</v>
      </c>
      <c r="V480" s="11">
        <f>AVERAGEIF(Table15[Name],Table15[[#This Row],[Name]],Table15[Velocity Zone 6 (25 + Km/h) (m)])</f>
        <v>40.940370740740747</v>
      </c>
      <c r="W480" s="11">
        <f>AVERAGEIF(Table15[Name],Table15[[#This Row],[Name]],Table15[Acceleration B1-3 Total Efforts (Gen 2)])</f>
        <v>70.925925925925924</v>
      </c>
      <c r="X480" s="11">
        <f>AVERAGEIF(Table15[Name],Table15[[#This Row],[Name]],Table15[Deceleration B1-3 Total Efforts (Gen 2)])</f>
        <v>56.851851851851855</v>
      </c>
      <c r="Y480" s="11">
        <f>AVERAGEIF(Table15[Name],Table15[[#This Row],[Name]],Table15[High Intensity Distance (m)_&gt;15])</f>
        <v>791.93296333333319</v>
      </c>
      <c r="Z480" s="11">
        <f>AVERAGEIF(Table15[Name],Table15[[#This Row],[Name]],Table15[Velocity Zone 5 (20-25 Km/h) (m)])</f>
        <v>195.31888814814815</v>
      </c>
      <c r="AA480" s="11">
        <f>AVERAGEIF(Table15[Name],Table15[[#This Row],[Name]],Table15[Total Player Load])</f>
        <v>644.53564962962969</v>
      </c>
      <c r="AB480" s="11">
        <f>AVERAGEIF(Table15[Name],Table15[[#This Row],[Name]],Table15[ACC+DEC])</f>
        <v>127.77777777777777</v>
      </c>
      <c r="AC480" s="11">
        <f>AVERAGE(Table15[Total Distance (m)])</f>
        <v>5546.0900840188679</v>
      </c>
      <c r="AD480" s="11">
        <f>AVERAGE(Table15[HSD Above 20 km/h])</f>
        <v>248.67511279245289</v>
      </c>
      <c r="AE480" s="11">
        <f>AVERAGE(Table15[Maximum Velocity (km/h)])</f>
        <v>25.938714150943401</v>
      </c>
      <c r="AF480" s="11">
        <f>AVERAGE(Table15[Velocity Zone 4 (15-20 Km/h) (m)])</f>
        <v>585.63754809433908</v>
      </c>
      <c r="AG480" s="11">
        <f>AVERAGE(Table15[Velocity Zone 6 (25 + Km/h) (m)])</f>
        <v>55.103452830188672</v>
      </c>
      <c r="AH480" s="11">
        <f>AVERAGE(Table15[Acceleration B1-3 Total Efforts (Gen 2)])</f>
        <v>70.932075471698113</v>
      </c>
      <c r="AI480" s="11">
        <f>AVERAGE(Table15[Deceleration B1-3 Total Efforts (Gen 2)])</f>
        <v>58.513207547169813</v>
      </c>
      <c r="AJ480" s="11">
        <f>AVERAGE(Table15[High Intensity Distance (m)_&gt;15])</f>
        <v>834.31266088679206</v>
      </c>
      <c r="AK480" s="11">
        <f>AVERAGE(Table15[Velocity Zone 5 (20-25 Km/h) (m)])</f>
        <v>193.57165996226419</v>
      </c>
      <c r="AL480" s="11">
        <f>AVERAGE(Table15[Total Player Load])</f>
        <v>612.17092028301886</v>
      </c>
      <c r="AM480" s="11">
        <f>AVERAGE(Table15[ACC+DEC])</f>
        <v>129.44528301886791</v>
      </c>
      <c r="AN480" s="11" t="str">
        <f>TEXT(Table15[[#This Row],[Date]],"mmmm")</f>
        <v>août</v>
      </c>
      <c r="AO480" s="11" t="e">
        <f ca="1">_xlfn.MAXIFS(Table15[Total Distance (m)],Table15[Name],Table15[[#This Row],[Name]])</f>
        <v>#NAME?</v>
      </c>
      <c r="AP480" s="11" t="e">
        <f ca="1">_xlfn.MAXIFS(Table15[HSD Above 20 km/h],Table15[Name],Table15[[#This Row],[Name]])</f>
        <v>#NAME?</v>
      </c>
      <c r="AQ480" s="11" t="e">
        <f ca="1">_xlfn.MAXIFS(Table15[Maximum Velocity (km/h)],Table15[Name],Table15[[#This Row],[Name]])</f>
        <v>#NAME?</v>
      </c>
      <c r="AR480" s="9" t="e">
        <f ca="1">Table15[[#This Row],[Maximum Velocity (km/h)]]/Table15[[#This Row],[Max_Maximum Velocity (km/h)]]</f>
        <v>#NAME?</v>
      </c>
      <c r="AS480" s="11" t="e">
        <f ca="1">_xlfn.MAXIFS(Table15[Velocity Zone 4 (15-20 Km/h) (m)],Table15[Name],Table15[[#This Row],[Name]])</f>
        <v>#NAME?</v>
      </c>
      <c r="AT480" s="11" t="e">
        <f ca="1">_xlfn.MAXIFS(Table15[Velocity Zone 6 (25 + Km/h) (m)],Table15[Name],Table15[[#This Row],[Name]])</f>
        <v>#NAME?</v>
      </c>
      <c r="AU480" s="11" t="e">
        <f ca="1">_xlfn.MAXIFS(Table15[Acceleration B1-3 Total Efforts (Gen 2)],Table15[Name],Table15[[#This Row],[Name]])</f>
        <v>#NAME?</v>
      </c>
      <c r="AV480" s="11" t="e">
        <f ca="1">_xlfn.MAXIFS(Table15[Deceleration B1-3 Total Efforts (Gen 2)],Table15[Name],Table15[[#This Row],[Name]])</f>
        <v>#NAME?</v>
      </c>
      <c r="AW480" s="11" t="e">
        <f ca="1">_xlfn.MAXIFS(Table15[High Intensity Distance (m)_&gt;15],Table15[Name],Table15[[#This Row],[Name]])</f>
        <v>#NAME?</v>
      </c>
      <c r="AX480" s="11" t="e">
        <f ca="1">_xlfn.MAXIFS(Table15[Velocity Zone 5 (20-25 Km/h) (m)],Table15[Name],Table15[[#This Row],[Name]])</f>
        <v>#NAME?</v>
      </c>
      <c r="AY480" s="11" t="e">
        <f ca="1">_xlfn.MAXIFS(Table15[Total Player Load],Table15[Name],Table15[[#This Row],[Name]])</f>
        <v>#NAME?</v>
      </c>
      <c r="AZ480" s="11" t="e">
        <f ca="1">_xlfn.MAXIFS(Table15[ACC+DEC],Table15[Name],Table15[[#This Row],[Name]])</f>
        <v>#NAME?</v>
      </c>
      <c r="BA480" s="11">
        <f>CONVERT(Table15[[#This Row],[Total Duration]],"day","mn")</f>
        <v>40.850000000000009</v>
      </c>
      <c r="BB480" s="12">
        <f>Table15[[#This Row],[HSD Above 20 km/h]]/Table15[[#This Row],[Duration(min)]]</f>
        <v>0</v>
      </c>
      <c r="BC480" s="12">
        <f>Table15[[#This Row],[Velocity Zone 4 (15-20 Km/h) (m)]]/Table15[[#This Row],[Duration(min)]]</f>
        <v>0</v>
      </c>
      <c r="BD480" s="12">
        <f>Table15[[#This Row],[Velocity Zone 6 (25 + Km/h) (m)]]/Table15[[#This Row],[Duration(min)]]</f>
        <v>0</v>
      </c>
      <c r="BE480" s="12">
        <f>Table15[[#This Row],[Acceleration B1-3 Total Efforts (Gen 2)]]/Table15[[#This Row],[Duration(min)]]</f>
        <v>4.8959608323133404E-2</v>
      </c>
      <c r="BF480" s="12">
        <f>Table15[[#This Row],[Deceleration B1-3 Total Efforts (Gen 2)]]/Table15[[#This Row],[Duration(min)]]</f>
        <v>0</v>
      </c>
      <c r="BG480" s="12">
        <f>Table15[[#This Row],[High Intensity Distance (m)_&gt;15]]/Table15[[#This Row],[Duration(min)]]</f>
        <v>0</v>
      </c>
      <c r="BH480" s="12">
        <f>Table15[[#This Row],[Velocity Zone 5 (20-25 Km/h) (m)]]/Table15[[#This Row],[Duration(min)]]</f>
        <v>0</v>
      </c>
      <c r="BI480" s="12">
        <f>Table15[[#This Row],[Total Player Load]]/Table15[[#This Row],[Duration(min)]]</f>
        <v>1.1939723378212972</v>
      </c>
      <c r="BJ480" s="12">
        <f>Table15[[#This Row],[ACC+DEC]]/Table15[[#This Row],[Duration(min)]]</f>
        <v>4.8959608323133404E-2</v>
      </c>
      <c r="BK480" s="11"/>
      <c r="BL480" s="11"/>
    </row>
    <row r="481" spans="1:64" x14ac:dyDescent="0.3">
      <c r="A481" s="6" t="s">
        <v>14</v>
      </c>
      <c r="B481" s="6" t="s">
        <v>317</v>
      </c>
      <c r="C481" s="18" t="s">
        <v>318</v>
      </c>
      <c r="D481" s="6" t="s">
        <v>15</v>
      </c>
      <c r="E481" s="17" t="s">
        <v>319</v>
      </c>
      <c r="F481" s="19">
        <v>455.57449000000003</v>
      </c>
      <c r="G481" s="19">
        <v>0</v>
      </c>
      <c r="H481" s="19">
        <v>14.09538</v>
      </c>
      <c r="I481" s="19">
        <v>0</v>
      </c>
      <c r="J481" s="19">
        <v>0</v>
      </c>
      <c r="K481" s="19">
        <v>1</v>
      </c>
      <c r="L481" s="19">
        <v>1</v>
      </c>
      <c r="M481" s="19">
        <v>0</v>
      </c>
      <c r="N481" s="19">
        <v>0</v>
      </c>
      <c r="O481" s="19">
        <v>56.081769999999999</v>
      </c>
      <c r="P481" s="25">
        <v>11.1516</v>
      </c>
      <c r="Q481" s="26">
        <f>SUM(Table15[[#This Row],[Acceleration B1-3 Total Efforts (Gen 2)]:[Deceleration B1-3 Total Efforts (Gen 2)]])</f>
        <v>2</v>
      </c>
      <c r="R481" s="22">
        <f>AVERAGEIF(Table15[Name],Table15[[#This Row],[Name]],Table15[Total Distance (m)])</f>
        <v>4869.3203724000005</v>
      </c>
      <c r="S481" s="11">
        <f>AVERAGEIF(Table15[Name],Table15[[#This Row],[Name]],Table15[HSD Above 20 km/h])</f>
        <v>247.6363996</v>
      </c>
      <c r="T481" s="11">
        <f>AVERAGEIF(Table15[Name],Table15[[#This Row],[Name]],Table15[Maximum Velocity (km/h)])</f>
        <v>26.278271199999999</v>
      </c>
      <c r="U481" s="11">
        <f>AVERAGEIF(Table15[Name],Table15[[#This Row],[Name]],Table15[Velocity Zone 4 (15-20 Km/h) (m)])</f>
        <v>530.37160040000015</v>
      </c>
      <c r="V481" s="11">
        <f>AVERAGEIF(Table15[Name],Table15[[#This Row],[Name]],Table15[Velocity Zone 6 (25 + Km/h) (m)])</f>
        <v>78.678400000000011</v>
      </c>
      <c r="W481" s="11">
        <f>AVERAGEIF(Table15[Name],Table15[[#This Row],[Name]],Table15[Acceleration B1-3 Total Efforts (Gen 2)])</f>
        <v>62.76</v>
      </c>
      <c r="X481" s="11">
        <f>AVERAGEIF(Table15[Name],Table15[[#This Row],[Name]],Table15[Deceleration B1-3 Total Efforts (Gen 2)])</f>
        <v>54.96</v>
      </c>
      <c r="Y481" s="11">
        <f>AVERAGEIF(Table15[Name],Table15[[#This Row],[Name]],Table15[High Intensity Distance (m)_&gt;15])</f>
        <v>778.00800000000015</v>
      </c>
      <c r="Z481" s="11">
        <f>AVERAGEIF(Table15[Name],Table15[[#This Row],[Name]],Table15[Velocity Zone 5 (20-25 Km/h) (m)])</f>
        <v>168.95799960000005</v>
      </c>
      <c r="AA481" s="11">
        <f>AVERAGEIF(Table15[Name],Table15[[#This Row],[Name]],Table15[Total Player Load])</f>
        <v>537.5049484000001</v>
      </c>
      <c r="AB481" s="11">
        <f>AVERAGEIF(Table15[Name],Table15[[#This Row],[Name]],Table15[ACC+DEC])</f>
        <v>117.72</v>
      </c>
      <c r="AC481" s="11">
        <f>AVERAGE(Table15[Total Distance (m)])</f>
        <v>5546.0900840188679</v>
      </c>
      <c r="AD481" s="11">
        <f>AVERAGE(Table15[HSD Above 20 km/h])</f>
        <v>248.67511279245289</v>
      </c>
      <c r="AE481" s="11">
        <f>AVERAGE(Table15[Maximum Velocity (km/h)])</f>
        <v>25.938714150943401</v>
      </c>
      <c r="AF481" s="11">
        <f>AVERAGE(Table15[Velocity Zone 4 (15-20 Km/h) (m)])</f>
        <v>585.63754809433908</v>
      </c>
      <c r="AG481" s="11">
        <f>AVERAGE(Table15[Velocity Zone 6 (25 + Km/h) (m)])</f>
        <v>55.103452830188672</v>
      </c>
      <c r="AH481" s="11">
        <f>AVERAGE(Table15[Acceleration B1-3 Total Efforts (Gen 2)])</f>
        <v>70.932075471698113</v>
      </c>
      <c r="AI481" s="11">
        <f>AVERAGE(Table15[Deceleration B1-3 Total Efforts (Gen 2)])</f>
        <v>58.513207547169813</v>
      </c>
      <c r="AJ481" s="11">
        <f>AVERAGE(Table15[High Intensity Distance (m)_&gt;15])</f>
        <v>834.31266088679206</v>
      </c>
      <c r="AK481" s="11">
        <f>AVERAGE(Table15[Velocity Zone 5 (20-25 Km/h) (m)])</f>
        <v>193.57165996226419</v>
      </c>
      <c r="AL481" s="11">
        <f>AVERAGE(Table15[Total Player Load])</f>
        <v>612.17092028301886</v>
      </c>
      <c r="AM481" s="11">
        <f>AVERAGE(Table15[ACC+DEC])</f>
        <v>129.44528301886791</v>
      </c>
      <c r="AN481" s="11" t="str">
        <f>TEXT(Table15[[#This Row],[Date]],"mmmm")</f>
        <v>août</v>
      </c>
      <c r="AO481" s="11" t="e">
        <f ca="1">_xlfn.MAXIFS(Table15[Total Distance (m)],Table15[Name],Table15[[#This Row],[Name]])</f>
        <v>#NAME?</v>
      </c>
      <c r="AP481" s="11" t="e">
        <f ca="1">_xlfn.MAXIFS(Table15[HSD Above 20 km/h],Table15[Name],Table15[[#This Row],[Name]])</f>
        <v>#NAME?</v>
      </c>
      <c r="AQ481" s="11" t="e">
        <f ca="1">_xlfn.MAXIFS(Table15[Maximum Velocity (km/h)],Table15[Name],Table15[[#This Row],[Name]])</f>
        <v>#NAME?</v>
      </c>
      <c r="AR481" s="9" t="e">
        <f ca="1">Table15[[#This Row],[Maximum Velocity (km/h)]]/Table15[[#This Row],[Max_Maximum Velocity (km/h)]]</f>
        <v>#NAME?</v>
      </c>
      <c r="AS481" s="11" t="e">
        <f ca="1">_xlfn.MAXIFS(Table15[Velocity Zone 4 (15-20 Km/h) (m)],Table15[Name],Table15[[#This Row],[Name]])</f>
        <v>#NAME?</v>
      </c>
      <c r="AT481" s="11" t="e">
        <f ca="1">_xlfn.MAXIFS(Table15[Velocity Zone 6 (25 + Km/h) (m)],Table15[Name],Table15[[#This Row],[Name]])</f>
        <v>#NAME?</v>
      </c>
      <c r="AU481" s="11" t="e">
        <f ca="1">_xlfn.MAXIFS(Table15[Acceleration B1-3 Total Efforts (Gen 2)],Table15[Name],Table15[[#This Row],[Name]])</f>
        <v>#NAME?</v>
      </c>
      <c r="AV481" s="11" t="e">
        <f ca="1">_xlfn.MAXIFS(Table15[Deceleration B1-3 Total Efforts (Gen 2)],Table15[Name],Table15[[#This Row],[Name]])</f>
        <v>#NAME?</v>
      </c>
      <c r="AW481" s="11" t="e">
        <f ca="1">_xlfn.MAXIFS(Table15[High Intensity Distance (m)_&gt;15],Table15[Name],Table15[[#This Row],[Name]])</f>
        <v>#NAME?</v>
      </c>
      <c r="AX481" s="11" t="e">
        <f ca="1">_xlfn.MAXIFS(Table15[Velocity Zone 5 (20-25 Km/h) (m)],Table15[Name],Table15[[#This Row],[Name]])</f>
        <v>#NAME?</v>
      </c>
      <c r="AY481" s="11" t="e">
        <f ca="1">_xlfn.MAXIFS(Table15[Total Player Load],Table15[Name],Table15[[#This Row],[Name]])</f>
        <v>#NAME?</v>
      </c>
      <c r="AZ481" s="11" t="e">
        <f ca="1">_xlfn.MAXIFS(Table15[ACC+DEC],Table15[Name],Table15[[#This Row],[Name]])</f>
        <v>#NAME?</v>
      </c>
      <c r="BA481" s="11">
        <f>CONVERT(Table15[[#This Row],[Total Duration]],"day","mn")</f>
        <v>40.850000000000009</v>
      </c>
      <c r="BB481" s="12">
        <f>Table15[[#This Row],[HSD Above 20 km/h]]/Table15[[#This Row],[Duration(min)]]</f>
        <v>0</v>
      </c>
      <c r="BC481" s="12">
        <f>Table15[[#This Row],[Velocity Zone 4 (15-20 Km/h) (m)]]/Table15[[#This Row],[Duration(min)]]</f>
        <v>0</v>
      </c>
      <c r="BD481" s="12">
        <f>Table15[[#This Row],[Velocity Zone 6 (25 + Km/h) (m)]]/Table15[[#This Row],[Duration(min)]]</f>
        <v>0</v>
      </c>
      <c r="BE481" s="12">
        <f>Table15[[#This Row],[Acceleration B1-3 Total Efforts (Gen 2)]]/Table15[[#This Row],[Duration(min)]]</f>
        <v>2.4479804161566702E-2</v>
      </c>
      <c r="BF481" s="12">
        <f>Table15[[#This Row],[Deceleration B1-3 Total Efforts (Gen 2)]]/Table15[[#This Row],[Duration(min)]]</f>
        <v>2.4479804161566702E-2</v>
      </c>
      <c r="BG481" s="12">
        <f>Table15[[#This Row],[High Intensity Distance (m)_&gt;15]]/Table15[[#This Row],[Duration(min)]]</f>
        <v>0</v>
      </c>
      <c r="BH481" s="12">
        <f>Table15[[#This Row],[Velocity Zone 5 (20-25 Km/h) (m)]]/Table15[[#This Row],[Duration(min)]]</f>
        <v>0</v>
      </c>
      <c r="BI481" s="12">
        <f>Table15[[#This Row],[Total Player Load]]/Table15[[#This Row],[Duration(min)]]</f>
        <v>1.3728707466340266</v>
      </c>
      <c r="BJ481" s="12">
        <f>Table15[[#This Row],[ACC+DEC]]/Table15[[#This Row],[Duration(min)]]</f>
        <v>4.8959608323133404E-2</v>
      </c>
      <c r="BK481" s="11"/>
      <c r="BL481" s="11"/>
    </row>
    <row r="482" spans="1:64" x14ac:dyDescent="0.3">
      <c r="A482" s="6" t="s">
        <v>16</v>
      </c>
      <c r="B482" s="6" t="s">
        <v>317</v>
      </c>
      <c r="C482" s="18" t="s">
        <v>318</v>
      </c>
      <c r="D482" s="6" t="s">
        <v>17</v>
      </c>
      <c r="E482" s="17" t="s">
        <v>319</v>
      </c>
      <c r="F482" s="19">
        <v>164.86578</v>
      </c>
      <c r="G482" s="19">
        <v>0</v>
      </c>
      <c r="H482" s="19">
        <v>11.318820000000001</v>
      </c>
      <c r="I482" s="19">
        <v>0</v>
      </c>
      <c r="J482" s="19">
        <v>0</v>
      </c>
      <c r="K482" s="19">
        <v>1</v>
      </c>
      <c r="L482" s="19">
        <v>1</v>
      </c>
      <c r="M482" s="19">
        <v>0</v>
      </c>
      <c r="N482" s="19">
        <v>0</v>
      </c>
      <c r="O482" s="19">
        <v>23.049589999999998</v>
      </c>
      <c r="P482" s="25">
        <v>4.0355999999999996</v>
      </c>
      <c r="Q482" s="26">
        <f>SUM(Table15[[#This Row],[Acceleration B1-3 Total Efforts (Gen 2)]:[Deceleration B1-3 Total Efforts (Gen 2)]])</f>
        <v>2</v>
      </c>
      <c r="R482" s="22">
        <f>AVERAGEIF(Table15[Name],Table15[[#This Row],[Name]],Table15[Total Distance (m)])</f>
        <v>5619.8345883333332</v>
      </c>
      <c r="S482" s="11">
        <f>AVERAGEIF(Table15[Name],Table15[[#This Row],[Name]],Table15[HSD Above 20 km/h])</f>
        <v>194.1326656666667</v>
      </c>
      <c r="T482" s="11">
        <f>AVERAGEIF(Table15[Name],Table15[[#This Row],[Name]],Table15[Maximum Velocity (km/h)])</f>
        <v>25.38796266666666</v>
      </c>
      <c r="U482" s="11">
        <f>AVERAGEIF(Table15[Name],Table15[[#This Row],[Name]],Table15[Velocity Zone 4 (15-20 Km/h) (m)])</f>
        <v>452.42266433333327</v>
      </c>
      <c r="V482" s="11">
        <f>AVERAGEIF(Table15[Name],Table15[[#This Row],[Name]],Table15[Velocity Zone 6 (25 + Km/h) (m)])</f>
        <v>48.318666999999991</v>
      </c>
      <c r="W482" s="11">
        <f>AVERAGEIF(Table15[Name],Table15[[#This Row],[Name]],Table15[Acceleration B1-3 Total Efforts (Gen 2)])</f>
        <v>61.2</v>
      </c>
      <c r="X482" s="11">
        <f>AVERAGEIF(Table15[Name],Table15[[#This Row],[Name]],Table15[Deceleration B1-3 Total Efforts (Gen 2)])</f>
        <v>48.06666666666667</v>
      </c>
      <c r="Y482" s="11">
        <f>AVERAGEIF(Table15[Name],Table15[[#This Row],[Name]],Table15[High Intensity Distance (m)_&gt;15])</f>
        <v>646.55532999999991</v>
      </c>
      <c r="Z482" s="11">
        <f>AVERAGEIF(Table15[Name],Table15[[#This Row],[Name]],Table15[Velocity Zone 5 (20-25 Km/h) (m)])</f>
        <v>145.81399866666669</v>
      </c>
      <c r="AA482" s="11">
        <f>AVERAGEIF(Table15[Name],Table15[[#This Row],[Name]],Table15[Total Player Load])</f>
        <v>593.12283433333312</v>
      </c>
      <c r="AB482" s="11">
        <f>AVERAGEIF(Table15[Name],Table15[[#This Row],[Name]],Table15[ACC+DEC])</f>
        <v>109.26666666666667</v>
      </c>
      <c r="AC482" s="11">
        <f>AVERAGE(Table15[Total Distance (m)])</f>
        <v>5546.0900840188679</v>
      </c>
      <c r="AD482" s="11">
        <f>AVERAGE(Table15[HSD Above 20 km/h])</f>
        <v>248.67511279245289</v>
      </c>
      <c r="AE482" s="11">
        <f>AVERAGE(Table15[Maximum Velocity (km/h)])</f>
        <v>25.938714150943401</v>
      </c>
      <c r="AF482" s="11">
        <f>AVERAGE(Table15[Velocity Zone 4 (15-20 Km/h) (m)])</f>
        <v>585.63754809433908</v>
      </c>
      <c r="AG482" s="11">
        <f>AVERAGE(Table15[Velocity Zone 6 (25 + Km/h) (m)])</f>
        <v>55.103452830188672</v>
      </c>
      <c r="AH482" s="11">
        <f>AVERAGE(Table15[Acceleration B1-3 Total Efforts (Gen 2)])</f>
        <v>70.932075471698113</v>
      </c>
      <c r="AI482" s="11">
        <f>AVERAGE(Table15[Deceleration B1-3 Total Efforts (Gen 2)])</f>
        <v>58.513207547169813</v>
      </c>
      <c r="AJ482" s="11">
        <f>AVERAGE(Table15[High Intensity Distance (m)_&gt;15])</f>
        <v>834.31266088679206</v>
      </c>
      <c r="AK482" s="11">
        <f>AVERAGE(Table15[Velocity Zone 5 (20-25 Km/h) (m)])</f>
        <v>193.57165996226419</v>
      </c>
      <c r="AL482" s="11">
        <f>AVERAGE(Table15[Total Player Load])</f>
        <v>612.17092028301886</v>
      </c>
      <c r="AM482" s="11">
        <f>AVERAGE(Table15[ACC+DEC])</f>
        <v>129.44528301886791</v>
      </c>
      <c r="AN482" s="11" t="str">
        <f>TEXT(Table15[[#This Row],[Date]],"mmmm")</f>
        <v>août</v>
      </c>
      <c r="AO482" s="11" t="e">
        <f ca="1">_xlfn.MAXIFS(Table15[Total Distance (m)],Table15[Name],Table15[[#This Row],[Name]])</f>
        <v>#NAME?</v>
      </c>
      <c r="AP482" s="11" t="e">
        <f ca="1">_xlfn.MAXIFS(Table15[HSD Above 20 km/h],Table15[Name],Table15[[#This Row],[Name]])</f>
        <v>#NAME?</v>
      </c>
      <c r="AQ482" s="11" t="e">
        <f ca="1">_xlfn.MAXIFS(Table15[Maximum Velocity (km/h)],Table15[Name],Table15[[#This Row],[Name]])</f>
        <v>#NAME?</v>
      </c>
      <c r="AR482" s="9" t="e">
        <f ca="1">Table15[[#This Row],[Maximum Velocity (km/h)]]/Table15[[#This Row],[Max_Maximum Velocity (km/h)]]</f>
        <v>#NAME?</v>
      </c>
      <c r="AS482" s="11" t="e">
        <f ca="1">_xlfn.MAXIFS(Table15[Velocity Zone 4 (15-20 Km/h) (m)],Table15[Name],Table15[[#This Row],[Name]])</f>
        <v>#NAME?</v>
      </c>
      <c r="AT482" s="11" t="e">
        <f ca="1">_xlfn.MAXIFS(Table15[Velocity Zone 6 (25 + Km/h) (m)],Table15[Name],Table15[[#This Row],[Name]])</f>
        <v>#NAME?</v>
      </c>
      <c r="AU482" s="11" t="e">
        <f ca="1">_xlfn.MAXIFS(Table15[Acceleration B1-3 Total Efforts (Gen 2)],Table15[Name],Table15[[#This Row],[Name]])</f>
        <v>#NAME?</v>
      </c>
      <c r="AV482" s="11" t="e">
        <f ca="1">_xlfn.MAXIFS(Table15[Deceleration B1-3 Total Efforts (Gen 2)],Table15[Name],Table15[[#This Row],[Name]])</f>
        <v>#NAME?</v>
      </c>
      <c r="AW482" s="11" t="e">
        <f ca="1">_xlfn.MAXIFS(Table15[High Intensity Distance (m)_&gt;15],Table15[Name],Table15[[#This Row],[Name]])</f>
        <v>#NAME?</v>
      </c>
      <c r="AX482" s="11" t="e">
        <f ca="1">_xlfn.MAXIFS(Table15[Velocity Zone 5 (20-25 Km/h) (m)],Table15[Name],Table15[[#This Row],[Name]])</f>
        <v>#NAME?</v>
      </c>
      <c r="AY482" s="11" t="e">
        <f ca="1">_xlfn.MAXIFS(Table15[Total Player Load],Table15[Name],Table15[[#This Row],[Name]])</f>
        <v>#NAME?</v>
      </c>
      <c r="AZ482" s="11" t="e">
        <f ca="1">_xlfn.MAXIFS(Table15[ACC+DEC],Table15[Name],Table15[[#This Row],[Name]])</f>
        <v>#NAME?</v>
      </c>
      <c r="BA482" s="11">
        <f>CONVERT(Table15[[#This Row],[Total Duration]],"day","mn")</f>
        <v>40.850000000000009</v>
      </c>
      <c r="BB482" s="12">
        <f>Table15[[#This Row],[HSD Above 20 km/h]]/Table15[[#This Row],[Duration(min)]]</f>
        <v>0</v>
      </c>
      <c r="BC482" s="12">
        <f>Table15[[#This Row],[Velocity Zone 4 (15-20 Km/h) (m)]]/Table15[[#This Row],[Duration(min)]]</f>
        <v>0</v>
      </c>
      <c r="BD482" s="12">
        <f>Table15[[#This Row],[Velocity Zone 6 (25 + Km/h) (m)]]/Table15[[#This Row],[Duration(min)]]</f>
        <v>0</v>
      </c>
      <c r="BE482" s="12">
        <f>Table15[[#This Row],[Acceleration B1-3 Total Efforts (Gen 2)]]/Table15[[#This Row],[Duration(min)]]</f>
        <v>2.4479804161566702E-2</v>
      </c>
      <c r="BF482" s="12">
        <f>Table15[[#This Row],[Deceleration B1-3 Total Efforts (Gen 2)]]/Table15[[#This Row],[Duration(min)]]</f>
        <v>2.4479804161566702E-2</v>
      </c>
      <c r="BG482" s="12">
        <f>Table15[[#This Row],[High Intensity Distance (m)_&gt;15]]/Table15[[#This Row],[Duration(min)]]</f>
        <v>0</v>
      </c>
      <c r="BH482" s="12">
        <f>Table15[[#This Row],[Velocity Zone 5 (20-25 Km/h) (m)]]/Table15[[#This Row],[Duration(min)]]</f>
        <v>0</v>
      </c>
      <c r="BI482" s="12">
        <f>Table15[[#This Row],[Total Player Load]]/Table15[[#This Row],[Duration(min)]]</f>
        <v>0.56424944920440623</v>
      </c>
      <c r="BJ482" s="12">
        <f>Table15[[#This Row],[ACC+DEC]]/Table15[[#This Row],[Duration(min)]]</f>
        <v>4.8959608323133404E-2</v>
      </c>
      <c r="BK482" s="11"/>
      <c r="BL482" s="11"/>
    </row>
    <row r="483" spans="1:64" x14ac:dyDescent="0.3">
      <c r="A483" s="6" t="s">
        <v>20</v>
      </c>
      <c r="B483" s="6" t="s">
        <v>317</v>
      </c>
      <c r="C483" s="18" t="s">
        <v>318</v>
      </c>
      <c r="D483" s="6" t="s">
        <v>21</v>
      </c>
      <c r="E483" s="17" t="s">
        <v>319</v>
      </c>
      <c r="F483" s="19">
        <v>551.60528999999997</v>
      </c>
      <c r="G483" s="19">
        <v>0</v>
      </c>
      <c r="H483" s="19">
        <v>11.382999999999999</v>
      </c>
      <c r="I483" s="19">
        <v>0</v>
      </c>
      <c r="J483" s="19">
        <v>0</v>
      </c>
      <c r="K483" s="19">
        <v>0</v>
      </c>
      <c r="L483" s="19">
        <v>0</v>
      </c>
      <c r="M483" s="19">
        <v>0</v>
      </c>
      <c r="N483" s="19">
        <v>0</v>
      </c>
      <c r="O483" s="19">
        <v>103.43221</v>
      </c>
      <c r="P483" s="25">
        <v>13.50225</v>
      </c>
      <c r="Q483" s="26">
        <f>SUM(Table15[[#This Row],[Acceleration B1-3 Total Efforts (Gen 2)]:[Deceleration B1-3 Total Efforts (Gen 2)]])</f>
        <v>0</v>
      </c>
      <c r="R483" s="22">
        <f>AVERAGEIF(Table15[Name],Table15[[#This Row],[Name]],Table15[Total Distance (m)])</f>
        <v>5363.5460153333315</v>
      </c>
      <c r="S483" s="11">
        <f>AVERAGEIF(Table15[Name],Table15[[#This Row],[Name]],Table15[HSD Above 20 km/h])</f>
        <v>256.65866566666665</v>
      </c>
      <c r="T483" s="11">
        <f>AVERAGEIF(Table15[Name],Table15[[#This Row],[Name]],Table15[Maximum Velocity (km/h)])</f>
        <v>25.384765000000002</v>
      </c>
      <c r="U483" s="11">
        <f>AVERAGEIF(Table15[Name],Table15[[#This Row],[Name]],Table15[Velocity Zone 4 (15-20 Km/h) (m)])</f>
        <v>556.02699966666682</v>
      </c>
      <c r="V483" s="11">
        <f>AVERAGEIF(Table15[Name],Table15[[#This Row],[Name]],Table15[Velocity Zone 6 (25 + Km/h) (m)])</f>
        <v>51.111667666666676</v>
      </c>
      <c r="W483" s="11">
        <f>AVERAGEIF(Table15[Name],Table15[[#This Row],[Name]],Table15[Acceleration B1-3 Total Efforts (Gen 2)])</f>
        <v>73.8</v>
      </c>
      <c r="X483" s="11">
        <f>AVERAGEIF(Table15[Name],Table15[[#This Row],[Name]],Table15[Deceleration B1-3 Total Efforts (Gen 2)])</f>
        <v>70.533333333333331</v>
      </c>
      <c r="Y483" s="11">
        <f>AVERAGEIF(Table15[Name],Table15[[#This Row],[Name]],Table15[High Intensity Distance (m)_&gt;15])</f>
        <v>812.68566533333353</v>
      </c>
      <c r="Z483" s="11">
        <f>AVERAGEIF(Table15[Name],Table15[[#This Row],[Name]],Table15[Velocity Zone 5 (20-25 Km/h) (m)])</f>
        <v>205.546998</v>
      </c>
      <c r="AA483" s="11">
        <f>AVERAGEIF(Table15[Name],Table15[[#This Row],[Name]],Table15[Total Player Load])</f>
        <v>642.88242899999989</v>
      </c>
      <c r="AB483" s="11">
        <f>AVERAGEIF(Table15[Name],Table15[[#This Row],[Name]],Table15[ACC+DEC])</f>
        <v>144.33333333333334</v>
      </c>
      <c r="AC483" s="11">
        <f>AVERAGE(Table15[Total Distance (m)])</f>
        <v>5546.0900840188679</v>
      </c>
      <c r="AD483" s="11">
        <f>AVERAGE(Table15[HSD Above 20 km/h])</f>
        <v>248.67511279245289</v>
      </c>
      <c r="AE483" s="11">
        <f>AVERAGE(Table15[Maximum Velocity (km/h)])</f>
        <v>25.938714150943401</v>
      </c>
      <c r="AF483" s="11">
        <f>AVERAGE(Table15[Velocity Zone 4 (15-20 Km/h) (m)])</f>
        <v>585.63754809433908</v>
      </c>
      <c r="AG483" s="11">
        <f>AVERAGE(Table15[Velocity Zone 6 (25 + Km/h) (m)])</f>
        <v>55.103452830188672</v>
      </c>
      <c r="AH483" s="11">
        <f>AVERAGE(Table15[Acceleration B1-3 Total Efforts (Gen 2)])</f>
        <v>70.932075471698113</v>
      </c>
      <c r="AI483" s="11">
        <f>AVERAGE(Table15[Deceleration B1-3 Total Efforts (Gen 2)])</f>
        <v>58.513207547169813</v>
      </c>
      <c r="AJ483" s="11">
        <f>AVERAGE(Table15[High Intensity Distance (m)_&gt;15])</f>
        <v>834.31266088679206</v>
      </c>
      <c r="AK483" s="11">
        <f>AVERAGE(Table15[Velocity Zone 5 (20-25 Km/h) (m)])</f>
        <v>193.57165996226419</v>
      </c>
      <c r="AL483" s="11">
        <f>AVERAGE(Table15[Total Player Load])</f>
        <v>612.17092028301886</v>
      </c>
      <c r="AM483" s="11">
        <f>AVERAGE(Table15[ACC+DEC])</f>
        <v>129.44528301886791</v>
      </c>
      <c r="AN483" s="11" t="str">
        <f>TEXT(Table15[[#This Row],[Date]],"mmmm")</f>
        <v>août</v>
      </c>
      <c r="AO483" s="11" t="e">
        <f ca="1">_xlfn.MAXIFS(Table15[Total Distance (m)],Table15[Name],Table15[[#This Row],[Name]])</f>
        <v>#NAME?</v>
      </c>
      <c r="AP483" s="11" t="e">
        <f ca="1">_xlfn.MAXIFS(Table15[HSD Above 20 km/h],Table15[Name],Table15[[#This Row],[Name]])</f>
        <v>#NAME?</v>
      </c>
      <c r="AQ483" s="11" t="e">
        <f ca="1">_xlfn.MAXIFS(Table15[Maximum Velocity (km/h)],Table15[Name],Table15[[#This Row],[Name]])</f>
        <v>#NAME?</v>
      </c>
      <c r="AR483" s="9" t="e">
        <f ca="1">Table15[[#This Row],[Maximum Velocity (km/h)]]/Table15[[#This Row],[Max_Maximum Velocity (km/h)]]</f>
        <v>#NAME?</v>
      </c>
      <c r="AS483" s="11" t="e">
        <f ca="1">_xlfn.MAXIFS(Table15[Velocity Zone 4 (15-20 Km/h) (m)],Table15[Name],Table15[[#This Row],[Name]])</f>
        <v>#NAME?</v>
      </c>
      <c r="AT483" s="11" t="e">
        <f ca="1">_xlfn.MAXIFS(Table15[Velocity Zone 6 (25 + Km/h) (m)],Table15[Name],Table15[[#This Row],[Name]])</f>
        <v>#NAME?</v>
      </c>
      <c r="AU483" s="11" t="e">
        <f ca="1">_xlfn.MAXIFS(Table15[Acceleration B1-3 Total Efforts (Gen 2)],Table15[Name],Table15[[#This Row],[Name]])</f>
        <v>#NAME?</v>
      </c>
      <c r="AV483" s="11" t="e">
        <f ca="1">_xlfn.MAXIFS(Table15[Deceleration B1-3 Total Efforts (Gen 2)],Table15[Name],Table15[[#This Row],[Name]])</f>
        <v>#NAME?</v>
      </c>
      <c r="AW483" s="11" t="e">
        <f ca="1">_xlfn.MAXIFS(Table15[High Intensity Distance (m)_&gt;15],Table15[Name],Table15[[#This Row],[Name]])</f>
        <v>#NAME?</v>
      </c>
      <c r="AX483" s="11" t="e">
        <f ca="1">_xlfn.MAXIFS(Table15[Velocity Zone 5 (20-25 Km/h) (m)],Table15[Name],Table15[[#This Row],[Name]])</f>
        <v>#NAME?</v>
      </c>
      <c r="AY483" s="11" t="e">
        <f ca="1">_xlfn.MAXIFS(Table15[Total Player Load],Table15[Name],Table15[[#This Row],[Name]])</f>
        <v>#NAME?</v>
      </c>
      <c r="AZ483" s="11" t="e">
        <f ca="1">_xlfn.MAXIFS(Table15[ACC+DEC],Table15[Name],Table15[[#This Row],[Name]])</f>
        <v>#NAME?</v>
      </c>
      <c r="BA483" s="11">
        <f>CONVERT(Table15[[#This Row],[Total Duration]],"day","mn")</f>
        <v>40.850000000000009</v>
      </c>
      <c r="BB483" s="12">
        <f>Table15[[#This Row],[HSD Above 20 km/h]]/Table15[[#This Row],[Duration(min)]]</f>
        <v>0</v>
      </c>
      <c r="BC483" s="12">
        <f>Table15[[#This Row],[Velocity Zone 4 (15-20 Km/h) (m)]]/Table15[[#This Row],[Duration(min)]]</f>
        <v>0</v>
      </c>
      <c r="BD483" s="12">
        <f>Table15[[#This Row],[Velocity Zone 6 (25 + Km/h) (m)]]/Table15[[#This Row],[Duration(min)]]</f>
        <v>0</v>
      </c>
      <c r="BE483" s="12">
        <f>Table15[[#This Row],[Acceleration B1-3 Total Efforts (Gen 2)]]/Table15[[#This Row],[Duration(min)]]</f>
        <v>0</v>
      </c>
      <c r="BF483" s="12">
        <f>Table15[[#This Row],[Deceleration B1-3 Total Efforts (Gen 2)]]/Table15[[#This Row],[Duration(min)]]</f>
        <v>0</v>
      </c>
      <c r="BG483" s="12">
        <f>Table15[[#This Row],[High Intensity Distance (m)_&gt;15]]/Table15[[#This Row],[Duration(min)]]</f>
        <v>0</v>
      </c>
      <c r="BH483" s="12">
        <f>Table15[[#This Row],[Velocity Zone 5 (20-25 Km/h) (m)]]/Table15[[#This Row],[Duration(min)]]</f>
        <v>0</v>
      </c>
      <c r="BI483" s="12">
        <f>Table15[[#This Row],[Total Player Load]]/Table15[[#This Row],[Duration(min)]]</f>
        <v>2.532000244798041</v>
      </c>
      <c r="BJ483" s="12">
        <f>Table15[[#This Row],[ACC+DEC]]/Table15[[#This Row],[Duration(min)]]</f>
        <v>0</v>
      </c>
      <c r="BK483" s="11"/>
      <c r="BL483" s="11"/>
    </row>
    <row r="484" spans="1:64" x14ac:dyDescent="0.3">
      <c r="A484" s="6" t="s">
        <v>159</v>
      </c>
      <c r="B484" s="6" t="s">
        <v>317</v>
      </c>
      <c r="C484" s="18" t="s">
        <v>318</v>
      </c>
      <c r="D484" s="6" t="s">
        <v>133</v>
      </c>
      <c r="E484" s="17" t="s">
        <v>319</v>
      </c>
      <c r="F484" s="19">
        <v>36.166989999999998</v>
      </c>
      <c r="G484" s="19">
        <v>0</v>
      </c>
      <c r="H484" s="19">
        <v>8.0539500000000004</v>
      </c>
      <c r="I484" s="19">
        <v>0</v>
      </c>
      <c r="J484" s="19">
        <v>0</v>
      </c>
      <c r="K484" s="19">
        <v>0</v>
      </c>
      <c r="L484" s="19">
        <v>0</v>
      </c>
      <c r="M484" s="19">
        <v>0</v>
      </c>
      <c r="N484" s="19">
        <v>0</v>
      </c>
      <c r="O484" s="19">
        <v>4.14011</v>
      </c>
      <c r="P484" s="25">
        <v>0.88529999999999998</v>
      </c>
      <c r="Q484" s="26">
        <f>SUM(Table15[[#This Row],[Acceleration B1-3 Total Efforts (Gen 2)]:[Deceleration B1-3 Total Efforts (Gen 2)]])</f>
        <v>0</v>
      </c>
      <c r="R484" s="22">
        <f>AVERAGEIF(Table15[Name],Table15[[#This Row],[Name]],Table15[Total Distance (m)])</f>
        <v>4770.1773194736861</v>
      </c>
      <c r="S484" s="11">
        <f>AVERAGEIF(Table15[Name],Table15[[#This Row],[Name]],Table15[HSD Above 20 km/h])</f>
        <v>287.34263210526314</v>
      </c>
      <c r="T484" s="11">
        <f>AVERAGEIF(Table15[Name],Table15[[#This Row],[Name]],Table15[Maximum Velocity (km/h)])</f>
        <v>26.175440000000002</v>
      </c>
      <c r="U484" s="11">
        <f>AVERAGEIF(Table15[Name],Table15[[#This Row],[Name]],Table15[Velocity Zone 4 (15-20 Km/h) (m)])</f>
        <v>619.53948315789467</v>
      </c>
      <c r="V484" s="11">
        <f>AVERAGEIF(Table15[Name],Table15[[#This Row],[Name]],Table15[Velocity Zone 6 (25 + Km/h) (m)])</f>
        <v>51.665788947368419</v>
      </c>
      <c r="W484" s="11">
        <f>AVERAGEIF(Table15[Name],Table15[[#This Row],[Name]],Table15[Acceleration B1-3 Total Efforts (Gen 2)])</f>
        <v>67</v>
      </c>
      <c r="X484" s="11">
        <f>AVERAGEIF(Table15[Name],Table15[[#This Row],[Name]],Table15[Deceleration B1-3 Total Efforts (Gen 2)])</f>
        <v>53.263157894736842</v>
      </c>
      <c r="Y484" s="11">
        <f>AVERAGEIF(Table15[Name],Table15[[#This Row],[Name]],Table15[High Intensity Distance (m)_&gt;15])</f>
        <v>906.88211526315797</v>
      </c>
      <c r="Z484" s="11">
        <f>AVERAGEIF(Table15[Name],Table15[[#This Row],[Name]],Table15[Velocity Zone 5 (20-25 Km/h) (m)])</f>
        <v>235.67684315789475</v>
      </c>
      <c r="AA484" s="11">
        <f>AVERAGEIF(Table15[Name],Table15[[#This Row],[Name]],Table15[Total Player Load])</f>
        <v>507.92690578947372</v>
      </c>
      <c r="AB484" s="11">
        <f>AVERAGEIF(Table15[Name],Table15[[#This Row],[Name]],Table15[ACC+DEC])</f>
        <v>120.26315789473684</v>
      </c>
      <c r="AC484" s="11">
        <f>AVERAGE(Table15[Total Distance (m)])</f>
        <v>5546.0900840188679</v>
      </c>
      <c r="AD484" s="11">
        <f>AVERAGE(Table15[HSD Above 20 km/h])</f>
        <v>248.67511279245289</v>
      </c>
      <c r="AE484" s="11">
        <f>AVERAGE(Table15[Maximum Velocity (km/h)])</f>
        <v>25.938714150943401</v>
      </c>
      <c r="AF484" s="11">
        <f>AVERAGE(Table15[Velocity Zone 4 (15-20 Km/h) (m)])</f>
        <v>585.63754809433908</v>
      </c>
      <c r="AG484" s="11">
        <f>AVERAGE(Table15[Velocity Zone 6 (25 + Km/h) (m)])</f>
        <v>55.103452830188672</v>
      </c>
      <c r="AH484" s="11">
        <f>AVERAGE(Table15[Acceleration B1-3 Total Efforts (Gen 2)])</f>
        <v>70.932075471698113</v>
      </c>
      <c r="AI484" s="11">
        <f>AVERAGE(Table15[Deceleration B1-3 Total Efforts (Gen 2)])</f>
        <v>58.513207547169813</v>
      </c>
      <c r="AJ484" s="11">
        <f>AVERAGE(Table15[High Intensity Distance (m)_&gt;15])</f>
        <v>834.31266088679206</v>
      </c>
      <c r="AK484" s="11">
        <f>AVERAGE(Table15[Velocity Zone 5 (20-25 Km/h) (m)])</f>
        <v>193.57165996226419</v>
      </c>
      <c r="AL484" s="11">
        <f>AVERAGE(Table15[Total Player Load])</f>
        <v>612.17092028301886</v>
      </c>
      <c r="AM484" s="11">
        <f>AVERAGE(Table15[ACC+DEC])</f>
        <v>129.44528301886791</v>
      </c>
      <c r="AN484" s="11" t="str">
        <f>TEXT(Table15[[#This Row],[Date]],"mmmm")</f>
        <v>août</v>
      </c>
      <c r="AO484" s="11" t="e">
        <f ca="1">_xlfn.MAXIFS(Table15[Total Distance (m)],Table15[Name],Table15[[#This Row],[Name]])</f>
        <v>#NAME?</v>
      </c>
      <c r="AP484" s="11" t="e">
        <f ca="1">_xlfn.MAXIFS(Table15[HSD Above 20 km/h],Table15[Name],Table15[[#This Row],[Name]])</f>
        <v>#NAME?</v>
      </c>
      <c r="AQ484" s="11" t="e">
        <f ca="1">_xlfn.MAXIFS(Table15[Maximum Velocity (km/h)],Table15[Name],Table15[[#This Row],[Name]])</f>
        <v>#NAME?</v>
      </c>
      <c r="AR484" s="9" t="e">
        <f ca="1">Table15[[#This Row],[Maximum Velocity (km/h)]]/Table15[[#This Row],[Max_Maximum Velocity (km/h)]]</f>
        <v>#NAME?</v>
      </c>
      <c r="AS484" s="11" t="e">
        <f ca="1">_xlfn.MAXIFS(Table15[Velocity Zone 4 (15-20 Km/h) (m)],Table15[Name],Table15[[#This Row],[Name]])</f>
        <v>#NAME?</v>
      </c>
      <c r="AT484" s="11" t="e">
        <f ca="1">_xlfn.MAXIFS(Table15[Velocity Zone 6 (25 + Km/h) (m)],Table15[Name],Table15[[#This Row],[Name]])</f>
        <v>#NAME?</v>
      </c>
      <c r="AU484" s="11" t="e">
        <f ca="1">_xlfn.MAXIFS(Table15[Acceleration B1-3 Total Efforts (Gen 2)],Table15[Name],Table15[[#This Row],[Name]])</f>
        <v>#NAME?</v>
      </c>
      <c r="AV484" s="11" t="e">
        <f ca="1">_xlfn.MAXIFS(Table15[Deceleration B1-3 Total Efforts (Gen 2)],Table15[Name],Table15[[#This Row],[Name]])</f>
        <v>#NAME?</v>
      </c>
      <c r="AW484" s="11" t="e">
        <f ca="1">_xlfn.MAXIFS(Table15[High Intensity Distance (m)_&gt;15],Table15[Name],Table15[[#This Row],[Name]])</f>
        <v>#NAME?</v>
      </c>
      <c r="AX484" s="11" t="e">
        <f ca="1">_xlfn.MAXIFS(Table15[Velocity Zone 5 (20-25 Km/h) (m)],Table15[Name],Table15[[#This Row],[Name]])</f>
        <v>#NAME?</v>
      </c>
      <c r="AY484" s="11" t="e">
        <f ca="1">_xlfn.MAXIFS(Table15[Total Player Load],Table15[Name],Table15[[#This Row],[Name]])</f>
        <v>#NAME?</v>
      </c>
      <c r="AZ484" s="11" t="e">
        <f ca="1">_xlfn.MAXIFS(Table15[ACC+DEC],Table15[Name],Table15[[#This Row],[Name]])</f>
        <v>#NAME?</v>
      </c>
      <c r="BA484" s="11">
        <f>CONVERT(Table15[[#This Row],[Total Duration]],"day","mn")</f>
        <v>40.850000000000009</v>
      </c>
      <c r="BB484" s="12">
        <f>Table15[[#This Row],[HSD Above 20 km/h]]/Table15[[#This Row],[Duration(min)]]</f>
        <v>0</v>
      </c>
      <c r="BC484" s="12">
        <f>Table15[[#This Row],[Velocity Zone 4 (15-20 Km/h) (m)]]/Table15[[#This Row],[Duration(min)]]</f>
        <v>0</v>
      </c>
      <c r="BD484" s="12">
        <f>Table15[[#This Row],[Velocity Zone 6 (25 + Km/h) (m)]]/Table15[[#This Row],[Duration(min)]]</f>
        <v>0</v>
      </c>
      <c r="BE484" s="12">
        <f>Table15[[#This Row],[Acceleration B1-3 Total Efforts (Gen 2)]]/Table15[[#This Row],[Duration(min)]]</f>
        <v>0</v>
      </c>
      <c r="BF484" s="12">
        <f>Table15[[#This Row],[Deceleration B1-3 Total Efforts (Gen 2)]]/Table15[[#This Row],[Duration(min)]]</f>
        <v>0</v>
      </c>
      <c r="BG484" s="12">
        <f>Table15[[#This Row],[High Intensity Distance (m)_&gt;15]]/Table15[[#This Row],[Duration(min)]]</f>
        <v>0</v>
      </c>
      <c r="BH484" s="12">
        <f>Table15[[#This Row],[Velocity Zone 5 (20-25 Km/h) (m)]]/Table15[[#This Row],[Duration(min)]]</f>
        <v>0</v>
      </c>
      <c r="BI484" s="12">
        <f>Table15[[#This Row],[Total Player Load]]/Table15[[#This Row],[Duration(min)]]</f>
        <v>0.10134908200734392</v>
      </c>
      <c r="BJ484" s="12">
        <f>Table15[[#This Row],[ACC+DEC]]/Table15[[#This Row],[Duration(min)]]</f>
        <v>0</v>
      </c>
      <c r="BK484" s="11"/>
      <c r="BL484" s="11"/>
    </row>
    <row r="485" spans="1:64" x14ac:dyDescent="0.3">
      <c r="A485" s="6" t="s">
        <v>250</v>
      </c>
      <c r="B485" s="6" t="s">
        <v>317</v>
      </c>
      <c r="C485" s="18" t="s">
        <v>318</v>
      </c>
      <c r="D485" s="6" t="s">
        <v>21</v>
      </c>
      <c r="E485" s="17" t="s">
        <v>319</v>
      </c>
      <c r="F485" s="19">
        <v>440.45648</v>
      </c>
      <c r="G485" s="19">
        <v>0</v>
      </c>
      <c r="H485" s="19">
        <v>15.90692</v>
      </c>
      <c r="I485" s="19">
        <v>3.55</v>
      </c>
      <c r="J485" s="19">
        <v>0</v>
      </c>
      <c r="K485" s="19">
        <v>1</v>
      </c>
      <c r="L485" s="19">
        <v>2</v>
      </c>
      <c r="M485" s="19">
        <v>3.55</v>
      </c>
      <c r="N485" s="19">
        <v>0</v>
      </c>
      <c r="O485" s="19">
        <v>42.455390000000001</v>
      </c>
      <c r="P485" s="25">
        <v>10.78154</v>
      </c>
      <c r="Q485" s="26">
        <f>SUM(Table15[[#This Row],[Acceleration B1-3 Total Efforts (Gen 2)]:[Deceleration B1-3 Total Efforts (Gen 2)]])</f>
        <v>3</v>
      </c>
      <c r="R485" s="22">
        <f>AVERAGEIF(Table15[Name],Table15[[#This Row],[Name]],Table15[Total Distance (m)])</f>
        <v>4898.160003</v>
      </c>
      <c r="S485" s="11">
        <f>AVERAGEIF(Table15[Name],Table15[[#This Row],[Name]],Table15[HSD Above 20 km/h])</f>
        <v>228.32099899999997</v>
      </c>
      <c r="T485" s="11">
        <f>AVERAGEIF(Table15[Name],Table15[[#This Row],[Name]],Table15[Maximum Velocity (km/h)])</f>
        <v>25.211422000000002</v>
      </c>
      <c r="U485" s="11">
        <f>AVERAGEIF(Table15[Name],Table15[[#This Row],[Name]],Table15[Velocity Zone 4 (15-20 Km/h) (m)])</f>
        <v>531.40400699999998</v>
      </c>
      <c r="V485" s="11">
        <f>AVERAGEIF(Table15[Name],Table15[[#This Row],[Name]],Table15[Velocity Zone 6 (25 + Km/h) (m)])</f>
        <v>54.338999000000001</v>
      </c>
      <c r="W485" s="11">
        <f>AVERAGEIF(Table15[Name],Table15[[#This Row],[Name]],Table15[Acceleration B1-3 Total Efforts (Gen 2)])</f>
        <v>69</v>
      </c>
      <c r="X485" s="11">
        <f>AVERAGEIF(Table15[Name],Table15[[#This Row],[Name]],Table15[Deceleration B1-3 Total Efforts (Gen 2)])</f>
        <v>53.8</v>
      </c>
      <c r="Y485" s="11">
        <f>AVERAGEIF(Table15[Name],Table15[[#This Row],[Name]],Table15[High Intensity Distance (m)_&gt;15])</f>
        <v>759.72500600000001</v>
      </c>
      <c r="Z485" s="11">
        <f>AVERAGEIF(Table15[Name],Table15[[#This Row],[Name]],Table15[Velocity Zone 5 (20-25 Km/h) (m)])</f>
        <v>173.982</v>
      </c>
      <c r="AA485" s="11">
        <f>AVERAGEIF(Table15[Name],Table15[[#This Row],[Name]],Table15[Total Player Load])</f>
        <v>499.90754799999996</v>
      </c>
      <c r="AB485" s="11">
        <f>AVERAGEIF(Table15[Name],Table15[[#This Row],[Name]],Table15[ACC+DEC])</f>
        <v>122.8</v>
      </c>
      <c r="AC485" s="11">
        <f>AVERAGE(Table15[Total Distance (m)])</f>
        <v>5546.0900840188679</v>
      </c>
      <c r="AD485" s="11">
        <f>AVERAGE(Table15[HSD Above 20 km/h])</f>
        <v>248.67511279245289</v>
      </c>
      <c r="AE485" s="11">
        <f>AVERAGE(Table15[Maximum Velocity (km/h)])</f>
        <v>25.938714150943401</v>
      </c>
      <c r="AF485" s="11">
        <f>AVERAGE(Table15[Velocity Zone 4 (15-20 Km/h) (m)])</f>
        <v>585.63754809433908</v>
      </c>
      <c r="AG485" s="11">
        <f>AVERAGE(Table15[Velocity Zone 6 (25 + Km/h) (m)])</f>
        <v>55.103452830188672</v>
      </c>
      <c r="AH485" s="11">
        <f>AVERAGE(Table15[Acceleration B1-3 Total Efforts (Gen 2)])</f>
        <v>70.932075471698113</v>
      </c>
      <c r="AI485" s="11">
        <f>AVERAGE(Table15[Deceleration B1-3 Total Efforts (Gen 2)])</f>
        <v>58.513207547169813</v>
      </c>
      <c r="AJ485" s="11">
        <f>AVERAGE(Table15[High Intensity Distance (m)_&gt;15])</f>
        <v>834.31266088679206</v>
      </c>
      <c r="AK485" s="11">
        <f>AVERAGE(Table15[Velocity Zone 5 (20-25 Km/h) (m)])</f>
        <v>193.57165996226419</v>
      </c>
      <c r="AL485" s="11">
        <f>AVERAGE(Table15[Total Player Load])</f>
        <v>612.17092028301886</v>
      </c>
      <c r="AM485" s="11">
        <f>AVERAGE(Table15[ACC+DEC])</f>
        <v>129.44528301886791</v>
      </c>
      <c r="AN485" s="11" t="str">
        <f>TEXT(Table15[[#This Row],[Date]],"mmmm")</f>
        <v>août</v>
      </c>
      <c r="AO485" s="11" t="e">
        <f ca="1">_xlfn.MAXIFS(Table15[Total Distance (m)],Table15[Name],Table15[[#This Row],[Name]])</f>
        <v>#NAME?</v>
      </c>
      <c r="AP485" s="11" t="e">
        <f ca="1">_xlfn.MAXIFS(Table15[HSD Above 20 km/h],Table15[Name],Table15[[#This Row],[Name]])</f>
        <v>#NAME?</v>
      </c>
      <c r="AQ485" s="11" t="e">
        <f ca="1">_xlfn.MAXIFS(Table15[Maximum Velocity (km/h)],Table15[Name],Table15[[#This Row],[Name]])</f>
        <v>#NAME?</v>
      </c>
      <c r="AR485" s="9" t="e">
        <f ca="1">Table15[[#This Row],[Maximum Velocity (km/h)]]/Table15[[#This Row],[Max_Maximum Velocity (km/h)]]</f>
        <v>#NAME?</v>
      </c>
      <c r="AS485" s="11" t="e">
        <f ca="1">_xlfn.MAXIFS(Table15[Velocity Zone 4 (15-20 Km/h) (m)],Table15[Name],Table15[[#This Row],[Name]])</f>
        <v>#NAME?</v>
      </c>
      <c r="AT485" s="11" t="e">
        <f ca="1">_xlfn.MAXIFS(Table15[Velocity Zone 6 (25 + Km/h) (m)],Table15[Name],Table15[[#This Row],[Name]])</f>
        <v>#NAME?</v>
      </c>
      <c r="AU485" s="11" t="e">
        <f ca="1">_xlfn.MAXIFS(Table15[Acceleration B1-3 Total Efforts (Gen 2)],Table15[Name],Table15[[#This Row],[Name]])</f>
        <v>#NAME?</v>
      </c>
      <c r="AV485" s="11" t="e">
        <f ca="1">_xlfn.MAXIFS(Table15[Deceleration B1-3 Total Efforts (Gen 2)],Table15[Name],Table15[[#This Row],[Name]])</f>
        <v>#NAME?</v>
      </c>
      <c r="AW485" s="11" t="e">
        <f ca="1">_xlfn.MAXIFS(Table15[High Intensity Distance (m)_&gt;15],Table15[Name],Table15[[#This Row],[Name]])</f>
        <v>#NAME?</v>
      </c>
      <c r="AX485" s="11" t="e">
        <f ca="1">_xlfn.MAXIFS(Table15[Velocity Zone 5 (20-25 Km/h) (m)],Table15[Name],Table15[[#This Row],[Name]])</f>
        <v>#NAME?</v>
      </c>
      <c r="AY485" s="11" t="e">
        <f ca="1">_xlfn.MAXIFS(Table15[Total Player Load],Table15[Name],Table15[[#This Row],[Name]])</f>
        <v>#NAME?</v>
      </c>
      <c r="AZ485" s="11" t="e">
        <f ca="1">_xlfn.MAXIFS(Table15[ACC+DEC],Table15[Name],Table15[[#This Row],[Name]])</f>
        <v>#NAME?</v>
      </c>
      <c r="BA485" s="11">
        <f>CONVERT(Table15[[#This Row],[Total Duration]],"day","mn")</f>
        <v>40.850000000000009</v>
      </c>
      <c r="BB485" s="12">
        <f>Table15[[#This Row],[HSD Above 20 km/h]]/Table15[[#This Row],[Duration(min)]]</f>
        <v>0</v>
      </c>
      <c r="BC485" s="12">
        <f>Table15[[#This Row],[Velocity Zone 4 (15-20 Km/h) (m)]]/Table15[[#This Row],[Duration(min)]]</f>
        <v>8.6903304773561785E-2</v>
      </c>
      <c r="BD485" s="12">
        <f>Table15[[#This Row],[Velocity Zone 6 (25 + Km/h) (m)]]/Table15[[#This Row],[Duration(min)]]</f>
        <v>0</v>
      </c>
      <c r="BE485" s="12">
        <f>Table15[[#This Row],[Acceleration B1-3 Total Efforts (Gen 2)]]/Table15[[#This Row],[Duration(min)]]</f>
        <v>2.4479804161566702E-2</v>
      </c>
      <c r="BF485" s="12">
        <f>Table15[[#This Row],[Deceleration B1-3 Total Efforts (Gen 2)]]/Table15[[#This Row],[Duration(min)]]</f>
        <v>4.8959608323133404E-2</v>
      </c>
      <c r="BG485" s="12">
        <f>Table15[[#This Row],[High Intensity Distance (m)_&gt;15]]/Table15[[#This Row],[Duration(min)]]</f>
        <v>8.6903304773561785E-2</v>
      </c>
      <c r="BH485" s="12">
        <f>Table15[[#This Row],[Velocity Zone 5 (20-25 Km/h) (m)]]/Table15[[#This Row],[Duration(min)]]</f>
        <v>0</v>
      </c>
      <c r="BI485" s="12">
        <f>Table15[[#This Row],[Total Player Load]]/Table15[[#This Row],[Duration(min)]]</f>
        <v>1.0392996328029374</v>
      </c>
      <c r="BJ485" s="12">
        <f>Table15[[#This Row],[ACC+DEC]]/Table15[[#This Row],[Duration(min)]]</f>
        <v>7.3439412484700109E-2</v>
      </c>
      <c r="BK485" s="11"/>
      <c r="BL485" s="11"/>
    </row>
    <row r="486" spans="1:64" x14ac:dyDescent="0.3">
      <c r="A486" s="6" t="s">
        <v>23</v>
      </c>
      <c r="B486" s="6" t="s">
        <v>317</v>
      </c>
      <c r="C486" s="18" t="s">
        <v>318</v>
      </c>
      <c r="D486" s="6" t="s">
        <v>24</v>
      </c>
      <c r="E486" s="17" t="s">
        <v>319</v>
      </c>
      <c r="F486" s="19">
        <v>355.40717000000001</v>
      </c>
      <c r="G486" s="19">
        <v>0</v>
      </c>
      <c r="H486" s="19">
        <v>19.690709999999999</v>
      </c>
      <c r="I486" s="19">
        <v>9.3699999999999992</v>
      </c>
      <c r="J486" s="19">
        <v>0</v>
      </c>
      <c r="K486" s="19">
        <v>1</v>
      </c>
      <c r="L486" s="19">
        <v>0</v>
      </c>
      <c r="M486" s="19">
        <v>9.3699999999999992</v>
      </c>
      <c r="N486" s="19">
        <v>0</v>
      </c>
      <c r="O486" s="19">
        <v>33.163879999999999</v>
      </c>
      <c r="P486" s="25">
        <v>8.6996900000000004</v>
      </c>
      <c r="Q486" s="26">
        <f>SUM(Table15[[#This Row],[Acceleration B1-3 Total Efforts (Gen 2)]:[Deceleration B1-3 Total Efforts (Gen 2)]])</f>
        <v>1</v>
      </c>
      <c r="R486" s="22">
        <f>AVERAGEIF(Table15[Name],Table15[[#This Row],[Name]],Table15[Total Distance (m)])</f>
        <v>6241.2704329032267</v>
      </c>
      <c r="S486" s="11">
        <f>AVERAGEIF(Table15[Name],Table15[[#This Row],[Name]],Table15[HSD Above 20 km/h])</f>
        <v>217.21870838709677</v>
      </c>
      <c r="T486" s="11">
        <f>AVERAGEIF(Table15[Name],Table15[[#This Row],[Name]],Table15[Maximum Velocity (km/h)])</f>
        <v>26.033857419354835</v>
      </c>
      <c r="U486" s="11">
        <f>AVERAGEIF(Table15[Name],Table15[[#This Row],[Name]],Table15[Velocity Zone 4 (15-20 Km/h) (m)])</f>
        <v>570.99710096774197</v>
      </c>
      <c r="V486" s="11">
        <f>AVERAGEIF(Table15[Name],Table15[[#This Row],[Name]],Table15[Velocity Zone 6 (25 + Km/h) (m)])</f>
        <v>39.649355161290323</v>
      </c>
      <c r="W486" s="11">
        <f>AVERAGEIF(Table15[Name],Table15[[#This Row],[Name]],Table15[Acceleration B1-3 Total Efforts (Gen 2)])</f>
        <v>62.967741935483872</v>
      </c>
      <c r="X486" s="11">
        <f>AVERAGEIF(Table15[Name],Table15[[#This Row],[Name]],Table15[Deceleration B1-3 Total Efforts (Gen 2)])</f>
        <v>49.29032258064516</v>
      </c>
      <c r="Y486" s="11">
        <f>AVERAGEIF(Table15[Name],Table15[[#This Row],[Name]],Table15[High Intensity Distance (m)_&gt;15])</f>
        <v>788.2158093548386</v>
      </c>
      <c r="Z486" s="11">
        <f>AVERAGEIF(Table15[Name],Table15[[#This Row],[Name]],Table15[Velocity Zone 5 (20-25 Km/h) (m)])</f>
        <v>177.56935322580642</v>
      </c>
      <c r="AA486" s="11">
        <f>AVERAGEIF(Table15[Name],Table15[[#This Row],[Name]],Table15[Total Player Load])</f>
        <v>665.93952838709663</v>
      </c>
      <c r="AB486" s="11">
        <f>AVERAGEIF(Table15[Name],Table15[[#This Row],[Name]],Table15[ACC+DEC])</f>
        <v>112.25806451612904</v>
      </c>
      <c r="AC486" s="11">
        <f>AVERAGE(Table15[Total Distance (m)])</f>
        <v>5546.0900840188679</v>
      </c>
      <c r="AD486" s="11">
        <f>AVERAGE(Table15[HSD Above 20 km/h])</f>
        <v>248.67511279245289</v>
      </c>
      <c r="AE486" s="11">
        <f>AVERAGE(Table15[Maximum Velocity (km/h)])</f>
        <v>25.938714150943401</v>
      </c>
      <c r="AF486" s="11">
        <f>AVERAGE(Table15[Velocity Zone 4 (15-20 Km/h) (m)])</f>
        <v>585.63754809433908</v>
      </c>
      <c r="AG486" s="11">
        <f>AVERAGE(Table15[Velocity Zone 6 (25 + Km/h) (m)])</f>
        <v>55.103452830188672</v>
      </c>
      <c r="AH486" s="11">
        <f>AVERAGE(Table15[Acceleration B1-3 Total Efforts (Gen 2)])</f>
        <v>70.932075471698113</v>
      </c>
      <c r="AI486" s="11">
        <f>AVERAGE(Table15[Deceleration B1-3 Total Efforts (Gen 2)])</f>
        <v>58.513207547169813</v>
      </c>
      <c r="AJ486" s="11">
        <f>AVERAGE(Table15[High Intensity Distance (m)_&gt;15])</f>
        <v>834.31266088679206</v>
      </c>
      <c r="AK486" s="11">
        <f>AVERAGE(Table15[Velocity Zone 5 (20-25 Km/h) (m)])</f>
        <v>193.57165996226419</v>
      </c>
      <c r="AL486" s="11">
        <f>AVERAGE(Table15[Total Player Load])</f>
        <v>612.17092028301886</v>
      </c>
      <c r="AM486" s="11">
        <f>AVERAGE(Table15[ACC+DEC])</f>
        <v>129.44528301886791</v>
      </c>
      <c r="AN486" s="11" t="str">
        <f>TEXT(Table15[[#This Row],[Date]],"mmmm")</f>
        <v>août</v>
      </c>
      <c r="AO486" s="11" t="e">
        <f ca="1">_xlfn.MAXIFS(Table15[Total Distance (m)],Table15[Name],Table15[[#This Row],[Name]])</f>
        <v>#NAME?</v>
      </c>
      <c r="AP486" s="11" t="e">
        <f ca="1">_xlfn.MAXIFS(Table15[HSD Above 20 km/h],Table15[Name],Table15[[#This Row],[Name]])</f>
        <v>#NAME?</v>
      </c>
      <c r="AQ486" s="11" t="e">
        <f ca="1">_xlfn.MAXIFS(Table15[Maximum Velocity (km/h)],Table15[Name],Table15[[#This Row],[Name]])</f>
        <v>#NAME?</v>
      </c>
      <c r="AR486" s="9" t="e">
        <f ca="1">Table15[[#This Row],[Maximum Velocity (km/h)]]/Table15[[#This Row],[Max_Maximum Velocity (km/h)]]</f>
        <v>#NAME?</v>
      </c>
      <c r="AS486" s="11" t="e">
        <f ca="1">_xlfn.MAXIFS(Table15[Velocity Zone 4 (15-20 Km/h) (m)],Table15[Name],Table15[[#This Row],[Name]])</f>
        <v>#NAME?</v>
      </c>
      <c r="AT486" s="11" t="e">
        <f ca="1">_xlfn.MAXIFS(Table15[Velocity Zone 6 (25 + Km/h) (m)],Table15[Name],Table15[[#This Row],[Name]])</f>
        <v>#NAME?</v>
      </c>
      <c r="AU486" s="11" t="e">
        <f ca="1">_xlfn.MAXIFS(Table15[Acceleration B1-3 Total Efforts (Gen 2)],Table15[Name],Table15[[#This Row],[Name]])</f>
        <v>#NAME?</v>
      </c>
      <c r="AV486" s="11" t="e">
        <f ca="1">_xlfn.MAXIFS(Table15[Deceleration B1-3 Total Efforts (Gen 2)],Table15[Name],Table15[[#This Row],[Name]])</f>
        <v>#NAME?</v>
      </c>
      <c r="AW486" s="11" t="e">
        <f ca="1">_xlfn.MAXIFS(Table15[High Intensity Distance (m)_&gt;15],Table15[Name],Table15[[#This Row],[Name]])</f>
        <v>#NAME?</v>
      </c>
      <c r="AX486" s="11" t="e">
        <f ca="1">_xlfn.MAXIFS(Table15[Velocity Zone 5 (20-25 Km/h) (m)],Table15[Name],Table15[[#This Row],[Name]])</f>
        <v>#NAME?</v>
      </c>
      <c r="AY486" s="11" t="e">
        <f ca="1">_xlfn.MAXIFS(Table15[Total Player Load],Table15[Name],Table15[[#This Row],[Name]])</f>
        <v>#NAME?</v>
      </c>
      <c r="AZ486" s="11" t="e">
        <f ca="1">_xlfn.MAXIFS(Table15[ACC+DEC],Table15[Name],Table15[[#This Row],[Name]])</f>
        <v>#NAME?</v>
      </c>
      <c r="BA486" s="11">
        <f>CONVERT(Table15[[#This Row],[Total Duration]],"day","mn")</f>
        <v>40.850000000000009</v>
      </c>
      <c r="BB486" s="12">
        <f>Table15[[#This Row],[HSD Above 20 km/h]]/Table15[[#This Row],[Duration(min)]]</f>
        <v>0</v>
      </c>
      <c r="BC486" s="12">
        <f>Table15[[#This Row],[Velocity Zone 4 (15-20 Km/h) (m)]]/Table15[[#This Row],[Duration(min)]]</f>
        <v>0.22937576499387999</v>
      </c>
      <c r="BD486" s="12">
        <f>Table15[[#This Row],[Velocity Zone 6 (25 + Km/h) (m)]]/Table15[[#This Row],[Duration(min)]]</f>
        <v>0</v>
      </c>
      <c r="BE486" s="12">
        <f>Table15[[#This Row],[Acceleration B1-3 Total Efforts (Gen 2)]]/Table15[[#This Row],[Duration(min)]]</f>
        <v>2.4479804161566702E-2</v>
      </c>
      <c r="BF486" s="12">
        <f>Table15[[#This Row],[Deceleration B1-3 Total Efforts (Gen 2)]]/Table15[[#This Row],[Duration(min)]]</f>
        <v>0</v>
      </c>
      <c r="BG486" s="12">
        <f>Table15[[#This Row],[High Intensity Distance (m)_&gt;15]]/Table15[[#This Row],[Duration(min)]]</f>
        <v>0.22937576499387999</v>
      </c>
      <c r="BH486" s="12">
        <f>Table15[[#This Row],[Velocity Zone 5 (20-25 Km/h) (m)]]/Table15[[#This Row],[Duration(min)]]</f>
        <v>0</v>
      </c>
      <c r="BI486" s="12">
        <f>Table15[[#This Row],[Total Player Load]]/Table15[[#This Row],[Duration(min)]]</f>
        <v>0.8118452876376987</v>
      </c>
      <c r="BJ486" s="12">
        <f>Table15[[#This Row],[ACC+DEC]]/Table15[[#This Row],[Duration(min)]]</f>
        <v>2.4479804161566702E-2</v>
      </c>
      <c r="BK486" s="11"/>
      <c r="BL486" s="11"/>
    </row>
    <row r="487" spans="1:64" x14ac:dyDescent="0.3">
      <c r="A487" s="6" t="s">
        <v>243</v>
      </c>
      <c r="B487" s="6" t="s">
        <v>317</v>
      </c>
      <c r="C487" s="18" t="s">
        <v>318</v>
      </c>
      <c r="D487" s="6" t="s">
        <v>36</v>
      </c>
      <c r="E487" s="17" t="s">
        <v>319</v>
      </c>
      <c r="F487" s="19">
        <v>401.06045999999998</v>
      </c>
      <c r="G487" s="19">
        <v>0</v>
      </c>
      <c r="H487" s="19">
        <v>15.61144</v>
      </c>
      <c r="I487" s="19">
        <v>2.88</v>
      </c>
      <c r="J487" s="19">
        <v>0</v>
      </c>
      <c r="K487" s="19">
        <v>3</v>
      </c>
      <c r="L487" s="19">
        <v>1</v>
      </c>
      <c r="M487" s="19">
        <v>2.88</v>
      </c>
      <c r="N487" s="19">
        <v>0</v>
      </c>
      <c r="O487" s="19">
        <v>46.928629999999998</v>
      </c>
      <c r="P487" s="25">
        <v>9.8171999999999997</v>
      </c>
      <c r="Q487" s="26">
        <f>SUM(Table15[[#This Row],[Acceleration B1-3 Total Efforts (Gen 2)]:[Deceleration B1-3 Total Efforts (Gen 2)]])</f>
        <v>4</v>
      </c>
      <c r="R487" s="22">
        <f>AVERAGEIF(Table15[Name],Table15[[#This Row],[Name]],Table15[Total Distance (m)])</f>
        <v>4653.3394641666673</v>
      </c>
      <c r="S487" s="11">
        <f>AVERAGEIF(Table15[Name],Table15[[#This Row],[Name]],Table15[HSD Above 20 km/h])</f>
        <v>212.23666666666668</v>
      </c>
      <c r="T487" s="11">
        <f>AVERAGEIF(Table15[Name],Table15[[#This Row],[Name]],Table15[Maximum Velocity (km/h)])</f>
        <v>24.099748333333327</v>
      </c>
      <c r="U487" s="11">
        <f>AVERAGEIF(Table15[Name],Table15[[#This Row],[Name]],Table15[Velocity Zone 4 (15-20 Km/h) (m)])</f>
        <v>675.83916416666659</v>
      </c>
      <c r="V487" s="11">
        <f>AVERAGEIF(Table15[Name],Table15[[#This Row],[Name]],Table15[Velocity Zone 6 (25 + Km/h) (m)])</f>
        <v>35.158333333333331</v>
      </c>
      <c r="W487" s="11">
        <f>AVERAGEIF(Table15[Name],Table15[[#This Row],[Name]],Table15[Acceleration B1-3 Total Efforts (Gen 2)])</f>
        <v>68.666666666666671</v>
      </c>
      <c r="X487" s="11">
        <f>AVERAGEIF(Table15[Name],Table15[[#This Row],[Name]],Table15[Deceleration B1-3 Total Efforts (Gen 2)])</f>
        <v>68.083333333333329</v>
      </c>
      <c r="Y487" s="11">
        <f>AVERAGEIF(Table15[Name],Table15[[#This Row],[Name]],Table15[High Intensity Distance (m)_&gt;15])</f>
        <v>888.07583083333338</v>
      </c>
      <c r="Z487" s="11">
        <f>AVERAGEIF(Table15[Name],Table15[[#This Row],[Name]],Table15[Velocity Zone 5 (20-25 Km/h) (m)])</f>
        <v>177.07833333333329</v>
      </c>
      <c r="AA487" s="11">
        <f>AVERAGEIF(Table15[Name],Table15[[#This Row],[Name]],Table15[Total Player Load])</f>
        <v>513.82177583333339</v>
      </c>
      <c r="AB487" s="11">
        <f>AVERAGEIF(Table15[Name],Table15[[#This Row],[Name]],Table15[ACC+DEC])</f>
        <v>136.75</v>
      </c>
      <c r="AC487" s="11">
        <f>AVERAGE(Table15[Total Distance (m)])</f>
        <v>5546.0900840188679</v>
      </c>
      <c r="AD487" s="11">
        <f>AVERAGE(Table15[HSD Above 20 km/h])</f>
        <v>248.67511279245289</v>
      </c>
      <c r="AE487" s="11">
        <f>AVERAGE(Table15[Maximum Velocity (km/h)])</f>
        <v>25.938714150943401</v>
      </c>
      <c r="AF487" s="11">
        <f>AVERAGE(Table15[Velocity Zone 4 (15-20 Km/h) (m)])</f>
        <v>585.63754809433908</v>
      </c>
      <c r="AG487" s="11">
        <f>AVERAGE(Table15[Velocity Zone 6 (25 + Km/h) (m)])</f>
        <v>55.103452830188672</v>
      </c>
      <c r="AH487" s="11">
        <f>AVERAGE(Table15[Acceleration B1-3 Total Efforts (Gen 2)])</f>
        <v>70.932075471698113</v>
      </c>
      <c r="AI487" s="11">
        <f>AVERAGE(Table15[Deceleration B1-3 Total Efforts (Gen 2)])</f>
        <v>58.513207547169813</v>
      </c>
      <c r="AJ487" s="11">
        <f>AVERAGE(Table15[High Intensity Distance (m)_&gt;15])</f>
        <v>834.31266088679206</v>
      </c>
      <c r="AK487" s="11">
        <f>AVERAGE(Table15[Velocity Zone 5 (20-25 Km/h) (m)])</f>
        <v>193.57165996226419</v>
      </c>
      <c r="AL487" s="11">
        <f>AVERAGE(Table15[Total Player Load])</f>
        <v>612.17092028301886</v>
      </c>
      <c r="AM487" s="11">
        <f>AVERAGE(Table15[ACC+DEC])</f>
        <v>129.44528301886791</v>
      </c>
      <c r="AN487" s="11" t="str">
        <f>TEXT(Table15[[#This Row],[Date]],"mmmm")</f>
        <v>août</v>
      </c>
      <c r="AO487" s="11" t="e">
        <f ca="1">_xlfn.MAXIFS(Table15[Total Distance (m)],Table15[Name],Table15[[#This Row],[Name]])</f>
        <v>#NAME?</v>
      </c>
      <c r="AP487" s="11" t="e">
        <f ca="1">_xlfn.MAXIFS(Table15[HSD Above 20 km/h],Table15[Name],Table15[[#This Row],[Name]])</f>
        <v>#NAME?</v>
      </c>
      <c r="AQ487" s="11" t="e">
        <f ca="1">_xlfn.MAXIFS(Table15[Maximum Velocity (km/h)],Table15[Name],Table15[[#This Row],[Name]])</f>
        <v>#NAME?</v>
      </c>
      <c r="AR487" s="9" t="e">
        <f ca="1">Table15[[#This Row],[Maximum Velocity (km/h)]]/Table15[[#This Row],[Max_Maximum Velocity (km/h)]]</f>
        <v>#NAME?</v>
      </c>
      <c r="AS487" s="11" t="e">
        <f ca="1">_xlfn.MAXIFS(Table15[Velocity Zone 4 (15-20 Km/h) (m)],Table15[Name],Table15[[#This Row],[Name]])</f>
        <v>#NAME?</v>
      </c>
      <c r="AT487" s="11" t="e">
        <f ca="1">_xlfn.MAXIFS(Table15[Velocity Zone 6 (25 + Km/h) (m)],Table15[Name],Table15[[#This Row],[Name]])</f>
        <v>#NAME?</v>
      </c>
      <c r="AU487" s="11" t="e">
        <f ca="1">_xlfn.MAXIFS(Table15[Acceleration B1-3 Total Efforts (Gen 2)],Table15[Name],Table15[[#This Row],[Name]])</f>
        <v>#NAME?</v>
      </c>
      <c r="AV487" s="11" t="e">
        <f ca="1">_xlfn.MAXIFS(Table15[Deceleration B1-3 Total Efforts (Gen 2)],Table15[Name],Table15[[#This Row],[Name]])</f>
        <v>#NAME?</v>
      </c>
      <c r="AW487" s="11" t="e">
        <f ca="1">_xlfn.MAXIFS(Table15[High Intensity Distance (m)_&gt;15],Table15[Name],Table15[[#This Row],[Name]])</f>
        <v>#NAME?</v>
      </c>
      <c r="AX487" s="11" t="e">
        <f ca="1">_xlfn.MAXIFS(Table15[Velocity Zone 5 (20-25 Km/h) (m)],Table15[Name],Table15[[#This Row],[Name]])</f>
        <v>#NAME?</v>
      </c>
      <c r="AY487" s="11" t="e">
        <f ca="1">_xlfn.MAXIFS(Table15[Total Player Load],Table15[Name],Table15[[#This Row],[Name]])</f>
        <v>#NAME?</v>
      </c>
      <c r="AZ487" s="11" t="e">
        <f ca="1">_xlfn.MAXIFS(Table15[ACC+DEC],Table15[Name],Table15[[#This Row],[Name]])</f>
        <v>#NAME?</v>
      </c>
      <c r="BA487" s="11">
        <f>CONVERT(Table15[[#This Row],[Total Duration]],"day","mn")</f>
        <v>40.850000000000009</v>
      </c>
      <c r="BB487" s="12">
        <f>Table15[[#This Row],[HSD Above 20 km/h]]/Table15[[#This Row],[Duration(min)]]</f>
        <v>0</v>
      </c>
      <c r="BC487" s="12">
        <f>Table15[[#This Row],[Velocity Zone 4 (15-20 Km/h) (m)]]/Table15[[#This Row],[Duration(min)]]</f>
        <v>7.0501835985312095E-2</v>
      </c>
      <c r="BD487" s="12">
        <f>Table15[[#This Row],[Velocity Zone 6 (25 + Km/h) (m)]]/Table15[[#This Row],[Duration(min)]]</f>
        <v>0</v>
      </c>
      <c r="BE487" s="12">
        <f>Table15[[#This Row],[Acceleration B1-3 Total Efforts (Gen 2)]]/Table15[[#This Row],[Duration(min)]]</f>
        <v>7.3439412484700109E-2</v>
      </c>
      <c r="BF487" s="12">
        <f>Table15[[#This Row],[Deceleration B1-3 Total Efforts (Gen 2)]]/Table15[[#This Row],[Duration(min)]]</f>
        <v>2.4479804161566702E-2</v>
      </c>
      <c r="BG487" s="12">
        <f>Table15[[#This Row],[High Intensity Distance (m)_&gt;15]]/Table15[[#This Row],[Duration(min)]]</f>
        <v>7.0501835985312095E-2</v>
      </c>
      <c r="BH487" s="12">
        <f>Table15[[#This Row],[Velocity Zone 5 (20-25 Km/h) (m)]]/Table15[[#This Row],[Duration(min)]]</f>
        <v>0</v>
      </c>
      <c r="BI487" s="12">
        <f>Table15[[#This Row],[Total Player Load]]/Table15[[#This Row],[Duration(min)]]</f>
        <v>1.1488036719706241</v>
      </c>
      <c r="BJ487" s="12">
        <f>Table15[[#This Row],[ACC+DEC]]/Table15[[#This Row],[Duration(min)]]</f>
        <v>9.7919216646266807E-2</v>
      </c>
      <c r="BK487" s="11"/>
      <c r="BL487" s="11"/>
    </row>
    <row r="488" spans="1:64" x14ac:dyDescent="0.3">
      <c r="A488" s="6" t="s">
        <v>27</v>
      </c>
      <c r="B488" s="6" t="s">
        <v>317</v>
      </c>
      <c r="C488" s="18" t="s">
        <v>318</v>
      </c>
      <c r="D488" s="6" t="s">
        <v>15</v>
      </c>
      <c r="E488" s="17" t="s">
        <v>319</v>
      </c>
      <c r="F488" s="19">
        <v>191.71227999999999</v>
      </c>
      <c r="G488" s="19">
        <v>0</v>
      </c>
      <c r="H488" s="19">
        <v>11.036009999999999</v>
      </c>
      <c r="I488" s="19">
        <v>0</v>
      </c>
      <c r="J488" s="19">
        <v>0</v>
      </c>
      <c r="K488" s="19">
        <v>0</v>
      </c>
      <c r="L488" s="19">
        <v>1</v>
      </c>
      <c r="M488" s="19">
        <v>0</v>
      </c>
      <c r="N488" s="19">
        <v>0</v>
      </c>
      <c r="O488" s="19">
        <v>30.155190000000001</v>
      </c>
      <c r="P488" s="25">
        <v>4.6927500000000002</v>
      </c>
      <c r="Q488" s="26">
        <f>SUM(Table15[[#This Row],[Acceleration B1-3 Total Efforts (Gen 2)]:[Deceleration B1-3 Total Efforts (Gen 2)]])</f>
        <v>1</v>
      </c>
      <c r="R488" s="22">
        <f>AVERAGEIF(Table15[Name],Table15[[#This Row],[Name]],Table15[Total Distance (m)])</f>
        <v>5179.7768868965513</v>
      </c>
      <c r="S488" s="11">
        <f>AVERAGEIF(Table15[Name],Table15[[#This Row],[Name]],Table15[HSD Above 20 km/h])</f>
        <v>252.10896655172411</v>
      </c>
      <c r="T488" s="11">
        <f>AVERAGEIF(Table15[Name],Table15[[#This Row],[Name]],Table15[Maximum Velocity (km/h)])</f>
        <v>25.649757931034483</v>
      </c>
      <c r="U488" s="11">
        <f>AVERAGEIF(Table15[Name],Table15[[#This Row],[Name]],Table15[Velocity Zone 4 (15-20 Km/h) (m)])</f>
        <v>569.24724724137934</v>
      </c>
      <c r="V488" s="11">
        <f>AVERAGEIF(Table15[Name],Table15[[#This Row],[Name]],Table15[Velocity Zone 6 (25 + Km/h) (m)])</f>
        <v>51.631034137931039</v>
      </c>
      <c r="W488" s="11">
        <f>AVERAGEIF(Table15[Name],Table15[[#This Row],[Name]],Table15[Acceleration B1-3 Total Efforts (Gen 2)])</f>
        <v>76</v>
      </c>
      <c r="X488" s="11">
        <f>AVERAGEIF(Table15[Name],Table15[[#This Row],[Name]],Table15[Deceleration B1-3 Total Efforts (Gen 2)])</f>
        <v>64.58620689655173</v>
      </c>
      <c r="Y488" s="11">
        <f>AVERAGEIF(Table15[Name],Table15[[#This Row],[Name]],Table15[High Intensity Distance (m)_&gt;15])</f>
        <v>821.35621379310328</v>
      </c>
      <c r="Z488" s="11">
        <f>AVERAGEIF(Table15[Name],Table15[[#This Row],[Name]],Table15[Velocity Zone 5 (20-25 Km/h) (m)])</f>
        <v>200.47793241379313</v>
      </c>
      <c r="AA488" s="11">
        <f>AVERAGEIF(Table15[Name],Table15[[#This Row],[Name]],Table15[Total Player Load])</f>
        <v>529.0852103448276</v>
      </c>
      <c r="AB488" s="11">
        <f>AVERAGEIF(Table15[Name],Table15[[#This Row],[Name]],Table15[ACC+DEC])</f>
        <v>140.58620689655172</v>
      </c>
      <c r="AC488" s="11">
        <f>AVERAGE(Table15[Total Distance (m)])</f>
        <v>5546.0900840188679</v>
      </c>
      <c r="AD488" s="11">
        <f>AVERAGE(Table15[HSD Above 20 km/h])</f>
        <v>248.67511279245289</v>
      </c>
      <c r="AE488" s="11">
        <f>AVERAGE(Table15[Maximum Velocity (km/h)])</f>
        <v>25.938714150943401</v>
      </c>
      <c r="AF488" s="11">
        <f>AVERAGE(Table15[Velocity Zone 4 (15-20 Km/h) (m)])</f>
        <v>585.63754809433908</v>
      </c>
      <c r="AG488" s="11">
        <f>AVERAGE(Table15[Velocity Zone 6 (25 + Km/h) (m)])</f>
        <v>55.103452830188672</v>
      </c>
      <c r="AH488" s="11">
        <f>AVERAGE(Table15[Acceleration B1-3 Total Efforts (Gen 2)])</f>
        <v>70.932075471698113</v>
      </c>
      <c r="AI488" s="11">
        <f>AVERAGE(Table15[Deceleration B1-3 Total Efforts (Gen 2)])</f>
        <v>58.513207547169813</v>
      </c>
      <c r="AJ488" s="11">
        <f>AVERAGE(Table15[High Intensity Distance (m)_&gt;15])</f>
        <v>834.31266088679206</v>
      </c>
      <c r="AK488" s="11">
        <f>AVERAGE(Table15[Velocity Zone 5 (20-25 Km/h) (m)])</f>
        <v>193.57165996226419</v>
      </c>
      <c r="AL488" s="11">
        <f>AVERAGE(Table15[Total Player Load])</f>
        <v>612.17092028301886</v>
      </c>
      <c r="AM488" s="11">
        <f>AVERAGE(Table15[ACC+DEC])</f>
        <v>129.44528301886791</v>
      </c>
      <c r="AN488" s="11" t="str">
        <f>TEXT(Table15[[#This Row],[Date]],"mmmm")</f>
        <v>août</v>
      </c>
      <c r="AO488" s="11" t="e">
        <f ca="1">_xlfn.MAXIFS(Table15[Total Distance (m)],Table15[Name],Table15[[#This Row],[Name]])</f>
        <v>#NAME?</v>
      </c>
      <c r="AP488" s="11" t="e">
        <f ca="1">_xlfn.MAXIFS(Table15[HSD Above 20 km/h],Table15[Name],Table15[[#This Row],[Name]])</f>
        <v>#NAME?</v>
      </c>
      <c r="AQ488" s="11" t="e">
        <f ca="1">_xlfn.MAXIFS(Table15[Maximum Velocity (km/h)],Table15[Name],Table15[[#This Row],[Name]])</f>
        <v>#NAME?</v>
      </c>
      <c r="AR488" s="9" t="e">
        <f ca="1">Table15[[#This Row],[Maximum Velocity (km/h)]]/Table15[[#This Row],[Max_Maximum Velocity (km/h)]]</f>
        <v>#NAME?</v>
      </c>
      <c r="AS488" s="11" t="e">
        <f ca="1">_xlfn.MAXIFS(Table15[Velocity Zone 4 (15-20 Km/h) (m)],Table15[Name],Table15[[#This Row],[Name]])</f>
        <v>#NAME?</v>
      </c>
      <c r="AT488" s="11" t="e">
        <f ca="1">_xlfn.MAXIFS(Table15[Velocity Zone 6 (25 + Km/h) (m)],Table15[Name],Table15[[#This Row],[Name]])</f>
        <v>#NAME?</v>
      </c>
      <c r="AU488" s="11" t="e">
        <f ca="1">_xlfn.MAXIFS(Table15[Acceleration B1-3 Total Efforts (Gen 2)],Table15[Name],Table15[[#This Row],[Name]])</f>
        <v>#NAME?</v>
      </c>
      <c r="AV488" s="11" t="e">
        <f ca="1">_xlfn.MAXIFS(Table15[Deceleration B1-3 Total Efforts (Gen 2)],Table15[Name],Table15[[#This Row],[Name]])</f>
        <v>#NAME?</v>
      </c>
      <c r="AW488" s="11" t="e">
        <f ca="1">_xlfn.MAXIFS(Table15[High Intensity Distance (m)_&gt;15],Table15[Name],Table15[[#This Row],[Name]])</f>
        <v>#NAME?</v>
      </c>
      <c r="AX488" s="11" t="e">
        <f ca="1">_xlfn.MAXIFS(Table15[Velocity Zone 5 (20-25 Km/h) (m)],Table15[Name],Table15[[#This Row],[Name]])</f>
        <v>#NAME?</v>
      </c>
      <c r="AY488" s="11" t="e">
        <f ca="1">_xlfn.MAXIFS(Table15[Total Player Load],Table15[Name],Table15[[#This Row],[Name]])</f>
        <v>#NAME?</v>
      </c>
      <c r="AZ488" s="11" t="e">
        <f ca="1">_xlfn.MAXIFS(Table15[ACC+DEC],Table15[Name],Table15[[#This Row],[Name]])</f>
        <v>#NAME?</v>
      </c>
      <c r="BA488" s="11">
        <f>CONVERT(Table15[[#This Row],[Total Duration]],"day","mn")</f>
        <v>40.850000000000009</v>
      </c>
      <c r="BB488" s="12">
        <f>Table15[[#This Row],[HSD Above 20 km/h]]/Table15[[#This Row],[Duration(min)]]</f>
        <v>0</v>
      </c>
      <c r="BC488" s="12">
        <f>Table15[[#This Row],[Velocity Zone 4 (15-20 Km/h) (m)]]/Table15[[#This Row],[Duration(min)]]</f>
        <v>0</v>
      </c>
      <c r="BD488" s="12">
        <f>Table15[[#This Row],[Velocity Zone 6 (25 + Km/h) (m)]]/Table15[[#This Row],[Duration(min)]]</f>
        <v>0</v>
      </c>
      <c r="BE488" s="12">
        <f>Table15[[#This Row],[Acceleration B1-3 Total Efforts (Gen 2)]]/Table15[[#This Row],[Duration(min)]]</f>
        <v>0</v>
      </c>
      <c r="BF488" s="12">
        <f>Table15[[#This Row],[Deceleration B1-3 Total Efforts (Gen 2)]]/Table15[[#This Row],[Duration(min)]]</f>
        <v>2.4479804161566702E-2</v>
      </c>
      <c r="BG488" s="12">
        <f>Table15[[#This Row],[High Intensity Distance (m)_&gt;15]]/Table15[[#This Row],[Duration(min)]]</f>
        <v>0</v>
      </c>
      <c r="BH488" s="12">
        <f>Table15[[#This Row],[Velocity Zone 5 (20-25 Km/h) (m)]]/Table15[[#This Row],[Duration(min)]]</f>
        <v>0</v>
      </c>
      <c r="BI488" s="12">
        <f>Table15[[#This Row],[Total Player Load]]/Table15[[#This Row],[Duration(min)]]</f>
        <v>0.73819314565483463</v>
      </c>
      <c r="BJ488" s="12">
        <f>Table15[[#This Row],[ACC+DEC]]/Table15[[#This Row],[Duration(min)]]</f>
        <v>2.4479804161566702E-2</v>
      </c>
      <c r="BK488" s="11"/>
      <c r="BL488" s="11"/>
    </row>
    <row r="489" spans="1:64" x14ac:dyDescent="0.3">
      <c r="A489" s="6" t="s">
        <v>28</v>
      </c>
      <c r="B489" s="6" t="s">
        <v>317</v>
      </c>
      <c r="C489" s="18" t="s">
        <v>318</v>
      </c>
      <c r="D489" s="6" t="s">
        <v>17</v>
      </c>
      <c r="E489" s="17" t="s">
        <v>319</v>
      </c>
      <c r="F489" s="19">
        <v>2493.2021500000001</v>
      </c>
      <c r="G489" s="19">
        <v>125.33</v>
      </c>
      <c r="H489" s="19">
        <v>22.391110000000001</v>
      </c>
      <c r="I489" s="19">
        <v>908.5</v>
      </c>
      <c r="J489" s="19">
        <v>0</v>
      </c>
      <c r="K489" s="19">
        <v>39</v>
      </c>
      <c r="L489" s="19">
        <v>27</v>
      </c>
      <c r="M489" s="19">
        <v>1033.83</v>
      </c>
      <c r="N489" s="19">
        <v>125.33</v>
      </c>
      <c r="O489" s="19">
        <v>249.95192</v>
      </c>
      <c r="P489" s="25">
        <v>61.028869999999998</v>
      </c>
      <c r="Q489" s="26">
        <f>SUM(Table15[[#This Row],[Acceleration B1-3 Total Efforts (Gen 2)]:[Deceleration B1-3 Total Efforts (Gen 2)]])</f>
        <v>66</v>
      </c>
      <c r="R489" s="22">
        <f>AVERAGEIF(Table15[Name],Table15[[#This Row],[Name]],Table15[Total Distance (m)])</f>
        <v>5226.0524104761907</v>
      </c>
      <c r="S489" s="11">
        <f>AVERAGEIF(Table15[Name],Table15[[#This Row],[Name]],Table15[HSD Above 20 km/h])</f>
        <v>191.89047666666667</v>
      </c>
      <c r="T489" s="11">
        <f>AVERAGEIF(Table15[Name],Table15[[#This Row],[Name]],Table15[Maximum Velocity (km/h)])</f>
        <v>24.023690000000002</v>
      </c>
      <c r="U489" s="11">
        <f>AVERAGEIF(Table15[Name],Table15[[#This Row],[Name]],Table15[Velocity Zone 4 (15-20 Km/h) (m)])</f>
        <v>513.75143095238082</v>
      </c>
      <c r="V489" s="11">
        <f>AVERAGEIF(Table15[Name],Table15[[#This Row],[Name]],Table15[Velocity Zone 6 (25 + Km/h) (m)])</f>
        <v>55.037619047619046</v>
      </c>
      <c r="W489" s="11">
        <f>AVERAGEIF(Table15[Name],Table15[[#This Row],[Name]],Table15[Acceleration B1-3 Total Efforts (Gen 2)])</f>
        <v>62.238095238095241</v>
      </c>
      <c r="X489" s="11">
        <f>AVERAGEIF(Table15[Name],Table15[[#This Row],[Name]],Table15[Deceleration B1-3 Total Efforts (Gen 2)])</f>
        <v>39.761904761904759</v>
      </c>
      <c r="Y489" s="11">
        <f>AVERAGEIF(Table15[Name],Table15[[#This Row],[Name]],Table15[High Intensity Distance (m)_&gt;15])</f>
        <v>705.64190761904752</v>
      </c>
      <c r="Z489" s="11">
        <f>AVERAGEIF(Table15[Name],Table15[[#This Row],[Name]],Table15[Velocity Zone 5 (20-25 Km/h) (m)])</f>
        <v>136.85285761904763</v>
      </c>
      <c r="AA489" s="11">
        <f>AVERAGEIF(Table15[Name],Table15[[#This Row],[Name]],Table15[Total Player Load])</f>
        <v>519.94061999999997</v>
      </c>
      <c r="AB489" s="11">
        <f>AVERAGEIF(Table15[Name],Table15[[#This Row],[Name]],Table15[ACC+DEC])</f>
        <v>102</v>
      </c>
      <c r="AC489" s="11">
        <f>AVERAGE(Table15[Total Distance (m)])</f>
        <v>5546.0900840188679</v>
      </c>
      <c r="AD489" s="11">
        <f>AVERAGE(Table15[HSD Above 20 km/h])</f>
        <v>248.67511279245289</v>
      </c>
      <c r="AE489" s="11">
        <f>AVERAGE(Table15[Maximum Velocity (km/h)])</f>
        <v>25.938714150943401</v>
      </c>
      <c r="AF489" s="11">
        <f>AVERAGE(Table15[Velocity Zone 4 (15-20 Km/h) (m)])</f>
        <v>585.63754809433908</v>
      </c>
      <c r="AG489" s="11">
        <f>AVERAGE(Table15[Velocity Zone 6 (25 + Km/h) (m)])</f>
        <v>55.103452830188672</v>
      </c>
      <c r="AH489" s="11">
        <f>AVERAGE(Table15[Acceleration B1-3 Total Efforts (Gen 2)])</f>
        <v>70.932075471698113</v>
      </c>
      <c r="AI489" s="11">
        <f>AVERAGE(Table15[Deceleration B1-3 Total Efforts (Gen 2)])</f>
        <v>58.513207547169813</v>
      </c>
      <c r="AJ489" s="11">
        <f>AVERAGE(Table15[High Intensity Distance (m)_&gt;15])</f>
        <v>834.31266088679206</v>
      </c>
      <c r="AK489" s="11">
        <f>AVERAGE(Table15[Velocity Zone 5 (20-25 Km/h) (m)])</f>
        <v>193.57165996226419</v>
      </c>
      <c r="AL489" s="11">
        <f>AVERAGE(Table15[Total Player Load])</f>
        <v>612.17092028301886</v>
      </c>
      <c r="AM489" s="11">
        <f>AVERAGE(Table15[ACC+DEC])</f>
        <v>129.44528301886791</v>
      </c>
      <c r="AN489" s="11" t="str">
        <f>TEXT(Table15[[#This Row],[Date]],"mmmm")</f>
        <v>août</v>
      </c>
      <c r="AO489" s="11" t="e">
        <f ca="1">_xlfn.MAXIFS(Table15[Total Distance (m)],Table15[Name],Table15[[#This Row],[Name]])</f>
        <v>#NAME?</v>
      </c>
      <c r="AP489" s="11" t="e">
        <f ca="1">_xlfn.MAXIFS(Table15[HSD Above 20 km/h],Table15[Name],Table15[[#This Row],[Name]])</f>
        <v>#NAME?</v>
      </c>
      <c r="AQ489" s="11" t="e">
        <f ca="1">_xlfn.MAXIFS(Table15[Maximum Velocity (km/h)],Table15[Name],Table15[[#This Row],[Name]])</f>
        <v>#NAME?</v>
      </c>
      <c r="AR489" s="9" t="e">
        <f ca="1">Table15[[#This Row],[Maximum Velocity (km/h)]]/Table15[[#This Row],[Max_Maximum Velocity (km/h)]]</f>
        <v>#NAME?</v>
      </c>
      <c r="AS489" s="11" t="e">
        <f ca="1">_xlfn.MAXIFS(Table15[Velocity Zone 4 (15-20 Km/h) (m)],Table15[Name],Table15[[#This Row],[Name]])</f>
        <v>#NAME?</v>
      </c>
      <c r="AT489" s="11" t="e">
        <f ca="1">_xlfn.MAXIFS(Table15[Velocity Zone 6 (25 + Km/h) (m)],Table15[Name],Table15[[#This Row],[Name]])</f>
        <v>#NAME?</v>
      </c>
      <c r="AU489" s="11" t="e">
        <f ca="1">_xlfn.MAXIFS(Table15[Acceleration B1-3 Total Efforts (Gen 2)],Table15[Name],Table15[[#This Row],[Name]])</f>
        <v>#NAME?</v>
      </c>
      <c r="AV489" s="11" t="e">
        <f ca="1">_xlfn.MAXIFS(Table15[Deceleration B1-3 Total Efforts (Gen 2)],Table15[Name],Table15[[#This Row],[Name]])</f>
        <v>#NAME?</v>
      </c>
      <c r="AW489" s="11" t="e">
        <f ca="1">_xlfn.MAXIFS(Table15[High Intensity Distance (m)_&gt;15],Table15[Name],Table15[[#This Row],[Name]])</f>
        <v>#NAME?</v>
      </c>
      <c r="AX489" s="11" t="e">
        <f ca="1">_xlfn.MAXIFS(Table15[Velocity Zone 5 (20-25 Km/h) (m)],Table15[Name],Table15[[#This Row],[Name]])</f>
        <v>#NAME?</v>
      </c>
      <c r="AY489" s="11" t="e">
        <f ca="1">_xlfn.MAXIFS(Table15[Total Player Load],Table15[Name],Table15[[#This Row],[Name]])</f>
        <v>#NAME?</v>
      </c>
      <c r="AZ489" s="11" t="e">
        <f ca="1">_xlfn.MAXIFS(Table15[ACC+DEC],Table15[Name],Table15[[#This Row],[Name]])</f>
        <v>#NAME?</v>
      </c>
      <c r="BA489" s="11">
        <f>CONVERT(Table15[[#This Row],[Total Duration]],"day","mn")</f>
        <v>40.850000000000009</v>
      </c>
      <c r="BB489" s="12">
        <f>Table15[[#This Row],[HSD Above 20 km/h]]/Table15[[#This Row],[Duration(min)]]</f>
        <v>3.0680538555691546</v>
      </c>
      <c r="BC489" s="12">
        <f>Table15[[#This Row],[Velocity Zone 4 (15-20 Km/h) (m)]]/Table15[[#This Row],[Duration(min)]]</f>
        <v>22.239902080783349</v>
      </c>
      <c r="BD489" s="12">
        <f>Table15[[#This Row],[Velocity Zone 6 (25 + Km/h) (m)]]/Table15[[#This Row],[Duration(min)]]</f>
        <v>0</v>
      </c>
      <c r="BE489" s="12">
        <f>Table15[[#This Row],[Acceleration B1-3 Total Efforts (Gen 2)]]/Table15[[#This Row],[Duration(min)]]</f>
        <v>0.95471236230110135</v>
      </c>
      <c r="BF489" s="12">
        <f>Table15[[#This Row],[Deceleration B1-3 Total Efforts (Gen 2)]]/Table15[[#This Row],[Duration(min)]]</f>
        <v>0.66095471236230097</v>
      </c>
      <c r="BG489" s="12">
        <f>Table15[[#This Row],[High Intensity Distance (m)_&gt;15]]/Table15[[#This Row],[Duration(min)]]</f>
        <v>25.307955936352503</v>
      </c>
      <c r="BH489" s="12">
        <f>Table15[[#This Row],[Velocity Zone 5 (20-25 Km/h) (m)]]/Table15[[#This Row],[Duration(min)]]</f>
        <v>3.0680538555691546</v>
      </c>
      <c r="BI489" s="12">
        <f>Table15[[#This Row],[Total Player Load]]/Table15[[#This Row],[Duration(min)]]</f>
        <v>6.1187740514075877</v>
      </c>
      <c r="BJ489" s="12">
        <f>Table15[[#This Row],[ACC+DEC]]/Table15[[#This Row],[Duration(min)]]</f>
        <v>1.6156670746634023</v>
      </c>
      <c r="BK489" s="11"/>
      <c r="BL489" s="11"/>
    </row>
    <row r="490" spans="1:64" x14ac:dyDescent="0.3">
      <c r="A490" s="6" t="s">
        <v>29</v>
      </c>
      <c r="B490" s="6" t="s">
        <v>317</v>
      </c>
      <c r="C490" s="18" t="s">
        <v>318</v>
      </c>
      <c r="D490" s="6" t="s">
        <v>19</v>
      </c>
      <c r="E490" s="17" t="s">
        <v>319</v>
      </c>
      <c r="F490" s="19">
        <v>239.67843999999999</v>
      </c>
      <c r="G490" s="19">
        <v>0</v>
      </c>
      <c r="H490" s="19">
        <v>10.982989999999999</v>
      </c>
      <c r="I490" s="19">
        <v>0</v>
      </c>
      <c r="J490" s="19">
        <v>0</v>
      </c>
      <c r="K490" s="19">
        <v>0</v>
      </c>
      <c r="L490" s="19">
        <v>0</v>
      </c>
      <c r="M490" s="19">
        <v>0</v>
      </c>
      <c r="N490" s="19">
        <v>0</v>
      </c>
      <c r="O490" s="19">
        <v>28.087669999999999</v>
      </c>
      <c r="P490" s="25">
        <v>5.8668699999999996</v>
      </c>
      <c r="Q490" s="26">
        <f>SUM(Table15[[#This Row],[Acceleration B1-3 Total Efforts (Gen 2)]:[Deceleration B1-3 Total Efforts (Gen 2)]])</f>
        <v>0</v>
      </c>
      <c r="R490" s="22">
        <f>AVERAGEIF(Table15[Name],Table15[[#This Row],[Name]],Table15[Total Distance (m)])</f>
        <v>5728.9490364516105</v>
      </c>
      <c r="S490" s="11">
        <f>AVERAGEIF(Table15[Name],Table15[[#This Row],[Name]],Table15[HSD Above 20 km/h])</f>
        <v>239.85128903225805</v>
      </c>
      <c r="T490" s="11">
        <f>AVERAGEIF(Table15[Name],Table15[[#This Row],[Name]],Table15[Maximum Velocity (km/h)])</f>
        <v>25.935883548387089</v>
      </c>
      <c r="U490" s="11">
        <f>AVERAGEIF(Table15[Name],Table15[[#This Row],[Name]],Table15[Velocity Zone 4 (15-20 Km/h) (m)])</f>
        <v>718.38871516129029</v>
      </c>
      <c r="V490" s="11">
        <f>AVERAGEIF(Table15[Name],Table15[[#This Row],[Name]],Table15[Velocity Zone 6 (25 + Km/h) (m)])</f>
        <v>46.860967419354829</v>
      </c>
      <c r="W490" s="11">
        <f>AVERAGEIF(Table15[Name],Table15[[#This Row],[Name]],Table15[Acceleration B1-3 Total Efforts (Gen 2)])</f>
        <v>75.193548387096769</v>
      </c>
      <c r="X490" s="11">
        <f>AVERAGEIF(Table15[Name],Table15[[#This Row],[Name]],Table15[Deceleration B1-3 Total Efforts (Gen 2)])</f>
        <v>57.548387096774192</v>
      </c>
      <c r="Y490" s="11">
        <f>AVERAGEIF(Table15[Name],Table15[[#This Row],[Name]],Table15[High Intensity Distance (m)_&gt;15])</f>
        <v>958.24000419354843</v>
      </c>
      <c r="Z490" s="11">
        <f>AVERAGEIF(Table15[Name],Table15[[#This Row],[Name]],Table15[Velocity Zone 5 (20-25 Km/h) (m)])</f>
        <v>192.99032161290322</v>
      </c>
      <c r="AA490" s="11">
        <f>AVERAGEIF(Table15[Name],Table15[[#This Row],[Name]],Table15[Total Player Load])</f>
        <v>618.45316032258052</v>
      </c>
      <c r="AB490" s="11">
        <f>AVERAGEIF(Table15[Name],Table15[[#This Row],[Name]],Table15[ACC+DEC])</f>
        <v>132.74193548387098</v>
      </c>
      <c r="AC490" s="11">
        <f>AVERAGE(Table15[Total Distance (m)])</f>
        <v>5546.0900840188679</v>
      </c>
      <c r="AD490" s="11">
        <f>AVERAGE(Table15[HSD Above 20 km/h])</f>
        <v>248.67511279245289</v>
      </c>
      <c r="AE490" s="11">
        <f>AVERAGE(Table15[Maximum Velocity (km/h)])</f>
        <v>25.938714150943401</v>
      </c>
      <c r="AF490" s="11">
        <f>AVERAGE(Table15[Velocity Zone 4 (15-20 Km/h) (m)])</f>
        <v>585.63754809433908</v>
      </c>
      <c r="AG490" s="11">
        <f>AVERAGE(Table15[Velocity Zone 6 (25 + Km/h) (m)])</f>
        <v>55.103452830188672</v>
      </c>
      <c r="AH490" s="11">
        <f>AVERAGE(Table15[Acceleration B1-3 Total Efforts (Gen 2)])</f>
        <v>70.932075471698113</v>
      </c>
      <c r="AI490" s="11">
        <f>AVERAGE(Table15[Deceleration B1-3 Total Efforts (Gen 2)])</f>
        <v>58.513207547169813</v>
      </c>
      <c r="AJ490" s="11">
        <f>AVERAGE(Table15[High Intensity Distance (m)_&gt;15])</f>
        <v>834.31266088679206</v>
      </c>
      <c r="AK490" s="11">
        <f>AVERAGE(Table15[Velocity Zone 5 (20-25 Km/h) (m)])</f>
        <v>193.57165996226419</v>
      </c>
      <c r="AL490" s="11">
        <f>AVERAGE(Table15[Total Player Load])</f>
        <v>612.17092028301886</v>
      </c>
      <c r="AM490" s="11">
        <f>AVERAGE(Table15[ACC+DEC])</f>
        <v>129.44528301886791</v>
      </c>
      <c r="AN490" s="11" t="str">
        <f>TEXT(Table15[[#This Row],[Date]],"mmmm")</f>
        <v>août</v>
      </c>
      <c r="AO490" s="11" t="e">
        <f ca="1">_xlfn.MAXIFS(Table15[Total Distance (m)],Table15[Name],Table15[[#This Row],[Name]])</f>
        <v>#NAME?</v>
      </c>
      <c r="AP490" s="11" t="e">
        <f ca="1">_xlfn.MAXIFS(Table15[HSD Above 20 km/h],Table15[Name],Table15[[#This Row],[Name]])</f>
        <v>#NAME?</v>
      </c>
      <c r="AQ490" s="11" t="e">
        <f ca="1">_xlfn.MAXIFS(Table15[Maximum Velocity (km/h)],Table15[Name],Table15[[#This Row],[Name]])</f>
        <v>#NAME?</v>
      </c>
      <c r="AR490" s="9" t="e">
        <f ca="1">Table15[[#This Row],[Maximum Velocity (km/h)]]/Table15[[#This Row],[Max_Maximum Velocity (km/h)]]</f>
        <v>#NAME?</v>
      </c>
      <c r="AS490" s="11" t="e">
        <f ca="1">_xlfn.MAXIFS(Table15[Velocity Zone 4 (15-20 Km/h) (m)],Table15[Name],Table15[[#This Row],[Name]])</f>
        <v>#NAME?</v>
      </c>
      <c r="AT490" s="11" t="e">
        <f ca="1">_xlfn.MAXIFS(Table15[Velocity Zone 6 (25 + Km/h) (m)],Table15[Name],Table15[[#This Row],[Name]])</f>
        <v>#NAME?</v>
      </c>
      <c r="AU490" s="11" t="e">
        <f ca="1">_xlfn.MAXIFS(Table15[Acceleration B1-3 Total Efforts (Gen 2)],Table15[Name],Table15[[#This Row],[Name]])</f>
        <v>#NAME?</v>
      </c>
      <c r="AV490" s="11" t="e">
        <f ca="1">_xlfn.MAXIFS(Table15[Deceleration B1-3 Total Efforts (Gen 2)],Table15[Name],Table15[[#This Row],[Name]])</f>
        <v>#NAME?</v>
      </c>
      <c r="AW490" s="11" t="e">
        <f ca="1">_xlfn.MAXIFS(Table15[High Intensity Distance (m)_&gt;15],Table15[Name],Table15[[#This Row],[Name]])</f>
        <v>#NAME?</v>
      </c>
      <c r="AX490" s="11" t="e">
        <f ca="1">_xlfn.MAXIFS(Table15[Velocity Zone 5 (20-25 Km/h) (m)],Table15[Name],Table15[[#This Row],[Name]])</f>
        <v>#NAME?</v>
      </c>
      <c r="AY490" s="11" t="e">
        <f ca="1">_xlfn.MAXIFS(Table15[Total Player Load],Table15[Name],Table15[[#This Row],[Name]])</f>
        <v>#NAME?</v>
      </c>
      <c r="AZ490" s="11" t="e">
        <f ca="1">_xlfn.MAXIFS(Table15[ACC+DEC],Table15[Name],Table15[[#This Row],[Name]])</f>
        <v>#NAME?</v>
      </c>
      <c r="BA490" s="11">
        <f>CONVERT(Table15[[#This Row],[Total Duration]],"day","mn")</f>
        <v>40.850000000000009</v>
      </c>
      <c r="BB490" s="12">
        <f>Table15[[#This Row],[HSD Above 20 km/h]]/Table15[[#This Row],[Duration(min)]]</f>
        <v>0</v>
      </c>
      <c r="BC490" s="12">
        <f>Table15[[#This Row],[Velocity Zone 4 (15-20 Km/h) (m)]]/Table15[[#This Row],[Duration(min)]]</f>
        <v>0</v>
      </c>
      <c r="BD490" s="12">
        <f>Table15[[#This Row],[Velocity Zone 6 (25 + Km/h) (m)]]/Table15[[#This Row],[Duration(min)]]</f>
        <v>0</v>
      </c>
      <c r="BE490" s="12">
        <f>Table15[[#This Row],[Acceleration B1-3 Total Efforts (Gen 2)]]/Table15[[#This Row],[Duration(min)]]</f>
        <v>0</v>
      </c>
      <c r="BF490" s="12">
        <f>Table15[[#This Row],[Deceleration B1-3 Total Efforts (Gen 2)]]/Table15[[#This Row],[Duration(min)]]</f>
        <v>0</v>
      </c>
      <c r="BG490" s="12">
        <f>Table15[[#This Row],[High Intensity Distance (m)_&gt;15]]/Table15[[#This Row],[Duration(min)]]</f>
        <v>0</v>
      </c>
      <c r="BH490" s="12">
        <f>Table15[[#This Row],[Velocity Zone 5 (20-25 Km/h) (m)]]/Table15[[#This Row],[Duration(min)]]</f>
        <v>0</v>
      </c>
      <c r="BI490" s="12">
        <f>Table15[[#This Row],[Total Player Load]]/Table15[[#This Row],[Duration(min)]]</f>
        <v>0.68758066095471215</v>
      </c>
      <c r="BJ490" s="12">
        <f>Table15[[#This Row],[ACC+DEC]]/Table15[[#This Row],[Duration(min)]]</f>
        <v>0</v>
      </c>
      <c r="BK490" s="11"/>
      <c r="BL490" s="11"/>
    </row>
    <row r="491" spans="1:64" x14ac:dyDescent="0.3">
      <c r="A491" s="6" t="s">
        <v>208</v>
      </c>
      <c r="B491" s="6" t="s">
        <v>317</v>
      </c>
      <c r="C491" s="18" t="s">
        <v>318</v>
      </c>
      <c r="D491" s="6" t="s">
        <v>17</v>
      </c>
      <c r="E491" s="17" t="s">
        <v>319</v>
      </c>
      <c r="F491" s="19">
        <v>1262.42407</v>
      </c>
      <c r="G491" s="19">
        <v>3.99</v>
      </c>
      <c r="H491" s="19">
        <v>20.46829</v>
      </c>
      <c r="I491" s="19">
        <v>94.33</v>
      </c>
      <c r="J491" s="19">
        <v>0</v>
      </c>
      <c r="K491" s="19">
        <v>45</v>
      </c>
      <c r="L491" s="19">
        <v>37</v>
      </c>
      <c r="M491" s="19">
        <v>98.32</v>
      </c>
      <c r="N491" s="19">
        <v>3.99</v>
      </c>
      <c r="O491" s="19">
        <v>205.10812000000001</v>
      </c>
      <c r="P491" s="25">
        <v>31.402670000000001</v>
      </c>
      <c r="Q491" s="26">
        <f>SUM(Table15[[#This Row],[Acceleration B1-3 Total Efforts (Gen 2)]:[Deceleration B1-3 Total Efforts (Gen 2)]])</f>
        <v>82</v>
      </c>
      <c r="R491" s="22">
        <f>AVERAGEIF(Table15[Name],Table15[[#This Row],[Name]],Table15[Total Distance (m)])</f>
        <v>2747.8010836363628</v>
      </c>
      <c r="S491" s="11">
        <f>AVERAGEIF(Table15[Name],Table15[[#This Row],[Name]],Table15[HSD Above 20 km/h])</f>
        <v>134.42545636363636</v>
      </c>
      <c r="T491" s="11">
        <f>AVERAGEIF(Table15[Name],Table15[[#This Row],[Name]],Table15[Maximum Velocity (km/h)])</f>
        <v>23.561767272727273</v>
      </c>
      <c r="U491" s="11">
        <f>AVERAGEIF(Table15[Name],Table15[[#This Row],[Name]],Table15[Velocity Zone 4 (15-20 Km/h) (m)])</f>
        <v>313.58000090909093</v>
      </c>
      <c r="V491" s="11">
        <f>AVERAGEIF(Table15[Name],Table15[[#This Row],[Name]],Table15[Velocity Zone 6 (25 + Km/h) (m)])</f>
        <v>29.54091</v>
      </c>
      <c r="W491" s="11">
        <f>AVERAGEIF(Table15[Name],Table15[[#This Row],[Name]],Table15[Acceleration B1-3 Total Efforts (Gen 2)])</f>
        <v>30.818181818181817</v>
      </c>
      <c r="X491" s="11">
        <f>AVERAGEIF(Table15[Name],Table15[[#This Row],[Name]],Table15[Deceleration B1-3 Total Efforts (Gen 2)])</f>
        <v>21</v>
      </c>
      <c r="Y491" s="11">
        <f>AVERAGEIF(Table15[Name],Table15[[#This Row],[Name]],Table15[High Intensity Distance (m)_&gt;15])</f>
        <v>448.00545727272714</v>
      </c>
      <c r="Z491" s="11">
        <f>AVERAGEIF(Table15[Name],Table15[[#This Row],[Name]],Table15[Velocity Zone 5 (20-25 Km/h) (m)])</f>
        <v>104.88454636363636</v>
      </c>
      <c r="AA491" s="11">
        <f>AVERAGEIF(Table15[Name],Table15[[#This Row],[Name]],Table15[Total Player Load])</f>
        <v>397.17121454545452</v>
      </c>
      <c r="AB491" s="11">
        <f>AVERAGEIF(Table15[Name],Table15[[#This Row],[Name]],Table15[ACC+DEC])</f>
        <v>51.81818181818182</v>
      </c>
      <c r="AC491" s="11">
        <f>AVERAGE(Table15[Total Distance (m)])</f>
        <v>5546.0900840188679</v>
      </c>
      <c r="AD491" s="11">
        <f>AVERAGE(Table15[HSD Above 20 km/h])</f>
        <v>248.67511279245289</v>
      </c>
      <c r="AE491" s="11">
        <f>AVERAGE(Table15[Maximum Velocity (km/h)])</f>
        <v>25.938714150943401</v>
      </c>
      <c r="AF491" s="11">
        <f>AVERAGE(Table15[Velocity Zone 4 (15-20 Km/h) (m)])</f>
        <v>585.63754809433908</v>
      </c>
      <c r="AG491" s="11">
        <f>AVERAGE(Table15[Velocity Zone 6 (25 + Km/h) (m)])</f>
        <v>55.103452830188672</v>
      </c>
      <c r="AH491" s="11">
        <f>AVERAGE(Table15[Acceleration B1-3 Total Efforts (Gen 2)])</f>
        <v>70.932075471698113</v>
      </c>
      <c r="AI491" s="11">
        <f>AVERAGE(Table15[Deceleration B1-3 Total Efforts (Gen 2)])</f>
        <v>58.513207547169813</v>
      </c>
      <c r="AJ491" s="11">
        <f>AVERAGE(Table15[High Intensity Distance (m)_&gt;15])</f>
        <v>834.31266088679206</v>
      </c>
      <c r="AK491" s="11">
        <f>AVERAGE(Table15[Velocity Zone 5 (20-25 Km/h) (m)])</f>
        <v>193.57165996226419</v>
      </c>
      <c r="AL491" s="11">
        <f>AVERAGE(Table15[Total Player Load])</f>
        <v>612.17092028301886</v>
      </c>
      <c r="AM491" s="11">
        <f>AVERAGE(Table15[ACC+DEC])</f>
        <v>129.44528301886791</v>
      </c>
      <c r="AN491" s="11" t="str">
        <f>TEXT(Table15[[#This Row],[Date]],"mmmm")</f>
        <v>août</v>
      </c>
      <c r="AO491" s="11" t="e">
        <f ca="1">_xlfn.MAXIFS(Table15[Total Distance (m)],Table15[Name],Table15[[#This Row],[Name]])</f>
        <v>#NAME?</v>
      </c>
      <c r="AP491" s="11" t="e">
        <f ca="1">_xlfn.MAXIFS(Table15[HSD Above 20 km/h],Table15[Name],Table15[[#This Row],[Name]])</f>
        <v>#NAME?</v>
      </c>
      <c r="AQ491" s="11" t="e">
        <f ca="1">_xlfn.MAXIFS(Table15[Maximum Velocity (km/h)],Table15[Name],Table15[[#This Row],[Name]])</f>
        <v>#NAME?</v>
      </c>
      <c r="AR491" s="9" t="e">
        <f ca="1">Table15[[#This Row],[Maximum Velocity (km/h)]]/Table15[[#This Row],[Max_Maximum Velocity (km/h)]]</f>
        <v>#NAME?</v>
      </c>
      <c r="AS491" s="11" t="e">
        <f ca="1">_xlfn.MAXIFS(Table15[Velocity Zone 4 (15-20 Km/h) (m)],Table15[Name],Table15[[#This Row],[Name]])</f>
        <v>#NAME?</v>
      </c>
      <c r="AT491" s="11" t="e">
        <f ca="1">_xlfn.MAXIFS(Table15[Velocity Zone 6 (25 + Km/h) (m)],Table15[Name],Table15[[#This Row],[Name]])</f>
        <v>#NAME?</v>
      </c>
      <c r="AU491" s="11" t="e">
        <f ca="1">_xlfn.MAXIFS(Table15[Acceleration B1-3 Total Efforts (Gen 2)],Table15[Name],Table15[[#This Row],[Name]])</f>
        <v>#NAME?</v>
      </c>
      <c r="AV491" s="11" t="e">
        <f ca="1">_xlfn.MAXIFS(Table15[Deceleration B1-3 Total Efforts (Gen 2)],Table15[Name],Table15[[#This Row],[Name]])</f>
        <v>#NAME?</v>
      </c>
      <c r="AW491" s="11" t="e">
        <f ca="1">_xlfn.MAXIFS(Table15[High Intensity Distance (m)_&gt;15],Table15[Name],Table15[[#This Row],[Name]])</f>
        <v>#NAME?</v>
      </c>
      <c r="AX491" s="11" t="e">
        <f ca="1">_xlfn.MAXIFS(Table15[Velocity Zone 5 (20-25 Km/h) (m)],Table15[Name],Table15[[#This Row],[Name]])</f>
        <v>#NAME?</v>
      </c>
      <c r="AY491" s="11" t="e">
        <f ca="1">_xlfn.MAXIFS(Table15[Total Player Load],Table15[Name],Table15[[#This Row],[Name]])</f>
        <v>#NAME?</v>
      </c>
      <c r="AZ491" s="11" t="e">
        <f ca="1">_xlfn.MAXIFS(Table15[ACC+DEC],Table15[Name],Table15[[#This Row],[Name]])</f>
        <v>#NAME?</v>
      </c>
      <c r="BA491" s="11">
        <f>CONVERT(Table15[[#This Row],[Total Duration]],"day","mn")</f>
        <v>40.850000000000009</v>
      </c>
      <c r="BB491" s="12">
        <f>Table15[[#This Row],[HSD Above 20 km/h]]/Table15[[#This Row],[Duration(min)]]</f>
        <v>9.7674418604651148E-2</v>
      </c>
      <c r="BC491" s="12">
        <f>Table15[[#This Row],[Velocity Zone 4 (15-20 Km/h) (m)]]/Table15[[#This Row],[Duration(min)]]</f>
        <v>2.3091799265605868</v>
      </c>
      <c r="BD491" s="12">
        <f>Table15[[#This Row],[Velocity Zone 6 (25 + Km/h) (m)]]/Table15[[#This Row],[Duration(min)]]</f>
        <v>0</v>
      </c>
      <c r="BE491" s="12">
        <f>Table15[[#This Row],[Acceleration B1-3 Total Efforts (Gen 2)]]/Table15[[#This Row],[Duration(min)]]</f>
        <v>1.1015911872705015</v>
      </c>
      <c r="BF491" s="12">
        <f>Table15[[#This Row],[Deceleration B1-3 Total Efforts (Gen 2)]]/Table15[[#This Row],[Duration(min)]]</f>
        <v>0.90575275397796795</v>
      </c>
      <c r="BG491" s="12">
        <f>Table15[[#This Row],[High Intensity Distance (m)_&gt;15]]/Table15[[#This Row],[Duration(min)]]</f>
        <v>2.4068543451652382</v>
      </c>
      <c r="BH491" s="12">
        <f>Table15[[#This Row],[Velocity Zone 5 (20-25 Km/h) (m)]]/Table15[[#This Row],[Duration(min)]]</f>
        <v>9.7674418604651148E-2</v>
      </c>
      <c r="BI491" s="12">
        <f>Table15[[#This Row],[Total Player Load]]/Table15[[#This Row],[Duration(min)]]</f>
        <v>5.0210066095471229</v>
      </c>
      <c r="BJ491" s="12">
        <f>Table15[[#This Row],[ACC+DEC]]/Table15[[#This Row],[Duration(min)]]</f>
        <v>2.0073439412484695</v>
      </c>
      <c r="BK491" s="11"/>
      <c r="BL491" s="11"/>
    </row>
    <row r="492" spans="1:64" x14ac:dyDescent="0.3">
      <c r="A492" s="6" t="s">
        <v>30</v>
      </c>
      <c r="B492" s="6" t="s">
        <v>317</v>
      </c>
      <c r="C492" s="18" t="s">
        <v>318</v>
      </c>
      <c r="D492" s="6" t="s">
        <v>21</v>
      </c>
      <c r="E492" s="17" t="s">
        <v>319</v>
      </c>
      <c r="F492" s="19">
        <v>1294.3950199999999</v>
      </c>
      <c r="G492" s="19">
        <v>537.81998999999996</v>
      </c>
      <c r="H492" s="19">
        <v>31.829789999999999</v>
      </c>
      <c r="I492" s="19">
        <v>235.92999</v>
      </c>
      <c r="J492" s="19">
        <v>224.11</v>
      </c>
      <c r="K492" s="19">
        <v>38</v>
      </c>
      <c r="L492" s="19">
        <v>32</v>
      </c>
      <c r="M492" s="19">
        <v>773.74998000000005</v>
      </c>
      <c r="N492" s="19">
        <v>313.70999</v>
      </c>
      <c r="O492" s="19">
        <v>171.21884</v>
      </c>
      <c r="P492" s="25">
        <v>32.703670000000002</v>
      </c>
      <c r="Q492" s="26">
        <f>SUM(Table15[[#This Row],[Acceleration B1-3 Total Efforts (Gen 2)]:[Deceleration B1-3 Total Efforts (Gen 2)]])</f>
        <v>70</v>
      </c>
      <c r="R492" s="22">
        <f>AVERAGEIF(Table15[Name],Table15[[#This Row],[Name]],Table15[Total Distance (m)])</f>
        <v>6327.7802760000004</v>
      </c>
      <c r="S492" s="11">
        <f>AVERAGEIF(Table15[Name],Table15[[#This Row],[Name]],Table15[HSD Above 20 km/h])</f>
        <v>269.76999760000001</v>
      </c>
      <c r="T492" s="11">
        <f>AVERAGEIF(Table15[Name],Table15[[#This Row],[Name]],Table15[Maximum Velocity (km/h)])</f>
        <v>26.616227999999992</v>
      </c>
      <c r="U492" s="11">
        <f>AVERAGEIF(Table15[Name],Table15[[#This Row],[Name]],Table15[Velocity Zone 4 (15-20 Km/h) (m)])</f>
        <v>618.62719760000004</v>
      </c>
      <c r="V492" s="11">
        <f>AVERAGEIF(Table15[Name],Table15[[#This Row],[Name]],Table15[Velocity Zone 6 (25 + Km/h) (m)])</f>
        <v>55.423999599999988</v>
      </c>
      <c r="W492" s="11">
        <f>AVERAGEIF(Table15[Name],Table15[[#This Row],[Name]],Table15[Acceleration B1-3 Total Efforts (Gen 2)])</f>
        <v>72.12</v>
      </c>
      <c r="X492" s="11">
        <f>AVERAGEIF(Table15[Name],Table15[[#This Row],[Name]],Table15[Deceleration B1-3 Total Efforts (Gen 2)])</f>
        <v>69.84</v>
      </c>
      <c r="Y492" s="11">
        <f>AVERAGEIF(Table15[Name],Table15[[#This Row],[Name]],Table15[High Intensity Distance (m)_&gt;15])</f>
        <v>888.39719520000017</v>
      </c>
      <c r="Z492" s="11">
        <f>AVERAGEIF(Table15[Name],Table15[[#This Row],[Name]],Table15[Velocity Zone 5 (20-25 Km/h) (m)])</f>
        <v>214.34599800000004</v>
      </c>
      <c r="AA492" s="11">
        <f>AVERAGEIF(Table15[Name],Table15[[#This Row],[Name]],Table15[Total Player Load])</f>
        <v>767.42658760000006</v>
      </c>
      <c r="AB492" s="11">
        <f>AVERAGEIF(Table15[Name],Table15[[#This Row],[Name]],Table15[ACC+DEC])</f>
        <v>141.96</v>
      </c>
      <c r="AC492" s="11">
        <f>AVERAGE(Table15[Total Distance (m)])</f>
        <v>5546.0900840188679</v>
      </c>
      <c r="AD492" s="11">
        <f>AVERAGE(Table15[HSD Above 20 km/h])</f>
        <v>248.67511279245289</v>
      </c>
      <c r="AE492" s="11">
        <f>AVERAGE(Table15[Maximum Velocity (km/h)])</f>
        <v>25.938714150943401</v>
      </c>
      <c r="AF492" s="11">
        <f>AVERAGE(Table15[Velocity Zone 4 (15-20 Km/h) (m)])</f>
        <v>585.63754809433908</v>
      </c>
      <c r="AG492" s="11">
        <f>AVERAGE(Table15[Velocity Zone 6 (25 + Km/h) (m)])</f>
        <v>55.103452830188672</v>
      </c>
      <c r="AH492" s="11">
        <f>AVERAGE(Table15[Acceleration B1-3 Total Efforts (Gen 2)])</f>
        <v>70.932075471698113</v>
      </c>
      <c r="AI492" s="11">
        <f>AVERAGE(Table15[Deceleration B1-3 Total Efforts (Gen 2)])</f>
        <v>58.513207547169813</v>
      </c>
      <c r="AJ492" s="11">
        <f>AVERAGE(Table15[High Intensity Distance (m)_&gt;15])</f>
        <v>834.31266088679206</v>
      </c>
      <c r="AK492" s="11">
        <f>AVERAGE(Table15[Velocity Zone 5 (20-25 Km/h) (m)])</f>
        <v>193.57165996226419</v>
      </c>
      <c r="AL492" s="11">
        <f>AVERAGE(Table15[Total Player Load])</f>
        <v>612.17092028301886</v>
      </c>
      <c r="AM492" s="11">
        <f>AVERAGE(Table15[ACC+DEC])</f>
        <v>129.44528301886791</v>
      </c>
      <c r="AN492" s="11" t="str">
        <f>TEXT(Table15[[#This Row],[Date]],"mmmm")</f>
        <v>août</v>
      </c>
      <c r="AO492" s="11" t="e">
        <f ca="1">_xlfn.MAXIFS(Table15[Total Distance (m)],Table15[Name],Table15[[#This Row],[Name]])</f>
        <v>#NAME?</v>
      </c>
      <c r="AP492" s="11" t="e">
        <f ca="1">_xlfn.MAXIFS(Table15[HSD Above 20 km/h],Table15[Name],Table15[[#This Row],[Name]])</f>
        <v>#NAME?</v>
      </c>
      <c r="AQ492" s="11" t="e">
        <f ca="1">_xlfn.MAXIFS(Table15[Maximum Velocity (km/h)],Table15[Name],Table15[[#This Row],[Name]])</f>
        <v>#NAME?</v>
      </c>
      <c r="AR492" s="9" t="e">
        <f ca="1">Table15[[#This Row],[Maximum Velocity (km/h)]]/Table15[[#This Row],[Max_Maximum Velocity (km/h)]]</f>
        <v>#NAME?</v>
      </c>
      <c r="AS492" s="11" t="e">
        <f ca="1">_xlfn.MAXIFS(Table15[Velocity Zone 4 (15-20 Km/h) (m)],Table15[Name],Table15[[#This Row],[Name]])</f>
        <v>#NAME?</v>
      </c>
      <c r="AT492" s="11" t="e">
        <f ca="1">_xlfn.MAXIFS(Table15[Velocity Zone 6 (25 + Km/h) (m)],Table15[Name],Table15[[#This Row],[Name]])</f>
        <v>#NAME?</v>
      </c>
      <c r="AU492" s="11" t="e">
        <f ca="1">_xlfn.MAXIFS(Table15[Acceleration B1-3 Total Efforts (Gen 2)],Table15[Name],Table15[[#This Row],[Name]])</f>
        <v>#NAME?</v>
      </c>
      <c r="AV492" s="11" t="e">
        <f ca="1">_xlfn.MAXIFS(Table15[Deceleration B1-3 Total Efforts (Gen 2)],Table15[Name],Table15[[#This Row],[Name]])</f>
        <v>#NAME?</v>
      </c>
      <c r="AW492" s="11" t="e">
        <f ca="1">_xlfn.MAXIFS(Table15[High Intensity Distance (m)_&gt;15],Table15[Name],Table15[[#This Row],[Name]])</f>
        <v>#NAME?</v>
      </c>
      <c r="AX492" s="11" t="e">
        <f ca="1">_xlfn.MAXIFS(Table15[Velocity Zone 5 (20-25 Km/h) (m)],Table15[Name],Table15[[#This Row],[Name]])</f>
        <v>#NAME?</v>
      </c>
      <c r="AY492" s="11" t="e">
        <f ca="1">_xlfn.MAXIFS(Table15[Total Player Load],Table15[Name],Table15[[#This Row],[Name]])</f>
        <v>#NAME?</v>
      </c>
      <c r="AZ492" s="11" t="e">
        <f ca="1">_xlfn.MAXIFS(Table15[ACC+DEC],Table15[Name],Table15[[#This Row],[Name]])</f>
        <v>#NAME?</v>
      </c>
      <c r="BA492" s="11">
        <f>CONVERT(Table15[[#This Row],[Total Duration]],"day","mn")</f>
        <v>40.850000000000009</v>
      </c>
      <c r="BB492" s="12">
        <f>Table15[[#This Row],[HSD Above 20 km/h]]/Table15[[#This Row],[Duration(min)]]</f>
        <v>13.165728029375762</v>
      </c>
      <c r="BC492" s="12">
        <f>Table15[[#This Row],[Velocity Zone 4 (15-20 Km/h) (m)]]/Table15[[#This Row],[Duration(min)]]</f>
        <v>5.7755199510403905</v>
      </c>
      <c r="BD492" s="12">
        <f>Table15[[#This Row],[Velocity Zone 6 (25 + Km/h) (m)]]/Table15[[#This Row],[Duration(min)]]</f>
        <v>5.4861689106487139</v>
      </c>
      <c r="BE492" s="12">
        <f>Table15[[#This Row],[Acceleration B1-3 Total Efforts (Gen 2)]]/Table15[[#This Row],[Duration(min)]]</f>
        <v>0.93023255813953465</v>
      </c>
      <c r="BF492" s="12">
        <f>Table15[[#This Row],[Deceleration B1-3 Total Efforts (Gen 2)]]/Table15[[#This Row],[Duration(min)]]</f>
        <v>0.78335373317013446</v>
      </c>
      <c r="BG492" s="12">
        <f>Table15[[#This Row],[High Intensity Distance (m)_&gt;15]]/Table15[[#This Row],[Duration(min)]]</f>
        <v>18.941247980416154</v>
      </c>
      <c r="BH492" s="12">
        <f>Table15[[#This Row],[Velocity Zone 5 (20-25 Km/h) (m)]]/Table15[[#This Row],[Duration(min)]]</f>
        <v>7.6795591187270489</v>
      </c>
      <c r="BI492" s="12">
        <f>Table15[[#This Row],[Total Player Load]]/Table15[[#This Row],[Duration(min)]]</f>
        <v>4.1914036719706234</v>
      </c>
      <c r="BJ492" s="12">
        <f>Table15[[#This Row],[ACC+DEC]]/Table15[[#This Row],[Duration(min)]]</f>
        <v>1.7135862913096691</v>
      </c>
      <c r="BK492" s="11"/>
      <c r="BL492" s="11"/>
    </row>
    <row r="493" spans="1:64" x14ac:dyDescent="0.3">
      <c r="A493" s="6" t="s">
        <v>31</v>
      </c>
      <c r="B493" s="6" t="s">
        <v>317</v>
      </c>
      <c r="C493" s="18" t="s">
        <v>318</v>
      </c>
      <c r="D493" s="6" t="s">
        <v>13</v>
      </c>
      <c r="E493" s="17" t="s">
        <v>319</v>
      </c>
      <c r="F493" s="19">
        <v>1889.0148899999999</v>
      </c>
      <c r="G493" s="19">
        <v>546.39</v>
      </c>
      <c r="H493" s="19">
        <v>33.72898</v>
      </c>
      <c r="I493" s="19">
        <v>315.85998999999998</v>
      </c>
      <c r="J493" s="19">
        <v>231.7</v>
      </c>
      <c r="K493" s="19">
        <v>40</v>
      </c>
      <c r="L493" s="19">
        <v>40</v>
      </c>
      <c r="M493" s="19">
        <v>862.24999000000003</v>
      </c>
      <c r="N493" s="19">
        <v>314.69</v>
      </c>
      <c r="O493" s="19">
        <v>221.16909999999999</v>
      </c>
      <c r="P493" s="25">
        <v>46.239510000000003</v>
      </c>
      <c r="Q493" s="26">
        <f>SUM(Table15[[#This Row],[Acceleration B1-3 Total Efforts (Gen 2)]:[Deceleration B1-3 Total Efforts (Gen 2)]])</f>
        <v>80</v>
      </c>
      <c r="R493" s="22">
        <f>AVERAGEIF(Table15[Name],Table15[[#This Row],[Name]],Table15[Total Distance (m)])</f>
        <v>5736.3535444827576</v>
      </c>
      <c r="S493" s="11">
        <f>AVERAGEIF(Table15[Name],Table15[[#This Row],[Name]],Table15[HSD Above 20 km/h])</f>
        <v>310.48689620689652</v>
      </c>
      <c r="T493" s="11">
        <f>AVERAGEIF(Table15[Name],Table15[[#This Row],[Name]],Table15[Maximum Velocity (km/h)])</f>
        <v>28.726263448275855</v>
      </c>
      <c r="U493" s="11">
        <f>AVERAGEIF(Table15[Name],Table15[[#This Row],[Name]],Table15[Velocity Zone 4 (15-20 Km/h) (m)])</f>
        <v>532.37862275862074</v>
      </c>
      <c r="V493" s="11">
        <f>AVERAGEIF(Table15[Name],Table15[[#This Row],[Name]],Table15[Velocity Zone 6 (25 + Km/h) (m)])</f>
        <v>94.211723793103417</v>
      </c>
      <c r="W493" s="11">
        <f>AVERAGEIF(Table15[Name],Table15[[#This Row],[Name]],Table15[Acceleration B1-3 Total Efforts (Gen 2)])</f>
        <v>72.41379310344827</v>
      </c>
      <c r="X493" s="11">
        <f>AVERAGEIF(Table15[Name],Table15[[#This Row],[Name]],Table15[Deceleration B1-3 Total Efforts (Gen 2)])</f>
        <v>61.517241379310342</v>
      </c>
      <c r="Y493" s="11">
        <f>AVERAGEIF(Table15[Name],Table15[[#This Row],[Name]],Table15[High Intensity Distance (m)_&gt;15])</f>
        <v>842.86551896551737</v>
      </c>
      <c r="Z493" s="11">
        <f>AVERAGEIF(Table15[Name],Table15[[#This Row],[Name]],Table15[Velocity Zone 5 (20-25 Km/h) (m)])</f>
        <v>216.27517241379309</v>
      </c>
      <c r="AA493" s="11">
        <f>AVERAGEIF(Table15[Name],Table15[[#This Row],[Name]],Table15[Total Player Load])</f>
        <v>644.87674827586204</v>
      </c>
      <c r="AB493" s="11">
        <f>AVERAGEIF(Table15[Name],Table15[[#This Row],[Name]],Table15[ACC+DEC])</f>
        <v>133.93103448275863</v>
      </c>
      <c r="AC493" s="11">
        <f>AVERAGE(Table15[Total Distance (m)])</f>
        <v>5546.0900840188679</v>
      </c>
      <c r="AD493" s="11">
        <f>AVERAGE(Table15[HSD Above 20 km/h])</f>
        <v>248.67511279245289</v>
      </c>
      <c r="AE493" s="11">
        <f>AVERAGE(Table15[Maximum Velocity (km/h)])</f>
        <v>25.938714150943401</v>
      </c>
      <c r="AF493" s="11">
        <f>AVERAGE(Table15[Velocity Zone 4 (15-20 Km/h) (m)])</f>
        <v>585.63754809433908</v>
      </c>
      <c r="AG493" s="11">
        <f>AVERAGE(Table15[Velocity Zone 6 (25 + Km/h) (m)])</f>
        <v>55.103452830188672</v>
      </c>
      <c r="AH493" s="11">
        <f>AVERAGE(Table15[Acceleration B1-3 Total Efforts (Gen 2)])</f>
        <v>70.932075471698113</v>
      </c>
      <c r="AI493" s="11">
        <f>AVERAGE(Table15[Deceleration B1-3 Total Efforts (Gen 2)])</f>
        <v>58.513207547169813</v>
      </c>
      <c r="AJ493" s="11">
        <f>AVERAGE(Table15[High Intensity Distance (m)_&gt;15])</f>
        <v>834.31266088679206</v>
      </c>
      <c r="AK493" s="11">
        <f>AVERAGE(Table15[Velocity Zone 5 (20-25 Km/h) (m)])</f>
        <v>193.57165996226419</v>
      </c>
      <c r="AL493" s="11">
        <f>AVERAGE(Table15[Total Player Load])</f>
        <v>612.17092028301886</v>
      </c>
      <c r="AM493" s="11">
        <f>AVERAGE(Table15[ACC+DEC])</f>
        <v>129.44528301886791</v>
      </c>
      <c r="AN493" s="11" t="str">
        <f>TEXT(Table15[[#This Row],[Date]],"mmmm")</f>
        <v>août</v>
      </c>
      <c r="AO493" s="11" t="e">
        <f ca="1">_xlfn.MAXIFS(Table15[Total Distance (m)],Table15[Name],Table15[[#This Row],[Name]])</f>
        <v>#NAME?</v>
      </c>
      <c r="AP493" s="11" t="e">
        <f ca="1">_xlfn.MAXIFS(Table15[HSD Above 20 km/h],Table15[Name],Table15[[#This Row],[Name]])</f>
        <v>#NAME?</v>
      </c>
      <c r="AQ493" s="11" t="e">
        <f ca="1">_xlfn.MAXIFS(Table15[Maximum Velocity (km/h)],Table15[Name],Table15[[#This Row],[Name]])</f>
        <v>#NAME?</v>
      </c>
      <c r="AR493" s="9" t="e">
        <f ca="1">Table15[[#This Row],[Maximum Velocity (km/h)]]/Table15[[#This Row],[Max_Maximum Velocity (km/h)]]</f>
        <v>#NAME?</v>
      </c>
      <c r="AS493" s="11" t="e">
        <f ca="1">_xlfn.MAXIFS(Table15[Velocity Zone 4 (15-20 Km/h) (m)],Table15[Name],Table15[[#This Row],[Name]])</f>
        <v>#NAME?</v>
      </c>
      <c r="AT493" s="11" t="e">
        <f ca="1">_xlfn.MAXIFS(Table15[Velocity Zone 6 (25 + Km/h) (m)],Table15[Name],Table15[[#This Row],[Name]])</f>
        <v>#NAME?</v>
      </c>
      <c r="AU493" s="11" t="e">
        <f ca="1">_xlfn.MAXIFS(Table15[Acceleration B1-3 Total Efforts (Gen 2)],Table15[Name],Table15[[#This Row],[Name]])</f>
        <v>#NAME?</v>
      </c>
      <c r="AV493" s="11" t="e">
        <f ca="1">_xlfn.MAXIFS(Table15[Deceleration B1-3 Total Efforts (Gen 2)],Table15[Name],Table15[[#This Row],[Name]])</f>
        <v>#NAME?</v>
      </c>
      <c r="AW493" s="11" t="e">
        <f ca="1">_xlfn.MAXIFS(Table15[High Intensity Distance (m)_&gt;15],Table15[Name],Table15[[#This Row],[Name]])</f>
        <v>#NAME?</v>
      </c>
      <c r="AX493" s="11" t="e">
        <f ca="1">_xlfn.MAXIFS(Table15[Velocity Zone 5 (20-25 Km/h) (m)],Table15[Name],Table15[[#This Row],[Name]])</f>
        <v>#NAME?</v>
      </c>
      <c r="AY493" s="11" t="e">
        <f ca="1">_xlfn.MAXIFS(Table15[Total Player Load],Table15[Name],Table15[[#This Row],[Name]])</f>
        <v>#NAME?</v>
      </c>
      <c r="AZ493" s="11" t="e">
        <f ca="1">_xlfn.MAXIFS(Table15[ACC+DEC],Table15[Name],Table15[[#This Row],[Name]])</f>
        <v>#NAME?</v>
      </c>
      <c r="BA493" s="11">
        <f>CONVERT(Table15[[#This Row],[Total Duration]],"day","mn")</f>
        <v>40.850000000000009</v>
      </c>
      <c r="BB493" s="12">
        <f>Table15[[#This Row],[HSD Above 20 km/h]]/Table15[[#This Row],[Duration(min)]]</f>
        <v>13.37552019583843</v>
      </c>
      <c r="BC493" s="12">
        <f>Table15[[#This Row],[Velocity Zone 4 (15-20 Km/h) (m)]]/Table15[[#This Row],[Duration(min)]]</f>
        <v>7.7321906976744161</v>
      </c>
      <c r="BD493" s="12">
        <f>Table15[[#This Row],[Velocity Zone 6 (25 + Km/h) (m)]]/Table15[[#This Row],[Duration(min)]]</f>
        <v>5.671970624235005</v>
      </c>
      <c r="BE493" s="12">
        <f>Table15[[#This Row],[Acceleration B1-3 Total Efforts (Gen 2)]]/Table15[[#This Row],[Duration(min)]]</f>
        <v>0.97919216646266805</v>
      </c>
      <c r="BF493" s="12">
        <f>Table15[[#This Row],[Deceleration B1-3 Total Efforts (Gen 2)]]/Table15[[#This Row],[Duration(min)]]</f>
        <v>0.97919216646266805</v>
      </c>
      <c r="BG493" s="12">
        <f>Table15[[#This Row],[High Intensity Distance (m)_&gt;15]]/Table15[[#This Row],[Duration(min)]]</f>
        <v>21.107710893512849</v>
      </c>
      <c r="BH493" s="12">
        <f>Table15[[#This Row],[Velocity Zone 5 (20-25 Km/h) (m)]]/Table15[[#This Row],[Duration(min)]]</f>
        <v>7.7035495716034257</v>
      </c>
      <c r="BI493" s="12">
        <f>Table15[[#This Row],[Total Player Load]]/Table15[[#This Row],[Duration(min)]]</f>
        <v>5.4141762545899619</v>
      </c>
      <c r="BJ493" s="12">
        <f>Table15[[#This Row],[ACC+DEC]]/Table15[[#This Row],[Duration(min)]]</f>
        <v>1.9583843329253361</v>
      </c>
      <c r="BK493" s="11"/>
      <c r="BL493" s="11"/>
    </row>
    <row r="494" spans="1:64" x14ac:dyDescent="0.3">
      <c r="A494" s="6" t="s">
        <v>32</v>
      </c>
      <c r="B494" s="6" t="s">
        <v>317</v>
      </c>
      <c r="C494" s="18" t="s">
        <v>318</v>
      </c>
      <c r="D494" s="6" t="s">
        <v>33</v>
      </c>
      <c r="E494" s="17" t="s">
        <v>319</v>
      </c>
      <c r="F494" s="19">
        <v>575.86450000000002</v>
      </c>
      <c r="G494" s="19">
        <v>0</v>
      </c>
      <c r="H494" s="19">
        <v>15.51449</v>
      </c>
      <c r="I494" s="19">
        <v>6.39</v>
      </c>
      <c r="J494" s="19">
        <v>0</v>
      </c>
      <c r="K494" s="19">
        <v>1</v>
      </c>
      <c r="L494" s="19">
        <v>2</v>
      </c>
      <c r="M494" s="19">
        <v>6.39</v>
      </c>
      <c r="N494" s="19">
        <v>0</v>
      </c>
      <c r="O494" s="19">
        <v>69.844059999999999</v>
      </c>
      <c r="P494" s="25">
        <v>14.096069999999999</v>
      </c>
      <c r="Q494" s="26">
        <f>SUM(Table15[[#This Row],[Acceleration B1-3 Total Efforts (Gen 2)]:[Deceleration B1-3 Total Efforts (Gen 2)]])</f>
        <v>3</v>
      </c>
      <c r="R494" s="22">
        <f>AVERAGEIF(Table15[Name],Table15[[#This Row],[Name]],Table15[Total Distance (m)])</f>
        <v>6055.5326909677415</v>
      </c>
      <c r="S494" s="11">
        <f>AVERAGEIF(Table15[Name],Table15[[#This Row],[Name]],Table15[HSD Above 20 km/h])</f>
        <v>274.67451548387095</v>
      </c>
      <c r="T494" s="11">
        <f>AVERAGEIF(Table15[Name],Table15[[#This Row],[Name]],Table15[Maximum Velocity (km/h)])</f>
        <v>26.296229354838712</v>
      </c>
      <c r="U494" s="11">
        <f>AVERAGEIF(Table15[Name],Table15[[#This Row],[Name]],Table15[Velocity Zone 4 (15-20 Km/h) (m)])</f>
        <v>708.64805967741938</v>
      </c>
      <c r="V494" s="11">
        <f>AVERAGEIF(Table15[Name],Table15[[#This Row],[Name]],Table15[Velocity Zone 6 (25 + Km/h) (m)])</f>
        <v>66.10161225806452</v>
      </c>
      <c r="W494" s="11">
        <f>AVERAGEIF(Table15[Name],Table15[[#This Row],[Name]],Table15[Acceleration B1-3 Total Efforts (Gen 2)])</f>
        <v>82.935483870967744</v>
      </c>
      <c r="X494" s="11">
        <f>AVERAGEIF(Table15[Name],Table15[[#This Row],[Name]],Table15[Deceleration B1-3 Total Efforts (Gen 2)])</f>
        <v>67.774193548387103</v>
      </c>
      <c r="Y494" s="11">
        <f>AVERAGEIF(Table15[Name],Table15[[#This Row],[Name]],Table15[High Intensity Distance (m)_&gt;15])</f>
        <v>983.32257516129016</v>
      </c>
      <c r="Z494" s="11">
        <f>AVERAGEIF(Table15[Name],Table15[[#This Row],[Name]],Table15[Velocity Zone 5 (20-25 Km/h) (m)])</f>
        <v>208.5729032258065</v>
      </c>
      <c r="AA494" s="11">
        <f>AVERAGEIF(Table15[Name],Table15[[#This Row],[Name]],Table15[Total Player Load])</f>
        <v>684.52521000000002</v>
      </c>
      <c r="AB494" s="11">
        <f>AVERAGEIF(Table15[Name],Table15[[#This Row],[Name]],Table15[ACC+DEC])</f>
        <v>150.70967741935485</v>
      </c>
      <c r="AC494" s="11">
        <f>AVERAGE(Table15[Total Distance (m)])</f>
        <v>5546.0900840188679</v>
      </c>
      <c r="AD494" s="11">
        <f>AVERAGE(Table15[HSD Above 20 km/h])</f>
        <v>248.67511279245289</v>
      </c>
      <c r="AE494" s="11">
        <f>AVERAGE(Table15[Maximum Velocity (km/h)])</f>
        <v>25.938714150943401</v>
      </c>
      <c r="AF494" s="11">
        <f>AVERAGE(Table15[Velocity Zone 4 (15-20 Km/h) (m)])</f>
        <v>585.63754809433908</v>
      </c>
      <c r="AG494" s="11">
        <f>AVERAGE(Table15[Velocity Zone 6 (25 + Km/h) (m)])</f>
        <v>55.103452830188672</v>
      </c>
      <c r="AH494" s="11">
        <f>AVERAGE(Table15[Acceleration B1-3 Total Efforts (Gen 2)])</f>
        <v>70.932075471698113</v>
      </c>
      <c r="AI494" s="11">
        <f>AVERAGE(Table15[Deceleration B1-3 Total Efforts (Gen 2)])</f>
        <v>58.513207547169813</v>
      </c>
      <c r="AJ494" s="11">
        <f>AVERAGE(Table15[High Intensity Distance (m)_&gt;15])</f>
        <v>834.31266088679206</v>
      </c>
      <c r="AK494" s="11">
        <f>AVERAGE(Table15[Velocity Zone 5 (20-25 Km/h) (m)])</f>
        <v>193.57165996226419</v>
      </c>
      <c r="AL494" s="11">
        <f>AVERAGE(Table15[Total Player Load])</f>
        <v>612.17092028301886</v>
      </c>
      <c r="AM494" s="11">
        <f>AVERAGE(Table15[ACC+DEC])</f>
        <v>129.44528301886791</v>
      </c>
      <c r="AN494" s="11" t="str">
        <f>TEXT(Table15[[#This Row],[Date]],"mmmm")</f>
        <v>août</v>
      </c>
      <c r="AO494" s="11" t="e">
        <f ca="1">_xlfn.MAXIFS(Table15[Total Distance (m)],Table15[Name],Table15[[#This Row],[Name]])</f>
        <v>#NAME?</v>
      </c>
      <c r="AP494" s="11" t="e">
        <f ca="1">_xlfn.MAXIFS(Table15[HSD Above 20 km/h],Table15[Name],Table15[[#This Row],[Name]])</f>
        <v>#NAME?</v>
      </c>
      <c r="AQ494" s="11" t="e">
        <f ca="1">_xlfn.MAXIFS(Table15[Maximum Velocity (km/h)],Table15[Name],Table15[[#This Row],[Name]])</f>
        <v>#NAME?</v>
      </c>
      <c r="AR494" s="9" t="e">
        <f ca="1">Table15[[#This Row],[Maximum Velocity (km/h)]]/Table15[[#This Row],[Max_Maximum Velocity (km/h)]]</f>
        <v>#NAME?</v>
      </c>
      <c r="AS494" s="11" t="e">
        <f ca="1">_xlfn.MAXIFS(Table15[Velocity Zone 4 (15-20 Km/h) (m)],Table15[Name],Table15[[#This Row],[Name]])</f>
        <v>#NAME?</v>
      </c>
      <c r="AT494" s="11" t="e">
        <f ca="1">_xlfn.MAXIFS(Table15[Velocity Zone 6 (25 + Km/h) (m)],Table15[Name],Table15[[#This Row],[Name]])</f>
        <v>#NAME?</v>
      </c>
      <c r="AU494" s="11" t="e">
        <f ca="1">_xlfn.MAXIFS(Table15[Acceleration B1-3 Total Efforts (Gen 2)],Table15[Name],Table15[[#This Row],[Name]])</f>
        <v>#NAME?</v>
      </c>
      <c r="AV494" s="11" t="e">
        <f ca="1">_xlfn.MAXIFS(Table15[Deceleration B1-3 Total Efforts (Gen 2)],Table15[Name],Table15[[#This Row],[Name]])</f>
        <v>#NAME?</v>
      </c>
      <c r="AW494" s="11" t="e">
        <f ca="1">_xlfn.MAXIFS(Table15[High Intensity Distance (m)_&gt;15],Table15[Name],Table15[[#This Row],[Name]])</f>
        <v>#NAME?</v>
      </c>
      <c r="AX494" s="11" t="e">
        <f ca="1">_xlfn.MAXIFS(Table15[Velocity Zone 5 (20-25 Km/h) (m)],Table15[Name],Table15[[#This Row],[Name]])</f>
        <v>#NAME?</v>
      </c>
      <c r="AY494" s="11" t="e">
        <f ca="1">_xlfn.MAXIFS(Table15[Total Player Load],Table15[Name],Table15[[#This Row],[Name]])</f>
        <v>#NAME?</v>
      </c>
      <c r="AZ494" s="11" t="e">
        <f ca="1">_xlfn.MAXIFS(Table15[ACC+DEC],Table15[Name],Table15[[#This Row],[Name]])</f>
        <v>#NAME?</v>
      </c>
      <c r="BA494" s="11">
        <f>CONVERT(Table15[[#This Row],[Total Duration]],"day","mn")</f>
        <v>40.850000000000009</v>
      </c>
      <c r="BB494" s="12">
        <f>Table15[[#This Row],[HSD Above 20 km/h]]/Table15[[#This Row],[Duration(min)]]</f>
        <v>0</v>
      </c>
      <c r="BC494" s="12">
        <f>Table15[[#This Row],[Velocity Zone 4 (15-20 Km/h) (m)]]/Table15[[#This Row],[Duration(min)]]</f>
        <v>0.15642594859241121</v>
      </c>
      <c r="BD494" s="12">
        <f>Table15[[#This Row],[Velocity Zone 6 (25 + Km/h) (m)]]/Table15[[#This Row],[Duration(min)]]</f>
        <v>0</v>
      </c>
      <c r="BE494" s="12">
        <f>Table15[[#This Row],[Acceleration B1-3 Total Efforts (Gen 2)]]/Table15[[#This Row],[Duration(min)]]</f>
        <v>2.4479804161566702E-2</v>
      </c>
      <c r="BF494" s="12">
        <f>Table15[[#This Row],[Deceleration B1-3 Total Efforts (Gen 2)]]/Table15[[#This Row],[Duration(min)]]</f>
        <v>4.8959608323133404E-2</v>
      </c>
      <c r="BG494" s="12">
        <f>Table15[[#This Row],[High Intensity Distance (m)_&gt;15]]/Table15[[#This Row],[Duration(min)]]</f>
        <v>0.15642594859241121</v>
      </c>
      <c r="BH494" s="12">
        <f>Table15[[#This Row],[Velocity Zone 5 (20-25 Km/h) (m)]]/Table15[[#This Row],[Duration(min)]]</f>
        <v>0</v>
      </c>
      <c r="BI494" s="12">
        <f>Table15[[#This Row],[Total Player Load]]/Table15[[#This Row],[Duration(min)]]</f>
        <v>1.7097689106487144</v>
      </c>
      <c r="BJ494" s="12">
        <f>Table15[[#This Row],[ACC+DEC]]/Table15[[#This Row],[Duration(min)]]</f>
        <v>7.3439412484700109E-2</v>
      </c>
      <c r="BK494" s="11"/>
      <c r="BL494" s="11"/>
    </row>
    <row r="495" spans="1:64" x14ac:dyDescent="0.3">
      <c r="A495" s="6" t="s">
        <v>34</v>
      </c>
      <c r="B495" s="6" t="s">
        <v>317</v>
      </c>
      <c r="C495" s="18" t="s">
        <v>318</v>
      </c>
      <c r="D495" s="6" t="s">
        <v>19</v>
      </c>
      <c r="E495" s="17" t="s">
        <v>319</v>
      </c>
      <c r="F495" s="19">
        <v>723.68322999999998</v>
      </c>
      <c r="G495" s="19">
        <v>0</v>
      </c>
      <c r="H495" s="19">
        <v>15.52131</v>
      </c>
      <c r="I495" s="19">
        <v>1.97</v>
      </c>
      <c r="J495" s="19">
        <v>0</v>
      </c>
      <c r="K495" s="19">
        <v>3</v>
      </c>
      <c r="L495" s="19">
        <v>0</v>
      </c>
      <c r="M495" s="19">
        <v>1.97</v>
      </c>
      <c r="N495" s="19">
        <v>0</v>
      </c>
      <c r="O495" s="19">
        <v>70.079539999999994</v>
      </c>
      <c r="P495" s="25">
        <v>17.714400000000001</v>
      </c>
      <c r="Q495" s="26">
        <f>SUM(Table15[[#This Row],[Acceleration B1-3 Total Efforts (Gen 2)]:[Deceleration B1-3 Total Efforts (Gen 2)]])</f>
        <v>3</v>
      </c>
      <c r="R495" s="22">
        <f>AVERAGEIF(Table15[Name],Table15[[#This Row],[Name]],Table15[Total Distance (m)])</f>
        <v>5581.052372000001</v>
      </c>
      <c r="S495" s="11">
        <f>AVERAGEIF(Table15[Name],Table15[[#This Row],[Name]],Table15[HSD Above 20 km/h])</f>
        <v>222.46299999999994</v>
      </c>
      <c r="T495" s="11">
        <f>AVERAGEIF(Table15[Name],Table15[[#This Row],[Name]],Table15[Maximum Velocity (km/h)])</f>
        <v>25.694832333333334</v>
      </c>
      <c r="U495" s="11">
        <f>AVERAGEIF(Table15[Name],Table15[[#This Row],[Name]],Table15[Velocity Zone 4 (15-20 Km/h) (m)])</f>
        <v>541.62199466666652</v>
      </c>
      <c r="V495" s="11">
        <f>AVERAGEIF(Table15[Name],Table15[[#This Row],[Name]],Table15[Velocity Zone 6 (25 + Km/h) (m)])</f>
        <v>43.164333333333325</v>
      </c>
      <c r="W495" s="11">
        <f>AVERAGEIF(Table15[Name],Table15[[#This Row],[Name]],Table15[Acceleration B1-3 Total Efforts (Gen 2)])</f>
        <v>53.666666666666664</v>
      </c>
      <c r="X495" s="11">
        <f>AVERAGEIF(Table15[Name],Table15[[#This Row],[Name]],Table15[Deceleration B1-3 Total Efforts (Gen 2)])</f>
        <v>40</v>
      </c>
      <c r="Y495" s="11">
        <f>AVERAGEIF(Table15[Name],Table15[[#This Row],[Name]],Table15[High Intensity Distance (m)_&gt;15])</f>
        <v>764.0849946666666</v>
      </c>
      <c r="Z495" s="11">
        <f>AVERAGEIF(Table15[Name],Table15[[#This Row],[Name]],Table15[Velocity Zone 5 (20-25 Km/h) (m)])</f>
        <v>179.29866666666666</v>
      </c>
      <c r="AA495" s="11">
        <f>AVERAGEIF(Table15[Name],Table15[[#This Row],[Name]],Table15[Total Player Load])</f>
        <v>509.93909600000012</v>
      </c>
      <c r="AB495" s="11">
        <f>AVERAGEIF(Table15[Name],Table15[[#This Row],[Name]],Table15[ACC+DEC])</f>
        <v>93.666666666666671</v>
      </c>
      <c r="AC495" s="11">
        <f>AVERAGE(Table15[Total Distance (m)])</f>
        <v>5546.0900840188679</v>
      </c>
      <c r="AD495" s="11">
        <f>AVERAGE(Table15[HSD Above 20 km/h])</f>
        <v>248.67511279245289</v>
      </c>
      <c r="AE495" s="11">
        <f>AVERAGE(Table15[Maximum Velocity (km/h)])</f>
        <v>25.938714150943401</v>
      </c>
      <c r="AF495" s="11">
        <f>AVERAGE(Table15[Velocity Zone 4 (15-20 Km/h) (m)])</f>
        <v>585.63754809433908</v>
      </c>
      <c r="AG495" s="11">
        <f>AVERAGE(Table15[Velocity Zone 6 (25 + Km/h) (m)])</f>
        <v>55.103452830188672</v>
      </c>
      <c r="AH495" s="11">
        <f>AVERAGE(Table15[Acceleration B1-3 Total Efforts (Gen 2)])</f>
        <v>70.932075471698113</v>
      </c>
      <c r="AI495" s="11">
        <f>AVERAGE(Table15[Deceleration B1-3 Total Efforts (Gen 2)])</f>
        <v>58.513207547169813</v>
      </c>
      <c r="AJ495" s="11">
        <f>AVERAGE(Table15[High Intensity Distance (m)_&gt;15])</f>
        <v>834.31266088679206</v>
      </c>
      <c r="AK495" s="11">
        <f>AVERAGE(Table15[Velocity Zone 5 (20-25 Km/h) (m)])</f>
        <v>193.57165996226419</v>
      </c>
      <c r="AL495" s="11">
        <f>AVERAGE(Table15[Total Player Load])</f>
        <v>612.17092028301886</v>
      </c>
      <c r="AM495" s="11">
        <f>AVERAGE(Table15[ACC+DEC])</f>
        <v>129.44528301886791</v>
      </c>
      <c r="AN495" s="11" t="str">
        <f>TEXT(Table15[[#This Row],[Date]],"mmmm")</f>
        <v>août</v>
      </c>
      <c r="AO495" s="11" t="e">
        <f ca="1">_xlfn.MAXIFS(Table15[Total Distance (m)],Table15[Name],Table15[[#This Row],[Name]])</f>
        <v>#NAME?</v>
      </c>
      <c r="AP495" s="11" t="e">
        <f ca="1">_xlfn.MAXIFS(Table15[HSD Above 20 km/h],Table15[Name],Table15[[#This Row],[Name]])</f>
        <v>#NAME?</v>
      </c>
      <c r="AQ495" s="11" t="e">
        <f ca="1">_xlfn.MAXIFS(Table15[Maximum Velocity (km/h)],Table15[Name],Table15[[#This Row],[Name]])</f>
        <v>#NAME?</v>
      </c>
      <c r="AR495" s="9" t="e">
        <f ca="1">Table15[[#This Row],[Maximum Velocity (km/h)]]/Table15[[#This Row],[Max_Maximum Velocity (km/h)]]</f>
        <v>#NAME?</v>
      </c>
      <c r="AS495" s="11" t="e">
        <f ca="1">_xlfn.MAXIFS(Table15[Velocity Zone 4 (15-20 Km/h) (m)],Table15[Name],Table15[[#This Row],[Name]])</f>
        <v>#NAME?</v>
      </c>
      <c r="AT495" s="11" t="e">
        <f ca="1">_xlfn.MAXIFS(Table15[Velocity Zone 6 (25 + Km/h) (m)],Table15[Name],Table15[[#This Row],[Name]])</f>
        <v>#NAME?</v>
      </c>
      <c r="AU495" s="11" t="e">
        <f ca="1">_xlfn.MAXIFS(Table15[Acceleration B1-3 Total Efforts (Gen 2)],Table15[Name],Table15[[#This Row],[Name]])</f>
        <v>#NAME?</v>
      </c>
      <c r="AV495" s="11" t="e">
        <f ca="1">_xlfn.MAXIFS(Table15[Deceleration B1-3 Total Efforts (Gen 2)],Table15[Name],Table15[[#This Row],[Name]])</f>
        <v>#NAME?</v>
      </c>
      <c r="AW495" s="11" t="e">
        <f ca="1">_xlfn.MAXIFS(Table15[High Intensity Distance (m)_&gt;15],Table15[Name],Table15[[#This Row],[Name]])</f>
        <v>#NAME?</v>
      </c>
      <c r="AX495" s="11" t="e">
        <f ca="1">_xlfn.MAXIFS(Table15[Velocity Zone 5 (20-25 Km/h) (m)],Table15[Name],Table15[[#This Row],[Name]])</f>
        <v>#NAME?</v>
      </c>
      <c r="AY495" s="11" t="e">
        <f ca="1">_xlfn.MAXIFS(Table15[Total Player Load],Table15[Name],Table15[[#This Row],[Name]])</f>
        <v>#NAME?</v>
      </c>
      <c r="AZ495" s="11" t="e">
        <f ca="1">_xlfn.MAXIFS(Table15[ACC+DEC],Table15[Name],Table15[[#This Row],[Name]])</f>
        <v>#NAME?</v>
      </c>
      <c r="BA495" s="11">
        <f>CONVERT(Table15[[#This Row],[Total Duration]],"day","mn")</f>
        <v>40.850000000000009</v>
      </c>
      <c r="BB495" s="12">
        <f>Table15[[#This Row],[HSD Above 20 km/h]]/Table15[[#This Row],[Duration(min)]]</f>
        <v>0</v>
      </c>
      <c r="BC495" s="12">
        <f>Table15[[#This Row],[Velocity Zone 4 (15-20 Km/h) (m)]]/Table15[[#This Row],[Duration(min)]]</f>
        <v>4.8225214198286404E-2</v>
      </c>
      <c r="BD495" s="12">
        <f>Table15[[#This Row],[Velocity Zone 6 (25 + Km/h) (m)]]/Table15[[#This Row],[Duration(min)]]</f>
        <v>0</v>
      </c>
      <c r="BE495" s="12">
        <f>Table15[[#This Row],[Acceleration B1-3 Total Efforts (Gen 2)]]/Table15[[#This Row],[Duration(min)]]</f>
        <v>7.3439412484700109E-2</v>
      </c>
      <c r="BF495" s="12">
        <f>Table15[[#This Row],[Deceleration B1-3 Total Efforts (Gen 2)]]/Table15[[#This Row],[Duration(min)]]</f>
        <v>0</v>
      </c>
      <c r="BG495" s="12">
        <f>Table15[[#This Row],[High Intensity Distance (m)_&gt;15]]/Table15[[#This Row],[Duration(min)]]</f>
        <v>4.8225214198286404E-2</v>
      </c>
      <c r="BH495" s="12">
        <f>Table15[[#This Row],[Velocity Zone 5 (20-25 Km/h) (m)]]/Table15[[#This Row],[Duration(min)]]</f>
        <v>0</v>
      </c>
      <c r="BI495" s="12">
        <f>Table15[[#This Row],[Total Player Load]]/Table15[[#This Row],[Duration(min)]]</f>
        <v>1.71553341493268</v>
      </c>
      <c r="BJ495" s="12">
        <f>Table15[[#This Row],[ACC+DEC]]/Table15[[#This Row],[Duration(min)]]</f>
        <v>7.3439412484700109E-2</v>
      </c>
      <c r="BK495" s="11"/>
      <c r="BL495" s="11"/>
    </row>
    <row r="496" spans="1:64" x14ac:dyDescent="0.3">
      <c r="A496" s="6" t="s">
        <v>132</v>
      </c>
      <c r="B496" s="6" t="s">
        <v>317</v>
      </c>
      <c r="C496" s="18" t="s">
        <v>318</v>
      </c>
      <c r="D496" s="6" t="s">
        <v>133</v>
      </c>
      <c r="E496" s="17" t="s">
        <v>319</v>
      </c>
      <c r="F496" s="19">
        <v>540.69512999999995</v>
      </c>
      <c r="G496" s="19">
        <v>0</v>
      </c>
      <c r="H496" s="19">
        <v>15.627560000000001</v>
      </c>
      <c r="I496" s="19">
        <v>5.01</v>
      </c>
      <c r="J496" s="19">
        <v>0</v>
      </c>
      <c r="K496" s="19">
        <v>3</v>
      </c>
      <c r="L496" s="19">
        <v>3</v>
      </c>
      <c r="M496" s="19">
        <v>5.01</v>
      </c>
      <c r="N496" s="19">
        <v>0</v>
      </c>
      <c r="O496" s="19">
        <v>78.762990000000002</v>
      </c>
      <c r="P496" s="25">
        <v>13.235189999999999</v>
      </c>
      <c r="Q496" s="26">
        <f>SUM(Table15[[#This Row],[Acceleration B1-3 Total Efforts (Gen 2)]:[Deceleration B1-3 Total Efforts (Gen 2)]])</f>
        <v>6</v>
      </c>
      <c r="R496" s="22">
        <f>AVERAGEIF(Table15[Name],Table15[[#This Row],[Name]],Table15[Total Distance (m)])</f>
        <v>5479.0795495652173</v>
      </c>
      <c r="S496" s="11">
        <f>AVERAGEIF(Table15[Name],Table15[[#This Row],[Name]],Table15[HSD Above 20 km/h])</f>
        <v>386.95826173913048</v>
      </c>
      <c r="T496" s="11">
        <f>AVERAGEIF(Table15[Name],Table15[[#This Row],[Name]],Table15[Maximum Velocity (km/h)])</f>
        <v>29.089952173913051</v>
      </c>
      <c r="U496" s="11">
        <f>AVERAGEIF(Table15[Name],Table15[[#This Row],[Name]],Table15[Velocity Zone 4 (15-20 Km/h) (m)])</f>
        <v>636.45826130434773</v>
      </c>
      <c r="V496" s="11">
        <f>AVERAGEIF(Table15[Name],Table15[[#This Row],[Name]],Table15[Velocity Zone 6 (25 + Km/h) (m)])</f>
        <v>92.425217391304358</v>
      </c>
      <c r="W496" s="11">
        <f>AVERAGEIF(Table15[Name],Table15[[#This Row],[Name]],Table15[Acceleration B1-3 Total Efforts (Gen 2)])</f>
        <v>88.347826086956516</v>
      </c>
      <c r="X496" s="11">
        <f>AVERAGEIF(Table15[Name],Table15[[#This Row],[Name]],Table15[Deceleration B1-3 Total Efforts (Gen 2)])</f>
        <v>63.434782608695649</v>
      </c>
      <c r="Y496" s="11">
        <f>AVERAGEIF(Table15[Name],Table15[[#This Row],[Name]],Table15[High Intensity Distance (m)_&gt;15])</f>
        <v>1023.4165230434783</v>
      </c>
      <c r="Z496" s="11">
        <f>AVERAGEIF(Table15[Name],Table15[[#This Row],[Name]],Table15[Velocity Zone 5 (20-25 Km/h) (m)])</f>
        <v>294.53304434782609</v>
      </c>
      <c r="AA496" s="11">
        <f>AVERAGEIF(Table15[Name],Table15[[#This Row],[Name]],Table15[Total Player Load])</f>
        <v>648.57789217391303</v>
      </c>
      <c r="AB496" s="11">
        <f>AVERAGEIF(Table15[Name],Table15[[#This Row],[Name]],Table15[ACC+DEC])</f>
        <v>151.78260869565219</v>
      </c>
      <c r="AC496" s="11">
        <f>AVERAGE(Table15[Total Distance (m)])</f>
        <v>5546.0900840188679</v>
      </c>
      <c r="AD496" s="11">
        <f>AVERAGE(Table15[HSD Above 20 km/h])</f>
        <v>248.67511279245289</v>
      </c>
      <c r="AE496" s="11">
        <f>AVERAGE(Table15[Maximum Velocity (km/h)])</f>
        <v>25.938714150943401</v>
      </c>
      <c r="AF496" s="11">
        <f>AVERAGE(Table15[Velocity Zone 4 (15-20 Km/h) (m)])</f>
        <v>585.63754809433908</v>
      </c>
      <c r="AG496" s="11">
        <f>AVERAGE(Table15[Velocity Zone 6 (25 + Km/h) (m)])</f>
        <v>55.103452830188672</v>
      </c>
      <c r="AH496" s="11">
        <f>AVERAGE(Table15[Acceleration B1-3 Total Efforts (Gen 2)])</f>
        <v>70.932075471698113</v>
      </c>
      <c r="AI496" s="11">
        <f>AVERAGE(Table15[Deceleration B1-3 Total Efforts (Gen 2)])</f>
        <v>58.513207547169813</v>
      </c>
      <c r="AJ496" s="11">
        <f>AVERAGE(Table15[High Intensity Distance (m)_&gt;15])</f>
        <v>834.31266088679206</v>
      </c>
      <c r="AK496" s="11">
        <f>AVERAGE(Table15[Velocity Zone 5 (20-25 Km/h) (m)])</f>
        <v>193.57165996226419</v>
      </c>
      <c r="AL496" s="11">
        <f>AVERAGE(Table15[Total Player Load])</f>
        <v>612.17092028301886</v>
      </c>
      <c r="AM496" s="11">
        <f>AVERAGE(Table15[ACC+DEC])</f>
        <v>129.44528301886791</v>
      </c>
      <c r="AN496" s="11" t="str">
        <f>TEXT(Table15[[#This Row],[Date]],"mmmm")</f>
        <v>août</v>
      </c>
      <c r="AO496" s="11" t="e">
        <f ca="1">_xlfn.MAXIFS(Table15[Total Distance (m)],Table15[Name],Table15[[#This Row],[Name]])</f>
        <v>#NAME?</v>
      </c>
      <c r="AP496" s="11" t="e">
        <f ca="1">_xlfn.MAXIFS(Table15[HSD Above 20 km/h],Table15[Name],Table15[[#This Row],[Name]])</f>
        <v>#NAME?</v>
      </c>
      <c r="AQ496" s="11" t="e">
        <f ca="1">_xlfn.MAXIFS(Table15[Maximum Velocity (km/h)],Table15[Name],Table15[[#This Row],[Name]])</f>
        <v>#NAME?</v>
      </c>
      <c r="AR496" s="9" t="e">
        <f ca="1">Table15[[#This Row],[Maximum Velocity (km/h)]]/Table15[[#This Row],[Max_Maximum Velocity (km/h)]]</f>
        <v>#NAME?</v>
      </c>
      <c r="AS496" s="11" t="e">
        <f ca="1">_xlfn.MAXIFS(Table15[Velocity Zone 4 (15-20 Km/h) (m)],Table15[Name],Table15[[#This Row],[Name]])</f>
        <v>#NAME?</v>
      </c>
      <c r="AT496" s="11" t="e">
        <f ca="1">_xlfn.MAXIFS(Table15[Velocity Zone 6 (25 + Km/h) (m)],Table15[Name],Table15[[#This Row],[Name]])</f>
        <v>#NAME?</v>
      </c>
      <c r="AU496" s="11" t="e">
        <f ca="1">_xlfn.MAXIFS(Table15[Acceleration B1-3 Total Efforts (Gen 2)],Table15[Name],Table15[[#This Row],[Name]])</f>
        <v>#NAME?</v>
      </c>
      <c r="AV496" s="11" t="e">
        <f ca="1">_xlfn.MAXIFS(Table15[Deceleration B1-3 Total Efforts (Gen 2)],Table15[Name],Table15[[#This Row],[Name]])</f>
        <v>#NAME?</v>
      </c>
      <c r="AW496" s="11" t="e">
        <f ca="1">_xlfn.MAXIFS(Table15[High Intensity Distance (m)_&gt;15],Table15[Name],Table15[[#This Row],[Name]])</f>
        <v>#NAME?</v>
      </c>
      <c r="AX496" s="11" t="e">
        <f ca="1">_xlfn.MAXIFS(Table15[Velocity Zone 5 (20-25 Km/h) (m)],Table15[Name],Table15[[#This Row],[Name]])</f>
        <v>#NAME?</v>
      </c>
      <c r="AY496" s="11" t="e">
        <f ca="1">_xlfn.MAXIFS(Table15[Total Player Load],Table15[Name],Table15[[#This Row],[Name]])</f>
        <v>#NAME?</v>
      </c>
      <c r="AZ496" s="11" t="e">
        <f ca="1">_xlfn.MAXIFS(Table15[ACC+DEC],Table15[Name],Table15[[#This Row],[Name]])</f>
        <v>#NAME?</v>
      </c>
      <c r="BA496" s="11">
        <f>CONVERT(Table15[[#This Row],[Total Duration]],"day","mn")</f>
        <v>40.850000000000009</v>
      </c>
      <c r="BB496" s="12">
        <f>Table15[[#This Row],[HSD Above 20 km/h]]/Table15[[#This Row],[Duration(min)]]</f>
        <v>0</v>
      </c>
      <c r="BC496" s="12">
        <f>Table15[[#This Row],[Velocity Zone 4 (15-20 Km/h) (m)]]/Table15[[#This Row],[Duration(min)]]</f>
        <v>0.12264381884944918</v>
      </c>
      <c r="BD496" s="12">
        <f>Table15[[#This Row],[Velocity Zone 6 (25 + Km/h) (m)]]/Table15[[#This Row],[Duration(min)]]</f>
        <v>0</v>
      </c>
      <c r="BE496" s="12">
        <f>Table15[[#This Row],[Acceleration B1-3 Total Efforts (Gen 2)]]/Table15[[#This Row],[Duration(min)]]</f>
        <v>7.3439412484700109E-2</v>
      </c>
      <c r="BF496" s="12">
        <f>Table15[[#This Row],[Deceleration B1-3 Total Efforts (Gen 2)]]/Table15[[#This Row],[Duration(min)]]</f>
        <v>7.3439412484700109E-2</v>
      </c>
      <c r="BG496" s="12">
        <f>Table15[[#This Row],[High Intensity Distance (m)_&gt;15]]/Table15[[#This Row],[Duration(min)]]</f>
        <v>0.12264381884944918</v>
      </c>
      <c r="BH496" s="12">
        <f>Table15[[#This Row],[Velocity Zone 5 (20-25 Km/h) (m)]]/Table15[[#This Row],[Duration(min)]]</f>
        <v>0</v>
      </c>
      <c r="BI496" s="12">
        <f>Table15[[#This Row],[Total Player Load]]/Table15[[#This Row],[Duration(min)]]</f>
        <v>1.9281025703794366</v>
      </c>
      <c r="BJ496" s="12">
        <f>Table15[[#This Row],[ACC+DEC]]/Table15[[#This Row],[Duration(min)]]</f>
        <v>0.14687882496940022</v>
      </c>
      <c r="BK496" s="11"/>
      <c r="BL496" s="11"/>
    </row>
    <row r="497" spans="1:64" x14ac:dyDescent="0.3">
      <c r="A497" s="6" t="s">
        <v>12</v>
      </c>
      <c r="B497" s="6" t="s">
        <v>320</v>
      </c>
      <c r="C497" s="18" t="s">
        <v>321</v>
      </c>
      <c r="D497" s="6" t="s">
        <v>13</v>
      </c>
      <c r="E497" s="17" t="s">
        <v>322</v>
      </c>
      <c r="F497" s="19">
        <v>9248.8737799999999</v>
      </c>
      <c r="G497" s="19">
        <v>596.33000000000004</v>
      </c>
      <c r="H497" s="19">
        <v>31.185770000000002</v>
      </c>
      <c r="I497" s="19">
        <v>1015.50998</v>
      </c>
      <c r="J497" s="19">
        <v>142.78</v>
      </c>
      <c r="K497" s="19">
        <v>98</v>
      </c>
      <c r="L497" s="19">
        <v>114</v>
      </c>
      <c r="M497" s="19">
        <v>1611.83998</v>
      </c>
      <c r="N497" s="19">
        <v>453.55</v>
      </c>
      <c r="O497" s="19">
        <v>927.73122999999998</v>
      </c>
      <c r="P497" s="25">
        <v>85.759339999999995</v>
      </c>
      <c r="Q497" s="26">
        <f>SUM(Table15[[#This Row],[Acceleration B1-3 Total Efforts (Gen 2)]:[Deceleration B1-3 Total Efforts (Gen 2)]])</f>
        <v>212</v>
      </c>
      <c r="R497" s="22">
        <f>AVERAGEIF(Table15[Name],Table15[[#This Row],[Name]],Table15[Total Distance (m)])</f>
        <v>5856.8354133333323</v>
      </c>
      <c r="S497" s="11">
        <f>AVERAGEIF(Table15[Name],Table15[[#This Row],[Name]],Table15[HSD Above 20 km/h])</f>
        <v>236.25925888888889</v>
      </c>
      <c r="T497" s="11">
        <f>AVERAGEIF(Table15[Name],Table15[[#This Row],[Name]],Table15[Maximum Velocity (km/h)])</f>
        <v>26.173386666666666</v>
      </c>
      <c r="U497" s="11">
        <f>AVERAGEIF(Table15[Name],Table15[[#This Row],[Name]],Table15[Velocity Zone 4 (15-20 Km/h) (m)])</f>
        <v>555.67370444444441</v>
      </c>
      <c r="V497" s="11">
        <f>AVERAGEIF(Table15[Name],Table15[[#This Row],[Name]],Table15[Velocity Zone 6 (25 + Km/h) (m)])</f>
        <v>40.940370740740747</v>
      </c>
      <c r="W497" s="11">
        <f>AVERAGEIF(Table15[Name],Table15[[#This Row],[Name]],Table15[Acceleration B1-3 Total Efforts (Gen 2)])</f>
        <v>70.925925925925924</v>
      </c>
      <c r="X497" s="11">
        <f>AVERAGEIF(Table15[Name],Table15[[#This Row],[Name]],Table15[Deceleration B1-3 Total Efforts (Gen 2)])</f>
        <v>56.851851851851855</v>
      </c>
      <c r="Y497" s="11">
        <f>AVERAGEIF(Table15[Name],Table15[[#This Row],[Name]],Table15[High Intensity Distance (m)_&gt;15])</f>
        <v>791.93296333333319</v>
      </c>
      <c r="Z497" s="11">
        <f>AVERAGEIF(Table15[Name],Table15[[#This Row],[Name]],Table15[Velocity Zone 5 (20-25 Km/h) (m)])</f>
        <v>195.31888814814815</v>
      </c>
      <c r="AA497" s="11">
        <f>AVERAGEIF(Table15[Name],Table15[[#This Row],[Name]],Table15[Total Player Load])</f>
        <v>644.53564962962969</v>
      </c>
      <c r="AB497" s="11">
        <f>AVERAGEIF(Table15[Name],Table15[[#This Row],[Name]],Table15[ACC+DEC])</f>
        <v>127.77777777777777</v>
      </c>
      <c r="AC497" s="11">
        <f>AVERAGE(Table15[Total Distance (m)])</f>
        <v>5546.0900840188679</v>
      </c>
      <c r="AD497" s="11">
        <f>AVERAGE(Table15[HSD Above 20 km/h])</f>
        <v>248.67511279245289</v>
      </c>
      <c r="AE497" s="11">
        <f>AVERAGE(Table15[Maximum Velocity (km/h)])</f>
        <v>25.938714150943401</v>
      </c>
      <c r="AF497" s="11">
        <f>AVERAGE(Table15[Velocity Zone 4 (15-20 Km/h) (m)])</f>
        <v>585.63754809433908</v>
      </c>
      <c r="AG497" s="11">
        <f>AVERAGE(Table15[Velocity Zone 6 (25 + Km/h) (m)])</f>
        <v>55.103452830188672</v>
      </c>
      <c r="AH497" s="11">
        <f>AVERAGE(Table15[Acceleration B1-3 Total Efforts (Gen 2)])</f>
        <v>70.932075471698113</v>
      </c>
      <c r="AI497" s="11">
        <f>AVERAGE(Table15[Deceleration B1-3 Total Efforts (Gen 2)])</f>
        <v>58.513207547169813</v>
      </c>
      <c r="AJ497" s="11">
        <f>AVERAGE(Table15[High Intensity Distance (m)_&gt;15])</f>
        <v>834.31266088679206</v>
      </c>
      <c r="AK497" s="11">
        <f>AVERAGE(Table15[Velocity Zone 5 (20-25 Km/h) (m)])</f>
        <v>193.57165996226419</v>
      </c>
      <c r="AL497" s="11">
        <f>AVERAGE(Table15[Total Player Load])</f>
        <v>612.17092028301886</v>
      </c>
      <c r="AM497" s="11">
        <f>AVERAGE(Table15[ACC+DEC])</f>
        <v>129.44528301886791</v>
      </c>
      <c r="AN497" s="11" t="str">
        <f>TEXT(Table15[[#This Row],[Date]],"mmmm")</f>
        <v>août</v>
      </c>
      <c r="AO497" s="11" t="e">
        <f ca="1">_xlfn.MAXIFS(Table15[Total Distance (m)],Table15[Name],Table15[[#This Row],[Name]])</f>
        <v>#NAME?</v>
      </c>
      <c r="AP497" s="11" t="e">
        <f ca="1">_xlfn.MAXIFS(Table15[HSD Above 20 km/h],Table15[Name],Table15[[#This Row],[Name]])</f>
        <v>#NAME?</v>
      </c>
      <c r="AQ497" s="11" t="e">
        <f ca="1">_xlfn.MAXIFS(Table15[Maximum Velocity (km/h)],Table15[Name],Table15[[#This Row],[Name]])</f>
        <v>#NAME?</v>
      </c>
      <c r="AR497" s="9" t="e">
        <f ca="1">Table15[[#This Row],[Maximum Velocity (km/h)]]/Table15[[#This Row],[Max_Maximum Velocity (km/h)]]</f>
        <v>#NAME?</v>
      </c>
      <c r="AS497" s="11" t="e">
        <f ca="1">_xlfn.MAXIFS(Table15[Velocity Zone 4 (15-20 Km/h) (m)],Table15[Name],Table15[[#This Row],[Name]])</f>
        <v>#NAME?</v>
      </c>
      <c r="AT497" s="11" t="e">
        <f ca="1">_xlfn.MAXIFS(Table15[Velocity Zone 6 (25 + Km/h) (m)],Table15[Name],Table15[[#This Row],[Name]])</f>
        <v>#NAME?</v>
      </c>
      <c r="AU497" s="11" t="e">
        <f ca="1">_xlfn.MAXIFS(Table15[Acceleration B1-3 Total Efforts (Gen 2)],Table15[Name],Table15[[#This Row],[Name]])</f>
        <v>#NAME?</v>
      </c>
      <c r="AV497" s="11" t="e">
        <f ca="1">_xlfn.MAXIFS(Table15[Deceleration B1-3 Total Efforts (Gen 2)],Table15[Name],Table15[[#This Row],[Name]])</f>
        <v>#NAME?</v>
      </c>
      <c r="AW497" s="11" t="e">
        <f ca="1">_xlfn.MAXIFS(Table15[High Intensity Distance (m)_&gt;15],Table15[Name],Table15[[#This Row],[Name]])</f>
        <v>#NAME?</v>
      </c>
      <c r="AX497" s="11" t="e">
        <f ca="1">_xlfn.MAXIFS(Table15[Velocity Zone 5 (20-25 Km/h) (m)],Table15[Name],Table15[[#This Row],[Name]])</f>
        <v>#NAME?</v>
      </c>
      <c r="AY497" s="11" t="e">
        <f ca="1">_xlfn.MAXIFS(Table15[Total Player Load],Table15[Name],Table15[[#This Row],[Name]])</f>
        <v>#NAME?</v>
      </c>
      <c r="AZ497" s="11" t="e">
        <f ca="1">_xlfn.MAXIFS(Table15[ACC+DEC],Table15[Name],Table15[[#This Row],[Name]])</f>
        <v>#NAME?</v>
      </c>
      <c r="BA497" s="11">
        <f>CONVERT(Table15[[#This Row],[Total Duration]],"day","mn")</f>
        <v>107.83333333333333</v>
      </c>
      <c r="BB497" s="12">
        <f>Table15[[#This Row],[HSD Above 20 km/h]]/Table15[[#This Row],[Duration(min)]]</f>
        <v>5.5301081916537873</v>
      </c>
      <c r="BC497" s="12">
        <f>Table15[[#This Row],[Velocity Zone 4 (15-20 Km/h) (m)]]/Table15[[#This Row],[Duration(min)]]</f>
        <v>9.417403214837714</v>
      </c>
      <c r="BD497" s="12">
        <f>Table15[[#This Row],[Velocity Zone 6 (25 + Km/h) (m)]]/Table15[[#This Row],[Duration(min)]]</f>
        <v>1.3240803709428131</v>
      </c>
      <c r="BE497" s="12">
        <f>Table15[[#This Row],[Acceleration B1-3 Total Efforts (Gen 2)]]/Table15[[#This Row],[Duration(min)]]</f>
        <v>0.90880989180834626</v>
      </c>
      <c r="BF497" s="12">
        <f>Table15[[#This Row],[Deceleration B1-3 Total Efforts (Gen 2)]]/Table15[[#This Row],[Duration(min)]]</f>
        <v>1.0571870170015456</v>
      </c>
      <c r="BG497" s="12">
        <f>Table15[[#This Row],[High Intensity Distance (m)_&gt;15]]/Table15[[#This Row],[Duration(min)]]</f>
        <v>14.9475114064915</v>
      </c>
      <c r="BH497" s="12">
        <f>Table15[[#This Row],[Velocity Zone 5 (20-25 Km/h) (m)]]/Table15[[#This Row],[Duration(min)]]</f>
        <v>4.2060278207109736</v>
      </c>
      <c r="BI497" s="12">
        <f>Table15[[#This Row],[Total Player Load]]/Table15[[#This Row],[Duration(min)]]</f>
        <v>8.6033808037094275</v>
      </c>
      <c r="BJ497" s="12">
        <f>Table15[[#This Row],[ACC+DEC]]/Table15[[#This Row],[Duration(min)]]</f>
        <v>1.9659969088098919</v>
      </c>
      <c r="BK497" s="11"/>
      <c r="BL497" s="11"/>
    </row>
    <row r="498" spans="1:64" x14ac:dyDescent="0.3">
      <c r="A498" s="6" t="s">
        <v>14</v>
      </c>
      <c r="B498" s="6" t="s">
        <v>320</v>
      </c>
      <c r="C498" s="18" t="s">
        <v>321</v>
      </c>
      <c r="D498" s="6" t="s">
        <v>15</v>
      </c>
      <c r="E498" s="17" t="s">
        <v>323</v>
      </c>
      <c r="F498" s="19">
        <v>8684.9053999999996</v>
      </c>
      <c r="G498" s="19">
        <v>429.9</v>
      </c>
      <c r="H498" s="19">
        <v>33.21161</v>
      </c>
      <c r="I498" s="19">
        <v>720.54001000000005</v>
      </c>
      <c r="J498" s="19">
        <v>167.3</v>
      </c>
      <c r="K498" s="19">
        <v>91</v>
      </c>
      <c r="L498" s="19">
        <v>77</v>
      </c>
      <c r="M498" s="19">
        <v>1150.44001</v>
      </c>
      <c r="N498" s="19">
        <v>262.60000000000002</v>
      </c>
      <c r="O498" s="19">
        <v>802.28529000000003</v>
      </c>
      <c r="P498" s="25">
        <v>80.099959999999996</v>
      </c>
      <c r="Q498" s="26">
        <f>SUM(Table15[[#This Row],[Acceleration B1-3 Total Efforts (Gen 2)]:[Deceleration B1-3 Total Efforts (Gen 2)]])</f>
        <v>168</v>
      </c>
      <c r="R498" s="22">
        <f>AVERAGEIF(Table15[Name],Table15[[#This Row],[Name]],Table15[Total Distance (m)])</f>
        <v>4869.3203724000005</v>
      </c>
      <c r="S498" s="11">
        <f>AVERAGEIF(Table15[Name],Table15[[#This Row],[Name]],Table15[HSD Above 20 km/h])</f>
        <v>247.6363996</v>
      </c>
      <c r="T498" s="11">
        <f>AVERAGEIF(Table15[Name],Table15[[#This Row],[Name]],Table15[Maximum Velocity (km/h)])</f>
        <v>26.278271199999999</v>
      </c>
      <c r="U498" s="11">
        <f>AVERAGEIF(Table15[Name],Table15[[#This Row],[Name]],Table15[Velocity Zone 4 (15-20 Km/h) (m)])</f>
        <v>530.37160040000015</v>
      </c>
      <c r="V498" s="11">
        <f>AVERAGEIF(Table15[Name],Table15[[#This Row],[Name]],Table15[Velocity Zone 6 (25 + Km/h) (m)])</f>
        <v>78.678400000000011</v>
      </c>
      <c r="W498" s="11">
        <f>AVERAGEIF(Table15[Name],Table15[[#This Row],[Name]],Table15[Acceleration B1-3 Total Efforts (Gen 2)])</f>
        <v>62.76</v>
      </c>
      <c r="X498" s="11">
        <f>AVERAGEIF(Table15[Name],Table15[[#This Row],[Name]],Table15[Deceleration B1-3 Total Efforts (Gen 2)])</f>
        <v>54.96</v>
      </c>
      <c r="Y498" s="11">
        <f>AVERAGEIF(Table15[Name],Table15[[#This Row],[Name]],Table15[High Intensity Distance (m)_&gt;15])</f>
        <v>778.00800000000015</v>
      </c>
      <c r="Z498" s="11">
        <f>AVERAGEIF(Table15[Name],Table15[[#This Row],[Name]],Table15[Velocity Zone 5 (20-25 Km/h) (m)])</f>
        <v>168.95799960000005</v>
      </c>
      <c r="AA498" s="11">
        <f>AVERAGEIF(Table15[Name],Table15[[#This Row],[Name]],Table15[Total Player Load])</f>
        <v>537.5049484000001</v>
      </c>
      <c r="AB498" s="11">
        <f>AVERAGEIF(Table15[Name],Table15[[#This Row],[Name]],Table15[ACC+DEC])</f>
        <v>117.72</v>
      </c>
      <c r="AC498" s="11">
        <f>AVERAGE(Table15[Total Distance (m)])</f>
        <v>5546.0900840188679</v>
      </c>
      <c r="AD498" s="11">
        <f>AVERAGE(Table15[HSD Above 20 km/h])</f>
        <v>248.67511279245289</v>
      </c>
      <c r="AE498" s="11">
        <f>AVERAGE(Table15[Maximum Velocity (km/h)])</f>
        <v>25.938714150943401</v>
      </c>
      <c r="AF498" s="11">
        <f>AVERAGE(Table15[Velocity Zone 4 (15-20 Km/h) (m)])</f>
        <v>585.63754809433908</v>
      </c>
      <c r="AG498" s="11">
        <f>AVERAGE(Table15[Velocity Zone 6 (25 + Km/h) (m)])</f>
        <v>55.103452830188672</v>
      </c>
      <c r="AH498" s="11">
        <f>AVERAGE(Table15[Acceleration B1-3 Total Efforts (Gen 2)])</f>
        <v>70.932075471698113</v>
      </c>
      <c r="AI498" s="11">
        <f>AVERAGE(Table15[Deceleration B1-3 Total Efforts (Gen 2)])</f>
        <v>58.513207547169813</v>
      </c>
      <c r="AJ498" s="11">
        <f>AVERAGE(Table15[High Intensity Distance (m)_&gt;15])</f>
        <v>834.31266088679206</v>
      </c>
      <c r="AK498" s="11">
        <f>AVERAGE(Table15[Velocity Zone 5 (20-25 Km/h) (m)])</f>
        <v>193.57165996226419</v>
      </c>
      <c r="AL498" s="11">
        <f>AVERAGE(Table15[Total Player Load])</f>
        <v>612.17092028301886</v>
      </c>
      <c r="AM498" s="11">
        <f>AVERAGE(Table15[ACC+DEC])</f>
        <v>129.44528301886791</v>
      </c>
      <c r="AN498" s="11" t="str">
        <f>TEXT(Table15[[#This Row],[Date]],"mmmm")</f>
        <v>août</v>
      </c>
      <c r="AO498" s="11" t="e">
        <f ca="1">_xlfn.MAXIFS(Table15[Total Distance (m)],Table15[Name],Table15[[#This Row],[Name]])</f>
        <v>#NAME?</v>
      </c>
      <c r="AP498" s="11" t="e">
        <f ca="1">_xlfn.MAXIFS(Table15[HSD Above 20 km/h],Table15[Name],Table15[[#This Row],[Name]])</f>
        <v>#NAME?</v>
      </c>
      <c r="AQ498" s="11" t="e">
        <f ca="1">_xlfn.MAXIFS(Table15[Maximum Velocity (km/h)],Table15[Name],Table15[[#This Row],[Name]])</f>
        <v>#NAME?</v>
      </c>
      <c r="AR498" s="9" t="e">
        <f ca="1">Table15[[#This Row],[Maximum Velocity (km/h)]]/Table15[[#This Row],[Max_Maximum Velocity (km/h)]]</f>
        <v>#NAME?</v>
      </c>
      <c r="AS498" s="11" t="e">
        <f ca="1">_xlfn.MAXIFS(Table15[Velocity Zone 4 (15-20 Km/h) (m)],Table15[Name],Table15[[#This Row],[Name]])</f>
        <v>#NAME?</v>
      </c>
      <c r="AT498" s="11" t="e">
        <f ca="1">_xlfn.MAXIFS(Table15[Velocity Zone 6 (25 + Km/h) (m)],Table15[Name],Table15[[#This Row],[Name]])</f>
        <v>#NAME?</v>
      </c>
      <c r="AU498" s="11" t="e">
        <f ca="1">_xlfn.MAXIFS(Table15[Acceleration B1-3 Total Efforts (Gen 2)],Table15[Name],Table15[[#This Row],[Name]])</f>
        <v>#NAME?</v>
      </c>
      <c r="AV498" s="11" t="e">
        <f ca="1">_xlfn.MAXIFS(Table15[Deceleration B1-3 Total Efforts (Gen 2)],Table15[Name],Table15[[#This Row],[Name]])</f>
        <v>#NAME?</v>
      </c>
      <c r="AW498" s="11" t="e">
        <f ca="1">_xlfn.MAXIFS(Table15[High Intensity Distance (m)_&gt;15],Table15[Name],Table15[[#This Row],[Name]])</f>
        <v>#NAME?</v>
      </c>
      <c r="AX498" s="11" t="e">
        <f ca="1">_xlfn.MAXIFS(Table15[Velocity Zone 5 (20-25 Km/h) (m)],Table15[Name],Table15[[#This Row],[Name]])</f>
        <v>#NAME?</v>
      </c>
      <c r="AY498" s="11" t="e">
        <f ca="1">_xlfn.MAXIFS(Table15[Total Player Load],Table15[Name],Table15[[#This Row],[Name]])</f>
        <v>#NAME?</v>
      </c>
      <c r="AZ498" s="11" t="e">
        <f ca="1">_xlfn.MAXIFS(Table15[ACC+DEC],Table15[Name],Table15[[#This Row],[Name]])</f>
        <v>#NAME?</v>
      </c>
      <c r="BA498" s="11">
        <f>CONVERT(Table15[[#This Row],[Total Duration]],"day","mn")</f>
        <v>108.41666666666669</v>
      </c>
      <c r="BB498" s="12">
        <f>Table15[[#This Row],[HSD Above 20 km/h]]/Table15[[#This Row],[Duration(min)]]</f>
        <v>3.9652574942352028</v>
      </c>
      <c r="BC498" s="12">
        <f>Table15[[#This Row],[Velocity Zone 4 (15-20 Km/h) (m)]]/Table15[[#This Row],[Duration(min)]]</f>
        <v>6.6460262259800151</v>
      </c>
      <c r="BD498" s="12">
        <f>Table15[[#This Row],[Velocity Zone 6 (25 + Km/h) (m)]]/Table15[[#This Row],[Duration(min)]]</f>
        <v>1.543120676402767</v>
      </c>
      <c r="BE498" s="12">
        <f>Table15[[#This Row],[Acceleration B1-3 Total Efforts (Gen 2)]]/Table15[[#This Row],[Duration(min)]]</f>
        <v>0.83935434281322041</v>
      </c>
      <c r="BF498" s="12">
        <f>Table15[[#This Row],[Deceleration B1-3 Total Efforts (Gen 2)]]/Table15[[#This Row],[Duration(min)]]</f>
        <v>0.71022290545734035</v>
      </c>
      <c r="BG498" s="12">
        <f>Table15[[#This Row],[High Intensity Distance (m)_&gt;15]]/Table15[[#This Row],[Duration(min)]]</f>
        <v>10.611283720215217</v>
      </c>
      <c r="BH498" s="12">
        <f>Table15[[#This Row],[Velocity Zone 5 (20-25 Km/h) (m)]]/Table15[[#This Row],[Duration(min)]]</f>
        <v>2.4221368178324365</v>
      </c>
      <c r="BI498" s="12">
        <f>Table15[[#This Row],[Total Player Load]]/Table15[[#This Row],[Duration(min)]]</f>
        <v>7.4000180476556485</v>
      </c>
      <c r="BJ498" s="12">
        <f>Table15[[#This Row],[ACC+DEC]]/Table15[[#This Row],[Duration(min)]]</f>
        <v>1.5495772482705608</v>
      </c>
      <c r="BK498" s="11"/>
      <c r="BL498" s="11"/>
    </row>
    <row r="499" spans="1:64" x14ac:dyDescent="0.3">
      <c r="A499" s="6" t="s">
        <v>16</v>
      </c>
      <c r="B499" s="6" t="s">
        <v>320</v>
      </c>
      <c r="C499" s="18" t="s">
        <v>321</v>
      </c>
      <c r="D499" s="6" t="s">
        <v>17</v>
      </c>
      <c r="E499" s="17" t="s">
        <v>323</v>
      </c>
      <c r="F499" s="19">
        <v>8411.5795899999994</v>
      </c>
      <c r="G499" s="19">
        <v>269.16000000000003</v>
      </c>
      <c r="H499" s="19">
        <v>31.23029</v>
      </c>
      <c r="I499" s="19">
        <v>698.69</v>
      </c>
      <c r="J499" s="19">
        <v>82.71</v>
      </c>
      <c r="K499" s="19">
        <v>68</v>
      </c>
      <c r="L499" s="19">
        <v>56</v>
      </c>
      <c r="M499" s="19">
        <v>967.85</v>
      </c>
      <c r="N499" s="19">
        <v>186.45</v>
      </c>
      <c r="O499" s="19">
        <v>708.53160000000003</v>
      </c>
      <c r="P499" s="25">
        <v>77.57911</v>
      </c>
      <c r="Q499" s="26">
        <f>SUM(Table15[[#This Row],[Acceleration B1-3 Total Efforts (Gen 2)]:[Deceleration B1-3 Total Efforts (Gen 2)]])</f>
        <v>124</v>
      </c>
      <c r="R499" s="22">
        <f>AVERAGEIF(Table15[Name],Table15[[#This Row],[Name]],Table15[Total Distance (m)])</f>
        <v>5619.8345883333332</v>
      </c>
      <c r="S499" s="11">
        <f>AVERAGEIF(Table15[Name],Table15[[#This Row],[Name]],Table15[HSD Above 20 km/h])</f>
        <v>194.1326656666667</v>
      </c>
      <c r="T499" s="11">
        <f>AVERAGEIF(Table15[Name],Table15[[#This Row],[Name]],Table15[Maximum Velocity (km/h)])</f>
        <v>25.38796266666666</v>
      </c>
      <c r="U499" s="11">
        <f>AVERAGEIF(Table15[Name],Table15[[#This Row],[Name]],Table15[Velocity Zone 4 (15-20 Km/h) (m)])</f>
        <v>452.42266433333327</v>
      </c>
      <c r="V499" s="11">
        <f>AVERAGEIF(Table15[Name],Table15[[#This Row],[Name]],Table15[Velocity Zone 6 (25 + Km/h) (m)])</f>
        <v>48.318666999999991</v>
      </c>
      <c r="W499" s="11">
        <f>AVERAGEIF(Table15[Name],Table15[[#This Row],[Name]],Table15[Acceleration B1-3 Total Efforts (Gen 2)])</f>
        <v>61.2</v>
      </c>
      <c r="X499" s="11">
        <f>AVERAGEIF(Table15[Name],Table15[[#This Row],[Name]],Table15[Deceleration B1-3 Total Efforts (Gen 2)])</f>
        <v>48.06666666666667</v>
      </c>
      <c r="Y499" s="11">
        <f>AVERAGEIF(Table15[Name],Table15[[#This Row],[Name]],Table15[High Intensity Distance (m)_&gt;15])</f>
        <v>646.55532999999991</v>
      </c>
      <c r="Z499" s="11">
        <f>AVERAGEIF(Table15[Name],Table15[[#This Row],[Name]],Table15[Velocity Zone 5 (20-25 Km/h) (m)])</f>
        <v>145.81399866666669</v>
      </c>
      <c r="AA499" s="11">
        <f>AVERAGEIF(Table15[Name],Table15[[#This Row],[Name]],Table15[Total Player Load])</f>
        <v>593.12283433333312</v>
      </c>
      <c r="AB499" s="11">
        <f>AVERAGEIF(Table15[Name],Table15[[#This Row],[Name]],Table15[ACC+DEC])</f>
        <v>109.26666666666667</v>
      </c>
      <c r="AC499" s="11">
        <f>AVERAGE(Table15[Total Distance (m)])</f>
        <v>5546.0900840188679</v>
      </c>
      <c r="AD499" s="11">
        <f>AVERAGE(Table15[HSD Above 20 km/h])</f>
        <v>248.67511279245289</v>
      </c>
      <c r="AE499" s="11">
        <f>AVERAGE(Table15[Maximum Velocity (km/h)])</f>
        <v>25.938714150943401</v>
      </c>
      <c r="AF499" s="11">
        <f>AVERAGE(Table15[Velocity Zone 4 (15-20 Km/h) (m)])</f>
        <v>585.63754809433908</v>
      </c>
      <c r="AG499" s="11">
        <f>AVERAGE(Table15[Velocity Zone 6 (25 + Km/h) (m)])</f>
        <v>55.103452830188672</v>
      </c>
      <c r="AH499" s="11">
        <f>AVERAGE(Table15[Acceleration B1-3 Total Efforts (Gen 2)])</f>
        <v>70.932075471698113</v>
      </c>
      <c r="AI499" s="11">
        <f>AVERAGE(Table15[Deceleration B1-3 Total Efforts (Gen 2)])</f>
        <v>58.513207547169813</v>
      </c>
      <c r="AJ499" s="11">
        <f>AVERAGE(Table15[High Intensity Distance (m)_&gt;15])</f>
        <v>834.31266088679206</v>
      </c>
      <c r="AK499" s="11">
        <f>AVERAGE(Table15[Velocity Zone 5 (20-25 Km/h) (m)])</f>
        <v>193.57165996226419</v>
      </c>
      <c r="AL499" s="11">
        <f>AVERAGE(Table15[Total Player Load])</f>
        <v>612.17092028301886</v>
      </c>
      <c r="AM499" s="11">
        <f>AVERAGE(Table15[ACC+DEC])</f>
        <v>129.44528301886791</v>
      </c>
      <c r="AN499" s="11" t="str">
        <f>TEXT(Table15[[#This Row],[Date]],"mmmm")</f>
        <v>août</v>
      </c>
      <c r="AO499" s="11" t="e">
        <f ca="1">_xlfn.MAXIFS(Table15[Total Distance (m)],Table15[Name],Table15[[#This Row],[Name]])</f>
        <v>#NAME?</v>
      </c>
      <c r="AP499" s="11" t="e">
        <f ca="1">_xlfn.MAXIFS(Table15[HSD Above 20 km/h],Table15[Name],Table15[[#This Row],[Name]])</f>
        <v>#NAME?</v>
      </c>
      <c r="AQ499" s="11" t="e">
        <f ca="1">_xlfn.MAXIFS(Table15[Maximum Velocity (km/h)],Table15[Name],Table15[[#This Row],[Name]])</f>
        <v>#NAME?</v>
      </c>
      <c r="AR499" s="9" t="e">
        <f ca="1">Table15[[#This Row],[Maximum Velocity (km/h)]]/Table15[[#This Row],[Max_Maximum Velocity (km/h)]]</f>
        <v>#NAME?</v>
      </c>
      <c r="AS499" s="11" t="e">
        <f ca="1">_xlfn.MAXIFS(Table15[Velocity Zone 4 (15-20 Km/h) (m)],Table15[Name],Table15[[#This Row],[Name]])</f>
        <v>#NAME?</v>
      </c>
      <c r="AT499" s="11" t="e">
        <f ca="1">_xlfn.MAXIFS(Table15[Velocity Zone 6 (25 + Km/h) (m)],Table15[Name],Table15[[#This Row],[Name]])</f>
        <v>#NAME?</v>
      </c>
      <c r="AU499" s="11" t="e">
        <f ca="1">_xlfn.MAXIFS(Table15[Acceleration B1-3 Total Efforts (Gen 2)],Table15[Name],Table15[[#This Row],[Name]])</f>
        <v>#NAME?</v>
      </c>
      <c r="AV499" s="11" t="e">
        <f ca="1">_xlfn.MAXIFS(Table15[Deceleration B1-3 Total Efforts (Gen 2)],Table15[Name],Table15[[#This Row],[Name]])</f>
        <v>#NAME?</v>
      </c>
      <c r="AW499" s="11" t="e">
        <f ca="1">_xlfn.MAXIFS(Table15[High Intensity Distance (m)_&gt;15],Table15[Name],Table15[[#This Row],[Name]])</f>
        <v>#NAME?</v>
      </c>
      <c r="AX499" s="11" t="e">
        <f ca="1">_xlfn.MAXIFS(Table15[Velocity Zone 5 (20-25 Km/h) (m)],Table15[Name],Table15[[#This Row],[Name]])</f>
        <v>#NAME?</v>
      </c>
      <c r="AY499" s="11" t="e">
        <f ca="1">_xlfn.MAXIFS(Table15[Total Player Load],Table15[Name],Table15[[#This Row],[Name]])</f>
        <v>#NAME?</v>
      </c>
      <c r="AZ499" s="11" t="e">
        <f ca="1">_xlfn.MAXIFS(Table15[ACC+DEC],Table15[Name],Table15[[#This Row],[Name]])</f>
        <v>#NAME?</v>
      </c>
      <c r="BA499" s="11">
        <f>CONVERT(Table15[[#This Row],[Total Duration]],"day","mn")</f>
        <v>108.41666666666669</v>
      </c>
      <c r="BB499" s="12">
        <f>Table15[[#This Row],[HSD Above 20 km/h]]/Table15[[#This Row],[Duration(min)]]</f>
        <v>2.4826441199077629</v>
      </c>
      <c r="BC499" s="12">
        <f>Table15[[#This Row],[Velocity Zone 4 (15-20 Km/h) (m)]]/Table15[[#This Row],[Duration(min)]]</f>
        <v>6.4444888547271324</v>
      </c>
      <c r="BD499" s="12">
        <f>Table15[[#This Row],[Velocity Zone 6 (25 + Km/h) (m)]]/Table15[[#This Row],[Duration(min)]]</f>
        <v>0.76289008455034568</v>
      </c>
      <c r="BE499" s="12">
        <f>Table15[[#This Row],[Acceleration B1-3 Total Efforts (Gen 2)]]/Table15[[#This Row],[Duration(min)]]</f>
        <v>0.62720983858570323</v>
      </c>
      <c r="BF499" s="12">
        <f>Table15[[#This Row],[Deceleration B1-3 Total Efforts (Gen 2)]]/Table15[[#This Row],[Duration(min)]]</f>
        <v>0.51652574942352025</v>
      </c>
      <c r="BG499" s="12">
        <f>Table15[[#This Row],[High Intensity Distance (m)_&gt;15]]/Table15[[#This Row],[Duration(min)]]</f>
        <v>8.9271329746348957</v>
      </c>
      <c r="BH499" s="12">
        <f>Table15[[#This Row],[Velocity Zone 5 (20-25 Km/h) (m)]]/Table15[[#This Row],[Duration(min)]]</f>
        <v>1.719754035357417</v>
      </c>
      <c r="BI499" s="12">
        <f>Table15[[#This Row],[Total Player Load]]/Table15[[#This Row],[Duration(min)]]</f>
        <v>6.535264565718677</v>
      </c>
      <c r="BJ499" s="12">
        <f>Table15[[#This Row],[ACC+DEC]]/Table15[[#This Row],[Duration(min)]]</f>
        <v>1.1437355880092235</v>
      </c>
      <c r="BK499" s="11"/>
      <c r="BL499" s="11"/>
    </row>
    <row r="500" spans="1:64" x14ac:dyDescent="0.3">
      <c r="A500" s="6" t="s">
        <v>20</v>
      </c>
      <c r="B500" s="6" t="s">
        <v>320</v>
      </c>
      <c r="C500" s="18" t="s">
        <v>321</v>
      </c>
      <c r="D500" s="6" t="s">
        <v>21</v>
      </c>
      <c r="E500" s="17" t="s">
        <v>324</v>
      </c>
      <c r="F500" s="19">
        <v>2846.7403599999998</v>
      </c>
      <c r="G500" s="19">
        <v>610.45997999999997</v>
      </c>
      <c r="H500" s="19">
        <v>32.095039999999997</v>
      </c>
      <c r="I500" s="19">
        <v>555.20000000000005</v>
      </c>
      <c r="J500" s="19">
        <v>167.78998999999999</v>
      </c>
      <c r="K500" s="19">
        <v>61</v>
      </c>
      <c r="L500" s="19">
        <v>44</v>
      </c>
      <c r="M500" s="19">
        <v>1165.6599799999999</v>
      </c>
      <c r="N500" s="19">
        <v>442.66998999999998</v>
      </c>
      <c r="O500" s="19">
        <v>301.61588999999998</v>
      </c>
      <c r="P500" s="25">
        <v>65.303939999999997</v>
      </c>
      <c r="Q500" s="26">
        <f>SUM(Table15[[#This Row],[Acceleration B1-3 Total Efforts (Gen 2)]:[Deceleration B1-3 Total Efforts (Gen 2)]])</f>
        <v>105</v>
      </c>
      <c r="R500" s="22">
        <f>AVERAGEIF(Table15[Name],Table15[[#This Row],[Name]],Table15[Total Distance (m)])</f>
        <v>5363.5460153333315</v>
      </c>
      <c r="S500" s="11">
        <f>AVERAGEIF(Table15[Name],Table15[[#This Row],[Name]],Table15[HSD Above 20 km/h])</f>
        <v>256.65866566666665</v>
      </c>
      <c r="T500" s="11">
        <f>AVERAGEIF(Table15[Name],Table15[[#This Row],[Name]],Table15[Maximum Velocity (km/h)])</f>
        <v>25.384765000000002</v>
      </c>
      <c r="U500" s="11">
        <f>AVERAGEIF(Table15[Name],Table15[[#This Row],[Name]],Table15[Velocity Zone 4 (15-20 Km/h) (m)])</f>
        <v>556.02699966666682</v>
      </c>
      <c r="V500" s="11">
        <f>AVERAGEIF(Table15[Name],Table15[[#This Row],[Name]],Table15[Velocity Zone 6 (25 + Km/h) (m)])</f>
        <v>51.111667666666676</v>
      </c>
      <c r="W500" s="11">
        <f>AVERAGEIF(Table15[Name],Table15[[#This Row],[Name]],Table15[Acceleration B1-3 Total Efforts (Gen 2)])</f>
        <v>73.8</v>
      </c>
      <c r="X500" s="11">
        <f>AVERAGEIF(Table15[Name],Table15[[#This Row],[Name]],Table15[Deceleration B1-3 Total Efforts (Gen 2)])</f>
        <v>70.533333333333331</v>
      </c>
      <c r="Y500" s="11">
        <f>AVERAGEIF(Table15[Name],Table15[[#This Row],[Name]],Table15[High Intensity Distance (m)_&gt;15])</f>
        <v>812.68566533333353</v>
      </c>
      <c r="Z500" s="11">
        <f>AVERAGEIF(Table15[Name],Table15[[#This Row],[Name]],Table15[Velocity Zone 5 (20-25 Km/h) (m)])</f>
        <v>205.546998</v>
      </c>
      <c r="AA500" s="11">
        <f>AVERAGEIF(Table15[Name],Table15[[#This Row],[Name]],Table15[Total Player Load])</f>
        <v>642.88242899999989</v>
      </c>
      <c r="AB500" s="11">
        <f>AVERAGEIF(Table15[Name],Table15[[#This Row],[Name]],Table15[ACC+DEC])</f>
        <v>144.33333333333334</v>
      </c>
      <c r="AC500" s="11">
        <f>AVERAGE(Table15[Total Distance (m)])</f>
        <v>5546.0900840188679</v>
      </c>
      <c r="AD500" s="11">
        <f>AVERAGE(Table15[HSD Above 20 km/h])</f>
        <v>248.67511279245289</v>
      </c>
      <c r="AE500" s="11">
        <f>AVERAGE(Table15[Maximum Velocity (km/h)])</f>
        <v>25.938714150943401</v>
      </c>
      <c r="AF500" s="11">
        <f>AVERAGE(Table15[Velocity Zone 4 (15-20 Km/h) (m)])</f>
        <v>585.63754809433908</v>
      </c>
      <c r="AG500" s="11">
        <f>AVERAGE(Table15[Velocity Zone 6 (25 + Km/h) (m)])</f>
        <v>55.103452830188672</v>
      </c>
      <c r="AH500" s="11">
        <f>AVERAGE(Table15[Acceleration B1-3 Total Efforts (Gen 2)])</f>
        <v>70.932075471698113</v>
      </c>
      <c r="AI500" s="11">
        <f>AVERAGE(Table15[Deceleration B1-3 Total Efforts (Gen 2)])</f>
        <v>58.513207547169813</v>
      </c>
      <c r="AJ500" s="11">
        <f>AVERAGE(Table15[High Intensity Distance (m)_&gt;15])</f>
        <v>834.31266088679206</v>
      </c>
      <c r="AK500" s="11">
        <f>AVERAGE(Table15[Velocity Zone 5 (20-25 Km/h) (m)])</f>
        <v>193.57165996226419</v>
      </c>
      <c r="AL500" s="11">
        <f>AVERAGE(Table15[Total Player Load])</f>
        <v>612.17092028301886</v>
      </c>
      <c r="AM500" s="11">
        <f>AVERAGE(Table15[ACC+DEC])</f>
        <v>129.44528301886791</v>
      </c>
      <c r="AN500" s="11" t="str">
        <f>TEXT(Table15[[#This Row],[Date]],"mmmm")</f>
        <v>août</v>
      </c>
      <c r="AO500" s="11" t="e">
        <f ca="1">_xlfn.MAXIFS(Table15[Total Distance (m)],Table15[Name],Table15[[#This Row],[Name]])</f>
        <v>#NAME?</v>
      </c>
      <c r="AP500" s="11" t="e">
        <f ca="1">_xlfn.MAXIFS(Table15[HSD Above 20 km/h],Table15[Name],Table15[[#This Row],[Name]])</f>
        <v>#NAME?</v>
      </c>
      <c r="AQ500" s="11" t="e">
        <f ca="1">_xlfn.MAXIFS(Table15[Maximum Velocity (km/h)],Table15[Name],Table15[[#This Row],[Name]])</f>
        <v>#NAME?</v>
      </c>
      <c r="AR500" s="9" t="e">
        <f ca="1">Table15[[#This Row],[Maximum Velocity (km/h)]]/Table15[[#This Row],[Max_Maximum Velocity (km/h)]]</f>
        <v>#NAME?</v>
      </c>
      <c r="AS500" s="11" t="e">
        <f ca="1">_xlfn.MAXIFS(Table15[Velocity Zone 4 (15-20 Km/h) (m)],Table15[Name],Table15[[#This Row],[Name]])</f>
        <v>#NAME?</v>
      </c>
      <c r="AT500" s="11" t="e">
        <f ca="1">_xlfn.MAXIFS(Table15[Velocity Zone 6 (25 + Km/h) (m)],Table15[Name],Table15[[#This Row],[Name]])</f>
        <v>#NAME?</v>
      </c>
      <c r="AU500" s="11" t="e">
        <f ca="1">_xlfn.MAXIFS(Table15[Acceleration B1-3 Total Efforts (Gen 2)],Table15[Name],Table15[[#This Row],[Name]])</f>
        <v>#NAME?</v>
      </c>
      <c r="AV500" s="11" t="e">
        <f ca="1">_xlfn.MAXIFS(Table15[Deceleration B1-3 Total Efforts (Gen 2)],Table15[Name],Table15[[#This Row],[Name]])</f>
        <v>#NAME?</v>
      </c>
      <c r="AW500" s="11" t="e">
        <f ca="1">_xlfn.MAXIFS(Table15[High Intensity Distance (m)_&gt;15],Table15[Name],Table15[[#This Row],[Name]])</f>
        <v>#NAME?</v>
      </c>
      <c r="AX500" s="11" t="e">
        <f ca="1">_xlfn.MAXIFS(Table15[Velocity Zone 5 (20-25 Km/h) (m)],Table15[Name],Table15[[#This Row],[Name]])</f>
        <v>#NAME?</v>
      </c>
      <c r="AY500" s="11" t="e">
        <f ca="1">_xlfn.MAXIFS(Table15[Total Player Load],Table15[Name],Table15[[#This Row],[Name]])</f>
        <v>#NAME?</v>
      </c>
      <c r="AZ500" s="11" t="e">
        <f ca="1">_xlfn.MAXIFS(Table15[ACC+DEC],Table15[Name],Table15[[#This Row],[Name]])</f>
        <v>#NAME?</v>
      </c>
      <c r="BA500" s="11">
        <f>CONVERT(Table15[[#This Row],[Total Duration]],"day","mn")</f>
        <v>43.583333333333343</v>
      </c>
      <c r="BB500" s="12">
        <f>Table15[[#This Row],[HSD Above 20 km/h]]/Table15[[#This Row],[Duration(min)]]</f>
        <v>14.00672994263862</v>
      </c>
      <c r="BC500" s="12">
        <f>Table15[[#This Row],[Velocity Zone 4 (15-20 Km/h) (m)]]/Table15[[#This Row],[Duration(min)]]</f>
        <v>12.738814531548755</v>
      </c>
      <c r="BD500" s="12">
        <f>Table15[[#This Row],[Velocity Zone 6 (25 + Km/h) (m)]]/Table15[[#This Row],[Duration(min)]]</f>
        <v>3.8498659273422553</v>
      </c>
      <c r="BE500" s="12">
        <f>Table15[[#This Row],[Acceleration B1-3 Total Efforts (Gen 2)]]/Table15[[#This Row],[Duration(min)]]</f>
        <v>1.3996175908221795</v>
      </c>
      <c r="BF500" s="12">
        <f>Table15[[#This Row],[Deceleration B1-3 Total Efforts (Gen 2)]]/Table15[[#This Row],[Duration(min)]]</f>
        <v>1.0095602294455064</v>
      </c>
      <c r="BG500" s="12">
        <f>Table15[[#This Row],[High Intensity Distance (m)_&gt;15]]/Table15[[#This Row],[Duration(min)]]</f>
        <v>26.745544474187373</v>
      </c>
      <c r="BH500" s="12">
        <f>Table15[[#This Row],[Velocity Zone 5 (20-25 Km/h) (m)]]/Table15[[#This Row],[Duration(min)]]</f>
        <v>10.156864015296364</v>
      </c>
      <c r="BI500" s="12">
        <f>Table15[[#This Row],[Total Player Load]]/Table15[[#This Row],[Duration(min)]]</f>
        <v>6.9204410707456958</v>
      </c>
      <c r="BJ500" s="12">
        <f>Table15[[#This Row],[ACC+DEC]]/Table15[[#This Row],[Duration(min)]]</f>
        <v>2.4091778202676859</v>
      </c>
      <c r="BK500" s="11"/>
      <c r="BL500" s="11"/>
    </row>
    <row r="501" spans="1:64" x14ac:dyDescent="0.3">
      <c r="A501" s="6" t="s">
        <v>159</v>
      </c>
      <c r="B501" s="6" t="s">
        <v>320</v>
      </c>
      <c r="C501" s="18" t="s">
        <v>321</v>
      </c>
      <c r="D501" s="6" t="s">
        <v>133</v>
      </c>
      <c r="E501" s="17" t="s">
        <v>325</v>
      </c>
      <c r="F501" s="19">
        <v>3999.06934</v>
      </c>
      <c r="G501" s="19">
        <v>579.83000000000004</v>
      </c>
      <c r="H501" s="19">
        <v>29.628489999999999</v>
      </c>
      <c r="I501" s="19">
        <v>1145.6400100000001</v>
      </c>
      <c r="J501" s="19">
        <v>170.45</v>
      </c>
      <c r="K501" s="19">
        <v>39</v>
      </c>
      <c r="L501" s="19">
        <v>23</v>
      </c>
      <c r="M501" s="19">
        <v>1725.47001</v>
      </c>
      <c r="N501" s="19">
        <v>409.38</v>
      </c>
      <c r="O501" s="19">
        <v>404.01551999999998</v>
      </c>
      <c r="P501" s="25">
        <v>93.545119999999997</v>
      </c>
      <c r="Q501" s="26">
        <f>SUM(Table15[[#This Row],[Acceleration B1-3 Total Efforts (Gen 2)]:[Deceleration B1-3 Total Efforts (Gen 2)]])</f>
        <v>62</v>
      </c>
      <c r="R501" s="22">
        <f>AVERAGEIF(Table15[Name],Table15[[#This Row],[Name]],Table15[Total Distance (m)])</f>
        <v>4770.1773194736861</v>
      </c>
      <c r="S501" s="11">
        <f>AVERAGEIF(Table15[Name],Table15[[#This Row],[Name]],Table15[HSD Above 20 km/h])</f>
        <v>287.34263210526314</v>
      </c>
      <c r="T501" s="11">
        <f>AVERAGEIF(Table15[Name],Table15[[#This Row],[Name]],Table15[Maximum Velocity (km/h)])</f>
        <v>26.175440000000002</v>
      </c>
      <c r="U501" s="11">
        <f>AVERAGEIF(Table15[Name],Table15[[#This Row],[Name]],Table15[Velocity Zone 4 (15-20 Km/h) (m)])</f>
        <v>619.53948315789467</v>
      </c>
      <c r="V501" s="11">
        <f>AVERAGEIF(Table15[Name],Table15[[#This Row],[Name]],Table15[Velocity Zone 6 (25 + Km/h) (m)])</f>
        <v>51.665788947368419</v>
      </c>
      <c r="W501" s="11">
        <f>AVERAGEIF(Table15[Name],Table15[[#This Row],[Name]],Table15[Acceleration B1-3 Total Efforts (Gen 2)])</f>
        <v>67</v>
      </c>
      <c r="X501" s="11">
        <f>AVERAGEIF(Table15[Name],Table15[[#This Row],[Name]],Table15[Deceleration B1-3 Total Efforts (Gen 2)])</f>
        <v>53.263157894736842</v>
      </c>
      <c r="Y501" s="11">
        <f>AVERAGEIF(Table15[Name],Table15[[#This Row],[Name]],Table15[High Intensity Distance (m)_&gt;15])</f>
        <v>906.88211526315797</v>
      </c>
      <c r="Z501" s="11">
        <f>AVERAGEIF(Table15[Name],Table15[[#This Row],[Name]],Table15[Velocity Zone 5 (20-25 Km/h) (m)])</f>
        <v>235.67684315789475</v>
      </c>
      <c r="AA501" s="11">
        <f>AVERAGEIF(Table15[Name],Table15[[#This Row],[Name]],Table15[Total Player Load])</f>
        <v>507.92690578947372</v>
      </c>
      <c r="AB501" s="11">
        <f>AVERAGEIF(Table15[Name],Table15[[#This Row],[Name]],Table15[ACC+DEC])</f>
        <v>120.26315789473684</v>
      </c>
      <c r="AC501" s="11">
        <f>AVERAGE(Table15[Total Distance (m)])</f>
        <v>5546.0900840188679</v>
      </c>
      <c r="AD501" s="11">
        <f>AVERAGE(Table15[HSD Above 20 km/h])</f>
        <v>248.67511279245289</v>
      </c>
      <c r="AE501" s="11">
        <f>AVERAGE(Table15[Maximum Velocity (km/h)])</f>
        <v>25.938714150943401</v>
      </c>
      <c r="AF501" s="11">
        <f>AVERAGE(Table15[Velocity Zone 4 (15-20 Km/h) (m)])</f>
        <v>585.63754809433908</v>
      </c>
      <c r="AG501" s="11">
        <f>AVERAGE(Table15[Velocity Zone 6 (25 + Km/h) (m)])</f>
        <v>55.103452830188672</v>
      </c>
      <c r="AH501" s="11">
        <f>AVERAGE(Table15[Acceleration B1-3 Total Efforts (Gen 2)])</f>
        <v>70.932075471698113</v>
      </c>
      <c r="AI501" s="11">
        <f>AVERAGE(Table15[Deceleration B1-3 Total Efforts (Gen 2)])</f>
        <v>58.513207547169813</v>
      </c>
      <c r="AJ501" s="11">
        <f>AVERAGE(Table15[High Intensity Distance (m)_&gt;15])</f>
        <v>834.31266088679206</v>
      </c>
      <c r="AK501" s="11">
        <f>AVERAGE(Table15[Velocity Zone 5 (20-25 Km/h) (m)])</f>
        <v>193.57165996226419</v>
      </c>
      <c r="AL501" s="11">
        <f>AVERAGE(Table15[Total Player Load])</f>
        <v>612.17092028301886</v>
      </c>
      <c r="AM501" s="11">
        <f>AVERAGE(Table15[ACC+DEC])</f>
        <v>129.44528301886791</v>
      </c>
      <c r="AN501" s="11" t="str">
        <f>TEXT(Table15[[#This Row],[Date]],"mmmm")</f>
        <v>août</v>
      </c>
      <c r="AO501" s="11" t="e">
        <f ca="1">_xlfn.MAXIFS(Table15[Total Distance (m)],Table15[Name],Table15[[#This Row],[Name]])</f>
        <v>#NAME?</v>
      </c>
      <c r="AP501" s="11" t="e">
        <f ca="1">_xlfn.MAXIFS(Table15[HSD Above 20 km/h],Table15[Name],Table15[[#This Row],[Name]])</f>
        <v>#NAME?</v>
      </c>
      <c r="AQ501" s="11" t="e">
        <f ca="1">_xlfn.MAXIFS(Table15[Maximum Velocity (km/h)],Table15[Name],Table15[[#This Row],[Name]])</f>
        <v>#NAME?</v>
      </c>
      <c r="AR501" s="9" t="e">
        <f ca="1">Table15[[#This Row],[Maximum Velocity (km/h)]]/Table15[[#This Row],[Max_Maximum Velocity (km/h)]]</f>
        <v>#NAME?</v>
      </c>
      <c r="AS501" s="11" t="e">
        <f ca="1">_xlfn.MAXIFS(Table15[Velocity Zone 4 (15-20 Km/h) (m)],Table15[Name],Table15[[#This Row],[Name]])</f>
        <v>#NAME?</v>
      </c>
      <c r="AT501" s="11" t="e">
        <f ca="1">_xlfn.MAXIFS(Table15[Velocity Zone 6 (25 + Km/h) (m)],Table15[Name],Table15[[#This Row],[Name]])</f>
        <v>#NAME?</v>
      </c>
      <c r="AU501" s="11" t="e">
        <f ca="1">_xlfn.MAXIFS(Table15[Acceleration B1-3 Total Efforts (Gen 2)],Table15[Name],Table15[[#This Row],[Name]])</f>
        <v>#NAME?</v>
      </c>
      <c r="AV501" s="11" t="e">
        <f ca="1">_xlfn.MAXIFS(Table15[Deceleration B1-3 Total Efforts (Gen 2)],Table15[Name],Table15[[#This Row],[Name]])</f>
        <v>#NAME?</v>
      </c>
      <c r="AW501" s="11" t="e">
        <f ca="1">_xlfn.MAXIFS(Table15[High Intensity Distance (m)_&gt;15],Table15[Name],Table15[[#This Row],[Name]])</f>
        <v>#NAME?</v>
      </c>
      <c r="AX501" s="11" t="e">
        <f ca="1">_xlfn.MAXIFS(Table15[Velocity Zone 5 (20-25 Km/h) (m)],Table15[Name],Table15[[#This Row],[Name]])</f>
        <v>#NAME?</v>
      </c>
      <c r="AY501" s="11" t="e">
        <f ca="1">_xlfn.MAXIFS(Table15[Total Player Load],Table15[Name],Table15[[#This Row],[Name]])</f>
        <v>#NAME?</v>
      </c>
      <c r="AZ501" s="11" t="e">
        <f ca="1">_xlfn.MAXIFS(Table15[ACC+DEC],Table15[Name],Table15[[#This Row],[Name]])</f>
        <v>#NAME?</v>
      </c>
      <c r="BA501" s="11">
        <f>CONVERT(Table15[[#This Row],[Total Duration]],"day","mn")</f>
        <v>42.75</v>
      </c>
      <c r="BB501" s="12">
        <f>Table15[[#This Row],[HSD Above 20 km/h]]/Table15[[#This Row],[Duration(min)]]</f>
        <v>13.56327485380117</v>
      </c>
      <c r="BC501" s="12">
        <f>Table15[[#This Row],[Velocity Zone 4 (15-20 Km/h) (m)]]/Table15[[#This Row],[Duration(min)]]</f>
        <v>26.798596725146201</v>
      </c>
      <c r="BD501" s="12">
        <f>Table15[[#This Row],[Velocity Zone 6 (25 + Km/h) (m)]]/Table15[[#This Row],[Duration(min)]]</f>
        <v>3.9871345029239764</v>
      </c>
      <c r="BE501" s="12">
        <f>Table15[[#This Row],[Acceleration B1-3 Total Efforts (Gen 2)]]/Table15[[#This Row],[Duration(min)]]</f>
        <v>0.91228070175438591</v>
      </c>
      <c r="BF501" s="12">
        <f>Table15[[#This Row],[Deceleration B1-3 Total Efforts (Gen 2)]]/Table15[[#This Row],[Duration(min)]]</f>
        <v>0.53801169590643272</v>
      </c>
      <c r="BG501" s="12">
        <f>Table15[[#This Row],[High Intensity Distance (m)_&gt;15]]/Table15[[#This Row],[Duration(min)]]</f>
        <v>40.361871578947365</v>
      </c>
      <c r="BH501" s="12">
        <f>Table15[[#This Row],[Velocity Zone 5 (20-25 Km/h) (m)]]/Table15[[#This Row],[Duration(min)]]</f>
        <v>9.5761403508771927</v>
      </c>
      <c r="BI501" s="12">
        <f>Table15[[#This Row],[Total Player Load]]/Table15[[#This Row],[Duration(min)]]</f>
        <v>9.45065543859649</v>
      </c>
      <c r="BJ501" s="12">
        <f>Table15[[#This Row],[ACC+DEC]]/Table15[[#This Row],[Duration(min)]]</f>
        <v>1.4502923976608186</v>
      </c>
      <c r="BK501" s="11"/>
      <c r="BL501" s="11"/>
    </row>
    <row r="502" spans="1:64" x14ac:dyDescent="0.3">
      <c r="A502" s="6" t="s">
        <v>250</v>
      </c>
      <c r="B502" s="6" t="s">
        <v>320</v>
      </c>
      <c r="C502" s="18" t="s">
        <v>321</v>
      </c>
      <c r="D502" s="6" t="s">
        <v>21</v>
      </c>
      <c r="E502" s="17" t="s">
        <v>326</v>
      </c>
      <c r="F502" s="19">
        <v>10027.197630000001</v>
      </c>
      <c r="G502" s="19">
        <v>412.42998999999998</v>
      </c>
      <c r="H502" s="19">
        <v>31.501809999999999</v>
      </c>
      <c r="I502" s="19">
        <v>1130.7800099999999</v>
      </c>
      <c r="J502" s="19">
        <v>152.41</v>
      </c>
      <c r="K502" s="19">
        <v>98</v>
      </c>
      <c r="L502" s="19">
        <v>73</v>
      </c>
      <c r="M502" s="19">
        <v>1543.21</v>
      </c>
      <c r="N502" s="19">
        <v>260.01999000000001</v>
      </c>
      <c r="O502" s="19">
        <v>918.40912000000003</v>
      </c>
      <c r="P502" s="25">
        <v>92.30059</v>
      </c>
      <c r="Q502" s="26">
        <f>SUM(Table15[[#This Row],[Acceleration B1-3 Total Efforts (Gen 2)]:[Deceleration B1-3 Total Efforts (Gen 2)]])</f>
        <v>171</v>
      </c>
      <c r="R502" s="22">
        <f>AVERAGEIF(Table15[Name],Table15[[#This Row],[Name]],Table15[Total Distance (m)])</f>
        <v>4898.160003</v>
      </c>
      <c r="S502" s="11">
        <f>AVERAGEIF(Table15[Name],Table15[[#This Row],[Name]],Table15[HSD Above 20 km/h])</f>
        <v>228.32099899999997</v>
      </c>
      <c r="T502" s="11">
        <f>AVERAGEIF(Table15[Name],Table15[[#This Row],[Name]],Table15[Maximum Velocity (km/h)])</f>
        <v>25.211422000000002</v>
      </c>
      <c r="U502" s="11">
        <f>AVERAGEIF(Table15[Name],Table15[[#This Row],[Name]],Table15[Velocity Zone 4 (15-20 Km/h) (m)])</f>
        <v>531.40400699999998</v>
      </c>
      <c r="V502" s="11">
        <f>AVERAGEIF(Table15[Name],Table15[[#This Row],[Name]],Table15[Velocity Zone 6 (25 + Km/h) (m)])</f>
        <v>54.338999000000001</v>
      </c>
      <c r="W502" s="11">
        <f>AVERAGEIF(Table15[Name],Table15[[#This Row],[Name]],Table15[Acceleration B1-3 Total Efforts (Gen 2)])</f>
        <v>69</v>
      </c>
      <c r="X502" s="11">
        <f>AVERAGEIF(Table15[Name],Table15[[#This Row],[Name]],Table15[Deceleration B1-3 Total Efforts (Gen 2)])</f>
        <v>53.8</v>
      </c>
      <c r="Y502" s="11">
        <f>AVERAGEIF(Table15[Name],Table15[[#This Row],[Name]],Table15[High Intensity Distance (m)_&gt;15])</f>
        <v>759.72500600000001</v>
      </c>
      <c r="Z502" s="11">
        <f>AVERAGEIF(Table15[Name],Table15[[#This Row],[Name]],Table15[Velocity Zone 5 (20-25 Km/h) (m)])</f>
        <v>173.982</v>
      </c>
      <c r="AA502" s="11">
        <f>AVERAGEIF(Table15[Name],Table15[[#This Row],[Name]],Table15[Total Player Load])</f>
        <v>499.90754799999996</v>
      </c>
      <c r="AB502" s="11">
        <f>AVERAGEIF(Table15[Name],Table15[[#This Row],[Name]],Table15[ACC+DEC])</f>
        <v>122.8</v>
      </c>
      <c r="AC502" s="11">
        <f>AVERAGE(Table15[Total Distance (m)])</f>
        <v>5546.0900840188679</v>
      </c>
      <c r="AD502" s="11">
        <f>AVERAGE(Table15[HSD Above 20 km/h])</f>
        <v>248.67511279245289</v>
      </c>
      <c r="AE502" s="11">
        <f>AVERAGE(Table15[Maximum Velocity (km/h)])</f>
        <v>25.938714150943401</v>
      </c>
      <c r="AF502" s="11">
        <f>AVERAGE(Table15[Velocity Zone 4 (15-20 Km/h) (m)])</f>
        <v>585.63754809433908</v>
      </c>
      <c r="AG502" s="11">
        <f>AVERAGE(Table15[Velocity Zone 6 (25 + Km/h) (m)])</f>
        <v>55.103452830188672</v>
      </c>
      <c r="AH502" s="11">
        <f>AVERAGE(Table15[Acceleration B1-3 Total Efforts (Gen 2)])</f>
        <v>70.932075471698113</v>
      </c>
      <c r="AI502" s="11">
        <f>AVERAGE(Table15[Deceleration B1-3 Total Efforts (Gen 2)])</f>
        <v>58.513207547169813</v>
      </c>
      <c r="AJ502" s="11">
        <f>AVERAGE(Table15[High Intensity Distance (m)_&gt;15])</f>
        <v>834.31266088679206</v>
      </c>
      <c r="AK502" s="11">
        <f>AVERAGE(Table15[Velocity Zone 5 (20-25 Km/h) (m)])</f>
        <v>193.57165996226419</v>
      </c>
      <c r="AL502" s="11">
        <f>AVERAGE(Table15[Total Player Load])</f>
        <v>612.17092028301886</v>
      </c>
      <c r="AM502" s="11">
        <f>AVERAGE(Table15[ACC+DEC])</f>
        <v>129.44528301886791</v>
      </c>
      <c r="AN502" s="11" t="str">
        <f>TEXT(Table15[[#This Row],[Date]],"mmmm")</f>
        <v>août</v>
      </c>
      <c r="AO502" s="11" t="e">
        <f ca="1">_xlfn.MAXIFS(Table15[Total Distance (m)],Table15[Name],Table15[[#This Row],[Name]])</f>
        <v>#NAME?</v>
      </c>
      <c r="AP502" s="11" t="e">
        <f ca="1">_xlfn.MAXIFS(Table15[HSD Above 20 km/h],Table15[Name],Table15[[#This Row],[Name]])</f>
        <v>#NAME?</v>
      </c>
      <c r="AQ502" s="11" t="e">
        <f ca="1">_xlfn.MAXIFS(Table15[Maximum Velocity (km/h)],Table15[Name],Table15[[#This Row],[Name]])</f>
        <v>#NAME?</v>
      </c>
      <c r="AR502" s="9" t="e">
        <f ca="1">Table15[[#This Row],[Maximum Velocity (km/h)]]/Table15[[#This Row],[Max_Maximum Velocity (km/h)]]</f>
        <v>#NAME?</v>
      </c>
      <c r="AS502" s="11" t="e">
        <f ca="1">_xlfn.MAXIFS(Table15[Velocity Zone 4 (15-20 Km/h) (m)],Table15[Name],Table15[[#This Row],[Name]])</f>
        <v>#NAME?</v>
      </c>
      <c r="AT502" s="11" t="e">
        <f ca="1">_xlfn.MAXIFS(Table15[Velocity Zone 6 (25 + Km/h) (m)],Table15[Name],Table15[[#This Row],[Name]])</f>
        <v>#NAME?</v>
      </c>
      <c r="AU502" s="11" t="e">
        <f ca="1">_xlfn.MAXIFS(Table15[Acceleration B1-3 Total Efforts (Gen 2)],Table15[Name],Table15[[#This Row],[Name]])</f>
        <v>#NAME?</v>
      </c>
      <c r="AV502" s="11" t="e">
        <f ca="1">_xlfn.MAXIFS(Table15[Deceleration B1-3 Total Efforts (Gen 2)],Table15[Name],Table15[[#This Row],[Name]])</f>
        <v>#NAME?</v>
      </c>
      <c r="AW502" s="11" t="e">
        <f ca="1">_xlfn.MAXIFS(Table15[High Intensity Distance (m)_&gt;15],Table15[Name],Table15[[#This Row],[Name]])</f>
        <v>#NAME?</v>
      </c>
      <c r="AX502" s="11" t="e">
        <f ca="1">_xlfn.MAXIFS(Table15[Velocity Zone 5 (20-25 Km/h) (m)],Table15[Name],Table15[[#This Row],[Name]])</f>
        <v>#NAME?</v>
      </c>
      <c r="AY502" s="11" t="e">
        <f ca="1">_xlfn.MAXIFS(Table15[Total Player Load],Table15[Name],Table15[[#This Row],[Name]])</f>
        <v>#NAME?</v>
      </c>
      <c r="AZ502" s="11" t="e">
        <f ca="1">_xlfn.MAXIFS(Table15[ACC+DEC],Table15[Name],Table15[[#This Row],[Name]])</f>
        <v>#NAME?</v>
      </c>
      <c r="BA502" s="11">
        <f>CONVERT(Table15[[#This Row],[Total Duration]],"day","mn")</f>
        <v>108.63333333333335</v>
      </c>
      <c r="BB502" s="12">
        <f>Table15[[#This Row],[HSD Above 20 km/h]]/Table15[[#This Row],[Duration(min)]]</f>
        <v>3.7965325866830306</v>
      </c>
      <c r="BC502" s="12">
        <f>Table15[[#This Row],[Velocity Zone 4 (15-20 Km/h) (m)]]/Table15[[#This Row],[Duration(min)]]</f>
        <v>10.409144001227368</v>
      </c>
      <c r="BD502" s="12">
        <f>Table15[[#This Row],[Velocity Zone 6 (25 + Km/h) (m)]]/Table15[[#This Row],[Duration(min)]]</f>
        <v>1.4029763731205889</v>
      </c>
      <c r="BE502" s="12">
        <f>Table15[[#This Row],[Acceleration B1-3 Total Efforts (Gen 2)]]/Table15[[#This Row],[Duration(min)]]</f>
        <v>0.9021172138692849</v>
      </c>
      <c r="BF502" s="12">
        <f>Table15[[#This Row],[Deceleration B1-3 Total Efforts (Gen 2)]]/Table15[[#This Row],[Duration(min)]]</f>
        <v>0.67198527155569177</v>
      </c>
      <c r="BG502" s="12">
        <f>Table15[[#This Row],[High Intensity Distance (m)_&gt;15]]/Table15[[#This Row],[Duration(min)]]</f>
        <v>14.2056765879104</v>
      </c>
      <c r="BH502" s="12">
        <f>Table15[[#This Row],[Velocity Zone 5 (20-25 Km/h) (m)]]/Table15[[#This Row],[Duration(min)]]</f>
        <v>2.3935562135624422</v>
      </c>
      <c r="BI502" s="12">
        <f>Table15[[#This Row],[Total Player Load]]/Table15[[#This Row],[Duration(min)]]</f>
        <v>8.4542109849647122</v>
      </c>
      <c r="BJ502" s="12">
        <f>Table15[[#This Row],[ACC+DEC]]/Table15[[#This Row],[Duration(min)]]</f>
        <v>1.5741024854249768</v>
      </c>
      <c r="BK502" s="11"/>
      <c r="BL502" s="11"/>
    </row>
    <row r="503" spans="1:64" x14ac:dyDescent="0.3">
      <c r="A503" s="6" t="s">
        <v>22</v>
      </c>
      <c r="B503" s="6" t="s">
        <v>320</v>
      </c>
      <c r="C503" s="18" t="s">
        <v>321</v>
      </c>
      <c r="D503" s="6" t="s">
        <v>19</v>
      </c>
      <c r="E503" s="17" t="s">
        <v>327</v>
      </c>
      <c r="F503" s="19">
        <v>3013.8573000000001</v>
      </c>
      <c r="G503" s="19">
        <v>746.29001000000005</v>
      </c>
      <c r="H503" s="19">
        <v>33.641590000000001</v>
      </c>
      <c r="I503" s="19">
        <v>466.29998999999998</v>
      </c>
      <c r="J503" s="19">
        <v>266.95999999999998</v>
      </c>
      <c r="K503" s="19">
        <v>61</v>
      </c>
      <c r="L503" s="19">
        <v>52</v>
      </c>
      <c r="M503" s="19">
        <v>1212.5899999999999</v>
      </c>
      <c r="N503" s="19">
        <v>479.33001000000002</v>
      </c>
      <c r="O503" s="19">
        <v>347.33407999999997</v>
      </c>
      <c r="P503" s="25">
        <v>69.642160000000004</v>
      </c>
      <c r="Q503" s="26">
        <f>SUM(Table15[[#This Row],[Acceleration B1-3 Total Efforts (Gen 2)]:[Deceleration B1-3 Total Efforts (Gen 2)]])</f>
        <v>113</v>
      </c>
      <c r="R503" s="22">
        <f>AVERAGEIF(Table15[Name],Table15[[#This Row],[Name]],Table15[Total Distance (m)])</f>
        <v>5462.7683058620696</v>
      </c>
      <c r="S503" s="11">
        <f>AVERAGEIF(Table15[Name],Table15[[#This Row],[Name]],Table15[HSD Above 20 km/h])</f>
        <v>326.42379344827589</v>
      </c>
      <c r="T503" s="11">
        <f>AVERAGEIF(Table15[Name],Table15[[#This Row],[Name]],Table15[Maximum Velocity (km/h)])</f>
        <v>27.231627931034481</v>
      </c>
      <c r="U503" s="11">
        <f>AVERAGEIF(Table15[Name],Table15[[#This Row],[Name]],Table15[Velocity Zone 4 (15-20 Km/h) (m)])</f>
        <v>608.04103965517231</v>
      </c>
      <c r="V503" s="11">
        <f>AVERAGEIF(Table15[Name],Table15[[#This Row],[Name]],Table15[Velocity Zone 6 (25 + Km/h) (m)])</f>
        <v>84.49862137931035</v>
      </c>
      <c r="W503" s="11">
        <f>AVERAGEIF(Table15[Name],Table15[[#This Row],[Name]],Table15[Acceleration B1-3 Total Efforts (Gen 2)])</f>
        <v>82.482758620689651</v>
      </c>
      <c r="X503" s="11">
        <f>AVERAGEIF(Table15[Name],Table15[[#This Row],[Name]],Table15[Deceleration B1-3 Total Efforts (Gen 2)])</f>
        <v>68.65517241379311</v>
      </c>
      <c r="Y503" s="11">
        <f>AVERAGEIF(Table15[Name],Table15[[#This Row],[Name]],Table15[High Intensity Distance (m)_&gt;15])</f>
        <v>934.4648331034482</v>
      </c>
      <c r="Z503" s="11">
        <f>AVERAGEIF(Table15[Name],Table15[[#This Row],[Name]],Table15[Velocity Zone 5 (20-25 Km/h) (m)])</f>
        <v>241.92517206896545</v>
      </c>
      <c r="AA503" s="11">
        <f>AVERAGEIF(Table15[Name],Table15[[#This Row],[Name]],Table15[Total Player Load])</f>
        <v>648.54259724137933</v>
      </c>
      <c r="AB503" s="11">
        <f>AVERAGEIF(Table15[Name],Table15[[#This Row],[Name]],Table15[ACC+DEC])</f>
        <v>151.13793103448276</v>
      </c>
      <c r="AC503" s="11">
        <f>AVERAGE(Table15[Total Distance (m)])</f>
        <v>5546.0900840188679</v>
      </c>
      <c r="AD503" s="11">
        <f>AVERAGE(Table15[HSD Above 20 km/h])</f>
        <v>248.67511279245289</v>
      </c>
      <c r="AE503" s="11">
        <f>AVERAGE(Table15[Maximum Velocity (km/h)])</f>
        <v>25.938714150943401</v>
      </c>
      <c r="AF503" s="11">
        <f>AVERAGE(Table15[Velocity Zone 4 (15-20 Km/h) (m)])</f>
        <v>585.63754809433908</v>
      </c>
      <c r="AG503" s="11">
        <f>AVERAGE(Table15[Velocity Zone 6 (25 + Km/h) (m)])</f>
        <v>55.103452830188672</v>
      </c>
      <c r="AH503" s="11">
        <f>AVERAGE(Table15[Acceleration B1-3 Total Efforts (Gen 2)])</f>
        <v>70.932075471698113</v>
      </c>
      <c r="AI503" s="11">
        <f>AVERAGE(Table15[Deceleration B1-3 Total Efforts (Gen 2)])</f>
        <v>58.513207547169813</v>
      </c>
      <c r="AJ503" s="11">
        <f>AVERAGE(Table15[High Intensity Distance (m)_&gt;15])</f>
        <v>834.31266088679206</v>
      </c>
      <c r="AK503" s="11">
        <f>AVERAGE(Table15[Velocity Zone 5 (20-25 Km/h) (m)])</f>
        <v>193.57165996226419</v>
      </c>
      <c r="AL503" s="11">
        <f>AVERAGE(Table15[Total Player Load])</f>
        <v>612.17092028301886</v>
      </c>
      <c r="AM503" s="11">
        <f>AVERAGE(Table15[ACC+DEC])</f>
        <v>129.44528301886791</v>
      </c>
      <c r="AN503" s="11" t="str">
        <f>TEXT(Table15[[#This Row],[Date]],"mmmm")</f>
        <v>août</v>
      </c>
      <c r="AO503" s="11" t="e">
        <f ca="1">_xlfn.MAXIFS(Table15[Total Distance (m)],Table15[Name],Table15[[#This Row],[Name]])</f>
        <v>#NAME?</v>
      </c>
      <c r="AP503" s="11" t="e">
        <f ca="1">_xlfn.MAXIFS(Table15[HSD Above 20 km/h],Table15[Name],Table15[[#This Row],[Name]])</f>
        <v>#NAME?</v>
      </c>
      <c r="AQ503" s="11" t="e">
        <f ca="1">_xlfn.MAXIFS(Table15[Maximum Velocity (km/h)],Table15[Name],Table15[[#This Row],[Name]])</f>
        <v>#NAME?</v>
      </c>
      <c r="AR503" s="9" t="e">
        <f ca="1">Table15[[#This Row],[Maximum Velocity (km/h)]]/Table15[[#This Row],[Max_Maximum Velocity (km/h)]]</f>
        <v>#NAME?</v>
      </c>
      <c r="AS503" s="11" t="e">
        <f ca="1">_xlfn.MAXIFS(Table15[Velocity Zone 4 (15-20 Km/h) (m)],Table15[Name],Table15[[#This Row],[Name]])</f>
        <v>#NAME?</v>
      </c>
      <c r="AT503" s="11" t="e">
        <f ca="1">_xlfn.MAXIFS(Table15[Velocity Zone 6 (25 + Km/h) (m)],Table15[Name],Table15[[#This Row],[Name]])</f>
        <v>#NAME?</v>
      </c>
      <c r="AU503" s="11" t="e">
        <f ca="1">_xlfn.MAXIFS(Table15[Acceleration B1-3 Total Efforts (Gen 2)],Table15[Name],Table15[[#This Row],[Name]])</f>
        <v>#NAME?</v>
      </c>
      <c r="AV503" s="11" t="e">
        <f ca="1">_xlfn.MAXIFS(Table15[Deceleration B1-3 Total Efforts (Gen 2)],Table15[Name],Table15[[#This Row],[Name]])</f>
        <v>#NAME?</v>
      </c>
      <c r="AW503" s="11" t="e">
        <f ca="1">_xlfn.MAXIFS(Table15[High Intensity Distance (m)_&gt;15],Table15[Name],Table15[[#This Row],[Name]])</f>
        <v>#NAME?</v>
      </c>
      <c r="AX503" s="11" t="e">
        <f ca="1">_xlfn.MAXIFS(Table15[Velocity Zone 5 (20-25 Km/h) (m)],Table15[Name],Table15[[#This Row],[Name]])</f>
        <v>#NAME?</v>
      </c>
      <c r="AY503" s="11" t="e">
        <f ca="1">_xlfn.MAXIFS(Table15[Total Player Load],Table15[Name],Table15[[#This Row],[Name]])</f>
        <v>#NAME?</v>
      </c>
      <c r="AZ503" s="11" t="e">
        <f ca="1">_xlfn.MAXIFS(Table15[ACC+DEC],Table15[Name],Table15[[#This Row],[Name]])</f>
        <v>#NAME?</v>
      </c>
      <c r="BA503" s="11">
        <f>CONVERT(Table15[[#This Row],[Total Duration]],"day","mn")</f>
        <v>43.266666666666666</v>
      </c>
      <c r="BB503" s="12">
        <f>Table15[[#This Row],[HSD Above 20 km/h]]/Table15[[#This Row],[Duration(min)]]</f>
        <v>17.248613482280433</v>
      </c>
      <c r="BC503" s="12">
        <f>Table15[[#This Row],[Velocity Zone 4 (15-20 Km/h) (m)]]/Table15[[#This Row],[Duration(min)]]</f>
        <v>10.777349537750386</v>
      </c>
      <c r="BD503" s="12">
        <f>Table15[[#This Row],[Velocity Zone 6 (25 + Km/h) (m)]]/Table15[[#This Row],[Duration(min)]]</f>
        <v>6.1701078582434512</v>
      </c>
      <c r="BE503" s="12">
        <f>Table15[[#This Row],[Acceleration B1-3 Total Efforts (Gen 2)]]/Table15[[#This Row],[Duration(min)]]</f>
        <v>1.4098613251155625</v>
      </c>
      <c r="BF503" s="12">
        <f>Table15[[#This Row],[Deceleration B1-3 Total Efforts (Gen 2)]]/Table15[[#This Row],[Duration(min)]]</f>
        <v>1.201848998459168</v>
      </c>
      <c r="BG503" s="12">
        <f>Table15[[#This Row],[High Intensity Distance (m)_&gt;15]]/Table15[[#This Row],[Duration(min)]]</f>
        <v>28.025963020030815</v>
      </c>
      <c r="BH503" s="12">
        <f>Table15[[#This Row],[Velocity Zone 5 (20-25 Km/h) (m)]]/Table15[[#This Row],[Duration(min)]]</f>
        <v>11.07850562403698</v>
      </c>
      <c r="BI503" s="12">
        <f>Table15[[#This Row],[Total Player Load]]/Table15[[#This Row],[Duration(min)]]</f>
        <v>8.0277522342064707</v>
      </c>
      <c r="BJ503" s="12">
        <f>Table15[[#This Row],[ACC+DEC]]/Table15[[#This Row],[Duration(min)]]</f>
        <v>2.6117103235747305</v>
      </c>
      <c r="BK503" s="11"/>
      <c r="BL503" s="11"/>
    </row>
    <row r="504" spans="1:64" x14ac:dyDescent="0.3">
      <c r="A504" s="6" t="s">
        <v>37</v>
      </c>
      <c r="B504" s="6" t="s">
        <v>320</v>
      </c>
      <c r="C504" s="18" t="s">
        <v>321</v>
      </c>
      <c r="D504" s="6" t="s">
        <v>19</v>
      </c>
      <c r="E504" s="17" t="s">
        <v>322</v>
      </c>
      <c r="F504" s="19">
        <v>9883.8034700000007</v>
      </c>
      <c r="G504" s="19">
        <v>364.53998999999999</v>
      </c>
      <c r="H504" s="19">
        <v>31.911650000000002</v>
      </c>
      <c r="I504" s="19">
        <v>946.17</v>
      </c>
      <c r="J504" s="19">
        <v>74.010000000000005</v>
      </c>
      <c r="K504" s="19">
        <v>104</v>
      </c>
      <c r="L504" s="19">
        <v>94</v>
      </c>
      <c r="M504" s="19">
        <v>1310.7099900000001</v>
      </c>
      <c r="N504" s="19">
        <v>290.52999</v>
      </c>
      <c r="O504" s="19">
        <v>974.00667999999996</v>
      </c>
      <c r="P504" s="25">
        <v>91.64667</v>
      </c>
      <c r="Q504" s="26">
        <f>SUM(Table15[[#This Row],[Acceleration B1-3 Total Efforts (Gen 2)]:[Deceleration B1-3 Total Efforts (Gen 2)]])</f>
        <v>198</v>
      </c>
      <c r="R504" s="22">
        <f>AVERAGEIF(Table15[Name],Table15[[#This Row],[Name]],Table15[Total Distance (m)])</f>
        <v>6139.7996708333349</v>
      </c>
      <c r="S504" s="11">
        <f>AVERAGEIF(Table15[Name],Table15[[#This Row],[Name]],Table15[HSD Above 20 km/h])</f>
        <v>201.54916583333338</v>
      </c>
      <c r="T504" s="11">
        <f>AVERAGEIF(Table15[Name],Table15[[#This Row],[Name]],Table15[Maximum Velocity (km/h)])</f>
        <v>23.793131666666667</v>
      </c>
      <c r="U504" s="11">
        <f>AVERAGEIF(Table15[Name],Table15[[#This Row],[Name]],Table15[Velocity Zone 4 (15-20 Km/h) (m)])</f>
        <v>577.89167124999983</v>
      </c>
      <c r="V504" s="11">
        <f>AVERAGEIF(Table15[Name],Table15[[#This Row],[Name]],Table15[Velocity Zone 6 (25 + Km/h) (m)])</f>
        <v>45.649166250000007</v>
      </c>
      <c r="W504" s="11">
        <f>AVERAGEIF(Table15[Name],Table15[[#This Row],[Name]],Table15[Acceleration B1-3 Total Efforts (Gen 2)])</f>
        <v>68.25</v>
      </c>
      <c r="X504" s="11">
        <f>AVERAGEIF(Table15[Name],Table15[[#This Row],[Name]],Table15[Deceleration B1-3 Total Efforts (Gen 2)])</f>
        <v>52.208333333333336</v>
      </c>
      <c r="Y504" s="11">
        <f>AVERAGEIF(Table15[Name],Table15[[#This Row],[Name]],Table15[High Intensity Distance (m)_&gt;15])</f>
        <v>779.44083708333335</v>
      </c>
      <c r="Z504" s="11">
        <f>AVERAGEIF(Table15[Name],Table15[[#This Row],[Name]],Table15[Velocity Zone 5 (20-25 Km/h) (m)])</f>
        <v>155.89999958333337</v>
      </c>
      <c r="AA504" s="11">
        <f>AVERAGEIF(Table15[Name],Table15[[#This Row],[Name]],Table15[Total Player Load])</f>
        <v>674.74275333333321</v>
      </c>
      <c r="AB504" s="11">
        <f>AVERAGEIF(Table15[Name],Table15[[#This Row],[Name]],Table15[ACC+DEC])</f>
        <v>120.45833333333333</v>
      </c>
      <c r="AC504" s="11">
        <f>AVERAGE(Table15[Total Distance (m)])</f>
        <v>5546.0900840188679</v>
      </c>
      <c r="AD504" s="11">
        <f>AVERAGE(Table15[HSD Above 20 km/h])</f>
        <v>248.67511279245289</v>
      </c>
      <c r="AE504" s="11">
        <f>AVERAGE(Table15[Maximum Velocity (km/h)])</f>
        <v>25.938714150943401</v>
      </c>
      <c r="AF504" s="11">
        <f>AVERAGE(Table15[Velocity Zone 4 (15-20 Km/h) (m)])</f>
        <v>585.63754809433908</v>
      </c>
      <c r="AG504" s="11">
        <f>AVERAGE(Table15[Velocity Zone 6 (25 + Km/h) (m)])</f>
        <v>55.103452830188672</v>
      </c>
      <c r="AH504" s="11">
        <f>AVERAGE(Table15[Acceleration B1-3 Total Efforts (Gen 2)])</f>
        <v>70.932075471698113</v>
      </c>
      <c r="AI504" s="11">
        <f>AVERAGE(Table15[Deceleration B1-3 Total Efforts (Gen 2)])</f>
        <v>58.513207547169813</v>
      </c>
      <c r="AJ504" s="11">
        <f>AVERAGE(Table15[High Intensity Distance (m)_&gt;15])</f>
        <v>834.31266088679206</v>
      </c>
      <c r="AK504" s="11">
        <f>AVERAGE(Table15[Velocity Zone 5 (20-25 Km/h) (m)])</f>
        <v>193.57165996226419</v>
      </c>
      <c r="AL504" s="11">
        <f>AVERAGE(Table15[Total Player Load])</f>
        <v>612.17092028301886</v>
      </c>
      <c r="AM504" s="11">
        <f>AVERAGE(Table15[ACC+DEC])</f>
        <v>129.44528301886791</v>
      </c>
      <c r="AN504" s="11" t="str">
        <f>TEXT(Table15[[#This Row],[Date]],"mmmm")</f>
        <v>août</v>
      </c>
      <c r="AO504" s="11" t="e">
        <f ca="1">_xlfn.MAXIFS(Table15[Total Distance (m)],Table15[Name],Table15[[#This Row],[Name]])</f>
        <v>#NAME?</v>
      </c>
      <c r="AP504" s="11" t="e">
        <f ca="1">_xlfn.MAXIFS(Table15[HSD Above 20 km/h],Table15[Name],Table15[[#This Row],[Name]])</f>
        <v>#NAME?</v>
      </c>
      <c r="AQ504" s="11" t="e">
        <f ca="1">_xlfn.MAXIFS(Table15[Maximum Velocity (km/h)],Table15[Name],Table15[[#This Row],[Name]])</f>
        <v>#NAME?</v>
      </c>
      <c r="AR504" s="9" t="e">
        <f ca="1">Table15[[#This Row],[Maximum Velocity (km/h)]]/Table15[[#This Row],[Max_Maximum Velocity (km/h)]]</f>
        <v>#NAME?</v>
      </c>
      <c r="AS504" s="11" t="e">
        <f ca="1">_xlfn.MAXIFS(Table15[Velocity Zone 4 (15-20 Km/h) (m)],Table15[Name],Table15[[#This Row],[Name]])</f>
        <v>#NAME?</v>
      </c>
      <c r="AT504" s="11" t="e">
        <f ca="1">_xlfn.MAXIFS(Table15[Velocity Zone 6 (25 + Km/h) (m)],Table15[Name],Table15[[#This Row],[Name]])</f>
        <v>#NAME?</v>
      </c>
      <c r="AU504" s="11" t="e">
        <f ca="1">_xlfn.MAXIFS(Table15[Acceleration B1-3 Total Efforts (Gen 2)],Table15[Name],Table15[[#This Row],[Name]])</f>
        <v>#NAME?</v>
      </c>
      <c r="AV504" s="11" t="e">
        <f ca="1">_xlfn.MAXIFS(Table15[Deceleration B1-3 Total Efforts (Gen 2)],Table15[Name],Table15[[#This Row],[Name]])</f>
        <v>#NAME?</v>
      </c>
      <c r="AW504" s="11" t="e">
        <f ca="1">_xlfn.MAXIFS(Table15[High Intensity Distance (m)_&gt;15],Table15[Name],Table15[[#This Row],[Name]])</f>
        <v>#NAME?</v>
      </c>
      <c r="AX504" s="11" t="e">
        <f ca="1">_xlfn.MAXIFS(Table15[Velocity Zone 5 (20-25 Km/h) (m)],Table15[Name],Table15[[#This Row],[Name]])</f>
        <v>#NAME?</v>
      </c>
      <c r="AY504" s="11" t="e">
        <f ca="1">_xlfn.MAXIFS(Table15[Total Player Load],Table15[Name],Table15[[#This Row],[Name]])</f>
        <v>#NAME?</v>
      </c>
      <c r="AZ504" s="11" t="e">
        <f ca="1">_xlfn.MAXIFS(Table15[ACC+DEC],Table15[Name],Table15[[#This Row],[Name]])</f>
        <v>#NAME?</v>
      </c>
      <c r="BA504" s="11">
        <f>CONVERT(Table15[[#This Row],[Total Duration]],"day","mn")</f>
        <v>107.83333333333333</v>
      </c>
      <c r="BB504" s="12">
        <f>Table15[[#This Row],[HSD Above 20 km/h]]/Table15[[#This Row],[Duration(min)]]</f>
        <v>3.380587233384853</v>
      </c>
      <c r="BC504" s="12">
        <f>Table15[[#This Row],[Velocity Zone 4 (15-20 Km/h) (m)]]/Table15[[#This Row],[Duration(min)]]</f>
        <v>8.7743740340030918</v>
      </c>
      <c r="BD504" s="12">
        <f>Table15[[#This Row],[Velocity Zone 6 (25 + Km/h) (m)]]/Table15[[#This Row],[Duration(min)]]</f>
        <v>0.68633693972179299</v>
      </c>
      <c r="BE504" s="12">
        <f>Table15[[#This Row],[Acceleration B1-3 Total Efforts (Gen 2)]]/Table15[[#This Row],[Duration(min)]]</f>
        <v>0.96445131375579607</v>
      </c>
      <c r="BF504" s="12">
        <f>Table15[[#This Row],[Deceleration B1-3 Total Efforts (Gen 2)]]/Table15[[#This Row],[Duration(min)]]</f>
        <v>0.87171561051004642</v>
      </c>
      <c r="BG504" s="12">
        <f>Table15[[#This Row],[High Intensity Distance (m)_&gt;15]]/Table15[[#This Row],[Duration(min)]]</f>
        <v>12.154961267387945</v>
      </c>
      <c r="BH504" s="12">
        <f>Table15[[#This Row],[Velocity Zone 5 (20-25 Km/h) (m)]]/Table15[[#This Row],[Duration(min)]]</f>
        <v>2.6942502936630603</v>
      </c>
      <c r="BI504" s="12">
        <f>Table15[[#This Row],[Total Player Load]]/Table15[[#This Row],[Duration(min)]]</f>
        <v>9.0325194435857803</v>
      </c>
      <c r="BJ504" s="12">
        <f>Table15[[#This Row],[ACC+DEC]]/Table15[[#This Row],[Duration(min)]]</f>
        <v>1.8361669242658425</v>
      </c>
      <c r="BK504" s="11"/>
      <c r="BL504" s="11"/>
    </row>
    <row r="505" spans="1:64" x14ac:dyDescent="0.3">
      <c r="A505" s="6" t="s">
        <v>23</v>
      </c>
      <c r="B505" s="6" t="s">
        <v>320</v>
      </c>
      <c r="C505" s="18" t="s">
        <v>321</v>
      </c>
      <c r="D505" s="6" t="s">
        <v>24</v>
      </c>
      <c r="E505" s="17" t="s">
        <v>326</v>
      </c>
      <c r="F505" s="19">
        <v>9633.2136800000007</v>
      </c>
      <c r="G505" s="19">
        <v>537.63999000000001</v>
      </c>
      <c r="H505" s="19">
        <v>30.962730000000001</v>
      </c>
      <c r="I505" s="19">
        <v>934.68001000000004</v>
      </c>
      <c r="J505" s="19">
        <v>127.31</v>
      </c>
      <c r="K505" s="19">
        <v>84</v>
      </c>
      <c r="L505" s="19">
        <v>79</v>
      </c>
      <c r="M505" s="19">
        <v>1472.32</v>
      </c>
      <c r="N505" s="19">
        <v>410.32999000000001</v>
      </c>
      <c r="O505" s="19">
        <v>969.55952000000002</v>
      </c>
      <c r="P505" s="25">
        <v>88.673959999999994</v>
      </c>
      <c r="Q505" s="26">
        <f>SUM(Table15[[#This Row],[Acceleration B1-3 Total Efforts (Gen 2)]:[Deceleration B1-3 Total Efforts (Gen 2)]])</f>
        <v>163</v>
      </c>
      <c r="R505" s="22">
        <f>AVERAGEIF(Table15[Name],Table15[[#This Row],[Name]],Table15[Total Distance (m)])</f>
        <v>6241.2704329032267</v>
      </c>
      <c r="S505" s="11">
        <f>AVERAGEIF(Table15[Name],Table15[[#This Row],[Name]],Table15[HSD Above 20 km/h])</f>
        <v>217.21870838709677</v>
      </c>
      <c r="T505" s="11">
        <f>AVERAGEIF(Table15[Name],Table15[[#This Row],[Name]],Table15[Maximum Velocity (km/h)])</f>
        <v>26.033857419354835</v>
      </c>
      <c r="U505" s="11">
        <f>AVERAGEIF(Table15[Name],Table15[[#This Row],[Name]],Table15[Velocity Zone 4 (15-20 Km/h) (m)])</f>
        <v>570.99710096774197</v>
      </c>
      <c r="V505" s="11">
        <f>AVERAGEIF(Table15[Name],Table15[[#This Row],[Name]],Table15[Velocity Zone 6 (25 + Km/h) (m)])</f>
        <v>39.649355161290323</v>
      </c>
      <c r="W505" s="11">
        <f>AVERAGEIF(Table15[Name],Table15[[#This Row],[Name]],Table15[Acceleration B1-3 Total Efforts (Gen 2)])</f>
        <v>62.967741935483872</v>
      </c>
      <c r="X505" s="11">
        <f>AVERAGEIF(Table15[Name],Table15[[#This Row],[Name]],Table15[Deceleration B1-3 Total Efforts (Gen 2)])</f>
        <v>49.29032258064516</v>
      </c>
      <c r="Y505" s="11">
        <f>AVERAGEIF(Table15[Name],Table15[[#This Row],[Name]],Table15[High Intensity Distance (m)_&gt;15])</f>
        <v>788.2158093548386</v>
      </c>
      <c r="Z505" s="11">
        <f>AVERAGEIF(Table15[Name],Table15[[#This Row],[Name]],Table15[Velocity Zone 5 (20-25 Km/h) (m)])</f>
        <v>177.56935322580642</v>
      </c>
      <c r="AA505" s="11">
        <f>AVERAGEIF(Table15[Name],Table15[[#This Row],[Name]],Table15[Total Player Load])</f>
        <v>665.93952838709663</v>
      </c>
      <c r="AB505" s="11">
        <f>AVERAGEIF(Table15[Name],Table15[[#This Row],[Name]],Table15[ACC+DEC])</f>
        <v>112.25806451612904</v>
      </c>
      <c r="AC505" s="11">
        <f>AVERAGE(Table15[Total Distance (m)])</f>
        <v>5546.0900840188679</v>
      </c>
      <c r="AD505" s="11">
        <f>AVERAGE(Table15[HSD Above 20 km/h])</f>
        <v>248.67511279245289</v>
      </c>
      <c r="AE505" s="11">
        <f>AVERAGE(Table15[Maximum Velocity (km/h)])</f>
        <v>25.938714150943401</v>
      </c>
      <c r="AF505" s="11">
        <f>AVERAGE(Table15[Velocity Zone 4 (15-20 Km/h) (m)])</f>
        <v>585.63754809433908</v>
      </c>
      <c r="AG505" s="11">
        <f>AVERAGE(Table15[Velocity Zone 6 (25 + Km/h) (m)])</f>
        <v>55.103452830188672</v>
      </c>
      <c r="AH505" s="11">
        <f>AVERAGE(Table15[Acceleration B1-3 Total Efforts (Gen 2)])</f>
        <v>70.932075471698113</v>
      </c>
      <c r="AI505" s="11">
        <f>AVERAGE(Table15[Deceleration B1-3 Total Efforts (Gen 2)])</f>
        <v>58.513207547169813</v>
      </c>
      <c r="AJ505" s="11">
        <f>AVERAGE(Table15[High Intensity Distance (m)_&gt;15])</f>
        <v>834.31266088679206</v>
      </c>
      <c r="AK505" s="11">
        <f>AVERAGE(Table15[Velocity Zone 5 (20-25 Km/h) (m)])</f>
        <v>193.57165996226419</v>
      </c>
      <c r="AL505" s="11">
        <f>AVERAGE(Table15[Total Player Load])</f>
        <v>612.17092028301886</v>
      </c>
      <c r="AM505" s="11">
        <f>AVERAGE(Table15[ACC+DEC])</f>
        <v>129.44528301886791</v>
      </c>
      <c r="AN505" s="11" t="str">
        <f>TEXT(Table15[[#This Row],[Date]],"mmmm")</f>
        <v>août</v>
      </c>
      <c r="AO505" s="11" t="e">
        <f ca="1">_xlfn.MAXIFS(Table15[Total Distance (m)],Table15[Name],Table15[[#This Row],[Name]])</f>
        <v>#NAME?</v>
      </c>
      <c r="AP505" s="11" t="e">
        <f ca="1">_xlfn.MAXIFS(Table15[HSD Above 20 km/h],Table15[Name],Table15[[#This Row],[Name]])</f>
        <v>#NAME?</v>
      </c>
      <c r="AQ505" s="11" t="e">
        <f ca="1">_xlfn.MAXIFS(Table15[Maximum Velocity (km/h)],Table15[Name],Table15[[#This Row],[Name]])</f>
        <v>#NAME?</v>
      </c>
      <c r="AR505" s="9" t="e">
        <f ca="1">Table15[[#This Row],[Maximum Velocity (km/h)]]/Table15[[#This Row],[Max_Maximum Velocity (km/h)]]</f>
        <v>#NAME?</v>
      </c>
      <c r="AS505" s="11" t="e">
        <f ca="1">_xlfn.MAXIFS(Table15[Velocity Zone 4 (15-20 Km/h) (m)],Table15[Name],Table15[[#This Row],[Name]])</f>
        <v>#NAME?</v>
      </c>
      <c r="AT505" s="11" t="e">
        <f ca="1">_xlfn.MAXIFS(Table15[Velocity Zone 6 (25 + Km/h) (m)],Table15[Name],Table15[[#This Row],[Name]])</f>
        <v>#NAME?</v>
      </c>
      <c r="AU505" s="11" t="e">
        <f ca="1">_xlfn.MAXIFS(Table15[Acceleration B1-3 Total Efforts (Gen 2)],Table15[Name],Table15[[#This Row],[Name]])</f>
        <v>#NAME?</v>
      </c>
      <c r="AV505" s="11" t="e">
        <f ca="1">_xlfn.MAXIFS(Table15[Deceleration B1-3 Total Efforts (Gen 2)],Table15[Name],Table15[[#This Row],[Name]])</f>
        <v>#NAME?</v>
      </c>
      <c r="AW505" s="11" t="e">
        <f ca="1">_xlfn.MAXIFS(Table15[High Intensity Distance (m)_&gt;15],Table15[Name],Table15[[#This Row],[Name]])</f>
        <v>#NAME?</v>
      </c>
      <c r="AX505" s="11" t="e">
        <f ca="1">_xlfn.MAXIFS(Table15[Velocity Zone 5 (20-25 Km/h) (m)],Table15[Name],Table15[[#This Row],[Name]])</f>
        <v>#NAME?</v>
      </c>
      <c r="AY505" s="11" t="e">
        <f ca="1">_xlfn.MAXIFS(Table15[Total Player Load],Table15[Name],Table15[[#This Row],[Name]])</f>
        <v>#NAME?</v>
      </c>
      <c r="AZ505" s="11" t="e">
        <f ca="1">_xlfn.MAXIFS(Table15[ACC+DEC],Table15[Name],Table15[[#This Row],[Name]])</f>
        <v>#NAME?</v>
      </c>
      <c r="BA505" s="11">
        <f>CONVERT(Table15[[#This Row],[Total Duration]],"day","mn")</f>
        <v>108.63333333333335</v>
      </c>
      <c r="BB505" s="12">
        <f>Table15[[#This Row],[HSD Above 20 km/h]]/Table15[[#This Row],[Duration(min)]]</f>
        <v>4.9491254065664307</v>
      </c>
      <c r="BC505" s="12">
        <f>Table15[[#This Row],[Velocity Zone 4 (15-20 Km/h) (m)]]/Table15[[#This Row],[Duration(min)]]</f>
        <v>8.603989045719544</v>
      </c>
      <c r="BD505" s="12">
        <f>Table15[[#This Row],[Velocity Zone 6 (25 + Km/h) (m)]]/Table15[[#This Row],[Duration(min)]]</f>
        <v>1.1719239030377415</v>
      </c>
      <c r="BE505" s="12">
        <f>Table15[[#This Row],[Acceleration B1-3 Total Efforts (Gen 2)]]/Table15[[#This Row],[Duration(min)]]</f>
        <v>0.77324332617367275</v>
      </c>
      <c r="BF505" s="12">
        <f>Table15[[#This Row],[Deceleration B1-3 Total Efforts (Gen 2)]]/Table15[[#This Row],[Duration(min)]]</f>
        <v>0.72721693771095419</v>
      </c>
      <c r="BG505" s="12">
        <f>Table15[[#This Row],[High Intensity Distance (m)_&gt;15]]/Table15[[#This Row],[Duration(min)]]</f>
        <v>13.553114452285975</v>
      </c>
      <c r="BH505" s="12">
        <f>Table15[[#This Row],[Velocity Zone 5 (20-25 Km/h) (m)]]/Table15[[#This Row],[Duration(min)]]</f>
        <v>3.7772015035286892</v>
      </c>
      <c r="BI505" s="12">
        <f>Table15[[#This Row],[Total Player Load]]/Table15[[#This Row],[Duration(min)]]</f>
        <v>8.9250646210493993</v>
      </c>
      <c r="BJ505" s="12">
        <f>Table15[[#This Row],[ACC+DEC]]/Table15[[#This Row],[Duration(min)]]</f>
        <v>1.5004602638846269</v>
      </c>
      <c r="BK505" s="11"/>
      <c r="BL505" s="11"/>
    </row>
    <row r="506" spans="1:64" x14ac:dyDescent="0.3">
      <c r="A506" s="6" t="s">
        <v>243</v>
      </c>
      <c r="B506" s="6" t="s">
        <v>320</v>
      </c>
      <c r="C506" s="18" t="s">
        <v>321</v>
      </c>
      <c r="D506" s="6" t="s">
        <v>36</v>
      </c>
      <c r="E506" s="17" t="s">
        <v>323</v>
      </c>
      <c r="F506" s="19">
        <v>9908.72235</v>
      </c>
      <c r="G506" s="19">
        <v>522.65</v>
      </c>
      <c r="H506" s="19">
        <v>29.444050000000001</v>
      </c>
      <c r="I506" s="19">
        <v>1673.80999</v>
      </c>
      <c r="J506" s="19">
        <v>92.15</v>
      </c>
      <c r="K506" s="19">
        <v>132</v>
      </c>
      <c r="L506" s="19">
        <v>144</v>
      </c>
      <c r="M506" s="19">
        <v>2196.4599899999998</v>
      </c>
      <c r="N506" s="19">
        <v>430.5</v>
      </c>
      <c r="O506" s="19">
        <v>1000.0783699999999</v>
      </c>
      <c r="P506" s="25">
        <v>91.387100000000004</v>
      </c>
      <c r="Q506" s="26">
        <f>SUM(Table15[[#This Row],[Acceleration B1-3 Total Efforts (Gen 2)]:[Deceleration B1-3 Total Efforts (Gen 2)]])</f>
        <v>276</v>
      </c>
      <c r="R506" s="22">
        <f>AVERAGEIF(Table15[Name],Table15[[#This Row],[Name]],Table15[Total Distance (m)])</f>
        <v>4653.3394641666673</v>
      </c>
      <c r="S506" s="11">
        <f>AVERAGEIF(Table15[Name],Table15[[#This Row],[Name]],Table15[HSD Above 20 km/h])</f>
        <v>212.23666666666668</v>
      </c>
      <c r="T506" s="11">
        <f>AVERAGEIF(Table15[Name],Table15[[#This Row],[Name]],Table15[Maximum Velocity (km/h)])</f>
        <v>24.099748333333327</v>
      </c>
      <c r="U506" s="11">
        <f>AVERAGEIF(Table15[Name],Table15[[#This Row],[Name]],Table15[Velocity Zone 4 (15-20 Km/h) (m)])</f>
        <v>675.83916416666659</v>
      </c>
      <c r="V506" s="11">
        <f>AVERAGEIF(Table15[Name],Table15[[#This Row],[Name]],Table15[Velocity Zone 6 (25 + Km/h) (m)])</f>
        <v>35.158333333333331</v>
      </c>
      <c r="W506" s="11">
        <f>AVERAGEIF(Table15[Name],Table15[[#This Row],[Name]],Table15[Acceleration B1-3 Total Efforts (Gen 2)])</f>
        <v>68.666666666666671</v>
      </c>
      <c r="X506" s="11">
        <f>AVERAGEIF(Table15[Name],Table15[[#This Row],[Name]],Table15[Deceleration B1-3 Total Efforts (Gen 2)])</f>
        <v>68.083333333333329</v>
      </c>
      <c r="Y506" s="11">
        <f>AVERAGEIF(Table15[Name],Table15[[#This Row],[Name]],Table15[High Intensity Distance (m)_&gt;15])</f>
        <v>888.07583083333338</v>
      </c>
      <c r="Z506" s="11">
        <f>AVERAGEIF(Table15[Name],Table15[[#This Row],[Name]],Table15[Velocity Zone 5 (20-25 Km/h) (m)])</f>
        <v>177.07833333333329</v>
      </c>
      <c r="AA506" s="11">
        <f>AVERAGEIF(Table15[Name],Table15[[#This Row],[Name]],Table15[Total Player Load])</f>
        <v>513.82177583333339</v>
      </c>
      <c r="AB506" s="11">
        <f>AVERAGEIF(Table15[Name],Table15[[#This Row],[Name]],Table15[ACC+DEC])</f>
        <v>136.75</v>
      </c>
      <c r="AC506" s="11">
        <f>AVERAGE(Table15[Total Distance (m)])</f>
        <v>5546.0900840188679</v>
      </c>
      <c r="AD506" s="11">
        <f>AVERAGE(Table15[HSD Above 20 km/h])</f>
        <v>248.67511279245289</v>
      </c>
      <c r="AE506" s="11">
        <f>AVERAGE(Table15[Maximum Velocity (km/h)])</f>
        <v>25.938714150943401</v>
      </c>
      <c r="AF506" s="11">
        <f>AVERAGE(Table15[Velocity Zone 4 (15-20 Km/h) (m)])</f>
        <v>585.63754809433908</v>
      </c>
      <c r="AG506" s="11">
        <f>AVERAGE(Table15[Velocity Zone 6 (25 + Km/h) (m)])</f>
        <v>55.103452830188672</v>
      </c>
      <c r="AH506" s="11">
        <f>AVERAGE(Table15[Acceleration B1-3 Total Efforts (Gen 2)])</f>
        <v>70.932075471698113</v>
      </c>
      <c r="AI506" s="11">
        <f>AVERAGE(Table15[Deceleration B1-3 Total Efforts (Gen 2)])</f>
        <v>58.513207547169813</v>
      </c>
      <c r="AJ506" s="11">
        <f>AVERAGE(Table15[High Intensity Distance (m)_&gt;15])</f>
        <v>834.31266088679206</v>
      </c>
      <c r="AK506" s="11">
        <f>AVERAGE(Table15[Velocity Zone 5 (20-25 Km/h) (m)])</f>
        <v>193.57165996226419</v>
      </c>
      <c r="AL506" s="11">
        <f>AVERAGE(Table15[Total Player Load])</f>
        <v>612.17092028301886</v>
      </c>
      <c r="AM506" s="11">
        <f>AVERAGE(Table15[ACC+DEC])</f>
        <v>129.44528301886791</v>
      </c>
      <c r="AN506" s="11" t="str">
        <f>TEXT(Table15[[#This Row],[Date]],"mmmm")</f>
        <v>août</v>
      </c>
      <c r="AO506" s="11" t="e">
        <f ca="1">_xlfn.MAXIFS(Table15[Total Distance (m)],Table15[Name],Table15[[#This Row],[Name]])</f>
        <v>#NAME?</v>
      </c>
      <c r="AP506" s="11" t="e">
        <f ca="1">_xlfn.MAXIFS(Table15[HSD Above 20 km/h],Table15[Name],Table15[[#This Row],[Name]])</f>
        <v>#NAME?</v>
      </c>
      <c r="AQ506" s="11" t="e">
        <f ca="1">_xlfn.MAXIFS(Table15[Maximum Velocity (km/h)],Table15[Name],Table15[[#This Row],[Name]])</f>
        <v>#NAME?</v>
      </c>
      <c r="AR506" s="9" t="e">
        <f ca="1">Table15[[#This Row],[Maximum Velocity (km/h)]]/Table15[[#This Row],[Max_Maximum Velocity (km/h)]]</f>
        <v>#NAME?</v>
      </c>
      <c r="AS506" s="11" t="e">
        <f ca="1">_xlfn.MAXIFS(Table15[Velocity Zone 4 (15-20 Km/h) (m)],Table15[Name],Table15[[#This Row],[Name]])</f>
        <v>#NAME?</v>
      </c>
      <c r="AT506" s="11" t="e">
        <f ca="1">_xlfn.MAXIFS(Table15[Velocity Zone 6 (25 + Km/h) (m)],Table15[Name],Table15[[#This Row],[Name]])</f>
        <v>#NAME?</v>
      </c>
      <c r="AU506" s="11" t="e">
        <f ca="1">_xlfn.MAXIFS(Table15[Acceleration B1-3 Total Efforts (Gen 2)],Table15[Name],Table15[[#This Row],[Name]])</f>
        <v>#NAME?</v>
      </c>
      <c r="AV506" s="11" t="e">
        <f ca="1">_xlfn.MAXIFS(Table15[Deceleration B1-3 Total Efforts (Gen 2)],Table15[Name],Table15[[#This Row],[Name]])</f>
        <v>#NAME?</v>
      </c>
      <c r="AW506" s="11" t="e">
        <f ca="1">_xlfn.MAXIFS(Table15[High Intensity Distance (m)_&gt;15],Table15[Name],Table15[[#This Row],[Name]])</f>
        <v>#NAME?</v>
      </c>
      <c r="AX506" s="11" t="e">
        <f ca="1">_xlfn.MAXIFS(Table15[Velocity Zone 5 (20-25 Km/h) (m)],Table15[Name],Table15[[#This Row],[Name]])</f>
        <v>#NAME?</v>
      </c>
      <c r="AY506" s="11" t="e">
        <f ca="1">_xlfn.MAXIFS(Table15[Total Player Load],Table15[Name],Table15[[#This Row],[Name]])</f>
        <v>#NAME?</v>
      </c>
      <c r="AZ506" s="11" t="e">
        <f ca="1">_xlfn.MAXIFS(Table15[ACC+DEC],Table15[Name],Table15[[#This Row],[Name]])</f>
        <v>#NAME?</v>
      </c>
      <c r="BA506" s="11">
        <f>CONVERT(Table15[[#This Row],[Total Duration]],"day","mn")</f>
        <v>108.41666666666669</v>
      </c>
      <c r="BB506" s="12">
        <f>Table15[[#This Row],[HSD Above 20 km/h]]/Table15[[#This Row],[Duration(min)]]</f>
        <v>4.820753266717908</v>
      </c>
      <c r="BC506" s="12">
        <f>Table15[[#This Row],[Velocity Zone 4 (15-20 Km/h) (m)]]/Table15[[#This Row],[Duration(min)]]</f>
        <v>15.438677847809375</v>
      </c>
      <c r="BD506" s="12">
        <f>Table15[[#This Row],[Velocity Zone 6 (25 + Km/h) (m)]]/Table15[[#This Row],[Duration(min)]]</f>
        <v>0.84996156802459633</v>
      </c>
      <c r="BE506" s="12">
        <f>Table15[[#This Row],[Acceleration B1-3 Total Efforts (Gen 2)]]/Table15[[#This Row],[Duration(min)]]</f>
        <v>1.2175249807840121</v>
      </c>
      <c r="BF506" s="12">
        <f>Table15[[#This Row],[Deceleration B1-3 Total Efforts (Gen 2)]]/Table15[[#This Row],[Duration(min)]]</f>
        <v>1.328209069946195</v>
      </c>
      <c r="BG506" s="12">
        <f>Table15[[#This Row],[High Intensity Distance (m)_&gt;15]]/Table15[[#This Row],[Duration(min)]]</f>
        <v>20.259431114527281</v>
      </c>
      <c r="BH506" s="12">
        <f>Table15[[#This Row],[Velocity Zone 5 (20-25 Km/h) (m)]]/Table15[[#This Row],[Duration(min)]]</f>
        <v>3.9707916986933123</v>
      </c>
      <c r="BI506" s="12">
        <f>Table15[[#This Row],[Total Player Load]]/Table15[[#This Row],[Duration(min)]]</f>
        <v>9.2243969561875456</v>
      </c>
      <c r="BJ506" s="12">
        <f>Table15[[#This Row],[ACC+DEC]]/Table15[[#This Row],[Duration(min)]]</f>
        <v>2.5457340507302071</v>
      </c>
      <c r="BK506" s="11"/>
      <c r="BL506" s="11"/>
    </row>
    <row r="507" spans="1:64" x14ac:dyDescent="0.3">
      <c r="A507" s="6" t="s">
        <v>27</v>
      </c>
      <c r="B507" s="6" t="s">
        <v>320</v>
      </c>
      <c r="C507" s="18" t="s">
        <v>321</v>
      </c>
      <c r="D507" s="6" t="s">
        <v>15</v>
      </c>
      <c r="E507" s="17" t="s">
        <v>328</v>
      </c>
      <c r="F507" s="19">
        <v>9752.4890099999993</v>
      </c>
      <c r="G507" s="19">
        <v>678.37</v>
      </c>
      <c r="H507" s="19">
        <v>29.142189999999999</v>
      </c>
      <c r="I507" s="19">
        <v>1324.0200500000001</v>
      </c>
      <c r="J507" s="19">
        <v>136.07</v>
      </c>
      <c r="K507" s="19">
        <v>127</v>
      </c>
      <c r="L507" s="19">
        <v>126</v>
      </c>
      <c r="M507" s="19">
        <v>2002.39005</v>
      </c>
      <c r="N507" s="19">
        <v>542.29999999999995</v>
      </c>
      <c r="O507" s="19">
        <v>854.13288999999997</v>
      </c>
      <c r="P507" s="25">
        <v>90.077439999999996</v>
      </c>
      <c r="Q507" s="26">
        <f>SUM(Table15[[#This Row],[Acceleration B1-3 Total Efforts (Gen 2)]:[Deceleration B1-3 Total Efforts (Gen 2)]])</f>
        <v>253</v>
      </c>
      <c r="R507" s="22">
        <f>AVERAGEIF(Table15[Name],Table15[[#This Row],[Name]],Table15[Total Distance (m)])</f>
        <v>5179.7768868965513</v>
      </c>
      <c r="S507" s="11">
        <f>AVERAGEIF(Table15[Name],Table15[[#This Row],[Name]],Table15[HSD Above 20 km/h])</f>
        <v>252.10896655172411</v>
      </c>
      <c r="T507" s="11">
        <f>AVERAGEIF(Table15[Name],Table15[[#This Row],[Name]],Table15[Maximum Velocity (km/h)])</f>
        <v>25.649757931034483</v>
      </c>
      <c r="U507" s="11">
        <f>AVERAGEIF(Table15[Name],Table15[[#This Row],[Name]],Table15[Velocity Zone 4 (15-20 Km/h) (m)])</f>
        <v>569.24724724137934</v>
      </c>
      <c r="V507" s="11">
        <f>AVERAGEIF(Table15[Name],Table15[[#This Row],[Name]],Table15[Velocity Zone 6 (25 + Km/h) (m)])</f>
        <v>51.631034137931039</v>
      </c>
      <c r="W507" s="11">
        <f>AVERAGEIF(Table15[Name],Table15[[#This Row],[Name]],Table15[Acceleration B1-3 Total Efforts (Gen 2)])</f>
        <v>76</v>
      </c>
      <c r="X507" s="11">
        <f>AVERAGEIF(Table15[Name],Table15[[#This Row],[Name]],Table15[Deceleration B1-3 Total Efforts (Gen 2)])</f>
        <v>64.58620689655173</v>
      </c>
      <c r="Y507" s="11">
        <f>AVERAGEIF(Table15[Name],Table15[[#This Row],[Name]],Table15[High Intensity Distance (m)_&gt;15])</f>
        <v>821.35621379310328</v>
      </c>
      <c r="Z507" s="11">
        <f>AVERAGEIF(Table15[Name],Table15[[#This Row],[Name]],Table15[Velocity Zone 5 (20-25 Km/h) (m)])</f>
        <v>200.47793241379313</v>
      </c>
      <c r="AA507" s="11">
        <f>AVERAGEIF(Table15[Name],Table15[[#This Row],[Name]],Table15[Total Player Load])</f>
        <v>529.0852103448276</v>
      </c>
      <c r="AB507" s="11">
        <f>AVERAGEIF(Table15[Name],Table15[[#This Row],[Name]],Table15[ACC+DEC])</f>
        <v>140.58620689655172</v>
      </c>
      <c r="AC507" s="11">
        <f>AVERAGE(Table15[Total Distance (m)])</f>
        <v>5546.0900840188679</v>
      </c>
      <c r="AD507" s="11">
        <f>AVERAGE(Table15[HSD Above 20 km/h])</f>
        <v>248.67511279245289</v>
      </c>
      <c r="AE507" s="11">
        <f>AVERAGE(Table15[Maximum Velocity (km/h)])</f>
        <v>25.938714150943401</v>
      </c>
      <c r="AF507" s="11">
        <f>AVERAGE(Table15[Velocity Zone 4 (15-20 Km/h) (m)])</f>
        <v>585.63754809433908</v>
      </c>
      <c r="AG507" s="11">
        <f>AVERAGE(Table15[Velocity Zone 6 (25 + Km/h) (m)])</f>
        <v>55.103452830188672</v>
      </c>
      <c r="AH507" s="11">
        <f>AVERAGE(Table15[Acceleration B1-3 Total Efforts (Gen 2)])</f>
        <v>70.932075471698113</v>
      </c>
      <c r="AI507" s="11">
        <f>AVERAGE(Table15[Deceleration B1-3 Total Efforts (Gen 2)])</f>
        <v>58.513207547169813</v>
      </c>
      <c r="AJ507" s="11">
        <f>AVERAGE(Table15[High Intensity Distance (m)_&gt;15])</f>
        <v>834.31266088679206</v>
      </c>
      <c r="AK507" s="11">
        <f>AVERAGE(Table15[Velocity Zone 5 (20-25 Km/h) (m)])</f>
        <v>193.57165996226419</v>
      </c>
      <c r="AL507" s="11">
        <f>AVERAGE(Table15[Total Player Load])</f>
        <v>612.17092028301886</v>
      </c>
      <c r="AM507" s="11">
        <f>AVERAGE(Table15[ACC+DEC])</f>
        <v>129.44528301886791</v>
      </c>
      <c r="AN507" s="11" t="str">
        <f>TEXT(Table15[[#This Row],[Date]],"mmmm")</f>
        <v>août</v>
      </c>
      <c r="AO507" s="11" t="e">
        <f ca="1">_xlfn.MAXIFS(Table15[Total Distance (m)],Table15[Name],Table15[[#This Row],[Name]])</f>
        <v>#NAME?</v>
      </c>
      <c r="AP507" s="11" t="e">
        <f ca="1">_xlfn.MAXIFS(Table15[HSD Above 20 km/h],Table15[Name],Table15[[#This Row],[Name]])</f>
        <v>#NAME?</v>
      </c>
      <c r="AQ507" s="11" t="e">
        <f ca="1">_xlfn.MAXIFS(Table15[Maximum Velocity (km/h)],Table15[Name],Table15[[#This Row],[Name]])</f>
        <v>#NAME?</v>
      </c>
      <c r="AR507" s="9" t="e">
        <f ca="1">Table15[[#This Row],[Maximum Velocity (km/h)]]/Table15[[#This Row],[Max_Maximum Velocity (km/h)]]</f>
        <v>#NAME?</v>
      </c>
      <c r="AS507" s="11" t="e">
        <f ca="1">_xlfn.MAXIFS(Table15[Velocity Zone 4 (15-20 Km/h) (m)],Table15[Name],Table15[[#This Row],[Name]])</f>
        <v>#NAME?</v>
      </c>
      <c r="AT507" s="11" t="e">
        <f ca="1">_xlfn.MAXIFS(Table15[Velocity Zone 6 (25 + Km/h) (m)],Table15[Name],Table15[[#This Row],[Name]])</f>
        <v>#NAME?</v>
      </c>
      <c r="AU507" s="11" t="e">
        <f ca="1">_xlfn.MAXIFS(Table15[Acceleration B1-3 Total Efforts (Gen 2)],Table15[Name],Table15[[#This Row],[Name]])</f>
        <v>#NAME?</v>
      </c>
      <c r="AV507" s="11" t="e">
        <f ca="1">_xlfn.MAXIFS(Table15[Deceleration B1-3 Total Efforts (Gen 2)],Table15[Name],Table15[[#This Row],[Name]])</f>
        <v>#NAME?</v>
      </c>
      <c r="AW507" s="11" t="e">
        <f ca="1">_xlfn.MAXIFS(Table15[High Intensity Distance (m)_&gt;15],Table15[Name],Table15[[#This Row],[Name]])</f>
        <v>#NAME?</v>
      </c>
      <c r="AX507" s="11" t="e">
        <f ca="1">_xlfn.MAXIFS(Table15[Velocity Zone 5 (20-25 Km/h) (m)],Table15[Name],Table15[[#This Row],[Name]])</f>
        <v>#NAME?</v>
      </c>
      <c r="AY507" s="11" t="e">
        <f ca="1">_xlfn.MAXIFS(Table15[Total Player Load],Table15[Name],Table15[[#This Row],[Name]])</f>
        <v>#NAME?</v>
      </c>
      <c r="AZ507" s="11" t="e">
        <f ca="1">_xlfn.MAXIFS(Table15[ACC+DEC],Table15[Name],Table15[[#This Row],[Name]])</f>
        <v>#NAME?</v>
      </c>
      <c r="BA507" s="11">
        <f>CONVERT(Table15[[#This Row],[Total Duration]],"day","mn")</f>
        <v>108.26666666666667</v>
      </c>
      <c r="BB507" s="12">
        <f>Table15[[#This Row],[HSD Above 20 km/h]]/Table15[[#This Row],[Duration(min)]]</f>
        <v>6.2657327586206897</v>
      </c>
      <c r="BC507" s="12">
        <f>Table15[[#This Row],[Velocity Zone 4 (15-20 Km/h) (m)]]/Table15[[#This Row],[Duration(min)]]</f>
        <v>12.229249230295567</v>
      </c>
      <c r="BD507" s="12">
        <f>Table15[[#This Row],[Velocity Zone 6 (25 + Km/h) (m)]]/Table15[[#This Row],[Duration(min)]]</f>
        <v>1.2568041871921183</v>
      </c>
      <c r="BE507" s="12">
        <f>Table15[[#This Row],[Acceleration B1-3 Total Efforts (Gen 2)]]/Table15[[#This Row],[Duration(min)]]</f>
        <v>1.1730295566502462</v>
      </c>
      <c r="BF507" s="12">
        <f>Table15[[#This Row],[Deceleration B1-3 Total Efforts (Gen 2)]]/Table15[[#This Row],[Duration(min)]]</f>
        <v>1.1637931034482758</v>
      </c>
      <c r="BG507" s="12">
        <f>Table15[[#This Row],[High Intensity Distance (m)_&gt;15]]/Table15[[#This Row],[Duration(min)]]</f>
        <v>18.494981988916255</v>
      </c>
      <c r="BH507" s="12">
        <f>Table15[[#This Row],[Velocity Zone 5 (20-25 Km/h) (m)]]/Table15[[#This Row],[Duration(min)]]</f>
        <v>5.0089285714285712</v>
      </c>
      <c r="BI507" s="12">
        <f>Table15[[#This Row],[Total Player Load]]/Table15[[#This Row],[Duration(min)]]</f>
        <v>7.8891584667487686</v>
      </c>
      <c r="BJ507" s="12">
        <f>Table15[[#This Row],[ACC+DEC]]/Table15[[#This Row],[Duration(min)]]</f>
        <v>2.3368226600985222</v>
      </c>
      <c r="BK507" s="11"/>
      <c r="BL507" s="11"/>
    </row>
    <row r="508" spans="1:64" x14ac:dyDescent="0.3">
      <c r="A508" s="6" t="s">
        <v>29</v>
      </c>
      <c r="B508" s="6" t="s">
        <v>320</v>
      </c>
      <c r="C508" s="18" t="s">
        <v>321</v>
      </c>
      <c r="D508" s="6" t="s">
        <v>19</v>
      </c>
      <c r="E508" s="17" t="s">
        <v>322</v>
      </c>
      <c r="F508" s="19">
        <v>8866.7592800000002</v>
      </c>
      <c r="G508" s="19">
        <v>363.03998999999999</v>
      </c>
      <c r="H508" s="19">
        <v>28.777930000000001</v>
      </c>
      <c r="I508" s="19">
        <v>1531.48999</v>
      </c>
      <c r="J508" s="19">
        <v>63.35</v>
      </c>
      <c r="K508" s="19">
        <v>90</v>
      </c>
      <c r="L508" s="19">
        <v>80</v>
      </c>
      <c r="M508" s="19">
        <v>1894.52998</v>
      </c>
      <c r="N508" s="19">
        <v>299.68999000000002</v>
      </c>
      <c r="O508" s="19">
        <v>798.20470999999998</v>
      </c>
      <c r="P508" s="25">
        <v>82.216220000000007</v>
      </c>
      <c r="Q508" s="26">
        <f>SUM(Table15[[#This Row],[Acceleration B1-3 Total Efforts (Gen 2)]:[Deceleration B1-3 Total Efforts (Gen 2)]])</f>
        <v>170</v>
      </c>
      <c r="R508" s="22">
        <f>AVERAGEIF(Table15[Name],Table15[[#This Row],[Name]],Table15[Total Distance (m)])</f>
        <v>5728.9490364516105</v>
      </c>
      <c r="S508" s="11">
        <f>AVERAGEIF(Table15[Name],Table15[[#This Row],[Name]],Table15[HSD Above 20 km/h])</f>
        <v>239.85128903225805</v>
      </c>
      <c r="T508" s="11">
        <f>AVERAGEIF(Table15[Name],Table15[[#This Row],[Name]],Table15[Maximum Velocity (km/h)])</f>
        <v>25.935883548387089</v>
      </c>
      <c r="U508" s="11">
        <f>AVERAGEIF(Table15[Name],Table15[[#This Row],[Name]],Table15[Velocity Zone 4 (15-20 Km/h) (m)])</f>
        <v>718.38871516129029</v>
      </c>
      <c r="V508" s="11">
        <f>AVERAGEIF(Table15[Name],Table15[[#This Row],[Name]],Table15[Velocity Zone 6 (25 + Km/h) (m)])</f>
        <v>46.860967419354829</v>
      </c>
      <c r="W508" s="11">
        <f>AVERAGEIF(Table15[Name],Table15[[#This Row],[Name]],Table15[Acceleration B1-3 Total Efforts (Gen 2)])</f>
        <v>75.193548387096769</v>
      </c>
      <c r="X508" s="11">
        <f>AVERAGEIF(Table15[Name],Table15[[#This Row],[Name]],Table15[Deceleration B1-3 Total Efforts (Gen 2)])</f>
        <v>57.548387096774192</v>
      </c>
      <c r="Y508" s="11">
        <f>AVERAGEIF(Table15[Name],Table15[[#This Row],[Name]],Table15[High Intensity Distance (m)_&gt;15])</f>
        <v>958.24000419354843</v>
      </c>
      <c r="Z508" s="11">
        <f>AVERAGEIF(Table15[Name],Table15[[#This Row],[Name]],Table15[Velocity Zone 5 (20-25 Km/h) (m)])</f>
        <v>192.99032161290322</v>
      </c>
      <c r="AA508" s="11">
        <f>AVERAGEIF(Table15[Name],Table15[[#This Row],[Name]],Table15[Total Player Load])</f>
        <v>618.45316032258052</v>
      </c>
      <c r="AB508" s="11">
        <f>AVERAGEIF(Table15[Name],Table15[[#This Row],[Name]],Table15[ACC+DEC])</f>
        <v>132.74193548387098</v>
      </c>
      <c r="AC508" s="11">
        <f>AVERAGE(Table15[Total Distance (m)])</f>
        <v>5546.0900840188679</v>
      </c>
      <c r="AD508" s="11">
        <f>AVERAGE(Table15[HSD Above 20 km/h])</f>
        <v>248.67511279245289</v>
      </c>
      <c r="AE508" s="11">
        <f>AVERAGE(Table15[Maximum Velocity (km/h)])</f>
        <v>25.938714150943401</v>
      </c>
      <c r="AF508" s="11">
        <f>AVERAGE(Table15[Velocity Zone 4 (15-20 Km/h) (m)])</f>
        <v>585.63754809433908</v>
      </c>
      <c r="AG508" s="11">
        <f>AVERAGE(Table15[Velocity Zone 6 (25 + Km/h) (m)])</f>
        <v>55.103452830188672</v>
      </c>
      <c r="AH508" s="11">
        <f>AVERAGE(Table15[Acceleration B1-3 Total Efforts (Gen 2)])</f>
        <v>70.932075471698113</v>
      </c>
      <c r="AI508" s="11">
        <f>AVERAGE(Table15[Deceleration B1-3 Total Efforts (Gen 2)])</f>
        <v>58.513207547169813</v>
      </c>
      <c r="AJ508" s="11">
        <f>AVERAGE(Table15[High Intensity Distance (m)_&gt;15])</f>
        <v>834.31266088679206</v>
      </c>
      <c r="AK508" s="11">
        <f>AVERAGE(Table15[Velocity Zone 5 (20-25 Km/h) (m)])</f>
        <v>193.57165996226419</v>
      </c>
      <c r="AL508" s="11">
        <f>AVERAGE(Table15[Total Player Load])</f>
        <v>612.17092028301886</v>
      </c>
      <c r="AM508" s="11">
        <f>AVERAGE(Table15[ACC+DEC])</f>
        <v>129.44528301886791</v>
      </c>
      <c r="AN508" s="11" t="str">
        <f>TEXT(Table15[[#This Row],[Date]],"mmmm")</f>
        <v>août</v>
      </c>
      <c r="AO508" s="11" t="e">
        <f ca="1">_xlfn.MAXIFS(Table15[Total Distance (m)],Table15[Name],Table15[[#This Row],[Name]])</f>
        <v>#NAME?</v>
      </c>
      <c r="AP508" s="11" t="e">
        <f ca="1">_xlfn.MAXIFS(Table15[HSD Above 20 km/h],Table15[Name],Table15[[#This Row],[Name]])</f>
        <v>#NAME?</v>
      </c>
      <c r="AQ508" s="11" t="e">
        <f ca="1">_xlfn.MAXIFS(Table15[Maximum Velocity (km/h)],Table15[Name],Table15[[#This Row],[Name]])</f>
        <v>#NAME?</v>
      </c>
      <c r="AR508" s="9" t="e">
        <f ca="1">Table15[[#This Row],[Maximum Velocity (km/h)]]/Table15[[#This Row],[Max_Maximum Velocity (km/h)]]</f>
        <v>#NAME?</v>
      </c>
      <c r="AS508" s="11" t="e">
        <f ca="1">_xlfn.MAXIFS(Table15[Velocity Zone 4 (15-20 Km/h) (m)],Table15[Name],Table15[[#This Row],[Name]])</f>
        <v>#NAME?</v>
      </c>
      <c r="AT508" s="11" t="e">
        <f ca="1">_xlfn.MAXIFS(Table15[Velocity Zone 6 (25 + Km/h) (m)],Table15[Name],Table15[[#This Row],[Name]])</f>
        <v>#NAME?</v>
      </c>
      <c r="AU508" s="11" t="e">
        <f ca="1">_xlfn.MAXIFS(Table15[Acceleration B1-3 Total Efforts (Gen 2)],Table15[Name],Table15[[#This Row],[Name]])</f>
        <v>#NAME?</v>
      </c>
      <c r="AV508" s="11" t="e">
        <f ca="1">_xlfn.MAXIFS(Table15[Deceleration B1-3 Total Efforts (Gen 2)],Table15[Name],Table15[[#This Row],[Name]])</f>
        <v>#NAME?</v>
      </c>
      <c r="AW508" s="11" t="e">
        <f ca="1">_xlfn.MAXIFS(Table15[High Intensity Distance (m)_&gt;15],Table15[Name],Table15[[#This Row],[Name]])</f>
        <v>#NAME?</v>
      </c>
      <c r="AX508" s="11" t="e">
        <f ca="1">_xlfn.MAXIFS(Table15[Velocity Zone 5 (20-25 Km/h) (m)],Table15[Name],Table15[[#This Row],[Name]])</f>
        <v>#NAME?</v>
      </c>
      <c r="AY508" s="11" t="e">
        <f ca="1">_xlfn.MAXIFS(Table15[Total Player Load],Table15[Name],Table15[[#This Row],[Name]])</f>
        <v>#NAME?</v>
      </c>
      <c r="AZ508" s="11" t="e">
        <f ca="1">_xlfn.MAXIFS(Table15[ACC+DEC],Table15[Name],Table15[[#This Row],[Name]])</f>
        <v>#NAME?</v>
      </c>
      <c r="BA508" s="11">
        <f>CONVERT(Table15[[#This Row],[Total Duration]],"day","mn")</f>
        <v>107.83333333333333</v>
      </c>
      <c r="BB508" s="12">
        <f>Table15[[#This Row],[HSD Above 20 km/h]]/Table15[[#This Row],[Duration(min)]]</f>
        <v>3.3666768778979907</v>
      </c>
      <c r="BC508" s="12">
        <f>Table15[[#This Row],[Velocity Zone 4 (15-20 Km/h) (m)]]/Table15[[#This Row],[Duration(min)]]</f>
        <v>14.202380123647606</v>
      </c>
      <c r="BD508" s="12">
        <f>Table15[[#This Row],[Velocity Zone 6 (25 + Km/h) (m)]]/Table15[[#This Row],[Duration(min)]]</f>
        <v>0.58748068006182386</v>
      </c>
      <c r="BE508" s="12">
        <f>Table15[[#This Row],[Acceleration B1-3 Total Efforts (Gen 2)]]/Table15[[#This Row],[Duration(min)]]</f>
        <v>0.83462132921174659</v>
      </c>
      <c r="BF508" s="12">
        <f>Table15[[#This Row],[Deceleration B1-3 Total Efforts (Gen 2)]]/Table15[[#This Row],[Duration(min)]]</f>
        <v>0.74188562596599694</v>
      </c>
      <c r="BG508" s="12">
        <f>Table15[[#This Row],[High Intensity Distance (m)_&gt;15]]/Table15[[#This Row],[Duration(min)]]</f>
        <v>17.569057001545595</v>
      </c>
      <c r="BH508" s="12">
        <f>Table15[[#This Row],[Velocity Zone 5 (20-25 Km/h) (m)]]/Table15[[#This Row],[Duration(min)]]</f>
        <v>2.7791961978361672</v>
      </c>
      <c r="BI508" s="12">
        <f>Table15[[#This Row],[Total Player Load]]/Table15[[#This Row],[Duration(min)]]</f>
        <v>7.4022075115919632</v>
      </c>
      <c r="BJ508" s="12">
        <f>Table15[[#This Row],[ACC+DEC]]/Table15[[#This Row],[Duration(min)]]</f>
        <v>1.5765069551777435</v>
      </c>
      <c r="BK508" s="11"/>
      <c r="BL508" s="11"/>
    </row>
    <row r="509" spans="1:64" x14ac:dyDescent="0.3">
      <c r="A509" s="6" t="s">
        <v>32</v>
      </c>
      <c r="B509" s="6" t="s">
        <v>320</v>
      </c>
      <c r="C509" s="18" t="s">
        <v>321</v>
      </c>
      <c r="D509" s="6" t="s">
        <v>33</v>
      </c>
      <c r="E509" s="17" t="s">
        <v>329</v>
      </c>
      <c r="F509" s="19">
        <v>4538.9885299999996</v>
      </c>
      <c r="G509" s="19">
        <v>631.46001000000001</v>
      </c>
      <c r="H509" s="19">
        <v>29.64855</v>
      </c>
      <c r="I509" s="19">
        <v>1126.28</v>
      </c>
      <c r="J509" s="19">
        <v>209.76</v>
      </c>
      <c r="K509" s="19">
        <v>40</v>
      </c>
      <c r="L509" s="19">
        <v>31</v>
      </c>
      <c r="M509" s="19">
        <v>1757.74001</v>
      </c>
      <c r="N509" s="19">
        <v>421.70001000000002</v>
      </c>
      <c r="O509" s="19">
        <v>457.34075999999999</v>
      </c>
      <c r="P509" s="25">
        <v>110.38799</v>
      </c>
      <c r="Q509" s="26">
        <f>SUM(Table15[[#This Row],[Acceleration B1-3 Total Efforts (Gen 2)]:[Deceleration B1-3 Total Efforts (Gen 2)]])</f>
        <v>71</v>
      </c>
      <c r="R509" s="22">
        <f>AVERAGEIF(Table15[Name],Table15[[#This Row],[Name]],Table15[Total Distance (m)])</f>
        <v>6055.5326909677415</v>
      </c>
      <c r="S509" s="11">
        <f>AVERAGEIF(Table15[Name],Table15[[#This Row],[Name]],Table15[HSD Above 20 km/h])</f>
        <v>274.67451548387095</v>
      </c>
      <c r="T509" s="11">
        <f>AVERAGEIF(Table15[Name],Table15[[#This Row],[Name]],Table15[Maximum Velocity (km/h)])</f>
        <v>26.296229354838712</v>
      </c>
      <c r="U509" s="11">
        <f>AVERAGEIF(Table15[Name],Table15[[#This Row],[Name]],Table15[Velocity Zone 4 (15-20 Km/h) (m)])</f>
        <v>708.64805967741938</v>
      </c>
      <c r="V509" s="11">
        <f>AVERAGEIF(Table15[Name],Table15[[#This Row],[Name]],Table15[Velocity Zone 6 (25 + Km/h) (m)])</f>
        <v>66.10161225806452</v>
      </c>
      <c r="W509" s="11">
        <f>AVERAGEIF(Table15[Name],Table15[[#This Row],[Name]],Table15[Acceleration B1-3 Total Efforts (Gen 2)])</f>
        <v>82.935483870967744</v>
      </c>
      <c r="X509" s="11">
        <f>AVERAGEIF(Table15[Name],Table15[[#This Row],[Name]],Table15[Deceleration B1-3 Total Efforts (Gen 2)])</f>
        <v>67.774193548387103</v>
      </c>
      <c r="Y509" s="11">
        <f>AVERAGEIF(Table15[Name],Table15[[#This Row],[Name]],Table15[High Intensity Distance (m)_&gt;15])</f>
        <v>983.32257516129016</v>
      </c>
      <c r="Z509" s="11">
        <f>AVERAGEIF(Table15[Name],Table15[[#This Row],[Name]],Table15[Velocity Zone 5 (20-25 Km/h) (m)])</f>
        <v>208.5729032258065</v>
      </c>
      <c r="AA509" s="11">
        <f>AVERAGEIF(Table15[Name],Table15[[#This Row],[Name]],Table15[Total Player Load])</f>
        <v>684.52521000000002</v>
      </c>
      <c r="AB509" s="11">
        <f>AVERAGEIF(Table15[Name],Table15[[#This Row],[Name]],Table15[ACC+DEC])</f>
        <v>150.70967741935485</v>
      </c>
      <c r="AC509" s="11">
        <f>AVERAGE(Table15[Total Distance (m)])</f>
        <v>5546.0900840188679</v>
      </c>
      <c r="AD509" s="11">
        <f>AVERAGE(Table15[HSD Above 20 km/h])</f>
        <v>248.67511279245289</v>
      </c>
      <c r="AE509" s="11">
        <f>AVERAGE(Table15[Maximum Velocity (km/h)])</f>
        <v>25.938714150943401</v>
      </c>
      <c r="AF509" s="11">
        <f>AVERAGE(Table15[Velocity Zone 4 (15-20 Km/h) (m)])</f>
        <v>585.63754809433908</v>
      </c>
      <c r="AG509" s="11">
        <f>AVERAGE(Table15[Velocity Zone 6 (25 + Km/h) (m)])</f>
        <v>55.103452830188672</v>
      </c>
      <c r="AH509" s="11">
        <f>AVERAGE(Table15[Acceleration B1-3 Total Efforts (Gen 2)])</f>
        <v>70.932075471698113</v>
      </c>
      <c r="AI509" s="11">
        <f>AVERAGE(Table15[Deceleration B1-3 Total Efforts (Gen 2)])</f>
        <v>58.513207547169813</v>
      </c>
      <c r="AJ509" s="11">
        <f>AVERAGE(Table15[High Intensity Distance (m)_&gt;15])</f>
        <v>834.31266088679206</v>
      </c>
      <c r="AK509" s="11">
        <f>AVERAGE(Table15[Velocity Zone 5 (20-25 Km/h) (m)])</f>
        <v>193.57165996226419</v>
      </c>
      <c r="AL509" s="11">
        <f>AVERAGE(Table15[Total Player Load])</f>
        <v>612.17092028301886</v>
      </c>
      <c r="AM509" s="11">
        <f>AVERAGE(Table15[ACC+DEC])</f>
        <v>129.44528301886791</v>
      </c>
      <c r="AN509" s="11" t="str">
        <f>TEXT(Table15[[#This Row],[Date]],"mmmm")</f>
        <v>août</v>
      </c>
      <c r="AO509" s="11" t="e">
        <f ca="1">_xlfn.MAXIFS(Table15[Total Distance (m)],Table15[Name],Table15[[#This Row],[Name]])</f>
        <v>#NAME?</v>
      </c>
      <c r="AP509" s="11" t="e">
        <f ca="1">_xlfn.MAXIFS(Table15[HSD Above 20 km/h],Table15[Name],Table15[[#This Row],[Name]])</f>
        <v>#NAME?</v>
      </c>
      <c r="AQ509" s="11" t="e">
        <f ca="1">_xlfn.MAXIFS(Table15[Maximum Velocity (km/h)],Table15[Name],Table15[[#This Row],[Name]])</f>
        <v>#NAME?</v>
      </c>
      <c r="AR509" s="9" t="e">
        <f ca="1">Table15[[#This Row],[Maximum Velocity (km/h)]]/Table15[[#This Row],[Max_Maximum Velocity (km/h)]]</f>
        <v>#NAME?</v>
      </c>
      <c r="AS509" s="11" t="e">
        <f ca="1">_xlfn.MAXIFS(Table15[Velocity Zone 4 (15-20 Km/h) (m)],Table15[Name],Table15[[#This Row],[Name]])</f>
        <v>#NAME?</v>
      </c>
      <c r="AT509" s="11" t="e">
        <f ca="1">_xlfn.MAXIFS(Table15[Velocity Zone 6 (25 + Km/h) (m)],Table15[Name],Table15[[#This Row],[Name]])</f>
        <v>#NAME?</v>
      </c>
      <c r="AU509" s="11" t="e">
        <f ca="1">_xlfn.MAXIFS(Table15[Acceleration B1-3 Total Efforts (Gen 2)],Table15[Name],Table15[[#This Row],[Name]])</f>
        <v>#NAME?</v>
      </c>
      <c r="AV509" s="11" t="e">
        <f ca="1">_xlfn.MAXIFS(Table15[Deceleration B1-3 Total Efforts (Gen 2)],Table15[Name],Table15[[#This Row],[Name]])</f>
        <v>#NAME?</v>
      </c>
      <c r="AW509" s="11" t="e">
        <f ca="1">_xlfn.MAXIFS(Table15[High Intensity Distance (m)_&gt;15],Table15[Name],Table15[[#This Row],[Name]])</f>
        <v>#NAME?</v>
      </c>
      <c r="AX509" s="11" t="e">
        <f ca="1">_xlfn.MAXIFS(Table15[Velocity Zone 5 (20-25 Km/h) (m)],Table15[Name],Table15[[#This Row],[Name]])</f>
        <v>#NAME?</v>
      </c>
      <c r="AY509" s="11" t="e">
        <f ca="1">_xlfn.MAXIFS(Table15[Total Player Load],Table15[Name],Table15[[#This Row],[Name]])</f>
        <v>#NAME?</v>
      </c>
      <c r="AZ509" s="11" t="e">
        <f ca="1">_xlfn.MAXIFS(Table15[ACC+DEC],Table15[Name],Table15[[#This Row],[Name]])</f>
        <v>#NAME?</v>
      </c>
      <c r="BA509" s="11">
        <f>CONVERT(Table15[[#This Row],[Total Duration]],"day","mn")</f>
        <v>41.116666666666667</v>
      </c>
      <c r="BB509" s="12">
        <f>Table15[[#This Row],[HSD Above 20 km/h]]/Table15[[#This Row],[Duration(min)]]</f>
        <v>15.357762707742197</v>
      </c>
      <c r="BC509" s="12">
        <f>Table15[[#This Row],[Velocity Zone 4 (15-20 Km/h) (m)]]/Table15[[#This Row],[Duration(min)]]</f>
        <v>27.392298338062425</v>
      </c>
      <c r="BD509" s="12">
        <f>Table15[[#This Row],[Velocity Zone 6 (25 + Km/h) (m)]]/Table15[[#This Row],[Duration(min)]]</f>
        <v>5.1015808674503447</v>
      </c>
      <c r="BE509" s="12">
        <f>Table15[[#This Row],[Acceleration B1-3 Total Efforts (Gen 2)]]/Table15[[#This Row],[Duration(min)]]</f>
        <v>0.97284150790433721</v>
      </c>
      <c r="BF509" s="12">
        <f>Table15[[#This Row],[Deceleration B1-3 Total Efforts (Gen 2)]]/Table15[[#This Row],[Duration(min)]]</f>
        <v>0.75395216862586134</v>
      </c>
      <c r="BG509" s="12">
        <f>Table15[[#This Row],[High Intensity Distance (m)_&gt;15]]/Table15[[#This Row],[Duration(min)]]</f>
        <v>42.750061045804621</v>
      </c>
      <c r="BH509" s="12">
        <f>Table15[[#This Row],[Velocity Zone 5 (20-25 Km/h) (m)]]/Table15[[#This Row],[Duration(min)]]</f>
        <v>10.256181840291854</v>
      </c>
      <c r="BI509" s="12">
        <f>Table15[[#This Row],[Total Player Load]]/Table15[[#This Row],[Duration(min)]]</f>
        <v>11.12300186461289</v>
      </c>
      <c r="BJ509" s="12">
        <f>Table15[[#This Row],[ACC+DEC]]/Table15[[#This Row],[Duration(min)]]</f>
        <v>1.7267936765301986</v>
      </c>
      <c r="BK509" s="11"/>
      <c r="BL509" s="11"/>
    </row>
    <row r="510" spans="1:64" x14ac:dyDescent="0.3">
      <c r="A510" s="6" t="s">
        <v>34</v>
      </c>
      <c r="B510" s="6" t="s">
        <v>320</v>
      </c>
      <c r="C510" s="18" t="s">
        <v>321</v>
      </c>
      <c r="D510" s="6" t="s">
        <v>19</v>
      </c>
      <c r="E510" s="17" t="s">
        <v>323</v>
      </c>
      <c r="F510" s="19">
        <v>9329.5272199999999</v>
      </c>
      <c r="G510" s="19">
        <v>395.24</v>
      </c>
      <c r="H510" s="19">
        <v>27.59301</v>
      </c>
      <c r="I510" s="19">
        <v>988.12000999999998</v>
      </c>
      <c r="J510" s="19">
        <v>67.08</v>
      </c>
      <c r="K510" s="19">
        <v>74</v>
      </c>
      <c r="L510" s="19">
        <v>82</v>
      </c>
      <c r="M510" s="19">
        <v>1383.3600100000001</v>
      </c>
      <c r="N510" s="19">
        <v>328.16</v>
      </c>
      <c r="O510" s="19">
        <v>735.73409000000004</v>
      </c>
      <c r="P510" s="25">
        <v>86.045240000000007</v>
      </c>
      <c r="Q510" s="26">
        <f>SUM(Table15[[#This Row],[Acceleration B1-3 Total Efforts (Gen 2)]:[Deceleration B1-3 Total Efforts (Gen 2)]])</f>
        <v>156</v>
      </c>
      <c r="R510" s="22">
        <f>AVERAGEIF(Table15[Name],Table15[[#This Row],[Name]],Table15[Total Distance (m)])</f>
        <v>5581.052372000001</v>
      </c>
      <c r="S510" s="11">
        <f>AVERAGEIF(Table15[Name],Table15[[#This Row],[Name]],Table15[HSD Above 20 km/h])</f>
        <v>222.46299999999994</v>
      </c>
      <c r="T510" s="11">
        <f>AVERAGEIF(Table15[Name],Table15[[#This Row],[Name]],Table15[Maximum Velocity (km/h)])</f>
        <v>25.694832333333334</v>
      </c>
      <c r="U510" s="11">
        <f>AVERAGEIF(Table15[Name],Table15[[#This Row],[Name]],Table15[Velocity Zone 4 (15-20 Km/h) (m)])</f>
        <v>541.62199466666652</v>
      </c>
      <c r="V510" s="11">
        <f>AVERAGEIF(Table15[Name],Table15[[#This Row],[Name]],Table15[Velocity Zone 6 (25 + Km/h) (m)])</f>
        <v>43.164333333333325</v>
      </c>
      <c r="W510" s="11">
        <f>AVERAGEIF(Table15[Name],Table15[[#This Row],[Name]],Table15[Acceleration B1-3 Total Efforts (Gen 2)])</f>
        <v>53.666666666666664</v>
      </c>
      <c r="X510" s="11">
        <f>AVERAGEIF(Table15[Name],Table15[[#This Row],[Name]],Table15[Deceleration B1-3 Total Efforts (Gen 2)])</f>
        <v>40</v>
      </c>
      <c r="Y510" s="11">
        <f>AVERAGEIF(Table15[Name],Table15[[#This Row],[Name]],Table15[High Intensity Distance (m)_&gt;15])</f>
        <v>764.0849946666666</v>
      </c>
      <c r="Z510" s="11">
        <f>AVERAGEIF(Table15[Name],Table15[[#This Row],[Name]],Table15[Velocity Zone 5 (20-25 Km/h) (m)])</f>
        <v>179.29866666666666</v>
      </c>
      <c r="AA510" s="11">
        <f>AVERAGEIF(Table15[Name],Table15[[#This Row],[Name]],Table15[Total Player Load])</f>
        <v>509.93909600000012</v>
      </c>
      <c r="AB510" s="11">
        <f>AVERAGEIF(Table15[Name],Table15[[#This Row],[Name]],Table15[ACC+DEC])</f>
        <v>93.666666666666671</v>
      </c>
      <c r="AC510" s="11">
        <f>AVERAGE(Table15[Total Distance (m)])</f>
        <v>5546.0900840188679</v>
      </c>
      <c r="AD510" s="11">
        <f>AVERAGE(Table15[HSD Above 20 km/h])</f>
        <v>248.67511279245289</v>
      </c>
      <c r="AE510" s="11">
        <f>AVERAGE(Table15[Maximum Velocity (km/h)])</f>
        <v>25.938714150943401</v>
      </c>
      <c r="AF510" s="11">
        <f>AVERAGE(Table15[Velocity Zone 4 (15-20 Km/h) (m)])</f>
        <v>585.63754809433908</v>
      </c>
      <c r="AG510" s="11">
        <f>AVERAGE(Table15[Velocity Zone 6 (25 + Km/h) (m)])</f>
        <v>55.103452830188672</v>
      </c>
      <c r="AH510" s="11">
        <f>AVERAGE(Table15[Acceleration B1-3 Total Efforts (Gen 2)])</f>
        <v>70.932075471698113</v>
      </c>
      <c r="AI510" s="11">
        <f>AVERAGE(Table15[Deceleration B1-3 Total Efforts (Gen 2)])</f>
        <v>58.513207547169813</v>
      </c>
      <c r="AJ510" s="11">
        <f>AVERAGE(Table15[High Intensity Distance (m)_&gt;15])</f>
        <v>834.31266088679206</v>
      </c>
      <c r="AK510" s="11">
        <f>AVERAGE(Table15[Velocity Zone 5 (20-25 Km/h) (m)])</f>
        <v>193.57165996226419</v>
      </c>
      <c r="AL510" s="11">
        <f>AVERAGE(Table15[Total Player Load])</f>
        <v>612.17092028301886</v>
      </c>
      <c r="AM510" s="11">
        <f>AVERAGE(Table15[ACC+DEC])</f>
        <v>129.44528301886791</v>
      </c>
      <c r="AN510" s="11" t="str">
        <f>TEXT(Table15[[#This Row],[Date]],"mmmm")</f>
        <v>août</v>
      </c>
      <c r="AO510" s="11" t="e">
        <f ca="1">_xlfn.MAXIFS(Table15[Total Distance (m)],Table15[Name],Table15[[#This Row],[Name]])</f>
        <v>#NAME?</v>
      </c>
      <c r="AP510" s="11" t="e">
        <f ca="1">_xlfn.MAXIFS(Table15[HSD Above 20 km/h],Table15[Name],Table15[[#This Row],[Name]])</f>
        <v>#NAME?</v>
      </c>
      <c r="AQ510" s="11" t="e">
        <f ca="1">_xlfn.MAXIFS(Table15[Maximum Velocity (km/h)],Table15[Name],Table15[[#This Row],[Name]])</f>
        <v>#NAME?</v>
      </c>
      <c r="AR510" s="9" t="e">
        <f ca="1">Table15[[#This Row],[Maximum Velocity (km/h)]]/Table15[[#This Row],[Max_Maximum Velocity (km/h)]]</f>
        <v>#NAME?</v>
      </c>
      <c r="AS510" s="11" t="e">
        <f ca="1">_xlfn.MAXIFS(Table15[Velocity Zone 4 (15-20 Km/h) (m)],Table15[Name],Table15[[#This Row],[Name]])</f>
        <v>#NAME?</v>
      </c>
      <c r="AT510" s="11" t="e">
        <f ca="1">_xlfn.MAXIFS(Table15[Velocity Zone 6 (25 + Km/h) (m)],Table15[Name],Table15[[#This Row],[Name]])</f>
        <v>#NAME?</v>
      </c>
      <c r="AU510" s="11" t="e">
        <f ca="1">_xlfn.MAXIFS(Table15[Acceleration B1-3 Total Efforts (Gen 2)],Table15[Name],Table15[[#This Row],[Name]])</f>
        <v>#NAME?</v>
      </c>
      <c r="AV510" s="11" t="e">
        <f ca="1">_xlfn.MAXIFS(Table15[Deceleration B1-3 Total Efforts (Gen 2)],Table15[Name],Table15[[#This Row],[Name]])</f>
        <v>#NAME?</v>
      </c>
      <c r="AW510" s="11" t="e">
        <f ca="1">_xlfn.MAXIFS(Table15[High Intensity Distance (m)_&gt;15],Table15[Name],Table15[[#This Row],[Name]])</f>
        <v>#NAME?</v>
      </c>
      <c r="AX510" s="11" t="e">
        <f ca="1">_xlfn.MAXIFS(Table15[Velocity Zone 5 (20-25 Km/h) (m)],Table15[Name],Table15[[#This Row],[Name]])</f>
        <v>#NAME?</v>
      </c>
      <c r="AY510" s="11" t="e">
        <f ca="1">_xlfn.MAXIFS(Table15[Total Player Load],Table15[Name],Table15[[#This Row],[Name]])</f>
        <v>#NAME?</v>
      </c>
      <c r="AZ510" s="11" t="e">
        <f ca="1">_xlfn.MAXIFS(Table15[ACC+DEC],Table15[Name],Table15[[#This Row],[Name]])</f>
        <v>#NAME?</v>
      </c>
      <c r="BA510" s="11">
        <f>CONVERT(Table15[[#This Row],[Total Duration]],"day","mn")</f>
        <v>108.41666666666669</v>
      </c>
      <c r="BB510" s="12">
        <f>Table15[[#This Row],[HSD Above 20 km/h]]/Table15[[#This Row],[Duration(min)]]</f>
        <v>3.6455649500384313</v>
      </c>
      <c r="BC510" s="12">
        <f>Table15[[#This Row],[Velocity Zone 4 (15-20 Km/h) (m)]]/Table15[[#This Row],[Duration(min)]]</f>
        <v>9.1140969408147559</v>
      </c>
      <c r="BD510" s="12">
        <f>Table15[[#This Row],[Velocity Zone 6 (25 + Km/h) (m)]]/Table15[[#This Row],[Duration(min)]]</f>
        <v>0.6187240584166025</v>
      </c>
      <c r="BE510" s="12">
        <f>Table15[[#This Row],[Acceleration B1-3 Total Efforts (Gen 2)]]/Table15[[#This Row],[Duration(min)]]</f>
        <v>0.6825518831667946</v>
      </c>
      <c r="BF510" s="12">
        <f>Table15[[#This Row],[Deceleration B1-3 Total Efforts (Gen 2)]]/Table15[[#This Row],[Duration(min)]]</f>
        <v>0.75634127594158329</v>
      </c>
      <c r="BG510" s="12">
        <f>Table15[[#This Row],[High Intensity Distance (m)_&gt;15]]/Table15[[#This Row],[Duration(min)]]</f>
        <v>12.759661890853188</v>
      </c>
      <c r="BH510" s="12">
        <f>Table15[[#This Row],[Velocity Zone 5 (20-25 Km/h) (m)]]/Table15[[#This Row],[Duration(min)]]</f>
        <v>3.0268408916218292</v>
      </c>
      <c r="BI510" s="12">
        <f>Table15[[#This Row],[Total Player Load]]/Table15[[#This Row],[Duration(min)]]</f>
        <v>6.7861714681014593</v>
      </c>
      <c r="BJ510" s="12">
        <f>Table15[[#This Row],[ACC+DEC]]/Table15[[#This Row],[Duration(min)]]</f>
        <v>1.438893159108378</v>
      </c>
      <c r="BK510" s="11"/>
      <c r="BL510" s="11"/>
    </row>
    <row r="511" spans="1:64" x14ac:dyDescent="0.3">
      <c r="A511" s="6" t="s">
        <v>132</v>
      </c>
      <c r="B511" s="6" t="s">
        <v>320</v>
      </c>
      <c r="C511" s="18" t="s">
        <v>321</v>
      </c>
      <c r="D511" s="6" t="s">
        <v>133</v>
      </c>
      <c r="E511" s="17" t="s">
        <v>330</v>
      </c>
      <c r="F511" s="19">
        <v>2037.8315399999999</v>
      </c>
      <c r="G511" s="19">
        <v>595.97001999999998</v>
      </c>
      <c r="H511" s="19">
        <v>32.099989999999998</v>
      </c>
      <c r="I511" s="19">
        <v>392.04001</v>
      </c>
      <c r="J511" s="19">
        <v>186.24001000000001</v>
      </c>
      <c r="K511" s="19">
        <v>40</v>
      </c>
      <c r="L511" s="19">
        <v>32</v>
      </c>
      <c r="M511" s="19">
        <v>988.01003000000003</v>
      </c>
      <c r="N511" s="19">
        <v>409.73000999999999</v>
      </c>
      <c r="O511" s="19">
        <v>223.21352999999999</v>
      </c>
      <c r="P511" s="25">
        <v>46.634970000000003</v>
      </c>
      <c r="Q511" s="26">
        <f>SUM(Table15[[#This Row],[Acceleration B1-3 Total Efforts (Gen 2)]:[Deceleration B1-3 Total Efforts (Gen 2)]])</f>
        <v>72</v>
      </c>
      <c r="R511" s="22">
        <f>AVERAGEIF(Table15[Name],Table15[[#This Row],[Name]],Table15[Total Distance (m)])</f>
        <v>5479.0795495652173</v>
      </c>
      <c r="S511" s="11">
        <f>AVERAGEIF(Table15[Name],Table15[[#This Row],[Name]],Table15[HSD Above 20 km/h])</f>
        <v>386.95826173913048</v>
      </c>
      <c r="T511" s="11">
        <f>AVERAGEIF(Table15[Name],Table15[[#This Row],[Name]],Table15[Maximum Velocity (km/h)])</f>
        <v>29.089952173913051</v>
      </c>
      <c r="U511" s="11">
        <f>AVERAGEIF(Table15[Name],Table15[[#This Row],[Name]],Table15[Velocity Zone 4 (15-20 Km/h) (m)])</f>
        <v>636.45826130434773</v>
      </c>
      <c r="V511" s="11">
        <f>AVERAGEIF(Table15[Name],Table15[[#This Row],[Name]],Table15[Velocity Zone 6 (25 + Km/h) (m)])</f>
        <v>92.425217391304358</v>
      </c>
      <c r="W511" s="11">
        <f>AVERAGEIF(Table15[Name],Table15[[#This Row],[Name]],Table15[Acceleration B1-3 Total Efforts (Gen 2)])</f>
        <v>88.347826086956516</v>
      </c>
      <c r="X511" s="11">
        <f>AVERAGEIF(Table15[Name],Table15[[#This Row],[Name]],Table15[Deceleration B1-3 Total Efforts (Gen 2)])</f>
        <v>63.434782608695649</v>
      </c>
      <c r="Y511" s="11">
        <f>AVERAGEIF(Table15[Name],Table15[[#This Row],[Name]],Table15[High Intensity Distance (m)_&gt;15])</f>
        <v>1023.4165230434783</v>
      </c>
      <c r="Z511" s="11">
        <f>AVERAGEIF(Table15[Name],Table15[[#This Row],[Name]],Table15[Velocity Zone 5 (20-25 Km/h) (m)])</f>
        <v>294.53304434782609</v>
      </c>
      <c r="AA511" s="11">
        <f>AVERAGEIF(Table15[Name],Table15[[#This Row],[Name]],Table15[Total Player Load])</f>
        <v>648.57789217391303</v>
      </c>
      <c r="AB511" s="11">
        <f>AVERAGEIF(Table15[Name],Table15[[#This Row],[Name]],Table15[ACC+DEC])</f>
        <v>151.78260869565219</v>
      </c>
      <c r="AC511" s="11">
        <f>AVERAGE(Table15[Total Distance (m)])</f>
        <v>5546.0900840188679</v>
      </c>
      <c r="AD511" s="11">
        <f>AVERAGE(Table15[HSD Above 20 km/h])</f>
        <v>248.67511279245289</v>
      </c>
      <c r="AE511" s="11">
        <f>AVERAGE(Table15[Maximum Velocity (km/h)])</f>
        <v>25.938714150943401</v>
      </c>
      <c r="AF511" s="11">
        <f>AVERAGE(Table15[Velocity Zone 4 (15-20 Km/h) (m)])</f>
        <v>585.63754809433908</v>
      </c>
      <c r="AG511" s="11">
        <f>AVERAGE(Table15[Velocity Zone 6 (25 + Km/h) (m)])</f>
        <v>55.103452830188672</v>
      </c>
      <c r="AH511" s="11">
        <f>AVERAGE(Table15[Acceleration B1-3 Total Efforts (Gen 2)])</f>
        <v>70.932075471698113</v>
      </c>
      <c r="AI511" s="11">
        <f>AVERAGE(Table15[Deceleration B1-3 Total Efforts (Gen 2)])</f>
        <v>58.513207547169813</v>
      </c>
      <c r="AJ511" s="11">
        <f>AVERAGE(Table15[High Intensity Distance (m)_&gt;15])</f>
        <v>834.31266088679206</v>
      </c>
      <c r="AK511" s="11">
        <f>AVERAGE(Table15[Velocity Zone 5 (20-25 Km/h) (m)])</f>
        <v>193.57165996226419</v>
      </c>
      <c r="AL511" s="11">
        <f>AVERAGE(Table15[Total Player Load])</f>
        <v>612.17092028301886</v>
      </c>
      <c r="AM511" s="11">
        <f>AVERAGE(Table15[ACC+DEC])</f>
        <v>129.44528301886791</v>
      </c>
      <c r="AN511" s="11" t="str">
        <f>TEXT(Table15[[#This Row],[Date]],"mmmm")</f>
        <v>août</v>
      </c>
      <c r="AO511" s="11" t="e">
        <f ca="1">_xlfn.MAXIFS(Table15[Total Distance (m)],Table15[Name],Table15[[#This Row],[Name]])</f>
        <v>#NAME?</v>
      </c>
      <c r="AP511" s="11" t="e">
        <f ca="1">_xlfn.MAXIFS(Table15[HSD Above 20 km/h],Table15[Name],Table15[[#This Row],[Name]])</f>
        <v>#NAME?</v>
      </c>
      <c r="AQ511" s="11" t="e">
        <f ca="1">_xlfn.MAXIFS(Table15[Maximum Velocity (km/h)],Table15[Name],Table15[[#This Row],[Name]])</f>
        <v>#NAME?</v>
      </c>
      <c r="AR511" s="9" t="e">
        <f ca="1">Table15[[#This Row],[Maximum Velocity (km/h)]]/Table15[[#This Row],[Max_Maximum Velocity (km/h)]]</f>
        <v>#NAME?</v>
      </c>
      <c r="AS511" s="11" t="e">
        <f ca="1">_xlfn.MAXIFS(Table15[Velocity Zone 4 (15-20 Km/h) (m)],Table15[Name],Table15[[#This Row],[Name]])</f>
        <v>#NAME?</v>
      </c>
      <c r="AT511" s="11" t="e">
        <f ca="1">_xlfn.MAXIFS(Table15[Velocity Zone 6 (25 + Km/h) (m)],Table15[Name],Table15[[#This Row],[Name]])</f>
        <v>#NAME?</v>
      </c>
      <c r="AU511" s="11" t="e">
        <f ca="1">_xlfn.MAXIFS(Table15[Acceleration B1-3 Total Efforts (Gen 2)],Table15[Name],Table15[[#This Row],[Name]])</f>
        <v>#NAME?</v>
      </c>
      <c r="AV511" s="11" t="e">
        <f ca="1">_xlfn.MAXIFS(Table15[Deceleration B1-3 Total Efforts (Gen 2)],Table15[Name],Table15[[#This Row],[Name]])</f>
        <v>#NAME?</v>
      </c>
      <c r="AW511" s="11" t="e">
        <f ca="1">_xlfn.MAXIFS(Table15[High Intensity Distance (m)_&gt;15],Table15[Name],Table15[[#This Row],[Name]])</f>
        <v>#NAME?</v>
      </c>
      <c r="AX511" s="11" t="e">
        <f ca="1">_xlfn.MAXIFS(Table15[Velocity Zone 5 (20-25 Km/h) (m)],Table15[Name],Table15[[#This Row],[Name]])</f>
        <v>#NAME?</v>
      </c>
      <c r="AY511" s="11" t="e">
        <f ca="1">_xlfn.MAXIFS(Table15[Total Player Load],Table15[Name],Table15[[#This Row],[Name]])</f>
        <v>#NAME?</v>
      </c>
      <c r="AZ511" s="11" t="e">
        <f ca="1">_xlfn.MAXIFS(Table15[ACC+DEC],Table15[Name],Table15[[#This Row],[Name]])</f>
        <v>#NAME?</v>
      </c>
      <c r="BA511" s="11">
        <f>CONVERT(Table15[[#This Row],[Total Duration]],"day","mn")</f>
        <v>43.683333333333323</v>
      </c>
      <c r="BB511" s="12">
        <f>Table15[[#This Row],[HSD Above 20 km/h]]/Table15[[#This Row],[Duration(min)]]</f>
        <v>13.642961159862651</v>
      </c>
      <c r="BC511" s="12">
        <f>Table15[[#This Row],[Velocity Zone 4 (15-20 Km/h) (m)]]/Table15[[#This Row],[Duration(min)]]</f>
        <v>8.974590080122093</v>
      </c>
      <c r="BD511" s="12">
        <f>Table15[[#This Row],[Velocity Zone 6 (25 + Km/h) (m)]]/Table15[[#This Row],[Duration(min)]]</f>
        <v>4.2634111407859612</v>
      </c>
      <c r="BE511" s="12">
        <f>Table15[[#This Row],[Acceleration B1-3 Total Efforts (Gen 2)]]/Table15[[#This Row],[Duration(min)]]</f>
        <v>0.91568103777184306</v>
      </c>
      <c r="BF511" s="12">
        <f>Table15[[#This Row],[Deceleration B1-3 Total Efforts (Gen 2)]]/Table15[[#This Row],[Duration(min)]]</f>
        <v>0.73254483021747441</v>
      </c>
      <c r="BG511" s="12">
        <f>Table15[[#This Row],[High Intensity Distance (m)_&gt;15]]/Table15[[#This Row],[Duration(min)]]</f>
        <v>22.617551239984746</v>
      </c>
      <c r="BH511" s="12">
        <f>Table15[[#This Row],[Velocity Zone 5 (20-25 Km/h) (m)]]/Table15[[#This Row],[Duration(min)]]</f>
        <v>9.3795500190766905</v>
      </c>
      <c r="BI511" s="12">
        <f>Table15[[#This Row],[Total Player Load]]/Table15[[#This Row],[Duration(min)]]</f>
        <v>5.1098099198779101</v>
      </c>
      <c r="BJ511" s="12">
        <f>Table15[[#This Row],[ACC+DEC]]/Table15[[#This Row],[Duration(min)]]</f>
        <v>1.6482258679893174</v>
      </c>
      <c r="BK511" s="11"/>
      <c r="BL511" s="11"/>
    </row>
    <row r="512" spans="1:64" x14ac:dyDescent="0.3">
      <c r="A512" s="6" t="s">
        <v>38</v>
      </c>
      <c r="B512" s="6" t="s">
        <v>320</v>
      </c>
      <c r="C512" s="18" t="s">
        <v>321</v>
      </c>
      <c r="D512" s="6" t="s">
        <v>36</v>
      </c>
      <c r="E512" s="17" t="s">
        <v>331</v>
      </c>
      <c r="F512" s="19">
        <v>3084.1090100000001</v>
      </c>
      <c r="G512" s="19">
        <v>626.80998</v>
      </c>
      <c r="H512" s="19">
        <v>26.663119999999999</v>
      </c>
      <c r="I512" s="19">
        <v>603.84</v>
      </c>
      <c r="J512" s="19">
        <v>74.75</v>
      </c>
      <c r="K512" s="19">
        <v>35</v>
      </c>
      <c r="L512" s="19">
        <v>25</v>
      </c>
      <c r="M512" s="19">
        <v>1230.6499799999999</v>
      </c>
      <c r="N512" s="19">
        <v>552.05998</v>
      </c>
      <c r="O512" s="19">
        <v>320.57686999999999</v>
      </c>
      <c r="P512" s="25">
        <v>85.017499999999998</v>
      </c>
      <c r="Q512" s="26">
        <f>SUM(Table15[[#This Row],[Acceleration B1-3 Total Efforts (Gen 2)]:[Deceleration B1-3 Total Efforts (Gen 2)]])</f>
        <v>60</v>
      </c>
      <c r="R512" s="22">
        <f>AVERAGEIF(Table15[Name],Table15[[#This Row],[Name]],Table15[Total Distance (m)])</f>
        <v>5862.2701721428584</v>
      </c>
      <c r="S512" s="11">
        <f>AVERAGEIF(Table15[Name],Table15[[#This Row],[Name]],Table15[HSD Above 20 km/h])</f>
        <v>234.10142785714288</v>
      </c>
      <c r="T512" s="11">
        <f>AVERAGEIF(Table15[Name],Table15[[#This Row],[Name]],Table15[Maximum Velocity (km/h)])</f>
        <v>25.695756428571428</v>
      </c>
      <c r="U512" s="11">
        <f>AVERAGEIF(Table15[Name],Table15[[#This Row],[Name]],Table15[Velocity Zone 4 (15-20 Km/h) (m)])</f>
        <v>673.12214035714283</v>
      </c>
      <c r="V512" s="11">
        <f>AVERAGEIF(Table15[Name],Table15[[#This Row],[Name]],Table15[Velocity Zone 6 (25 + Km/h) (m)])</f>
        <v>30.467142857142857</v>
      </c>
      <c r="W512" s="11">
        <f>AVERAGEIF(Table15[Name],Table15[[#This Row],[Name]],Table15[Acceleration B1-3 Total Efforts (Gen 2)])</f>
        <v>78.285714285714292</v>
      </c>
      <c r="X512" s="11">
        <f>AVERAGEIF(Table15[Name],Table15[[#This Row],[Name]],Table15[Deceleration B1-3 Total Efforts (Gen 2)])</f>
        <v>71.178571428571431</v>
      </c>
      <c r="Y512" s="11">
        <f>AVERAGEIF(Table15[Name],Table15[[#This Row],[Name]],Table15[High Intensity Distance (m)_&gt;15])</f>
        <v>907.22356821428571</v>
      </c>
      <c r="Z512" s="11">
        <f>AVERAGEIF(Table15[Name],Table15[[#This Row],[Name]],Table15[Velocity Zone 5 (20-25 Km/h) (m)])</f>
        <v>203.63428500000001</v>
      </c>
      <c r="AA512" s="11">
        <f>AVERAGEIF(Table15[Name],Table15[[#This Row],[Name]],Table15[Total Player Load])</f>
        <v>656.75099392857157</v>
      </c>
      <c r="AB512" s="11">
        <f>AVERAGEIF(Table15[Name],Table15[[#This Row],[Name]],Table15[ACC+DEC])</f>
        <v>149.46428571428572</v>
      </c>
      <c r="AC512" s="11">
        <f>AVERAGE(Table15[Total Distance (m)])</f>
        <v>5546.0900840188679</v>
      </c>
      <c r="AD512" s="11">
        <f>AVERAGE(Table15[HSD Above 20 km/h])</f>
        <v>248.67511279245289</v>
      </c>
      <c r="AE512" s="11">
        <f>AVERAGE(Table15[Maximum Velocity (km/h)])</f>
        <v>25.938714150943401</v>
      </c>
      <c r="AF512" s="11">
        <f>AVERAGE(Table15[Velocity Zone 4 (15-20 Km/h) (m)])</f>
        <v>585.63754809433908</v>
      </c>
      <c r="AG512" s="11">
        <f>AVERAGE(Table15[Velocity Zone 6 (25 + Km/h) (m)])</f>
        <v>55.103452830188672</v>
      </c>
      <c r="AH512" s="11">
        <f>AVERAGE(Table15[Acceleration B1-3 Total Efforts (Gen 2)])</f>
        <v>70.932075471698113</v>
      </c>
      <c r="AI512" s="11">
        <f>AVERAGE(Table15[Deceleration B1-3 Total Efforts (Gen 2)])</f>
        <v>58.513207547169813</v>
      </c>
      <c r="AJ512" s="11">
        <f>AVERAGE(Table15[High Intensity Distance (m)_&gt;15])</f>
        <v>834.31266088679206</v>
      </c>
      <c r="AK512" s="11">
        <f>AVERAGE(Table15[Velocity Zone 5 (20-25 Km/h) (m)])</f>
        <v>193.57165996226419</v>
      </c>
      <c r="AL512" s="11">
        <f>AVERAGE(Table15[Total Player Load])</f>
        <v>612.17092028301886</v>
      </c>
      <c r="AM512" s="11">
        <f>AVERAGE(Table15[ACC+DEC])</f>
        <v>129.44528301886791</v>
      </c>
      <c r="AN512" s="11" t="str">
        <f>TEXT(Table15[[#This Row],[Date]],"mmmm")</f>
        <v>août</v>
      </c>
      <c r="AO512" s="11" t="e">
        <f ca="1">_xlfn.MAXIFS(Table15[Total Distance (m)],Table15[Name],Table15[[#This Row],[Name]])</f>
        <v>#NAME?</v>
      </c>
      <c r="AP512" s="11" t="e">
        <f ca="1">_xlfn.MAXIFS(Table15[HSD Above 20 km/h],Table15[Name],Table15[[#This Row],[Name]])</f>
        <v>#NAME?</v>
      </c>
      <c r="AQ512" s="11" t="e">
        <f ca="1">_xlfn.MAXIFS(Table15[Maximum Velocity (km/h)],Table15[Name],Table15[[#This Row],[Name]])</f>
        <v>#NAME?</v>
      </c>
      <c r="AR512" s="9" t="e">
        <f ca="1">Table15[[#This Row],[Maximum Velocity (km/h)]]/Table15[[#This Row],[Max_Maximum Velocity (km/h)]]</f>
        <v>#NAME?</v>
      </c>
      <c r="AS512" s="11" t="e">
        <f ca="1">_xlfn.MAXIFS(Table15[Velocity Zone 4 (15-20 Km/h) (m)],Table15[Name],Table15[[#This Row],[Name]])</f>
        <v>#NAME?</v>
      </c>
      <c r="AT512" s="11" t="e">
        <f ca="1">_xlfn.MAXIFS(Table15[Velocity Zone 6 (25 + Km/h) (m)],Table15[Name],Table15[[#This Row],[Name]])</f>
        <v>#NAME?</v>
      </c>
      <c r="AU512" s="11" t="e">
        <f ca="1">_xlfn.MAXIFS(Table15[Acceleration B1-3 Total Efforts (Gen 2)],Table15[Name],Table15[[#This Row],[Name]])</f>
        <v>#NAME?</v>
      </c>
      <c r="AV512" s="11" t="e">
        <f ca="1">_xlfn.MAXIFS(Table15[Deceleration B1-3 Total Efforts (Gen 2)],Table15[Name],Table15[[#This Row],[Name]])</f>
        <v>#NAME?</v>
      </c>
      <c r="AW512" s="11" t="e">
        <f ca="1">_xlfn.MAXIFS(Table15[High Intensity Distance (m)_&gt;15],Table15[Name],Table15[[#This Row],[Name]])</f>
        <v>#NAME?</v>
      </c>
      <c r="AX512" s="11" t="e">
        <f ca="1">_xlfn.MAXIFS(Table15[Velocity Zone 5 (20-25 Km/h) (m)],Table15[Name],Table15[[#This Row],[Name]])</f>
        <v>#NAME?</v>
      </c>
      <c r="AY512" s="11" t="e">
        <f ca="1">_xlfn.MAXIFS(Table15[Total Player Load],Table15[Name],Table15[[#This Row],[Name]])</f>
        <v>#NAME?</v>
      </c>
      <c r="AZ512" s="11" t="e">
        <f ca="1">_xlfn.MAXIFS(Table15[ACC+DEC],Table15[Name],Table15[[#This Row],[Name]])</f>
        <v>#NAME?</v>
      </c>
      <c r="BA512" s="11">
        <f>CONVERT(Table15[[#This Row],[Total Duration]],"day","mn")</f>
        <v>36.266666666666666</v>
      </c>
      <c r="BB512" s="12">
        <f>Table15[[#This Row],[HSD Above 20 km/h]]/Table15[[#This Row],[Duration(min)]]</f>
        <v>17.283363419117649</v>
      </c>
      <c r="BC512" s="12">
        <f>Table15[[#This Row],[Velocity Zone 4 (15-20 Km/h) (m)]]/Table15[[#This Row],[Duration(min)]]</f>
        <v>16.650000000000002</v>
      </c>
      <c r="BD512" s="12">
        <f>Table15[[#This Row],[Velocity Zone 6 (25 + Km/h) (m)]]/Table15[[#This Row],[Duration(min)]]</f>
        <v>2.0611213235294117</v>
      </c>
      <c r="BE512" s="12">
        <f>Table15[[#This Row],[Acceleration B1-3 Total Efforts (Gen 2)]]/Table15[[#This Row],[Duration(min)]]</f>
        <v>0.96507352941176472</v>
      </c>
      <c r="BF512" s="12">
        <f>Table15[[#This Row],[Deceleration B1-3 Total Efforts (Gen 2)]]/Table15[[#This Row],[Duration(min)]]</f>
        <v>0.68933823529411764</v>
      </c>
      <c r="BG512" s="12">
        <f>Table15[[#This Row],[High Intensity Distance (m)_&gt;15]]/Table15[[#This Row],[Duration(min)]]</f>
        <v>33.933363419117647</v>
      </c>
      <c r="BH512" s="12">
        <f>Table15[[#This Row],[Velocity Zone 5 (20-25 Km/h) (m)]]/Table15[[#This Row],[Duration(min)]]</f>
        <v>15.222242095588236</v>
      </c>
      <c r="BI512" s="12">
        <f>Table15[[#This Row],[Total Player Load]]/Table15[[#This Row],[Duration(min)]]</f>
        <v>8.8394357536764705</v>
      </c>
      <c r="BJ512" s="12">
        <f>Table15[[#This Row],[ACC+DEC]]/Table15[[#This Row],[Duration(min)]]</f>
        <v>1.6544117647058825</v>
      </c>
      <c r="BK512" s="11"/>
      <c r="BL512" s="11"/>
    </row>
    <row r="513" spans="1:64" x14ac:dyDescent="0.3">
      <c r="A513" s="6" t="s">
        <v>12</v>
      </c>
      <c r="B513" s="6" t="s">
        <v>162</v>
      </c>
      <c r="C513" s="18" t="s">
        <v>332</v>
      </c>
      <c r="D513" s="6" t="s">
        <v>13</v>
      </c>
      <c r="E513" s="17" t="s">
        <v>333</v>
      </c>
      <c r="F513" s="19">
        <v>2874.5632300000002</v>
      </c>
      <c r="G513" s="19">
        <v>29.54</v>
      </c>
      <c r="H513" s="19">
        <v>22.87</v>
      </c>
      <c r="I513" s="19">
        <v>482.63</v>
      </c>
      <c r="J513" s="19">
        <v>0</v>
      </c>
      <c r="K513" s="19">
        <v>25</v>
      </c>
      <c r="L513" s="19">
        <v>13</v>
      </c>
      <c r="M513" s="19">
        <v>512.16999999999996</v>
      </c>
      <c r="N513" s="19">
        <v>29.54</v>
      </c>
      <c r="O513" s="19">
        <v>305.13864000000001</v>
      </c>
      <c r="P513" s="25">
        <v>49.597209999999997</v>
      </c>
      <c r="Q513" s="26">
        <f>SUM(Table15[[#This Row],[Acceleration B1-3 Total Efforts (Gen 2)]:[Deceleration B1-3 Total Efforts (Gen 2)]])</f>
        <v>38</v>
      </c>
      <c r="R513" s="22">
        <f>AVERAGEIF(Table15[Name],Table15[[#This Row],[Name]],Table15[Total Distance (m)])</f>
        <v>5856.8354133333323</v>
      </c>
      <c r="S513" s="11">
        <f>AVERAGEIF(Table15[Name],Table15[[#This Row],[Name]],Table15[HSD Above 20 km/h])</f>
        <v>236.25925888888889</v>
      </c>
      <c r="T513" s="11">
        <f>AVERAGEIF(Table15[Name],Table15[[#This Row],[Name]],Table15[Maximum Velocity (km/h)])</f>
        <v>26.173386666666666</v>
      </c>
      <c r="U513" s="11">
        <f>AVERAGEIF(Table15[Name],Table15[[#This Row],[Name]],Table15[Velocity Zone 4 (15-20 Km/h) (m)])</f>
        <v>555.67370444444441</v>
      </c>
      <c r="V513" s="11">
        <f>AVERAGEIF(Table15[Name],Table15[[#This Row],[Name]],Table15[Velocity Zone 6 (25 + Km/h) (m)])</f>
        <v>40.940370740740747</v>
      </c>
      <c r="W513" s="11">
        <f>AVERAGEIF(Table15[Name],Table15[[#This Row],[Name]],Table15[Acceleration B1-3 Total Efforts (Gen 2)])</f>
        <v>70.925925925925924</v>
      </c>
      <c r="X513" s="11">
        <f>AVERAGEIF(Table15[Name],Table15[[#This Row],[Name]],Table15[Deceleration B1-3 Total Efforts (Gen 2)])</f>
        <v>56.851851851851855</v>
      </c>
      <c r="Y513" s="11">
        <f>AVERAGEIF(Table15[Name],Table15[[#This Row],[Name]],Table15[High Intensity Distance (m)_&gt;15])</f>
        <v>791.93296333333319</v>
      </c>
      <c r="Z513" s="11">
        <f>AVERAGEIF(Table15[Name],Table15[[#This Row],[Name]],Table15[Velocity Zone 5 (20-25 Km/h) (m)])</f>
        <v>195.31888814814815</v>
      </c>
      <c r="AA513" s="11">
        <f>AVERAGEIF(Table15[Name],Table15[[#This Row],[Name]],Table15[Total Player Load])</f>
        <v>644.53564962962969</v>
      </c>
      <c r="AB513" s="11">
        <f>AVERAGEIF(Table15[Name],Table15[[#This Row],[Name]],Table15[ACC+DEC])</f>
        <v>127.77777777777777</v>
      </c>
      <c r="AC513" s="11">
        <f>AVERAGE(Table15[Total Distance (m)])</f>
        <v>5546.0900840188679</v>
      </c>
      <c r="AD513" s="11">
        <f>AVERAGE(Table15[HSD Above 20 km/h])</f>
        <v>248.67511279245289</v>
      </c>
      <c r="AE513" s="11">
        <f>AVERAGE(Table15[Maximum Velocity (km/h)])</f>
        <v>25.938714150943401</v>
      </c>
      <c r="AF513" s="11">
        <f>AVERAGE(Table15[Velocity Zone 4 (15-20 Km/h) (m)])</f>
        <v>585.63754809433908</v>
      </c>
      <c r="AG513" s="11">
        <f>AVERAGE(Table15[Velocity Zone 6 (25 + Km/h) (m)])</f>
        <v>55.103452830188672</v>
      </c>
      <c r="AH513" s="11">
        <f>AVERAGE(Table15[Acceleration B1-3 Total Efforts (Gen 2)])</f>
        <v>70.932075471698113</v>
      </c>
      <c r="AI513" s="11">
        <f>AVERAGE(Table15[Deceleration B1-3 Total Efforts (Gen 2)])</f>
        <v>58.513207547169813</v>
      </c>
      <c r="AJ513" s="11">
        <f>AVERAGE(Table15[High Intensity Distance (m)_&gt;15])</f>
        <v>834.31266088679206</v>
      </c>
      <c r="AK513" s="11">
        <f>AVERAGE(Table15[Velocity Zone 5 (20-25 Km/h) (m)])</f>
        <v>193.57165996226419</v>
      </c>
      <c r="AL513" s="11">
        <f>AVERAGE(Table15[Total Player Load])</f>
        <v>612.17092028301886</v>
      </c>
      <c r="AM513" s="11">
        <f>AVERAGE(Table15[ACC+DEC])</f>
        <v>129.44528301886791</v>
      </c>
      <c r="AN513" s="11" t="str">
        <f>TEXT(Table15[[#This Row],[Date]],"mmmm")</f>
        <v>août</v>
      </c>
      <c r="AO513" s="11" t="e">
        <f ca="1">_xlfn.MAXIFS(Table15[Total Distance (m)],Table15[Name],Table15[[#This Row],[Name]])</f>
        <v>#NAME?</v>
      </c>
      <c r="AP513" s="11" t="e">
        <f ca="1">_xlfn.MAXIFS(Table15[HSD Above 20 km/h],Table15[Name],Table15[[#This Row],[Name]])</f>
        <v>#NAME?</v>
      </c>
      <c r="AQ513" s="11" t="e">
        <f ca="1">_xlfn.MAXIFS(Table15[Maximum Velocity (km/h)],Table15[Name],Table15[[#This Row],[Name]])</f>
        <v>#NAME?</v>
      </c>
      <c r="AR513" s="9" t="e">
        <f ca="1">Table15[[#This Row],[Maximum Velocity (km/h)]]/Table15[[#This Row],[Max_Maximum Velocity (km/h)]]</f>
        <v>#NAME?</v>
      </c>
      <c r="AS513" s="11" t="e">
        <f ca="1">_xlfn.MAXIFS(Table15[Velocity Zone 4 (15-20 Km/h) (m)],Table15[Name],Table15[[#This Row],[Name]])</f>
        <v>#NAME?</v>
      </c>
      <c r="AT513" s="11" t="e">
        <f ca="1">_xlfn.MAXIFS(Table15[Velocity Zone 6 (25 + Km/h) (m)],Table15[Name],Table15[[#This Row],[Name]])</f>
        <v>#NAME?</v>
      </c>
      <c r="AU513" s="11" t="e">
        <f ca="1">_xlfn.MAXIFS(Table15[Acceleration B1-3 Total Efforts (Gen 2)],Table15[Name],Table15[[#This Row],[Name]])</f>
        <v>#NAME?</v>
      </c>
      <c r="AV513" s="11" t="e">
        <f ca="1">_xlfn.MAXIFS(Table15[Deceleration B1-3 Total Efforts (Gen 2)],Table15[Name],Table15[[#This Row],[Name]])</f>
        <v>#NAME?</v>
      </c>
      <c r="AW513" s="11" t="e">
        <f ca="1">_xlfn.MAXIFS(Table15[High Intensity Distance (m)_&gt;15],Table15[Name],Table15[[#This Row],[Name]])</f>
        <v>#NAME?</v>
      </c>
      <c r="AX513" s="11" t="e">
        <f ca="1">_xlfn.MAXIFS(Table15[Velocity Zone 5 (20-25 Km/h) (m)],Table15[Name],Table15[[#This Row],[Name]])</f>
        <v>#NAME?</v>
      </c>
      <c r="AY513" s="11" t="e">
        <f ca="1">_xlfn.MAXIFS(Table15[Total Player Load],Table15[Name],Table15[[#This Row],[Name]])</f>
        <v>#NAME?</v>
      </c>
      <c r="AZ513" s="11" t="e">
        <f ca="1">_xlfn.MAXIFS(Table15[ACC+DEC],Table15[Name],Table15[[#This Row],[Name]])</f>
        <v>#NAME?</v>
      </c>
      <c r="BA513" s="11">
        <f>CONVERT(Table15[[#This Row],[Total Duration]],"day","mn")</f>
        <v>57.95000000000001</v>
      </c>
      <c r="BB513" s="12">
        <f>Table15[[#This Row],[HSD Above 20 km/h]]/Table15[[#This Row],[Duration(min)]]</f>
        <v>0.50974978429680751</v>
      </c>
      <c r="BC513" s="12">
        <f>Table15[[#This Row],[Velocity Zone 4 (15-20 Km/h) (m)]]/Table15[[#This Row],[Duration(min)]]</f>
        <v>8.3283865401207926</v>
      </c>
      <c r="BD513" s="12">
        <f>Table15[[#This Row],[Velocity Zone 6 (25 + Km/h) (m)]]/Table15[[#This Row],[Duration(min)]]</f>
        <v>0</v>
      </c>
      <c r="BE513" s="12">
        <f>Table15[[#This Row],[Acceleration B1-3 Total Efforts (Gen 2)]]/Table15[[#This Row],[Duration(min)]]</f>
        <v>0.43140638481449517</v>
      </c>
      <c r="BF513" s="12">
        <f>Table15[[#This Row],[Deceleration B1-3 Total Efforts (Gen 2)]]/Table15[[#This Row],[Duration(min)]]</f>
        <v>0.22433132010353748</v>
      </c>
      <c r="BG513" s="12">
        <f>Table15[[#This Row],[High Intensity Distance (m)_&gt;15]]/Table15[[#This Row],[Duration(min)]]</f>
        <v>8.838136324417599</v>
      </c>
      <c r="BH513" s="12">
        <f>Table15[[#This Row],[Velocity Zone 5 (20-25 Km/h) (m)]]/Table15[[#This Row],[Duration(min)]]</f>
        <v>0.50974978429680751</v>
      </c>
      <c r="BI513" s="12">
        <f>Table15[[#This Row],[Total Player Load]]/Table15[[#This Row],[Duration(min)]]</f>
        <v>5.2655503019844687</v>
      </c>
      <c r="BJ513" s="12">
        <f>Table15[[#This Row],[ACC+DEC]]/Table15[[#This Row],[Duration(min)]]</f>
        <v>0.65573770491803263</v>
      </c>
      <c r="BK513" s="11"/>
      <c r="BL513" s="11"/>
    </row>
    <row r="514" spans="1:64" x14ac:dyDescent="0.3">
      <c r="A514" s="6" t="s">
        <v>14</v>
      </c>
      <c r="B514" s="6" t="s">
        <v>162</v>
      </c>
      <c r="C514" s="18" t="s">
        <v>332</v>
      </c>
      <c r="D514" s="6" t="s">
        <v>15</v>
      </c>
      <c r="E514" s="17" t="s">
        <v>334</v>
      </c>
      <c r="F514" s="19">
        <v>3167.2031299999999</v>
      </c>
      <c r="G514" s="19">
        <v>8.2200000000000006</v>
      </c>
      <c r="H514" s="19">
        <v>21.094570000000001</v>
      </c>
      <c r="I514" s="19">
        <v>517.70001000000002</v>
      </c>
      <c r="J514" s="19">
        <v>0</v>
      </c>
      <c r="K514" s="19">
        <v>35</v>
      </c>
      <c r="L514" s="19">
        <v>14</v>
      </c>
      <c r="M514" s="19">
        <v>525.92001000000005</v>
      </c>
      <c r="N514" s="19">
        <v>8.2200000000000006</v>
      </c>
      <c r="O514" s="19">
        <v>316.82357999999999</v>
      </c>
      <c r="P514" s="25">
        <v>61.364049999999999</v>
      </c>
      <c r="Q514" s="26">
        <f>SUM(Table15[[#This Row],[Acceleration B1-3 Total Efforts (Gen 2)]:[Deceleration B1-3 Total Efforts (Gen 2)]])</f>
        <v>49</v>
      </c>
      <c r="R514" s="22">
        <f>AVERAGEIF(Table15[Name],Table15[[#This Row],[Name]],Table15[Total Distance (m)])</f>
        <v>4869.3203724000005</v>
      </c>
      <c r="S514" s="11">
        <f>AVERAGEIF(Table15[Name],Table15[[#This Row],[Name]],Table15[HSD Above 20 km/h])</f>
        <v>247.6363996</v>
      </c>
      <c r="T514" s="11">
        <f>AVERAGEIF(Table15[Name],Table15[[#This Row],[Name]],Table15[Maximum Velocity (km/h)])</f>
        <v>26.278271199999999</v>
      </c>
      <c r="U514" s="11">
        <f>AVERAGEIF(Table15[Name],Table15[[#This Row],[Name]],Table15[Velocity Zone 4 (15-20 Km/h) (m)])</f>
        <v>530.37160040000015</v>
      </c>
      <c r="V514" s="11">
        <f>AVERAGEIF(Table15[Name],Table15[[#This Row],[Name]],Table15[Velocity Zone 6 (25 + Km/h) (m)])</f>
        <v>78.678400000000011</v>
      </c>
      <c r="W514" s="11">
        <f>AVERAGEIF(Table15[Name],Table15[[#This Row],[Name]],Table15[Acceleration B1-3 Total Efforts (Gen 2)])</f>
        <v>62.76</v>
      </c>
      <c r="X514" s="11">
        <f>AVERAGEIF(Table15[Name],Table15[[#This Row],[Name]],Table15[Deceleration B1-3 Total Efforts (Gen 2)])</f>
        <v>54.96</v>
      </c>
      <c r="Y514" s="11">
        <f>AVERAGEIF(Table15[Name],Table15[[#This Row],[Name]],Table15[High Intensity Distance (m)_&gt;15])</f>
        <v>778.00800000000015</v>
      </c>
      <c r="Z514" s="11">
        <f>AVERAGEIF(Table15[Name],Table15[[#This Row],[Name]],Table15[Velocity Zone 5 (20-25 Km/h) (m)])</f>
        <v>168.95799960000005</v>
      </c>
      <c r="AA514" s="11">
        <f>AVERAGEIF(Table15[Name],Table15[[#This Row],[Name]],Table15[Total Player Load])</f>
        <v>537.5049484000001</v>
      </c>
      <c r="AB514" s="11">
        <f>AVERAGEIF(Table15[Name],Table15[[#This Row],[Name]],Table15[ACC+DEC])</f>
        <v>117.72</v>
      </c>
      <c r="AC514" s="11">
        <f>AVERAGE(Table15[Total Distance (m)])</f>
        <v>5546.0900840188679</v>
      </c>
      <c r="AD514" s="11">
        <f>AVERAGE(Table15[HSD Above 20 km/h])</f>
        <v>248.67511279245289</v>
      </c>
      <c r="AE514" s="11">
        <f>AVERAGE(Table15[Maximum Velocity (km/h)])</f>
        <v>25.938714150943401</v>
      </c>
      <c r="AF514" s="11">
        <f>AVERAGE(Table15[Velocity Zone 4 (15-20 Km/h) (m)])</f>
        <v>585.63754809433908</v>
      </c>
      <c r="AG514" s="11">
        <f>AVERAGE(Table15[Velocity Zone 6 (25 + Km/h) (m)])</f>
        <v>55.103452830188672</v>
      </c>
      <c r="AH514" s="11">
        <f>AVERAGE(Table15[Acceleration B1-3 Total Efforts (Gen 2)])</f>
        <v>70.932075471698113</v>
      </c>
      <c r="AI514" s="11">
        <f>AVERAGE(Table15[Deceleration B1-3 Total Efforts (Gen 2)])</f>
        <v>58.513207547169813</v>
      </c>
      <c r="AJ514" s="11">
        <f>AVERAGE(Table15[High Intensity Distance (m)_&gt;15])</f>
        <v>834.31266088679206</v>
      </c>
      <c r="AK514" s="11">
        <f>AVERAGE(Table15[Velocity Zone 5 (20-25 Km/h) (m)])</f>
        <v>193.57165996226419</v>
      </c>
      <c r="AL514" s="11">
        <f>AVERAGE(Table15[Total Player Load])</f>
        <v>612.17092028301886</v>
      </c>
      <c r="AM514" s="11">
        <f>AVERAGE(Table15[ACC+DEC])</f>
        <v>129.44528301886791</v>
      </c>
      <c r="AN514" s="11" t="str">
        <f>TEXT(Table15[[#This Row],[Date]],"mmmm")</f>
        <v>août</v>
      </c>
      <c r="AO514" s="11" t="e">
        <f ca="1">_xlfn.MAXIFS(Table15[Total Distance (m)],Table15[Name],Table15[[#This Row],[Name]])</f>
        <v>#NAME?</v>
      </c>
      <c r="AP514" s="11" t="e">
        <f ca="1">_xlfn.MAXIFS(Table15[HSD Above 20 km/h],Table15[Name],Table15[[#This Row],[Name]])</f>
        <v>#NAME?</v>
      </c>
      <c r="AQ514" s="11" t="e">
        <f ca="1">_xlfn.MAXIFS(Table15[Maximum Velocity (km/h)],Table15[Name],Table15[[#This Row],[Name]])</f>
        <v>#NAME?</v>
      </c>
      <c r="AR514" s="9" t="e">
        <f ca="1">Table15[[#This Row],[Maximum Velocity (km/h)]]/Table15[[#This Row],[Max_Maximum Velocity (km/h)]]</f>
        <v>#NAME?</v>
      </c>
      <c r="AS514" s="11" t="e">
        <f ca="1">_xlfn.MAXIFS(Table15[Velocity Zone 4 (15-20 Km/h) (m)],Table15[Name],Table15[[#This Row],[Name]])</f>
        <v>#NAME?</v>
      </c>
      <c r="AT514" s="11" t="e">
        <f ca="1">_xlfn.MAXIFS(Table15[Velocity Zone 6 (25 + Km/h) (m)],Table15[Name],Table15[[#This Row],[Name]])</f>
        <v>#NAME?</v>
      </c>
      <c r="AU514" s="11" t="e">
        <f ca="1">_xlfn.MAXIFS(Table15[Acceleration B1-3 Total Efforts (Gen 2)],Table15[Name],Table15[[#This Row],[Name]])</f>
        <v>#NAME?</v>
      </c>
      <c r="AV514" s="11" t="e">
        <f ca="1">_xlfn.MAXIFS(Table15[Deceleration B1-3 Total Efforts (Gen 2)],Table15[Name],Table15[[#This Row],[Name]])</f>
        <v>#NAME?</v>
      </c>
      <c r="AW514" s="11" t="e">
        <f ca="1">_xlfn.MAXIFS(Table15[High Intensity Distance (m)_&gt;15],Table15[Name],Table15[[#This Row],[Name]])</f>
        <v>#NAME?</v>
      </c>
      <c r="AX514" s="11" t="e">
        <f ca="1">_xlfn.MAXIFS(Table15[Velocity Zone 5 (20-25 Km/h) (m)],Table15[Name],Table15[[#This Row],[Name]])</f>
        <v>#NAME?</v>
      </c>
      <c r="AY514" s="11" t="e">
        <f ca="1">_xlfn.MAXIFS(Table15[Total Player Load],Table15[Name],Table15[[#This Row],[Name]])</f>
        <v>#NAME?</v>
      </c>
      <c r="AZ514" s="11" t="e">
        <f ca="1">_xlfn.MAXIFS(Table15[ACC+DEC],Table15[Name],Table15[[#This Row],[Name]])</f>
        <v>#NAME?</v>
      </c>
      <c r="BA514" s="11">
        <f>CONVERT(Table15[[#This Row],[Total Duration]],"day","mn")</f>
        <v>51.6</v>
      </c>
      <c r="BB514" s="12">
        <f>Table15[[#This Row],[HSD Above 20 km/h]]/Table15[[#This Row],[Duration(min)]]</f>
        <v>0.15930232558139534</v>
      </c>
      <c r="BC514" s="12">
        <f>Table15[[#This Row],[Velocity Zone 4 (15-20 Km/h) (m)]]/Table15[[#This Row],[Duration(min)]]</f>
        <v>10.032945930232557</v>
      </c>
      <c r="BD514" s="12">
        <f>Table15[[#This Row],[Velocity Zone 6 (25 + Km/h) (m)]]/Table15[[#This Row],[Duration(min)]]</f>
        <v>0</v>
      </c>
      <c r="BE514" s="12">
        <f>Table15[[#This Row],[Acceleration B1-3 Total Efforts (Gen 2)]]/Table15[[#This Row],[Duration(min)]]</f>
        <v>0.67829457364341084</v>
      </c>
      <c r="BF514" s="12">
        <f>Table15[[#This Row],[Deceleration B1-3 Total Efforts (Gen 2)]]/Table15[[#This Row],[Duration(min)]]</f>
        <v>0.27131782945736432</v>
      </c>
      <c r="BG514" s="12">
        <f>Table15[[#This Row],[High Intensity Distance (m)_&gt;15]]/Table15[[#This Row],[Duration(min)]]</f>
        <v>10.192248255813954</v>
      </c>
      <c r="BH514" s="12">
        <f>Table15[[#This Row],[Velocity Zone 5 (20-25 Km/h) (m)]]/Table15[[#This Row],[Duration(min)]]</f>
        <v>0.15930232558139534</v>
      </c>
      <c r="BI514" s="12">
        <f>Table15[[#This Row],[Total Player Load]]/Table15[[#This Row],[Duration(min)]]</f>
        <v>6.1399918604651162</v>
      </c>
      <c r="BJ514" s="12">
        <f>Table15[[#This Row],[ACC+DEC]]/Table15[[#This Row],[Duration(min)]]</f>
        <v>0.94961240310077522</v>
      </c>
      <c r="BK514" s="11"/>
      <c r="BL514" s="11"/>
    </row>
    <row r="515" spans="1:64" x14ac:dyDescent="0.3">
      <c r="A515" s="6" t="s">
        <v>16</v>
      </c>
      <c r="B515" s="6" t="s">
        <v>162</v>
      </c>
      <c r="C515" s="18" t="s">
        <v>332</v>
      </c>
      <c r="D515" s="6" t="s">
        <v>17</v>
      </c>
      <c r="E515" s="17" t="s">
        <v>335</v>
      </c>
      <c r="F515" s="19">
        <v>2605.1896999999999</v>
      </c>
      <c r="G515" s="19">
        <v>23.55</v>
      </c>
      <c r="H515" s="19">
        <v>21.19228</v>
      </c>
      <c r="I515" s="19">
        <v>489.17000999999999</v>
      </c>
      <c r="J515" s="19">
        <v>0</v>
      </c>
      <c r="K515" s="19">
        <v>28</v>
      </c>
      <c r="L515" s="19">
        <v>13</v>
      </c>
      <c r="M515" s="19">
        <v>512.72001</v>
      </c>
      <c r="N515" s="19">
        <v>23.55</v>
      </c>
      <c r="O515" s="19">
        <v>288.14954</v>
      </c>
      <c r="P515" s="25">
        <v>50.756050000000002</v>
      </c>
      <c r="Q515" s="26">
        <f>SUM(Table15[[#This Row],[Acceleration B1-3 Total Efforts (Gen 2)]:[Deceleration B1-3 Total Efforts (Gen 2)]])</f>
        <v>41</v>
      </c>
      <c r="R515" s="22">
        <f>AVERAGEIF(Table15[Name],Table15[[#This Row],[Name]],Table15[Total Distance (m)])</f>
        <v>5619.8345883333332</v>
      </c>
      <c r="S515" s="11">
        <f>AVERAGEIF(Table15[Name],Table15[[#This Row],[Name]],Table15[HSD Above 20 km/h])</f>
        <v>194.1326656666667</v>
      </c>
      <c r="T515" s="11">
        <f>AVERAGEIF(Table15[Name],Table15[[#This Row],[Name]],Table15[Maximum Velocity (km/h)])</f>
        <v>25.38796266666666</v>
      </c>
      <c r="U515" s="11">
        <f>AVERAGEIF(Table15[Name],Table15[[#This Row],[Name]],Table15[Velocity Zone 4 (15-20 Km/h) (m)])</f>
        <v>452.42266433333327</v>
      </c>
      <c r="V515" s="11">
        <f>AVERAGEIF(Table15[Name],Table15[[#This Row],[Name]],Table15[Velocity Zone 6 (25 + Km/h) (m)])</f>
        <v>48.318666999999991</v>
      </c>
      <c r="W515" s="11">
        <f>AVERAGEIF(Table15[Name],Table15[[#This Row],[Name]],Table15[Acceleration B1-3 Total Efforts (Gen 2)])</f>
        <v>61.2</v>
      </c>
      <c r="X515" s="11">
        <f>AVERAGEIF(Table15[Name],Table15[[#This Row],[Name]],Table15[Deceleration B1-3 Total Efforts (Gen 2)])</f>
        <v>48.06666666666667</v>
      </c>
      <c r="Y515" s="11">
        <f>AVERAGEIF(Table15[Name],Table15[[#This Row],[Name]],Table15[High Intensity Distance (m)_&gt;15])</f>
        <v>646.55532999999991</v>
      </c>
      <c r="Z515" s="11">
        <f>AVERAGEIF(Table15[Name],Table15[[#This Row],[Name]],Table15[Velocity Zone 5 (20-25 Km/h) (m)])</f>
        <v>145.81399866666669</v>
      </c>
      <c r="AA515" s="11">
        <f>AVERAGEIF(Table15[Name],Table15[[#This Row],[Name]],Table15[Total Player Load])</f>
        <v>593.12283433333312</v>
      </c>
      <c r="AB515" s="11">
        <f>AVERAGEIF(Table15[Name],Table15[[#This Row],[Name]],Table15[ACC+DEC])</f>
        <v>109.26666666666667</v>
      </c>
      <c r="AC515" s="11">
        <f>AVERAGE(Table15[Total Distance (m)])</f>
        <v>5546.0900840188679</v>
      </c>
      <c r="AD515" s="11">
        <f>AVERAGE(Table15[HSD Above 20 km/h])</f>
        <v>248.67511279245289</v>
      </c>
      <c r="AE515" s="11">
        <f>AVERAGE(Table15[Maximum Velocity (km/h)])</f>
        <v>25.938714150943401</v>
      </c>
      <c r="AF515" s="11">
        <f>AVERAGE(Table15[Velocity Zone 4 (15-20 Km/h) (m)])</f>
        <v>585.63754809433908</v>
      </c>
      <c r="AG515" s="11">
        <f>AVERAGE(Table15[Velocity Zone 6 (25 + Km/h) (m)])</f>
        <v>55.103452830188672</v>
      </c>
      <c r="AH515" s="11">
        <f>AVERAGE(Table15[Acceleration B1-3 Total Efforts (Gen 2)])</f>
        <v>70.932075471698113</v>
      </c>
      <c r="AI515" s="11">
        <f>AVERAGE(Table15[Deceleration B1-3 Total Efforts (Gen 2)])</f>
        <v>58.513207547169813</v>
      </c>
      <c r="AJ515" s="11">
        <f>AVERAGE(Table15[High Intensity Distance (m)_&gt;15])</f>
        <v>834.31266088679206</v>
      </c>
      <c r="AK515" s="11">
        <f>AVERAGE(Table15[Velocity Zone 5 (20-25 Km/h) (m)])</f>
        <v>193.57165996226419</v>
      </c>
      <c r="AL515" s="11">
        <f>AVERAGE(Table15[Total Player Load])</f>
        <v>612.17092028301886</v>
      </c>
      <c r="AM515" s="11">
        <f>AVERAGE(Table15[ACC+DEC])</f>
        <v>129.44528301886791</v>
      </c>
      <c r="AN515" s="11" t="str">
        <f>TEXT(Table15[[#This Row],[Date]],"mmmm")</f>
        <v>août</v>
      </c>
      <c r="AO515" s="11" t="e">
        <f ca="1">_xlfn.MAXIFS(Table15[Total Distance (m)],Table15[Name],Table15[[#This Row],[Name]])</f>
        <v>#NAME?</v>
      </c>
      <c r="AP515" s="11" t="e">
        <f ca="1">_xlfn.MAXIFS(Table15[HSD Above 20 km/h],Table15[Name],Table15[[#This Row],[Name]])</f>
        <v>#NAME?</v>
      </c>
      <c r="AQ515" s="11" t="e">
        <f ca="1">_xlfn.MAXIFS(Table15[Maximum Velocity (km/h)],Table15[Name],Table15[[#This Row],[Name]])</f>
        <v>#NAME?</v>
      </c>
      <c r="AR515" s="9" t="e">
        <f ca="1">Table15[[#This Row],[Maximum Velocity (km/h)]]/Table15[[#This Row],[Max_Maximum Velocity (km/h)]]</f>
        <v>#NAME?</v>
      </c>
      <c r="AS515" s="11" t="e">
        <f ca="1">_xlfn.MAXIFS(Table15[Velocity Zone 4 (15-20 Km/h) (m)],Table15[Name],Table15[[#This Row],[Name]])</f>
        <v>#NAME?</v>
      </c>
      <c r="AT515" s="11" t="e">
        <f ca="1">_xlfn.MAXIFS(Table15[Velocity Zone 6 (25 + Km/h) (m)],Table15[Name],Table15[[#This Row],[Name]])</f>
        <v>#NAME?</v>
      </c>
      <c r="AU515" s="11" t="e">
        <f ca="1">_xlfn.MAXIFS(Table15[Acceleration B1-3 Total Efforts (Gen 2)],Table15[Name],Table15[[#This Row],[Name]])</f>
        <v>#NAME?</v>
      </c>
      <c r="AV515" s="11" t="e">
        <f ca="1">_xlfn.MAXIFS(Table15[Deceleration B1-3 Total Efforts (Gen 2)],Table15[Name],Table15[[#This Row],[Name]])</f>
        <v>#NAME?</v>
      </c>
      <c r="AW515" s="11" t="e">
        <f ca="1">_xlfn.MAXIFS(Table15[High Intensity Distance (m)_&gt;15],Table15[Name],Table15[[#This Row],[Name]])</f>
        <v>#NAME?</v>
      </c>
      <c r="AX515" s="11" t="e">
        <f ca="1">_xlfn.MAXIFS(Table15[Velocity Zone 5 (20-25 Km/h) (m)],Table15[Name],Table15[[#This Row],[Name]])</f>
        <v>#NAME?</v>
      </c>
      <c r="AY515" s="11" t="e">
        <f ca="1">_xlfn.MAXIFS(Table15[Total Player Load],Table15[Name],Table15[[#This Row],[Name]])</f>
        <v>#NAME?</v>
      </c>
      <c r="AZ515" s="11" t="e">
        <f ca="1">_xlfn.MAXIFS(Table15[ACC+DEC],Table15[Name],Table15[[#This Row],[Name]])</f>
        <v>#NAME?</v>
      </c>
      <c r="BA515" s="11">
        <f>CONVERT(Table15[[#This Row],[Total Duration]],"day","mn")</f>
        <v>51.316666666666677</v>
      </c>
      <c r="BB515" s="12">
        <f>Table15[[#This Row],[HSD Above 20 km/h]]/Table15[[#This Row],[Duration(min)]]</f>
        <v>0.45891523221825259</v>
      </c>
      <c r="BC515" s="12">
        <f>Table15[[#This Row],[Velocity Zone 4 (15-20 Km/h) (m)]]/Table15[[#This Row],[Duration(min)]]</f>
        <v>9.5323808379343919</v>
      </c>
      <c r="BD515" s="12">
        <f>Table15[[#This Row],[Velocity Zone 6 (25 + Km/h) (m)]]/Table15[[#This Row],[Duration(min)]]</f>
        <v>0</v>
      </c>
      <c r="BE515" s="12">
        <f>Table15[[#This Row],[Acceleration B1-3 Total Efforts (Gen 2)]]/Table15[[#This Row],[Duration(min)]]</f>
        <v>0.54563169860344252</v>
      </c>
      <c r="BF515" s="12">
        <f>Table15[[#This Row],[Deceleration B1-3 Total Efforts (Gen 2)]]/Table15[[#This Row],[Duration(min)]]</f>
        <v>0.2533290029230269</v>
      </c>
      <c r="BG515" s="12">
        <f>Table15[[#This Row],[High Intensity Distance (m)_&gt;15]]/Table15[[#This Row],[Duration(min)]]</f>
        <v>9.9912960701526448</v>
      </c>
      <c r="BH515" s="12">
        <f>Table15[[#This Row],[Velocity Zone 5 (20-25 Km/h) (m)]]/Table15[[#This Row],[Duration(min)]]</f>
        <v>0.45891523221825259</v>
      </c>
      <c r="BI515" s="12">
        <f>Table15[[#This Row],[Total Player Load]]/Table15[[#This Row],[Duration(min)]]</f>
        <v>5.6151258200714507</v>
      </c>
      <c r="BJ515" s="12">
        <f>Table15[[#This Row],[ACC+DEC]]/Table15[[#This Row],[Duration(min)]]</f>
        <v>0.79896070152646947</v>
      </c>
      <c r="BK515" s="11"/>
      <c r="BL515" s="11"/>
    </row>
    <row r="516" spans="1:64" x14ac:dyDescent="0.3">
      <c r="A516" s="6" t="s">
        <v>20</v>
      </c>
      <c r="B516" s="6" t="s">
        <v>162</v>
      </c>
      <c r="C516" s="18" t="s">
        <v>332</v>
      </c>
      <c r="D516" s="6" t="s">
        <v>21</v>
      </c>
      <c r="E516" s="17" t="s">
        <v>336</v>
      </c>
      <c r="F516" s="19">
        <v>4166.8300799999997</v>
      </c>
      <c r="G516" s="19">
        <v>211.86</v>
      </c>
      <c r="H516" s="19">
        <v>25.007960000000001</v>
      </c>
      <c r="I516" s="19">
        <v>296.51999000000001</v>
      </c>
      <c r="J516" s="19">
        <v>2.66</v>
      </c>
      <c r="K516" s="19">
        <v>56</v>
      </c>
      <c r="L516" s="19">
        <v>49</v>
      </c>
      <c r="M516" s="19">
        <v>508.37999000000002</v>
      </c>
      <c r="N516" s="19">
        <v>209.2</v>
      </c>
      <c r="O516" s="19">
        <v>537.67249000000004</v>
      </c>
      <c r="P516" s="25">
        <v>59.722520000000003</v>
      </c>
      <c r="Q516" s="26">
        <f>SUM(Table15[[#This Row],[Acceleration B1-3 Total Efforts (Gen 2)]:[Deceleration B1-3 Total Efforts (Gen 2)]])</f>
        <v>105</v>
      </c>
      <c r="R516" s="22">
        <f>AVERAGEIF(Table15[Name],Table15[[#This Row],[Name]],Table15[Total Distance (m)])</f>
        <v>5363.5460153333315</v>
      </c>
      <c r="S516" s="11">
        <f>AVERAGEIF(Table15[Name],Table15[[#This Row],[Name]],Table15[HSD Above 20 km/h])</f>
        <v>256.65866566666665</v>
      </c>
      <c r="T516" s="11">
        <f>AVERAGEIF(Table15[Name],Table15[[#This Row],[Name]],Table15[Maximum Velocity (km/h)])</f>
        <v>25.384765000000002</v>
      </c>
      <c r="U516" s="11">
        <f>AVERAGEIF(Table15[Name],Table15[[#This Row],[Name]],Table15[Velocity Zone 4 (15-20 Km/h) (m)])</f>
        <v>556.02699966666682</v>
      </c>
      <c r="V516" s="11">
        <f>AVERAGEIF(Table15[Name],Table15[[#This Row],[Name]],Table15[Velocity Zone 6 (25 + Km/h) (m)])</f>
        <v>51.111667666666676</v>
      </c>
      <c r="W516" s="11">
        <f>AVERAGEIF(Table15[Name],Table15[[#This Row],[Name]],Table15[Acceleration B1-3 Total Efforts (Gen 2)])</f>
        <v>73.8</v>
      </c>
      <c r="X516" s="11">
        <f>AVERAGEIF(Table15[Name],Table15[[#This Row],[Name]],Table15[Deceleration B1-3 Total Efforts (Gen 2)])</f>
        <v>70.533333333333331</v>
      </c>
      <c r="Y516" s="11">
        <f>AVERAGEIF(Table15[Name],Table15[[#This Row],[Name]],Table15[High Intensity Distance (m)_&gt;15])</f>
        <v>812.68566533333353</v>
      </c>
      <c r="Z516" s="11">
        <f>AVERAGEIF(Table15[Name],Table15[[#This Row],[Name]],Table15[Velocity Zone 5 (20-25 Km/h) (m)])</f>
        <v>205.546998</v>
      </c>
      <c r="AA516" s="11">
        <f>AVERAGEIF(Table15[Name],Table15[[#This Row],[Name]],Table15[Total Player Load])</f>
        <v>642.88242899999989</v>
      </c>
      <c r="AB516" s="11">
        <f>AVERAGEIF(Table15[Name],Table15[[#This Row],[Name]],Table15[ACC+DEC])</f>
        <v>144.33333333333334</v>
      </c>
      <c r="AC516" s="11">
        <f>AVERAGE(Table15[Total Distance (m)])</f>
        <v>5546.0900840188679</v>
      </c>
      <c r="AD516" s="11">
        <f>AVERAGE(Table15[HSD Above 20 km/h])</f>
        <v>248.67511279245289</v>
      </c>
      <c r="AE516" s="11">
        <f>AVERAGE(Table15[Maximum Velocity (km/h)])</f>
        <v>25.938714150943401</v>
      </c>
      <c r="AF516" s="11">
        <f>AVERAGE(Table15[Velocity Zone 4 (15-20 Km/h) (m)])</f>
        <v>585.63754809433908</v>
      </c>
      <c r="AG516" s="11">
        <f>AVERAGE(Table15[Velocity Zone 6 (25 + Km/h) (m)])</f>
        <v>55.103452830188672</v>
      </c>
      <c r="AH516" s="11">
        <f>AVERAGE(Table15[Acceleration B1-3 Total Efforts (Gen 2)])</f>
        <v>70.932075471698113</v>
      </c>
      <c r="AI516" s="11">
        <f>AVERAGE(Table15[Deceleration B1-3 Total Efforts (Gen 2)])</f>
        <v>58.513207547169813</v>
      </c>
      <c r="AJ516" s="11">
        <f>AVERAGE(Table15[High Intensity Distance (m)_&gt;15])</f>
        <v>834.31266088679206</v>
      </c>
      <c r="AK516" s="11">
        <f>AVERAGE(Table15[Velocity Zone 5 (20-25 Km/h) (m)])</f>
        <v>193.57165996226419</v>
      </c>
      <c r="AL516" s="11">
        <f>AVERAGE(Table15[Total Player Load])</f>
        <v>612.17092028301886</v>
      </c>
      <c r="AM516" s="11">
        <f>AVERAGE(Table15[ACC+DEC])</f>
        <v>129.44528301886791</v>
      </c>
      <c r="AN516" s="11" t="str">
        <f>TEXT(Table15[[#This Row],[Date]],"mmmm")</f>
        <v>août</v>
      </c>
      <c r="AO516" s="11" t="e">
        <f ca="1">_xlfn.MAXIFS(Table15[Total Distance (m)],Table15[Name],Table15[[#This Row],[Name]])</f>
        <v>#NAME?</v>
      </c>
      <c r="AP516" s="11" t="e">
        <f ca="1">_xlfn.MAXIFS(Table15[HSD Above 20 km/h],Table15[Name],Table15[[#This Row],[Name]])</f>
        <v>#NAME?</v>
      </c>
      <c r="AQ516" s="11" t="e">
        <f ca="1">_xlfn.MAXIFS(Table15[Maximum Velocity (km/h)],Table15[Name],Table15[[#This Row],[Name]])</f>
        <v>#NAME?</v>
      </c>
      <c r="AR516" s="9" t="e">
        <f ca="1">Table15[[#This Row],[Maximum Velocity (km/h)]]/Table15[[#This Row],[Max_Maximum Velocity (km/h)]]</f>
        <v>#NAME?</v>
      </c>
      <c r="AS516" s="11" t="e">
        <f ca="1">_xlfn.MAXIFS(Table15[Velocity Zone 4 (15-20 Km/h) (m)],Table15[Name],Table15[[#This Row],[Name]])</f>
        <v>#NAME?</v>
      </c>
      <c r="AT516" s="11" t="e">
        <f ca="1">_xlfn.MAXIFS(Table15[Velocity Zone 6 (25 + Km/h) (m)],Table15[Name],Table15[[#This Row],[Name]])</f>
        <v>#NAME?</v>
      </c>
      <c r="AU516" s="11" t="e">
        <f ca="1">_xlfn.MAXIFS(Table15[Acceleration B1-3 Total Efforts (Gen 2)],Table15[Name],Table15[[#This Row],[Name]])</f>
        <v>#NAME?</v>
      </c>
      <c r="AV516" s="11" t="e">
        <f ca="1">_xlfn.MAXIFS(Table15[Deceleration B1-3 Total Efforts (Gen 2)],Table15[Name],Table15[[#This Row],[Name]])</f>
        <v>#NAME?</v>
      </c>
      <c r="AW516" s="11" t="e">
        <f ca="1">_xlfn.MAXIFS(Table15[High Intensity Distance (m)_&gt;15],Table15[Name],Table15[[#This Row],[Name]])</f>
        <v>#NAME?</v>
      </c>
      <c r="AX516" s="11" t="e">
        <f ca="1">_xlfn.MAXIFS(Table15[Velocity Zone 5 (20-25 Km/h) (m)],Table15[Name],Table15[[#This Row],[Name]])</f>
        <v>#NAME?</v>
      </c>
      <c r="AY516" s="11" t="e">
        <f ca="1">_xlfn.MAXIFS(Table15[Total Player Load],Table15[Name],Table15[[#This Row],[Name]])</f>
        <v>#NAME?</v>
      </c>
      <c r="AZ516" s="11" t="e">
        <f ca="1">_xlfn.MAXIFS(Table15[ACC+DEC],Table15[Name],Table15[[#This Row],[Name]])</f>
        <v>#NAME?</v>
      </c>
      <c r="BA516" s="11">
        <f>CONVERT(Table15[[#This Row],[Total Duration]],"day","mn")</f>
        <v>69.76666666666668</v>
      </c>
      <c r="BB516" s="12">
        <f>Table15[[#This Row],[HSD Above 20 km/h]]/Table15[[#This Row],[Duration(min)]]</f>
        <v>3.0366937410415669</v>
      </c>
      <c r="BC516" s="12">
        <f>Table15[[#This Row],[Velocity Zone 4 (15-20 Km/h) (m)]]/Table15[[#This Row],[Duration(min)]]</f>
        <v>4.2501670807453413</v>
      </c>
      <c r="BD516" s="12">
        <f>Table15[[#This Row],[Velocity Zone 6 (25 + Km/h) (m)]]/Table15[[#This Row],[Duration(min)]]</f>
        <v>3.8127090301003343E-2</v>
      </c>
      <c r="BE516" s="12">
        <f>Table15[[#This Row],[Acceleration B1-3 Total Efforts (Gen 2)]]/Table15[[#This Row],[Duration(min)]]</f>
        <v>0.80267558528428073</v>
      </c>
      <c r="BF516" s="12">
        <f>Table15[[#This Row],[Deceleration B1-3 Total Efforts (Gen 2)]]/Table15[[#This Row],[Duration(min)]]</f>
        <v>0.70234113712374568</v>
      </c>
      <c r="BG516" s="12">
        <f>Table15[[#This Row],[High Intensity Distance (m)_&gt;15]]/Table15[[#This Row],[Duration(min)]]</f>
        <v>7.2868608217869077</v>
      </c>
      <c r="BH516" s="12">
        <f>Table15[[#This Row],[Velocity Zone 5 (20-25 Km/h) (m)]]/Table15[[#This Row],[Duration(min)]]</f>
        <v>2.9985666507405631</v>
      </c>
      <c r="BI516" s="12">
        <f>Table15[[#This Row],[Total Player Load]]/Table15[[#This Row],[Duration(min)]]</f>
        <v>7.7067246536072611</v>
      </c>
      <c r="BJ516" s="12">
        <f>Table15[[#This Row],[ACC+DEC]]/Table15[[#This Row],[Duration(min)]]</f>
        <v>1.5050167224080264</v>
      </c>
      <c r="BK516" s="11"/>
      <c r="BL516" s="11"/>
    </row>
    <row r="517" spans="1:64" x14ac:dyDescent="0.3">
      <c r="A517" s="6" t="s">
        <v>159</v>
      </c>
      <c r="B517" s="6" t="s">
        <v>162</v>
      </c>
      <c r="C517" s="18" t="s">
        <v>332</v>
      </c>
      <c r="D517" s="6" t="s">
        <v>133</v>
      </c>
      <c r="E517" s="17" t="s">
        <v>337</v>
      </c>
      <c r="F517" s="19">
        <v>4388.59033</v>
      </c>
      <c r="G517" s="19">
        <v>340.36000999999999</v>
      </c>
      <c r="H517" s="19">
        <v>26.194430000000001</v>
      </c>
      <c r="I517" s="19">
        <v>359.64001000000002</v>
      </c>
      <c r="J517" s="19">
        <v>8.85</v>
      </c>
      <c r="K517" s="19">
        <v>69</v>
      </c>
      <c r="L517" s="19">
        <v>44</v>
      </c>
      <c r="M517" s="19">
        <v>700.00001999999995</v>
      </c>
      <c r="N517" s="19">
        <v>331.51001000000002</v>
      </c>
      <c r="O517" s="19">
        <v>508.89639</v>
      </c>
      <c r="P517" s="25">
        <v>55.788699999999999</v>
      </c>
      <c r="Q517" s="26">
        <f>SUM(Table15[[#This Row],[Acceleration B1-3 Total Efforts (Gen 2)]:[Deceleration B1-3 Total Efforts (Gen 2)]])</f>
        <v>113</v>
      </c>
      <c r="R517" s="22">
        <f>AVERAGEIF(Table15[Name],Table15[[#This Row],[Name]],Table15[Total Distance (m)])</f>
        <v>4770.1773194736861</v>
      </c>
      <c r="S517" s="11">
        <f>AVERAGEIF(Table15[Name],Table15[[#This Row],[Name]],Table15[HSD Above 20 km/h])</f>
        <v>287.34263210526314</v>
      </c>
      <c r="T517" s="11">
        <f>AVERAGEIF(Table15[Name],Table15[[#This Row],[Name]],Table15[Maximum Velocity (km/h)])</f>
        <v>26.175440000000002</v>
      </c>
      <c r="U517" s="11">
        <f>AVERAGEIF(Table15[Name],Table15[[#This Row],[Name]],Table15[Velocity Zone 4 (15-20 Km/h) (m)])</f>
        <v>619.53948315789467</v>
      </c>
      <c r="V517" s="11">
        <f>AVERAGEIF(Table15[Name],Table15[[#This Row],[Name]],Table15[Velocity Zone 6 (25 + Km/h) (m)])</f>
        <v>51.665788947368419</v>
      </c>
      <c r="W517" s="11">
        <f>AVERAGEIF(Table15[Name],Table15[[#This Row],[Name]],Table15[Acceleration B1-3 Total Efforts (Gen 2)])</f>
        <v>67</v>
      </c>
      <c r="X517" s="11">
        <f>AVERAGEIF(Table15[Name],Table15[[#This Row],[Name]],Table15[Deceleration B1-3 Total Efforts (Gen 2)])</f>
        <v>53.263157894736842</v>
      </c>
      <c r="Y517" s="11">
        <f>AVERAGEIF(Table15[Name],Table15[[#This Row],[Name]],Table15[High Intensity Distance (m)_&gt;15])</f>
        <v>906.88211526315797</v>
      </c>
      <c r="Z517" s="11">
        <f>AVERAGEIF(Table15[Name],Table15[[#This Row],[Name]],Table15[Velocity Zone 5 (20-25 Km/h) (m)])</f>
        <v>235.67684315789475</v>
      </c>
      <c r="AA517" s="11">
        <f>AVERAGEIF(Table15[Name],Table15[[#This Row],[Name]],Table15[Total Player Load])</f>
        <v>507.92690578947372</v>
      </c>
      <c r="AB517" s="11">
        <f>AVERAGEIF(Table15[Name],Table15[[#This Row],[Name]],Table15[ACC+DEC])</f>
        <v>120.26315789473684</v>
      </c>
      <c r="AC517" s="11">
        <f>AVERAGE(Table15[Total Distance (m)])</f>
        <v>5546.0900840188679</v>
      </c>
      <c r="AD517" s="11">
        <f>AVERAGE(Table15[HSD Above 20 km/h])</f>
        <v>248.67511279245289</v>
      </c>
      <c r="AE517" s="11">
        <f>AVERAGE(Table15[Maximum Velocity (km/h)])</f>
        <v>25.938714150943401</v>
      </c>
      <c r="AF517" s="11">
        <f>AVERAGE(Table15[Velocity Zone 4 (15-20 Km/h) (m)])</f>
        <v>585.63754809433908</v>
      </c>
      <c r="AG517" s="11">
        <f>AVERAGE(Table15[Velocity Zone 6 (25 + Km/h) (m)])</f>
        <v>55.103452830188672</v>
      </c>
      <c r="AH517" s="11">
        <f>AVERAGE(Table15[Acceleration B1-3 Total Efforts (Gen 2)])</f>
        <v>70.932075471698113</v>
      </c>
      <c r="AI517" s="11">
        <f>AVERAGE(Table15[Deceleration B1-3 Total Efforts (Gen 2)])</f>
        <v>58.513207547169813</v>
      </c>
      <c r="AJ517" s="11">
        <f>AVERAGE(Table15[High Intensity Distance (m)_&gt;15])</f>
        <v>834.31266088679206</v>
      </c>
      <c r="AK517" s="11">
        <f>AVERAGE(Table15[Velocity Zone 5 (20-25 Km/h) (m)])</f>
        <v>193.57165996226419</v>
      </c>
      <c r="AL517" s="11">
        <f>AVERAGE(Table15[Total Player Load])</f>
        <v>612.17092028301886</v>
      </c>
      <c r="AM517" s="11">
        <f>AVERAGE(Table15[ACC+DEC])</f>
        <v>129.44528301886791</v>
      </c>
      <c r="AN517" s="11" t="str">
        <f>TEXT(Table15[[#This Row],[Date]],"mmmm")</f>
        <v>août</v>
      </c>
      <c r="AO517" s="11" t="e">
        <f ca="1">_xlfn.MAXIFS(Table15[Total Distance (m)],Table15[Name],Table15[[#This Row],[Name]])</f>
        <v>#NAME?</v>
      </c>
      <c r="AP517" s="11" t="e">
        <f ca="1">_xlfn.MAXIFS(Table15[HSD Above 20 km/h],Table15[Name],Table15[[#This Row],[Name]])</f>
        <v>#NAME?</v>
      </c>
      <c r="AQ517" s="11" t="e">
        <f ca="1">_xlfn.MAXIFS(Table15[Maximum Velocity (km/h)],Table15[Name],Table15[[#This Row],[Name]])</f>
        <v>#NAME?</v>
      </c>
      <c r="AR517" s="9" t="e">
        <f ca="1">Table15[[#This Row],[Maximum Velocity (km/h)]]/Table15[[#This Row],[Max_Maximum Velocity (km/h)]]</f>
        <v>#NAME?</v>
      </c>
      <c r="AS517" s="11" t="e">
        <f ca="1">_xlfn.MAXIFS(Table15[Velocity Zone 4 (15-20 Km/h) (m)],Table15[Name],Table15[[#This Row],[Name]])</f>
        <v>#NAME?</v>
      </c>
      <c r="AT517" s="11" t="e">
        <f ca="1">_xlfn.MAXIFS(Table15[Velocity Zone 6 (25 + Km/h) (m)],Table15[Name],Table15[[#This Row],[Name]])</f>
        <v>#NAME?</v>
      </c>
      <c r="AU517" s="11" t="e">
        <f ca="1">_xlfn.MAXIFS(Table15[Acceleration B1-3 Total Efforts (Gen 2)],Table15[Name],Table15[[#This Row],[Name]])</f>
        <v>#NAME?</v>
      </c>
      <c r="AV517" s="11" t="e">
        <f ca="1">_xlfn.MAXIFS(Table15[Deceleration B1-3 Total Efforts (Gen 2)],Table15[Name],Table15[[#This Row],[Name]])</f>
        <v>#NAME?</v>
      </c>
      <c r="AW517" s="11" t="e">
        <f ca="1">_xlfn.MAXIFS(Table15[High Intensity Distance (m)_&gt;15],Table15[Name],Table15[[#This Row],[Name]])</f>
        <v>#NAME?</v>
      </c>
      <c r="AX517" s="11" t="e">
        <f ca="1">_xlfn.MAXIFS(Table15[Velocity Zone 5 (20-25 Km/h) (m)],Table15[Name],Table15[[#This Row],[Name]])</f>
        <v>#NAME?</v>
      </c>
      <c r="AY517" s="11" t="e">
        <f ca="1">_xlfn.MAXIFS(Table15[Total Player Load],Table15[Name],Table15[[#This Row],[Name]])</f>
        <v>#NAME?</v>
      </c>
      <c r="AZ517" s="11" t="e">
        <f ca="1">_xlfn.MAXIFS(Table15[ACC+DEC],Table15[Name],Table15[[#This Row],[Name]])</f>
        <v>#NAME?</v>
      </c>
      <c r="BA517" s="11">
        <f>CONVERT(Table15[[#This Row],[Total Duration]],"day","mn")</f>
        <v>78.650000000000006</v>
      </c>
      <c r="BB517" s="12">
        <f>Table15[[#This Row],[HSD Above 20 km/h]]/Table15[[#This Row],[Duration(min)]]</f>
        <v>4.3275271455816906</v>
      </c>
      <c r="BC517" s="12">
        <f>Table15[[#This Row],[Velocity Zone 4 (15-20 Km/h) (m)]]/Table15[[#This Row],[Duration(min)]]</f>
        <v>4.5726638270820086</v>
      </c>
      <c r="BD517" s="12">
        <f>Table15[[#This Row],[Velocity Zone 6 (25 + Km/h) (m)]]/Table15[[#This Row],[Duration(min)]]</f>
        <v>0.11252383979656706</v>
      </c>
      <c r="BE517" s="12">
        <f>Table15[[#This Row],[Acceleration B1-3 Total Efforts (Gen 2)]]/Table15[[#This Row],[Duration(min)]]</f>
        <v>0.87730451366814999</v>
      </c>
      <c r="BF517" s="12">
        <f>Table15[[#This Row],[Deceleration B1-3 Total Efforts (Gen 2)]]/Table15[[#This Row],[Duration(min)]]</f>
        <v>0.55944055944055937</v>
      </c>
      <c r="BG517" s="12">
        <f>Table15[[#This Row],[High Intensity Distance (m)_&gt;15]]/Table15[[#This Row],[Duration(min)]]</f>
        <v>8.9001909726636992</v>
      </c>
      <c r="BH517" s="12">
        <f>Table15[[#This Row],[Velocity Zone 5 (20-25 Km/h) (m)]]/Table15[[#This Row],[Duration(min)]]</f>
        <v>4.2150033057851237</v>
      </c>
      <c r="BI517" s="12">
        <f>Table15[[#This Row],[Total Player Load]]/Table15[[#This Row],[Duration(min)]]</f>
        <v>6.4703927527018434</v>
      </c>
      <c r="BJ517" s="12">
        <f>Table15[[#This Row],[ACC+DEC]]/Table15[[#This Row],[Duration(min)]]</f>
        <v>1.4367450731087095</v>
      </c>
      <c r="BK517" s="11"/>
      <c r="BL517" s="11"/>
    </row>
    <row r="518" spans="1:64" x14ac:dyDescent="0.3">
      <c r="A518" s="6" t="s">
        <v>250</v>
      </c>
      <c r="B518" s="6" t="s">
        <v>162</v>
      </c>
      <c r="C518" s="18" t="s">
        <v>332</v>
      </c>
      <c r="D518" s="6" t="s">
        <v>21</v>
      </c>
      <c r="E518" s="17" t="s">
        <v>334</v>
      </c>
      <c r="F518" s="19">
        <v>2924.9711900000002</v>
      </c>
      <c r="G518" s="19">
        <v>4.83</v>
      </c>
      <c r="H518" s="19">
        <v>22.018370000000001</v>
      </c>
      <c r="I518" s="19">
        <v>529.51000999999997</v>
      </c>
      <c r="J518" s="19">
        <v>0</v>
      </c>
      <c r="K518" s="19">
        <v>38</v>
      </c>
      <c r="L518" s="19">
        <v>15</v>
      </c>
      <c r="M518" s="19">
        <v>534.34001000000001</v>
      </c>
      <c r="N518" s="19">
        <v>4.83</v>
      </c>
      <c r="O518" s="19">
        <v>280.70114000000001</v>
      </c>
      <c r="P518" s="25">
        <v>56.670839999999998</v>
      </c>
      <c r="Q518" s="26">
        <f>SUM(Table15[[#This Row],[Acceleration B1-3 Total Efforts (Gen 2)]:[Deceleration B1-3 Total Efforts (Gen 2)]])</f>
        <v>53</v>
      </c>
      <c r="R518" s="22">
        <f>AVERAGEIF(Table15[Name],Table15[[#This Row],[Name]],Table15[Total Distance (m)])</f>
        <v>4898.160003</v>
      </c>
      <c r="S518" s="11">
        <f>AVERAGEIF(Table15[Name],Table15[[#This Row],[Name]],Table15[HSD Above 20 km/h])</f>
        <v>228.32099899999997</v>
      </c>
      <c r="T518" s="11">
        <f>AVERAGEIF(Table15[Name],Table15[[#This Row],[Name]],Table15[Maximum Velocity (km/h)])</f>
        <v>25.211422000000002</v>
      </c>
      <c r="U518" s="11">
        <f>AVERAGEIF(Table15[Name],Table15[[#This Row],[Name]],Table15[Velocity Zone 4 (15-20 Km/h) (m)])</f>
        <v>531.40400699999998</v>
      </c>
      <c r="V518" s="11">
        <f>AVERAGEIF(Table15[Name],Table15[[#This Row],[Name]],Table15[Velocity Zone 6 (25 + Km/h) (m)])</f>
        <v>54.338999000000001</v>
      </c>
      <c r="W518" s="11">
        <f>AVERAGEIF(Table15[Name],Table15[[#This Row],[Name]],Table15[Acceleration B1-3 Total Efforts (Gen 2)])</f>
        <v>69</v>
      </c>
      <c r="X518" s="11">
        <f>AVERAGEIF(Table15[Name],Table15[[#This Row],[Name]],Table15[Deceleration B1-3 Total Efforts (Gen 2)])</f>
        <v>53.8</v>
      </c>
      <c r="Y518" s="11">
        <f>AVERAGEIF(Table15[Name],Table15[[#This Row],[Name]],Table15[High Intensity Distance (m)_&gt;15])</f>
        <v>759.72500600000001</v>
      </c>
      <c r="Z518" s="11">
        <f>AVERAGEIF(Table15[Name],Table15[[#This Row],[Name]],Table15[Velocity Zone 5 (20-25 Km/h) (m)])</f>
        <v>173.982</v>
      </c>
      <c r="AA518" s="11">
        <f>AVERAGEIF(Table15[Name],Table15[[#This Row],[Name]],Table15[Total Player Load])</f>
        <v>499.90754799999996</v>
      </c>
      <c r="AB518" s="11">
        <f>AVERAGEIF(Table15[Name],Table15[[#This Row],[Name]],Table15[ACC+DEC])</f>
        <v>122.8</v>
      </c>
      <c r="AC518" s="11">
        <f>AVERAGE(Table15[Total Distance (m)])</f>
        <v>5546.0900840188679</v>
      </c>
      <c r="AD518" s="11">
        <f>AVERAGE(Table15[HSD Above 20 km/h])</f>
        <v>248.67511279245289</v>
      </c>
      <c r="AE518" s="11">
        <f>AVERAGE(Table15[Maximum Velocity (km/h)])</f>
        <v>25.938714150943401</v>
      </c>
      <c r="AF518" s="11">
        <f>AVERAGE(Table15[Velocity Zone 4 (15-20 Km/h) (m)])</f>
        <v>585.63754809433908</v>
      </c>
      <c r="AG518" s="11">
        <f>AVERAGE(Table15[Velocity Zone 6 (25 + Km/h) (m)])</f>
        <v>55.103452830188672</v>
      </c>
      <c r="AH518" s="11">
        <f>AVERAGE(Table15[Acceleration B1-3 Total Efforts (Gen 2)])</f>
        <v>70.932075471698113</v>
      </c>
      <c r="AI518" s="11">
        <f>AVERAGE(Table15[Deceleration B1-3 Total Efforts (Gen 2)])</f>
        <v>58.513207547169813</v>
      </c>
      <c r="AJ518" s="11">
        <f>AVERAGE(Table15[High Intensity Distance (m)_&gt;15])</f>
        <v>834.31266088679206</v>
      </c>
      <c r="AK518" s="11">
        <f>AVERAGE(Table15[Velocity Zone 5 (20-25 Km/h) (m)])</f>
        <v>193.57165996226419</v>
      </c>
      <c r="AL518" s="11">
        <f>AVERAGE(Table15[Total Player Load])</f>
        <v>612.17092028301886</v>
      </c>
      <c r="AM518" s="11">
        <f>AVERAGE(Table15[ACC+DEC])</f>
        <v>129.44528301886791</v>
      </c>
      <c r="AN518" s="11" t="str">
        <f>TEXT(Table15[[#This Row],[Date]],"mmmm")</f>
        <v>août</v>
      </c>
      <c r="AO518" s="11" t="e">
        <f ca="1">_xlfn.MAXIFS(Table15[Total Distance (m)],Table15[Name],Table15[[#This Row],[Name]])</f>
        <v>#NAME?</v>
      </c>
      <c r="AP518" s="11" t="e">
        <f ca="1">_xlfn.MAXIFS(Table15[HSD Above 20 km/h],Table15[Name],Table15[[#This Row],[Name]])</f>
        <v>#NAME?</v>
      </c>
      <c r="AQ518" s="11" t="e">
        <f ca="1">_xlfn.MAXIFS(Table15[Maximum Velocity (km/h)],Table15[Name],Table15[[#This Row],[Name]])</f>
        <v>#NAME?</v>
      </c>
      <c r="AR518" s="9" t="e">
        <f ca="1">Table15[[#This Row],[Maximum Velocity (km/h)]]/Table15[[#This Row],[Max_Maximum Velocity (km/h)]]</f>
        <v>#NAME?</v>
      </c>
      <c r="AS518" s="11" t="e">
        <f ca="1">_xlfn.MAXIFS(Table15[Velocity Zone 4 (15-20 Km/h) (m)],Table15[Name],Table15[[#This Row],[Name]])</f>
        <v>#NAME?</v>
      </c>
      <c r="AT518" s="11" t="e">
        <f ca="1">_xlfn.MAXIFS(Table15[Velocity Zone 6 (25 + Km/h) (m)],Table15[Name],Table15[[#This Row],[Name]])</f>
        <v>#NAME?</v>
      </c>
      <c r="AU518" s="11" t="e">
        <f ca="1">_xlfn.MAXIFS(Table15[Acceleration B1-3 Total Efforts (Gen 2)],Table15[Name],Table15[[#This Row],[Name]])</f>
        <v>#NAME?</v>
      </c>
      <c r="AV518" s="11" t="e">
        <f ca="1">_xlfn.MAXIFS(Table15[Deceleration B1-3 Total Efforts (Gen 2)],Table15[Name],Table15[[#This Row],[Name]])</f>
        <v>#NAME?</v>
      </c>
      <c r="AW518" s="11" t="e">
        <f ca="1">_xlfn.MAXIFS(Table15[High Intensity Distance (m)_&gt;15],Table15[Name],Table15[[#This Row],[Name]])</f>
        <v>#NAME?</v>
      </c>
      <c r="AX518" s="11" t="e">
        <f ca="1">_xlfn.MAXIFS(Table15[Velocity Zone 5 (20-25 Km/h) (m)],Table15[Name],Table15[[#This Row],[Name]])</f>
        <v>#NAME?</v>
      </c>
      <c r="AY518" s="11" t="e">
        <f ca="1">_xlfn.MAXIFS(Table15[Total Player Load],Table15[Name],Table15[[#This Row],[Name]])</f>
        <v>#NAME?</v>
      </c>
      <c r="AZ518" s="11" t="e">
        <f ca="1">_xlfn.MAXIFS(Table15[ACC+DEC],Table15[Name],Table15[[#This Row],[Name]])</f>
        <v>#NAME?</v>
      </c>
      <c r="BA518" s="11">
        <f>CONVERT(Table15[[#This Row],[Total Duration]],"day","mn")</f>
        <v>51.6</v>
      </c>
      <c r="BB518" s="12">
        <f>Table15[[#This Row],[HSD Above 20 km/h]]/Table15[[#This Row],[Duration(min)]]</f>
        <v>9.3604651162790695E-2</v>
      </c>
      <c r="BC518" s="12">
        <f>Table15[[#This Row],[Velocity Zone 4 (15-20 Km/h) (m)]]/Table15[[#This Row],[Duration(min)]]</f>
        <v>10.261821899224806</v>
      </c>
      <c r="BD518" s="12">
        <f>Table15[[#This Row],[Velocity Zone 6 (25 + Km/h) (m)]]/Table15[[#This Row],[Duration(min)]]</f>
        <v>0</v>
      </c>
      <c r="BE518" s="12">
        <f>Table15[[#This Row],[Acceleration B1-3 Total Efforts (Gen 2)]]/Table15[[#This Row],[Duration(min)]]</f>
        <v>0.73643410852713176</v>
      </c>
      <c r="BF518" s="12">
        <f>Table15[[#This Row],[Deceleration B1-3 Total Efforts (Gen 2)]]/Table15[[#This Row],[Duration(min)]]</f>
        <v>0.29069767441860467</v>
      </c>
      <c r="BG518" s="12">
        <f>Table15[[#This Row],[High Intensity Distance (m)_&gt;15]]/Table15[[#This Row],[Duration(min)]]</f>
        <v>10.355426550387596</v>
      </c>
      <c r="BH518" s="12">
        <f>Table15[[#This Row],[Velocity Zone 5 (20-25 Km/h) (m)]]/Table15[[#This Row],[Duration(min)]]</f>
        <v>9.3604651162790695E-2</v>
      </c>
      <c r="BI518" s="12">
        <f>Table15[[#This Row],[Total Player Load]]/Table15[[#This Row],[Duration(min)]]</f>
        <v>5.4399445736434107</v>
      </c>
      <c r="BJ518" s="12">
        <f>Table15[[#This Row],[ACC+DEC]]/Table15[[#This Row],[Duration(min)]]</f>
        <v>1.0271317829457365</v>
      </c>
      <c r="BK518" s="11"/>
      <c r="BL518" s="11"/>
    </row>
    <row r="519" spans="1:64" x14ac:dyDescent="0.3">
      <c r="A519" s="6" t="s">
        <v>22</v>
      </c>
      <c r="B519" s="6" t="s">
        <v>162</v>
      </c>
      <c r="C519" s="18" t="s">
        <v>332</v>
      </c>
      <c r="D519" s="6" t="s">
        <v>19</v>
      </c>
      <c r="E519" s="17" t="s">
        <v>337</v>
      </c>
      <c r="F519" s="19">
        <v>4258.8842800000002</v>
      </c>
      <c r="G519" s="19">
        <v>304.84998999999999</v>
      </c>
      <c r="H519" s="19">
        <v>25.805800000000001</v>
      </c>
      <c r="I519" s="19">
        <v>277.01001000000002</v>
      </c>
      <c r="J519" s="19">
        <v>10.33</v>
      </c>
      <c r="K519" s="19">
        <v>63</v>
      </c>
      <c r="L519" s="19">
        <v>51</v>
      </c>
      <c r="M519" s="19">
        <v>581.86</v>
      </c>
      <c r="N519" s="19">
        <v>294.51999000000001</v>
      </c>
      <c r="O519" s="19">
        <v>494.69677999999999</v>
      </c>
      <c r="P519" s="25">
        <v>54.139850000000003</v>
      </c>
      <c r="Q519" s="26">
        <f>SUM(Table15[[#This Row],[Acceleration B1-3 Total Efforts (Gen 2)]:[Deceleration B1-3 Total Efforts (Gen 2)]])</f>
        <v>114</v>
      </c>
      <c r="R519" s="22">
        <f>AVERAGEIF(Table15[Name],Table15[[#This Row],[Name]],Table15[Total Distance (m)])</f>
        <v>5462.7683058620696</v>
      </c>
      <c r="S519" s="11">
        <f>AVERAGEIF(Table15[Name],Table15[[#This Row],[Name]],Table15[HSD Above 20 km/h])</f>
        <v>326.42379344827589</v>
      </c>
      <c r="T519" s="11">
        <f>AVERAGEIF(Table15[Name],Table15[[#This Row],[Name]],Table15[Maximum Velocity (km/h)])</f>
        <v>27.231627931034481</v>
      </c>
      <c r="U519" s="11">
        <f>AVERAGEIF(Table15[Name],Table15[[#This Row],[Name]],Table15[Velocity Zone 4 (15-20 Km/h) (m)])</f>
        <v>608.04103965517231</v>
      </c>
      <c r="V519" s="11">
        <f>AVERAGEIF(Table15[Name],Table15[[#This Row],[Name]],Table15[Velocity Zone 6 (25 + Km/h) (m)])</f>
        <v>84.49862137931035</v>
      </c>
      <c r="W519" s="11">
        <f>AVERAGEIF(Table15[Name],Table15[[#This Row],[Name]],Table15[Acceleration B1-3 Total Efforts (Gen 2)])</f>
        <v>82.482758620689651</v>
      </c>
      <c r="X519" s="11">
        <f>AVERAGEIF(Table15[Name],Table15[[#This Row],[Name]],Table15[Deceleration B1-3 Total Efforts (Gen 2)])</f>
        <v>68.65517241379311</v>
      </c>
      <c r="Y519" s="11">
        <f>AVERAGEIF(Table15[Name],Table15[[#This Row],[Name]],Table15[High Intensity Distance (m)_&gt;15])</f>
        <v>934.4648331034482</v>
      </c>
      <c r="Z519" s="11">
        <f>AVERAGEIF(Table15[Name],Table15[[#This Row],[Name]],Table15[Velocity Zone 5 (20-25 Km/h) (m)])</f>
        <v>241.92517206896545</v>
      </c>
      <c r="AA519" s="11">
        <f>AVERAGEIF(Table15[Name],Table15[[#This Row],[Name]],Table15[Total Player Load])</f>
        <v>648.54259724137933</v>
      </c>
      <c r="AB519" s="11">
        <f>AVERAGEIF(Table15[Name],Table15[[#This Row],[Name]],Table15[ACC+DEC])</f>
        <v>151.13793103448276</v>
      </c>
      <c r="AC519" s="11">
        <f>AVERAGE(Table15[Total Distance (m)])</f>
        <v>5546.0900840188679</v>
      </c>
      <c r="AD519" s="11">
        <f>AVERAGE(Table15[HSD Above 20 km/h])</f>
        <v>248.67511279245289</v>
      </c>
      <c r="AE519" s="11">
        <f>AVERAGE(Table15[Maximum Velocity (km/h)])</f>
        <v>25.938714150943401</v>
      </c>
      <c r="AF519" s="11">
        <f>AVERAGE(Table15[Velocity Zone 4 (15-20 Km/h) (m)])</f>
        <v>585.63754809433908</v>
      </c>
      <c r="AG519" s="11">
        <f>AVERAGE(Table15[Velocity Zone 6 (25 + Km/h) (m)])</f>
        <v>55.103452830188672</v>
      </c>
      <c r="AH519" s="11">
        <f>AVERAGE(Table15[Acceleration B1-3 Total Efforts (Gen 2)])</f>
        <v>70.932075471698113</v>
      </c>
      <c r="AI519" s="11">
        <f>AVERAGE(Table15[Deceleration B1-3 Total Efforts (Gen 2)])</f>
        <v>58.513207547169813</v>
      </c>
      <c r="AJ519" s="11">
        <f>AVERAGE(Table15[High Intensity Distance (m)_&gt;15])</f>
        <v>834.31266088679206</v>
      </c>
      <c r="AK519" s="11">
        <f>AVERAGE(Table15[Velocity Zone 5 (20-25 Km/h) (m)])</f>
        <v>193.57165996226419</v>
      </c>
      <c r="AL519" s="11">
        <f>AVERAGE(Table15[Total Player Load])</f>
        <v>612.17092028301886</v>
      </c>
      <c r="AM519" s="11">
        <f>AVERAGE(Table15[ACC+DEC])</f>
        <v>129.44528301886791</v>
      </c>
      <c r="AN519" s="11" t="str">
        <f>TEXT(Table15[[#This Row],[Date]],"mmmm")</f>
        <v>août</v>
      </c>
      <c r="AO519" s="11" t="e">
        <f ca="1">_xlfn.MAXIFS(Table15[Total Distance (m)],Table15[Name],Table15[[#This Row],[Name]])</f>
        <v>#NAME?</v>
      </c>
      <c r="AP519" s="11" t="e">
        <f ca="1">_xlfn.MAXIFS(Table15[HSD Above 20 km/h],Table15[Name],Table15[[#This Row],[Name]])</f>
        <v>#NAME?</v>
      </c>
      <c r="AQ519" s="11" t="e">
        <f ca="1">_xlfn.MAXIFS(Table15[Maximum Velocity (km/h)],Table15[Name],Table15[[#This Row],[Name]])</f>
        <v>#NAME?</v>
      </c>
      <c r="AR519" s="9" t="e">
        <f ca="1">Table15[[#This Row],[Maximum Velocity (km/h)]]/Table15[[#This Row],[Max_Maximum Velocity (km/h)]]</f>
        <v>#NAME?</v>
      </c>
      <c r="AS519" s="11" t="e">
        <f ca="1">_xlfn.MAXIFS(Table15[Velocity Zone 4 (15-20 Km/h) (m)],Table15[Name],Table15[[#This Row],[Name]])</f>
        <v>#NAME?</v>
      </c>
      <c r="AT519" s="11" t="e">
        <f ca="1">_xlfn.MAXIFS(Table15[Velocity Zone 6 (25 + Km/h) (m)],Table15[Name],Table15[[#This Row],[Name]])</f>
        <v>#NAME?</v>
      </c>
      <c r="AU519" s="11" t="e">
        <f ca="1">_xlfn.MAXIFS(Table15[Acceleration B1-3 Total Efforts (Gen 2)],Table15[Name],Table15[[#This Row],[Name]])</f>
        <v>#NAME?</v>
      </c>
      <c r="AV519" s="11" t="e">
        <f ca="1">_xlfn.MAXIFS(Table15[Deceleration B1-3 Total Efforts (Gen 2)],Table15[Name],Table15[[#This Row],[Name]])</f>
        <v>#NAME?</v>
      </c>
      <c r="AW519" s="11" t="e">
        <f ca="1">_xlfn.MAXIFS(Table15[High Intensity Distance (m)_&gt;15],Table15[Name],Table15[[#This Row],[Name]])</f>
        <v>#NAME?</v>
      </c>
      <c r="AX519" s="11" t="e">
        <f ca="1">_xlfn.MAXIFS(Table15[Velocity Zone 5 (20-25 Km/h) (m)],Table15[Name],Table15[[#This Row],[Name]])</f>
        <v>#NAME?</v>
      </c>
      <c r="AY519" s="11" t="e">
        <f ca="1">_xlfn.MAXIFS(Table15[Total Player Load],Table15[Name],Table15[[#This Row],[Name]])</f>
        <v>#NAME?</v>
      </c>
      <c r="AZ519" s="11" t="e">
        <f ca="1">_xlfn.MAXIFS(Table15[ACC+DEC],Table15[Name],Table15[[#This Row],[Name]])</f>
        <v>#NAME?</v>
      </c>
      <c r="BA519" s="11">
        <f>CONVERT(Table15[[#This Row],[Total Duration]],"day","mn")</f>
        <v>78.650000000000006</v>
      </c>
      <c r="BB519" s="12">
        <f>Table15[[#This Row],[HSD Above 20 km/h]]/Table15[[#This Row],[Duration(min)]]</f>
        <v>3.8760329307056578</v>
      </c>
      <c r="BC519" s="12">
        <f>Table15[[#This Row],[Velocity Zone 4 (15-20 Km/h) (m)]]/Table15[[#This Row],[Duration(min)]]</f>
        <v>3.5220598855689764</v>
      </c>
      <c r="BD519" s="12">
        <f>Table15[[#This Row],[Velocity Zone 6 (25 + Km/h) (m)]]/Table15[[#This Row],[Duration(min)]]</f>
        <v>0.13134138588684041</v>
      </c>
      <c r="BE519" s="12">
        <f>Table15[[#This Row],[Acceleration B1-3 Total Efforts (Gen 2)]]/Table15[[#This Row],[Duration(min)]]</f>
        <v>0.80101716465352824</v>
      </c>
      <c r="BF519" s="12">
        <f>Table15[[#This Row],[Deceleration B1-3 Total Efforts (Gen 2)]]/Table15[[#This Row],[Duration(min)]]</f>
        <v>0.64844246662428473</v>
      </c>
      <c r="BG519" s="12">
        <f>Table15[[#This Row],[High Intensity Distance (m)_&gt;15]]/Table15[[#This Row],[Duration(min)]]</f>
        <v>7.3980928162746338</v>
      </c>
      <c r="BH519" s="12">
        <f>Table15[[#This Row],[Velocity Zone 5 (20-25 Km/h) (m)]]/Table15[[#This Row],[Duration(min)]]</f>
        <v>3.7446915448188172</v>
      </c>
      <c r="BI519" s="12">
        <f>Table15[[#This Row],[Total Player Load]]/Table15[[#This Row],[Duration(min)]]</f>
        <v>6.2898509853782576</v>
      </c>
      <c r="BJ519" s="12">
        <f>Table15[[#This Row],[ACC+DEC]]/Table15[[#This Row],[Duration(min)]]</f>
        <v>1.449459631277813</v>
      </c>
      <c r="BK519" s="11"/>
      <c r="BL519" s="11"/>
    </row>
    <row r="520" spans="1:64" x14ac:dyDescent="0.3">
      <c r="A520" s="6" t="s">
        <v>37</v>
      </c>
      <c r="B520" s="6" t="s">
        <v>162</v>
      </c>
      <c r="C520" s="18" t="s">
        <v>332</v>
      </c>
      <c r="D520" s="6" t="s">
        <v>19</v>
      </c>
      <c r="E520" s="17" t="s">
        <v>338</v>
      </c>
      <c r="F520" s="19">
        <v>4.5640000000000001</v>
      </c>
      <c r="G520" s="19">
        <v>0</v>
      </c>
      <c r="H520" s="19">
        <v>2.3264499999999999</v>
      </c>
      <c r="I520" s="19">
        <v>0</v>
      </c>
      <c r="J520" s="19">
        <v>0</v>
      </c>
      <c r="K520" s="19">
        <v>0</v>
      </c>
      <c r="L520" s="19">
        <v>0</v>
      </c>
      <c r="M520" s="19">
        <v>0</v>
      </c>
      <c r="N520" s="19">
        <v>0</v>
      </c>
      <c r="O520" s="19">
        <v>7.7074600000000002</v>
      </c>
      <c r="P520" s="25">
        <v>1.3206</v>
      </c>
      <c r="Q520" s="26">
        <f>SUM(Table15[[#This Row],[Acceleration B1-3 Total Efforts (Gen 2)]:[Deceleration B1-3 Total Efforts (Gen 2)]])</f>
        <v>0</v>
      </c>
      <c r="R520" s="22">
        <f>AVERAGEIF(Table15[Name],Table15[[#This Row],[Name]],Table15[Total Distance (m)])</f>
        <v>6139.7996708333349</v>
      </c>
      <c r="S520" s="11">
        <f>AVERAGEIF(Table15[Name],Table15[[#This Row],[Name]],Table15[HSD Above 20 km/h])</f>
        <v>201.54916583333338</v>
      </c>
      <c r="T520" s="11">
        <f>AVERAGEIF(Table15[Name],Table15[[#This Row],[Name]],Table15[Maximum Velocity (km/h)])</f>
        <v>23.793131666666667</v>
      </c>
      <c r="U520" s="11">
        <f>AVERAGEIF(Table15[Name],Table15[[#This Row],[Name]],Table15[Velocity Zone 4 (15-20 Km/h) (m)])</f>
        <v>577.89167124999983</v>
      </c>
      <c r="V520" s="11">
        <f>AVERAGEIF(Table15[Name],Table15[[#This Row],[Name]],Table15[Velocity Zone 6 (25 + Km/h) (m)])</f>
        <v>45.649166250000007</v>
      </c>
      <c r="W520" s="11">
        <f>AVERAGEIF(Table15[Name],Table15[[#This Row],[Name]],Table15[Acceleration B1-3 Total Efforts (Gen 2)])</f>
        <v>68.25</v>
      </c>
      <c r="X520" s="11">
        <f>AVERAGEIF(Table15[Name],Table15[[#This Row],[Name]],Table15[Deceleration B1-3 Total Efforts (Gen 2)])</f>
        <v>52.208333333333336</v>
      </c>
      <c r="Y520" s="11">
        <f>AVERAGEIF(Table15[Name],Table15[[#This Row],[Name]],Table15[High Intensity Distance (m)_&gt;15])</f>
        <v>779.44083708333335</v>
      </c>
      <c r="Z520" s="11">
        <f>AVERAGEIF(Table15[Name],Table15[[#This Row],[Name]],Table15[Velocity Zone 5 (20-25 Km/h) (m)])</f>
        <v>155.89999958333337</v>
      </c>
      <c r="AA520" s="11">
        <f>AVERAGEIF(Table15[Name],Table15[[#This Row],[Name]],Table15[Total Player Load])</f>
        <v>674.74275333333321</v>
      </c>
      <c r="AB520" s="11">
        <f>AVERAGEIF(Table15[Name],Table15[[#This Row],[Name]],Table15[ACC+DEC])</f>
        <v>120.45833333333333</v>
      </c>
      <c r="AC520" s="11">
        <f>AVERAGE(Table15[Total Distance (m)])</f>
        <v>5546.0900840188679</v>
      </c>
      <c r="AD520" s="11">
        <f>AVERAGE(Table15[HSD Above 20 km/h])</f>
        <v>248.67511279245289</v>
      </c>
      <c r="AE520" s="11">
        <f>AVERAGE(Table15[Maximum Velocity (km/h)])</f>
        <v>25.938714150943401</v>
      </c>
      <c r="AF520" s="11">
        <f>AVERAGE(Table15[Velocity Zone 4 (15-20 Km/h) (m)])</f>
        <v>585.63754809433908</v>
      </c>
      <c r="AG520" s="11">
        <f>AVERAGE(Table15[Velocity Zone 6 (25 + Km/h) (m)])</f>
        <v>55.103452830188672</v>
      </c>
      <c r="AH520" s="11">
        <f>AVERAGE(Table15[Acceleration B1-3 Total Efforts (Gen 2)])</f>
        <v>70.932075471698113</v>
      </c>
      <c r="AI520" s="11">
        <f>AVERAGE(Table15[Deceleration B1-3 Total Efforts (Gen 2)])</f>
        <v>58.513207547169813</v>
      </c>
      <c r="AJ520" s="11">
        <f>AVERAGE(Table15[High Intensity Distance (m)_&gt;15])</f>
        <v>834.31266088679206</v>
      </c>
      <c r="AK520" s="11">
        <f>AVERAGE(Table15[Velocity Zone 5 (20-25 Km/h) (m)])</f>
        <v>193.57165996226419</v>
      </c>
      <c r="AL520" s="11">
        <f>AVERAGE(Table15[Total Player Load])</f>
        <v>612.17092028301886</v>
      </c>
      <c r="AM520" s="11">
        <f>AVERAGE(Table15[ACC+DEC])</f>
        <v>129.44528301886791</v>
      </c>
      <c r="AN520" s="11" t="str">
        <f>TEXT(Table15[[#This Row],[Date]],"mmmm")</f>
        <v>août</v>
      </c>
      <c r="AO520" s="11" t="e">
        <f ca="1">_xlfn.MAXIFS(Table15[Total Distance (m)],Table15[Name],Table15[[#This Row],[Name]])</f>
        <v>#NAME?</v>
      </c>
      <c r="AP520" s="11" t="e">
        <f ca="1">_xlfn.MAXIFS(Table15[HSD Above 20 km/h],Table15[Name],Table15[[#This Row],[Name]])</f>
        <v>#NAME?</v>
      </c>
      <c r="AQ520" s="11" t="e">
        <f ca="1">_xlfn.MAXIFS(Table15[Maximum Velocity (km/h)],Table15[Name],Table15[[#This Row],[Name]])</f>
        <v>#NAME?</v>
      </c>
      <c r="AR520" s="9" t="e">
        <f ca="1">Table15[[#This Row],[Maximum Velocity (km/h)]]/Table15[[#This Row],[Max_Maximum Velocity (km/h)]]</f>
        <v>#NAME?</v>
      </c>
      <c r="AS520" s="11" t="e">
        <f ca="1">_xlfn.MAXIFS(Table15[Velocity Zone 4 (15-20 Km/h) (m)],Table15[Name],Table15[[#This Row],[Name]])</f>
        <v>#NAME?</v>
      </c>
      <c r="AT520" s="11" t="e">
        <f ca="1">_xlfn.MAXIFS(Table15[Velocity Zone 6 (25 + Km/h) (m)],Table15[Name],Table15[[#This Row],[Name]])</f>
        <v>#NAME?</v>
      </c>
      <c r="AU520" s="11" t="e">
        <f ca="1">_xlfn.MAXIFS(Table15[Acceleration B1-3 Total Efforts (Gen 2)],Table15[Name],Table15[[#This Row],[Name]])</f>
        <v>#NAME?</v>
      </c>
      <c r="AV520" s="11" t="e">
        <f ca="1">_xlfn.MAXIFS(Table15[Deceleration B1-3 Total Efforts (Gen 2)],Table15[Name],Table15[[#This Row],[Name]])</f>
        <v>#NAME?</v>
      </c>
      <c r="AW520" s="11" t="e">
        <f ca="1">_xlfn.MAXIFS(Table15[High Intensity Distance (m)_&gt;15],Table15[Name],Table15[[#This Row],[Name]])</f>
        <v>#NAME?</v>
      </c>
      <c r="AX520" s="11" t="e">
        <f ca="1">_xlfn.MAXIFS(Table15[Velocity Zone 5 (20-25 Km/h) (m)],Table15[Name],Table15[[#This Row],[Name]])</f>
        <v>#NAME?</v>
      </c>
      <c r="AY520" s="11" t="e">
        <f ca="1">_xlfn.MAXIFS(Table15[Total Player Load],Table15[Name],Table15[[#This Row],[Name]])</f>
        <v>#NAME?</v>
      </c>
      <c r="AZ520" s="11" t="e">
        <f ca="1">_xlfn.MAXIFS(Table15[ACC+DEC],Table15[Name],Table15[[#This Row],[Name]])</f>
        <v>#NAME?</v>
      </c>
      <c r="BA520" s="11">
        <f>CONVERT(Table15[[#This Row],[Total Duration]],"day","mn")</f>
        <v>4.3833333333333346</v>
      </c>
      <c r="BB520" s="12">
        <f>Table15[[#This Row],[HSD Above 20 km/h]]/Table15[[#This Row],[Duration(min)]]</f>
        <v>0</v>
      </c>
      <c r="BC520" s="12">
        <f>Table15[[#This Row],[Velocity Zone 4 (15-20 Km/h) (m)]]/Table15[[#This Row],[Duration(min)]]</f>
        <v>0</v>
      </c>
      <c r="BD520" s="12">
        <f>Table15[[#This Row],[Velocity Zone 6 (25 + Km/h) (m)]]/Table15[[#This Row],[Duration(min)]]</f>
        <v>0</v>
      </c>
      <c r="BE520" s="12">
        <f>Table15[[#This Row],[Acceleration B1-3 Total Efforts (Gen 2)]]/Table15[[#This Row],[Duration(min)]]</f>
        <v>0</v>
      </c>
      <c r="BF520" s="12">
        <f>Table15[[#This Row],[Deceleration B1-3 Total Efforts (Gen 2)]]/Table15[[#This Row],[Duration(min)]]</f>
        <v>0</v>
      </c>
      <c r="BG520" s="12">
        <f>Table15[[#This Row],[High Intensity Distance (m)_&gt;15]]/Table15[[#This Row],[Duration(min)]]</f>
        <v>0</v>
      </c>
      <c r="BH520" s="12">
        <f>Table15[[#This Row],[Velocity Zone 5 (20-25 Km/h) (m)]]/Table15[[#This Row],[Duration(min)]]</f>
        <v>0</v>
      </c>
      <c r="BI520" s="12">
        <f>Table15[[#This Row],[Total Player Load]]/Table15[[#This Row],[Duration(min)]]</f>
        <v>1.7583558935361212</v>
      </c>
      <c r="BJ520" s="12">
        <f>Table15[[#This Row],[ACC+DEC]]/Table15[[#This Row],[Duration(min)]]</f>
        <v>0</v>
      </c>
      <c r="BK520" s="11"/>
      <c r="BL520" s="11"/>
    </row>
    <row r="521" spans="1:64" x14ac:dyDescent="0.3">
      <c r="A521" s="6" t="s">
        <v>23</v>
      </c>
      <c r="B521" s="6" t="s">
        <v>162</v>
      </c>
      <c r="C521" s="18" t="s">
        <v>332</v>
      </c>
      <c r="D521" s="6" t="s">
        <v>24</v>
      </c>
      <c r="E521" s="17" t="s">
        <v>334</v>
      </c>
      <c r="F521" s="19">
        <v>3069.6333</v>
      </c>
      <c r="G521" s="19">
        <v>4.82</v>
      </c>
      <c r="H521" s="19">
        <v>21.60838</v>
      </c>
      <c r="I521" s="19">
        <v>486.32001000000002</v>
      </c>
      <c r="J521" s="19">
        <v>0</v>
      </c>
      <c r="K521" s="19">
        <v>21</v>
      </c>
      <c r="L521" s="19">
        <v>5</v>
      </c>
      <c r="M521" s="19">
        <v>491.14001000000002</v>
      </c>
      <c r="N521" s="19">
        <v>4.82</v>
      </c>
      <c r="O521" s="19">
        <v>297.51006999999998</v>
      </c>
      <c r="P521" s="25">
        <v>59.473649999999999</v>
      </c>
      <c r="Q521" s="26">
        <f>SUM(Table15[[#This Row],[Acceleration B1-3 Total Efforts (Gen 2)]:[Deceleration B1-3 Total Efforts (Gen 2)]])</f>
        <v>26</v>
      </c>
      <c r="R521" s="22">
        <f>AVERAGEIF(Table15[Name],Table15[[#This Row],[Name]],Table15[Total Distance (m)])</f>
        <v>6241.2704329032267</v>
      </c>
      <c r="S521" s="11">
        <f>AVERAGEIF(Table15[Name],Table15[[#This Row],[Name]],Table15[HSD Above 20 km/h])</f>
        <v>217.21870838709677</v>
      </c>
      <c r="T521" s="11">
        <f>AVERAGEIF(Table15[Name],Table15[[#This Row],[Name]],Table15[Maximum Velocity (km/h)])</f>
        <v>26.033857419354835</v>
      </c>
      <c r="U521" s="11">
        <f>AVERAGEIF(Table15[Name],Table15[[#This Row],[Name]],Table15[Velocity Zone 4 (15-20 Km/h) (m)])</f>
        <v>570.99710096774197</v>
      </c>
      <c r="V521" s="11">
        <f>AVERAGEIF(Table15[Name],Table15[[#This Row],[Name]],Table15[Velocity Zone 6 (25 + Km/h) (m)])</f>
        <v>39.649355161290323</v>
      </c>
      <c r="W521" s="11">
        <f>AVERAGEIF(Table15[Name],Table15[[#This Row],[Name]],Table15[Acceleration B1-3 Total Efforts (Gen 2)])</f>
        <v>62.967741935483872</v>
      </c>
      <c r="X521" s="11">
        <f>AVERAGEIF(Table15[Name],Table15[[#This Row],[Name]],Table15[Deceleration B1-3 Total Efforts (Gen 2)])</f>
        <v>49.29032258064516</v>
      </c>
      <c r="Y521" s="11">
        <f>AVERAGEIF(Table15[Name],Table15[[#This Row],[Name]],Table15[High Intensity Distance (m)_&gt;15])</f>
        <v>788.2158093548386</v>
      </c>
      <c r="Z521" s="11">
        <f>AVERAGEIF(Table15[Name],Table15[[#This Row],[Name]],Table15[Velocity Zone 5 (20-25 Km/h) (m)])</f>
        <v>177.56935322580642</v>
      </c>
      <c r="AA521" s="11">
        <f>AVERAGEIF(Table15[Name],Table15[[#This Row],[Name]],Table15[Total Player Load])</f>
        <v>665.93952838709663</v>
      </c>
      <c r="AB521" s="11">
        <f>AVERAGEIF(Table15[Name],Table15[[#This Row],[Name]],Table15[ACC+DEC])</f>
        <v>112.25806451612904</v>
      </c>
      <c r="AC521" s="11">
        <f>AVERAGE(Table15[Total Distance (m)])</f>
        <v>5546.0900840188679</v>
      </c>
      <c r="AD521" s="11">
        <f>AVERAGE(Table15[HSD Above 20 km/h])</f>
        <v>248.67511279245289</v>
      </c>
      <c r="AE521" s="11">
        <f>AVERAGE(Table15[Maximum Velocity (km/h)])</f>
        <v>25.938714150943401</v>
      </c>
      <c r="AF521" s="11">
        <f>AVERAGE(Table15[Velocity Zone 4 (15-20 Km/h) (m)])</f>
        <v>585.63754809433908</v>
      </c>
      <c r="AG521" s="11">
        <f>AVERAGE(Table15[Velocity Zone 6 (25 + Km/h) (m)])</f>
        <v>55.103452830188672</v>
      </c>
      <c r="AH521" s="11">
        <f>AVERAGE(Table15[Acceleration B1-3 Total Efforts (Gen 2)])</f>
        <v>70.932075471698113</v>
      </c>
      <c r="AI521" s="11">
        <f>AVERAGE(Table15[Deceleration B1-3 Total Efforts (Gen 2)])</f>
        <v>58.513207547169813</v>
      </c>
      <c r="AJ521" s="11">
        <f>AVERAGE(Table15[High Intensity Distance (m)_&gt;15])</f>
        <v>834.31266088679206</v>
      </c>
      <c r="AK521" s="11">
        <f>AVERAGE(Table15[Velocity Zone 5 (20-25 Km/h) (m)])</f>
        <v>193.57165996226419</v>
      </c>
      <c r="AL521" s="11">
        <f>AVERAGE(Table15[Total Player Load])</f>
        <v>612.17092028301886</v>
      </c>
      <c r="AM521" s="11">
        <f>AVERAGE(Table15[ACC+DEC])</f>
        <v>129.44528301886791</v>
      </c>
      <c r="AN521" s="11" t="str">
        <f>TEXT(Table15[[#This Row],[Date]],"mmmm")</f>
        <v>août</v>
      </c>
      <c r="AO521" s="11" t="e">
        <f ca="1">_xlfn.MAXIFS(Table15[Total Distance (m)],Table15[Name],Table15[[#This Row],[Name]])</f>
        <v>#NAME?</v>
      </c>
      <c r="AP521" s="11" t="e">
        <f ca="1">_xlfn.MAXIFS(Table15[HSD Above 20 km/h],Table15[Name],Table15[[#This Row],[Name]])</f>
        <v>#NAME?</v>
      </c>
      <c r="AQ521" s="11" t="e">
        <f ca="1">_xlfn.MAXIFS(Table15[Maximum Velocity (km/h)],Table15[Name],Table15[[#This Row],[Name]])</f>
        <v>#NAME?</v>
      </c>
      <c r="AR521" s="9" t="e">
        <f ca="1">Table15[[#This Row],[Maximum Velocity (km/h)]]/Table15[[#This Row],[Max_Maximum Velocity (km/h)]]</f>
        <v>#NAME?</v>
      </c>
      <c r="AS521" s="11" t="e">
        <f ca="1">_xlfn.MAXIFS(Table15[Velocity Zone 4 (15-20 Km/h) (m)],Table15[Name],Table15[[#This Row],[Name]])</f>
        <v>#NAME?</v>
      </c>
      <c r="AT521" s="11" t="e">
        <f ca="1">_xlfn.MAXIFS(Table15[Velocity Zone 6 (25 + Km/h) (m)],Table15[Name],Table15[[#This Row],[Name]])</f>
        <v>#NAME?</v>
      </c>
      <c r="AU521" s="11" t="e">
        <f ca="1">_xlfn.MAXIFS(Table15[Acceleration B1-3 Total Efforts (Gen 2)],Table15[Name],Table15[[#This Row],[Name]])</f>
        <v>#NAME?</v>
      </c>
      <c r="AV521" s="11" t="e">
        <f ca="1">_xlfn.MAXIFS(Table15[Deceleration B1-3 Total Efforts (Gen 2)],Table15[Name],Table15[[#This Row],[Name]])</f>
        <v>#NAME?</v>
      </c>
      <c r="AW521" s="11" t="e">
        <f ca="1">_xlfn.MAXIFS(Table15[High Intensity Distance (m)_&gt;15],Table15[Name],Table15[[#This Row],[Name]])</f>
        <v>#NAME?</v>
      </c>
      <c r="AX521" s="11" t="e">
        <f ca="1">_xlfn.MAXIFS(Table15[Velocity Zone 5 (20-25 Km/h) (m)],Table15[Name],Table15[[#This Row],[Name]])</f>
        <v>#NAME?</v>
      </c>
      <c r="AY521" s="11" t="e">
        <f ca="1">_xlfn.MAXIFS(Table15[Total Player Load],Table15[Name],Table15[[#This Row],[Name]])</f>
        <v>#NAME?</v>
      </c>
      <c r="AZ521" s="11" t="e">
        <f ca="1">_xlfn.MAXIFS(Table15[ACC+DEC],Table15[Name],Table15[[#This Row],[Name]])</f>
        <v>#NAME?</v>
      </c>
      <c r="BA521" s="11">
        <f>CONVERT(Table15[[#This Row],[Total Duration]],"day","mn")</f>
        <v>51.6</v>
      </c>
      <c r="BB521" s="12">
        <f>Table15[[#This Row],[HSD Above 20 km/h]]/Table15[[#This Row],[Duration(min)]]</f>
        <v>9.3410852713178297E-2</v>
      </c>
      <c r="BC521" s="12">
        <f>Table15[[#This Row],[Velocity Zone 4 (15-20 Km/h) (m)]]/Table15[[#This Row],[Duration(min)]]</f>
        <v>9.4248063953488366</v>
      </c>
      <c r="BD521" s="12">
        <f>Table15[[#This Row],[Velocity Zone 6 (25 + Km/h) (m)]]/Table15[[#This Row],[Duration(min)]]</f>
        <v>0</v>
      </c>
      <c r="BE521" s="12">
        <f>Table15[[#This Row],[Acceleration B1-3 Total Efforts (Gen 2)]]/Table15[[#This Row],[Duration(min)]]</f>
        <v>0.40697674418604651</v>
      </c>
      <c r="BF521" s="12">
        <f>Table15[[#This Row],[Deceleration B1-3 Total Efforts (Gen 2)]]/Table15[[#This Row],[Duration(min)]]</f>
        <v>9.6899224806201542E-2</v>
      </c>
      <c r="BG521" s="12">
        <f>Table15[[#This Row],[High Intensity Distance (m)_&gt;15]]/Table15[[#This Row],[Duration(min)]]</f>
        <v>9.5182172480620153</v>
      </c>
      <c r="BH521" s="12">
        <f>Table15[[#This Row],[Velocity Zone 5 (20-25 Km/h) (m)]]/Table15[[#This Row],[Duration(min)]]</f>
        <v>9.3410852713178297E-2</v>
      </c>
      <c r="BI521" s="12">
        <f>Table15[[#This Row],[Total Player Load]]/Table15[[#This Row],[Duration(min)]]</f>
        <v>5.7656990310077516</v>
      </c>
      <c r="BJ521" s="12">
        <f>Table15[[#This Row],[ACC+DEC]]/Table15[[#This Row],[Duration(min)]]</f>
        <v>0.50387596899224807</v>
      </c>
      <c r="BK521" s="11"/>
      <c r="BL521" s="11"/>
    </row>
    <row r="522" spans="1:64" x14ac:dyDescent="0.3">
      <c r="A522" s="6" t="s">
        <v>243</v>
      </c>
      <c r="B522" s="6" t="s">
        <v>162</v>
      </c>
      <c r="C522" s="18" t="s">
        <v>332</v>
      </c>
      <c r="D522" s="6" t="s">
        <v>36</v>
      </c>
      <c r="E522" s="17" t="s">
        <v>335</v>
      </c>
      <c r="F522" s="19">
        <v>3036.0790999999999</v>
      </c>
      <c r="G522" s="19">
        <v>0</v>
      </c>
      <c r="H522" s="19">
        <v>20.105869999999999</v>
      </c>
      <c r="I522" s="19">
        <v>542.40002000000004</v>
      </c>
      <c r="J522" s="19">
        <v>0</v>
      </c>
      <c r="K522" s="19">
        <v>33</v>
      </c>
      <c r="L522" s="19">
        <v>20</v>
      </c>
      <c r="M522" s="19">
        <v>542.40002000000004</v>
      </c>
      <c r="N522" s="19">
        <v>0</v>
      </c>
      <c r="O522" s="19">
        <v>339.40683000000001</v>
      </c>
      <c r="P522" s="25">
        <v>59.150930000000002</v>
      </c>
      <c r="Q522" s="26">
        <f>SUM(Table15[[#This Row],[Acceleration B1-3 Total Efforts (Gen 2)]:[Deceleration B1-3 Total Efforts (Gen 2)]])</f>
        <v>53</v>
      </c>
      <c r="R522" s="22">
        <f>AVERAGEIF(Table15[Name],Table15[[#This Row],[Name]],Table15[Total Distance (m)])</f>
        <v>4653.3394641666673</v>
      </c>
      <c r="S522" s="11">
        <f>AVERAGEIF(Table15[Name],Table15[[#This Row],[Name]],Table15[HSD Above 20 km/h])</f>
        <v>212.23666666666668</v>
      </c>
      <c r="T522" s="11">
        <f>AVERAGEIF(Table15[Name],Table15[[#This Row],[Name]],Table15[Maximum Velocity (km/h)])</f>
        <v>24.099748333333327</v>
      </c>
      <c r="U522" s="11">
        <f>AVERAGEIF(Table15[Name],Table15[[#This Row],[Name]],Table15[Velocity Zone 4 (15-20 Km/h) (m)])</f>
        <v>675.83916416666659</v>
      </c>
      <c r="V522" s="11">
        <f>AVERAGEIF(Table15[Name],Table15[[#This Row],[Name]],Table15[Velocity Zone 6 (25 + Km/h) (m)])</f>
        <v>35.158333333333331</v>
      </c>
      <c r="W522" s="11">
        <f>AVERAGEIF(Table15[Name],Table15[[#This Row],[Name]],Table15[Acceleration B1-3 Total Efforts (Gen 2)])</f>
        <v>68.666666666666671</v>
      </c>
      <c r="X522" s="11">
        <f>AVERAGEIF(Table15[Name],Table15[[#This Row],[Name]],Table15[Deceleration B1-3 Total Efforts (Gen 2)])</f>
        <v>68.083333333333329</v>
      </c>
      <c r="Y522" s="11">
        <f>AVERAGEIF(Table15[Name],Table15[[#This Row],[Name]],Table15[High Intensity Distance (m)_&gt;15])</f>
        <v>888.07583083333338</v>
      </c>
      <c r="Z522" s="11">
        <f>AVERAGEIF(Table15[Name],Table15[[#This Row],[Name]],Table15[Velocity Zone 5 (20-25 Km/h) (m)])</f>
        <v>177.07833333333329</v>
      </c>
      <c r="AA522" s="11">
        <f>AVERAGEIF(Table15[Name],Table15[[#This Row],[Name]],Table15[Total Player Load])</f>
        <v>513.82177583333339</v>
      </c>
      <c r="AB522" s="11">
        <f>AVERAGEIF(Table15[Name],Table15[[#This Row],[Name]],Table15[ACC+DEC])</f>
        <v>136.75</v>
      </c>
      <c r="AC522" s="11">
        <f>AVERAGE(Table15[Total Distance (m)])</f>
        <v>5546.0900840188679</v>
      </c>
      <c r="AD522" s="11">
        <f>AVERAGE(Table15[HSD Above 20 km/h])</f>
        <v>248.67511279245289</v>
      </c>
      <c r="AE522" s="11">
        <f>AVERAGE(Table15[Maximum Velocity (km/h)])</f>
        <v>25.938714150943401</v>
      </c>
      <c r="AF522" s="11">
        <f>AVERAGE(Table15[Velocity Zone 4 (15-20 Km/h) (m)])</f>
        <v>585.63754809433908</v>
      </c>
      <c r="AG522" s="11">
        <f>AVERAGE(Table15[Velocity Zone 6 (25 + Km/h) (m)])</f>
        <v>55.103452830188672</v>
      </c>
      <c r="AH522" s="11">
        <f>AVERAGE(Table15[Acceleration B1-3 Total Efforts (Gen 2)])</f>
        <v>70.932075471698113</v>
      </c>
      <c r="AI522" s="11">
        <f>AVERAGE(Table15[Deceleration B1-3 Total Efforts (Gen 2)])</f>
        <v>58.513207547169813</v>
      </c>
      <c r="AJ522" s="11">
        <f>AVERAGE(Table15[High Intensity Distance (m)_&gt;15])</f>
        <v>834.31266088679206</v>
      </c>
      <c r="AK522" s="11">
        <f>AVERAGE(Table15[Velocity Zone 5 (20-25 Km/h) (m)])</f>
        <v>193.57165996226419</v>
      </c>
      <c r="AL522" s="11">
        <f>AVERAGE(Table15[Total Player Load])</f>
        <v>612.17092028301886</v>
      </c>
      <c r="AM522" s="11">
        <f>AVERAGE(Table15[ACC+DEC])</f>
        <v>129.44528301886791</v>
      </c>
      <c r="AN522" s="11" t="str">
        <f>TEXT(Table15[[#This Row],[Date]],"mmmm")</f>
        <v>août</v>
      </c>
      <c r="AO522" s="11" t="e">
        <f ca="1">_xlfn.MAXIFS(Table15[Total Distance (m)],Table15[Name],Table15[[#This Row],[Name]])</f>
        <v>#NAME?</v>
      </c>
      <c r="AP522" s="11" t="e">
        <f ca="1">_xlfn.MAXIFS(Table15[HSD Above 20 km/h],Table15[Name],Table15[[#This Row],[Name]])</f>
        <v>#NAME?</v>
      </c>
      <c r="AQ522" s="11" t="e">
        <f ca="1">_xlfn.MAXIFS(Table15[Maximum Velocity (km/h)],Table15[Name],Table15[[#This Row],[Name]])</f>
        <v>#NAME?</v>
      </c>
      <c r="AR522" s="9" t="e">
        <f ca="1">Table15[[#This Row],[Maximum Velocity (km/h)]]/Table15[[#This Row],[Max_Maximum Velocity (km/h)]]</f>
        <v>#NAME?</v>
      </c>
      <c r="AS522" s="11" t="e">
        <f ca="1">_xlfn.MAXIFS(Table15[Velocity Zone 4 (15-20 Km/h) (m)],Table15[Name],Table15[[#This Row],[Name]])</f>
        <v>#NAME?</v>
      </c>
      <c r="AT522" s="11" t="e">
        <f ca="1">_xlfn.MAXIFS(Table15[Velocity Zone 6 (25 + Km/h) (m)],Table15[Name],Table15[[#This Row],[Name]])</f>
        <v>#NAME?</v>
      </c>
      <c r="AU522" s="11" t="e">
        <f ca="1">_xlfn.MAXIFS(Table15[Acceleration B1-3 Total Efforts (Gen 2)],Table15[Name],Table15[[#This Row],[Name]])</f>
        <v>#NAME?</v>
      </c>
      <c r="AV522" s="11" t="e">
        <f ca="1">_xlfn.MAXIFS(Table15[Deceleration B1-3 Total Efforts (Gen 2)],Table15[Name],Table15[[#This Row],[Name]])</f>
        <v>#NAME?</v>
      </c>
      <c r="AW522" s="11" t="e">
        <f ca="1">_xlfn.MAXIFS(Table15[High Intensity Distance (m)_&gt;15],Table15[Name],Table15[[#This Row],[Name]])</f>
        <v>#NAME?</v>
      </c>
      <c r="AX522" s="11" t="e">
        <f ca="1">_xlfn.MAXIFS(Table15[Velocity Zone 5 (20-25 Km/h) (m)],Table15[Name],Table15[[#This Row],[Name]])</f>
        <v>#NAME?</v>
      </c>
      <c r="AY522" s="11" t="e">
        <f ca="1">_xlfn.MAXIFS(Table15[Total Player Load],Table15[Name],Table15[[#This Row],[Name]])</f>
        <v>#NAME?</v>
      </c>
      <c r="AZ522" s="11" t="e">
        <f ca="1">_xlfn.MAXIFS(Table15[ACC+DEC],Table15[Name],Table15[[#This Row],[Name]])</f>
        <v>#NAME?</v>
      </c>
      <c r="BA522" s="11">
        <f>CONVERT(Table15[[#This Row],[Total Duration]],"day","mn")</f>
        <v>51.316666666666677</v>
      </c>
      <c r="BB522" s="12">
        <f>Table15[[#This Row],[HSD Above 20 km/h]]/Table15[[#This Row],[Duration(min)]]</f>
        <v>0</v>
      </c>
      <c r="BC522" s="12">
        <f>Table15[[#This Row],[Velocity Zone 4 (15-20 Km/h) (m)]]/Table15[[#This Row],[Duration(min)]]</f>
        <v>10.569665865540758</v>
      </c>
      <c r="BD522" s="12">
        <f>Table15[[#This Row],[Velocity Zone 6 (25 + Km/h) (m)]]/Table15[[#This Row],[Duration(min)]]</f>
        <v>0</v>
      </c>
      <c r="BE522" s="12">
        <f>Table15[[#This Row],[Acceleration B1-3 Total Efforts (Gen 2)]]/Table15[[#This Row],[Duration(min)]]</f>
        <v>0.64306593049691441</v>
      </c>
      <c r="BF522" s="12">
        <f>Table15[[#This Row],[Deceleration B1-3 Total Efforts (Gen 2)]]/Table15[[#This Row],[Duration(min)]]</f>
        <v>0.38973692757388756</v>
      </c>
      <c r="BG522" s="12">
        <f>Table15[[#This Row],[High Intensity Distance (m)_&gt;15]]/Table15[[#This Row],[Duration(min)]]</f>
        <v>10.569665865540758</v>
      </c>
      <c r="BH522" s="12">
        <f>Table15[[#This Row],[Velocity Zone 5 (20-25 Km/h) (m)]]/Table15[[#This Row],[Duration(min)]]</f>
        <v>0</v>
      </c>
      <c r="BI522" s="12">
        <f>Table15[[#This Row],[Total Player Load]]/Table15[[#This Row],[Duration(min)]]</f>
        <v>6.6139687560896387</v>
      </c>
      <c r="BJ522" s="12">
        <f>Table15[[#This Row],[ACC+DEC]]/Table15[[#This Row],[Duration(min)]]</f>
        <v>1.032802858070802</v>
      </c>
      <c r="BK522" s="11"/>
      <c r="BL522" s="11"/>
    </row>
    <row r="523" spans="1:64" x14ac:dyDescent="0.3">
      <c r="A523" s="6" t="s">
        <v>27</v>
      </c>
      <c r="B523" s="6" t="s">
        <v>162</v>
      </c>
      <c r="C523" s="18" t="s">
        <v>332</v>
      </c>
      <c r="D523" s="6" t="s">
        <v>15</v>
      </c>
      <c r="E523" s="17" t="s">
        <v>339</v>
      </c>
      <c r="F523" s="19">
        <v>2734.94409</v>
      </c>
      <c r="G523" s="19">
        <v>23.02</v>
      </c>
      <c r="H523" s="19">
        <v>23.92295</v>
      </c>
      <c r="I523" s="19">
        <v>506.35998999999998</v>
      </c>
      <c r="J523" s="19">
        <v>0</v>
      </c>
      <c r="K523" s="19">
        <v>25</v>
      </c>
      <c r="L523" s="19">
        <v>11</v>
      </c>
      <c r="M523" s="19">
        <v>529.37999000000002</v>
      </c>
      <c r="N523" s="19">
        <v>23.02</v>
      </c>
      <c r="O523" s="19">
        <v>266.05169999999998</v>
      </c>
      <c r="P523" s="25">
        <v>52.863799999999998</v>
      </c>
      <c r="Q523" s="26">
        <f>SUM(Table15[[#This Row],[Acceleration B1-3 Total Efforts (Gen 2)]:[Deceleration B1-3 Total Efforts (Gen 2)]])</f>
        <v>36</v>
      </c>
      <c r="R523" s="22">
        <f>AVERAGEIF(Table15[Name],Table15[[#This Row],[Name]],Table15[Total Distance (m)])</f>
        <v>5179.7768868965513</v>
      </c>
      <c r="S523" s="11">
        <f>AVERAGEIF(Table15[Name],Table15[[#This Row],[Name]],Table15[HSD Above 20 km/h])</f>
        <v>252.10896655172411</v>
      </c>
      <c r="T523" s="11">
        <f>AVERAGEIF(Table15[Name],Table15[[#This Row],[Name]],Table15[Maximum Velocity (km/h)])</f>
        <v>25.649757931034483</v>
      </c>
      <c r="U523" s="11">
        <f>AVERAGEIF(Table15[Name],Table15[[#This Row],[Name]],Table15[Velocity Zone 4 (15-20 Km/h) (m)])</f>
        <v>569.24724724137934</v>
      </c>
      <c r="V523" s="11">
        <f>AVERAGEIF(Table15[Name],Table15[[#This Row],[Name]],Table15[Velocity Zone 6 (25 + Km/h) (m)])</f>
        <v>51.631034137931039</v>
      </c>
      <c r="W523" s="11">
        <f>AVERAGEIF(Table15[Name],Table15[[#This Row],[Name]],Table15[Acceleration B1-3 Total Efforts (Gen 2)])</f>
        <v>76</v>
      </c>
      <c r="X523" s="11">
        <f>AVERAGEIF(Table15[Name],Table15[[#This Row],[Name]],Table15[Deceleration B1-3 Total Efforts (Gen 2)])</f>
        <v>64.58620689655173</v>
      </c>
      <c r="Y523" s="11">
        <f>AVERAGEIF(Table15[Name],Table15[[#This Row],[Name]],Table15[High Intensity Distance (m)_&gt;15])</f>
        <v>821.35621379310328</v>
      </c>
      <c r="Z523" s="11">
        <f>AVERAGEIF(Table15[Name],Table15[[#This Row],[Name]],Table15[Velocity Zone 5 (20-25 Km/h) (m)])</f>
        <v>200.47793241379313</v>
      </c>
      <c r="AA523" s="11">
        <f>AVERAGEIF(Table15[Name],Table15[[#This Row],[Name]],Table15[Total Player Load])</f>
        <v>529.0852103448276</v>
      </c>
      <c r="AB523" s="11">
        <f>AVERAGEIF(Table15[Name],Table15[[#This Row],[Name]],Table15[ACC+DEC])</f>
        <v>140.58620689655172</v>
      </c>
      <c r="AC523" s="11">
        <f>AVERAGE(Table15[Total Distance (m)])</f>
        <v>5546.0900840188679</v>
      </c>
      <c r="AD523" s="11">
        <f>AVERAGE(Table15[HSD Above 20 km/h])</f>
        <v>248.67511279245289</v>
      </c>
      <c r="AE523" s="11">
        <f>AVERAGE(Table15[Maximum Velocity (km/h)])</f>
        <v>25.938714150943401</v>
      </c>
      <c r="AF523" s="11">
        <f>AVERAGE(Table15[Velocity Zone 4 (15-20 Km/h) (m)])</f>
        <v>585.63754809433908</v>
      </c>
      <c r="AG523" s="11">
        <f>AVERAGE(Table15[Velocity Zone 6 (25 + Km/h) (m)])</f>
        <v>55.103452830188672</v>
      </c>
      <c r="AH523" s="11">
        <f>AVERAGE(Table15[Acceleration B1-3 Total Efforts (Gen 2)])</f>
        <v>70.932075471698113</v>
      </c>
      <c r="AI523" s="11">
        <f>AVERAGE(Table15[Deceleration B1-3 Total Efforts (Gen 2)])</f>
        <v>58.513207547169813</v>
      </c>
      <c r="AJ523" s="11">
        <f>AVERAGE(Table15[High Intensity Distance (m)_&gt;15])</f>
        <v>834.31266088679206</v>
      </c>
      <c r="AK523" s="11">
        <f>AVERAGE(Table15[Velocity Zone 5 (20-25 Km/h) (m)])</f>
        <v>193.57165996226419</v>
      </c>
      <c r="AL523" s="11">
        <f>AVERAGE(Table15[Total Player Load])</f>
        <v>612.17092028301886</v>
      </c>
      <c r="AM523" s="11">
        <f>AVERAGE(Table15[ACC+DEC])</f>
        <v>129.44528301886791</v>
      </c>
      <c r="AN523" s="11" t="str">
        <f>TEXT(Table15[[#This Row],[Date]],"mmmm")</f>
        <v>août</v>
      </c>
      <c r="AO523" s="11" t="e">
        <f ca="1">_xlfn.MAXIFS(Table15[Total Distance (m)],Table15[Name],Table15[[#This Row],[Name]])</f>
        <v>#NAME?</v>
      </c>
      <c r="AP523" s="11" t="e">
        <f ca="1">_xlfn.MAXIFS(Table15[HSD Above 20 km/h],Table15[Name],Table15[[#This Row],[Name]])</f>
        <v>#NAME?</v>
      </c>
      <c r="AQ523" s="11" t="e">
        <f ca="1">_xlfn.MAXIFS(Table15[Maximum Velocity (km/h)],Table15[Name],Table15[[#This Row],[Name]])</f>
        <v>#NAME?</v>
      </c>
      <c r="AR523" s="9" t="e">
        <f ca="1">Table15[[#This Row],[Maximum Velocity (km/h)]]/Table15[[#This Row],[Max_Maximum Velocity (km/h)]]</f>
        <v>#NAME?</v>
      </c>
      <c r="AS523" s="11" t="e">
        <f ca="1">_xlfn.MAXIFS(Table15[Velocity Zone 4 (15-20 Km/h) (m)],Table15[Name],Table15[[#This Row],[Name]])</f>
        <v>#NAME?</v>
      </c>
      <c r="AT523" s="11" t="e">
        <f ca="1">_xlfn.MAXIFS(Table15[Velocity Zone 6 (25 + Km/h) (m)],Table15[Name],Table15[[#This Row],[Name]])</f>
        <v>#NAME?</v>
      </c>
      <c r="AU523" s="11" t="e">
        <f ca="1">_xlfn.MAXIFS(Table15[Acceleration B1-3 Total Efforts (Gen 2)],Table15[Name],Table15[[#This Row],[Name]])</f>
        <v>#NAME?</v>
      </c>
      <c r="AV523" s="11" t="e">
        <f ca="1">_xlfn.MAXIFS(Table15[Deceleration B1-3 Total Efforts (Gen 2)],Table15[Name],Table15[[#This Row],[Name]])</f>
        <v>#NAME?</v>
      </c>
      <c r="AW523" s="11" t="e">
        <f ca="1">_xlfn.MAXIFS(Table15[High Intensity Distance (m)_&gt;15],Table15[Name],Table15[[#This Row],[Name]])</f>
        <v>#NAME?</v>
      </c>
      <c r="AX523" s="11" t="e">
        <f ca="1">_xlfn.MAXIFS(Table15[Velocity Zone 5 (20-25 Km/h) (m)],Table15[Name],Table15[[#This Row],[Name]])</f>
        <v>#NAME?</v>
      </c>
      <c r="AY523" s="11" t="e">
        <f ca="1">_xlfn.MAXIFS(Table15[Total Player Load],Table15[Name],Table15[[#This Row],[Name]])</f>
        <v>#NAME?</v>
      </c>
      <c r="AZ523" s="11" t="e">
        <f ca="1">_xlfn.MAXIFS(Table15[ACC+DEC],Table15[Name],Table15[[#This Row],[Name]])</f>
        <v>#NAME?</v>
      </c>
      <c r="BA523" s="11">
        <f>CONVERT(Table15[[#This Row],[Total Duration]],"day","mn")</f>
        <v>51.733333333333334</v>
      </c>
      <c r="BB523" s="12">
        <f>Table15[[#This Row],[HSD Above 20 km/h]]/Table15[[#This Row],[Duration(min)]]</f>
        <v>0.44497422680412368</v>
      </c>
      <c r="BC523" s="12">
        <f>Table15[[#This Row],[Velocity Zone 4 (15-20 Km/h) (m)]]/Table15[[#This Row],[Duration(min)]]</f>
        <v>9.787886404639174</v>
      </c>
      <c r="BD523" s="12">
        <f>Table15[[#This Row],[Velocity Zone 6 (25 + Km/h) (m)]]/Table15[[#This Row],[Duration(min)]]</f>
        <v>0</v>
      </c>
      <c r="BE523" s="12">
        <f>Table15[[#This Row],[Acceleration B1-3 Total Efforts (Gen 2)]]/Table15[[#This Row],[Duration(min)]]</f>
        <v>0.48324742268041238</v>
      </c>
      <c r="BF523" s="12">
        <f>Table15[[#This Row],[Deceleration B1-3 Total Efforts (Gen 2)]]/Table15[[#This Row],[Duration(min)]]</f>
        <v>0.21262886597938144</v>
      </c>
      <c r="BG523" s="12">
        <f>Table15[[#This Row],[High Intensity Distance (m)_&gt;15]]/Table15[[#This Row],[Duration(min)]]</f>
        <v>10.2328606314433</v>
      </c>
      <c r="BH523" s="12">
        <f>Table15[[#This Row],[Velocity Zone 5 (20-25 Km/h) (m)]]/Table15[[#This Row],[Duration(min)]]</f>
        <v>0.44497422680412368</v>
      </c>
      <c r="BI523" s="12">
        <f>Table15[[#This Row],[Total Player Load]]/Table15[[#This Row],[Duration(min)]]</f>
        <v>5.1427519329896905</v>
      </c>
      <c r="BJ523" s="12">
        <f>Table15[[#This Row],[ACC+DEC]]/Table15[[#This Row],[Duration(min)]]</f>
        <v>0.69587628865979378</v>
      </c>
      <c r="BK523" s="11"/>
      <c r="BL523" s="11"/>
    </row>
    <row r="524" spans="1:64" x14ac:dyDescent="0.3">
      <c r="A524" s="6" t="s">
        <v>28</v>
      </c>
      <c r="B524" s="6" t="s">
        <v>162</v>
      </c>
      <c r="C524" s="18" t="s">
        <v>332</v>
      </c>
      <c r="D524" s="6" t="s">
        <v>17</v>
      </c>
      <c r="E524" s="17" t="s">
        <v>340</v>
      </c>
      <c r="F524" s="19">
        <v>3722.0942399999999</v>
      </c>
      <c r="G524" s="19">
        <v>370.77001000000001</v>
      </c>
      <c r="H524" s="19">
        <v>31.176279999999998</v>
      </c>
      <c r="I524" s="19">
        <v>274.95999</v>
      </c>
      <c r="J524" s="19">
        <v>114.01</v>
      </c>
      <c r="K524" s="19">
        <v>59</v>
      </c>
      <c r="L524" s="19">
        <v>22</v>
      </c>
      <c r="M524" s="19">
        <v>645.73</v>
      </c>
      <c r="N524" s="19">
        <v>256.76001000000002</v>
      </c>
      <c r="O524" s="19">
        <v>367.31554999999997</v>
      </c>
      <c r="P524" s="25">
        <v>52.368180000000002</v>
      </c>
      <c r="Q524" s="26">
        <f>SUM(Table15[[#This Row],[Acceleration B1-3 Total Efforts (Gen 2)]:[Deceleration B1-3 Total Efforts (Gen 2)]])</f>
        <v>81</v>
      </c>
      <c r="R524" s="22">
        <f>AVERAGEIF(Table15[Name],Table15[[#This Row],[Name]],Table15[Total Distance (m)])</f>
        <v>5226.0524104761907</v>
      </c>
      <c r="S524" s="11">
        <f>AVERAGEIF(Table15[Name],Table15[[#This Row],[Name]],Table15[HSD Above 20 km/h])</f>
        <v>191.89047666666667</v>
      </c>
      <c r="T524" s="11">
        <f>AVERAGEIF(Table15[Name],Table15[[#This Row],[Name]],Table15[Maximum Velocity (km/h)])</f>
        <v>24.023690000000002</v>
      </c>
      <c r="U524" s="11">
        <f>AVERAGEIF(Table15[Name],Table15[[#This Row],[Name]],Table15[Velocity Zone 4 (15-20 Km/h) (m)])</f>
        <v>513.75143095238082</v>
      </c>
      <c r="V524" s="11">
        <f>AVERAGEIF(Table15[Name],Table15[[#This Row],[Name]],Table15[Velocity Zone 6 (25 + Km/h) (m)])</f>
        <v>55.037619047619046</v>
      </c>
      <c r="W524" s="11">
        <f>AVERAGEIF(Table15[Name],Table15[[#This Row],[Name]],Table15[Acceleration B1-3 Total Efforts (Gen 2)])</f>
        <v>62.238095238095241</v>
      </c>
      <c r="X524" s="11">
        <f>AVERAGEIF(Table15[Name],Table15[[#This Row],[Name]],Table15[Deceleration B1-3 Total Efforts (Gen 2)])</f>
        <v>39.761904761904759</v>
      </c>
      <c r="Y524" s="11">
        <f>AVERAGEIF(Table15[Name],Table15[[#This Row],[Name]],Table15[High Intensity Distance (m)_&gt;15])</f>
        <v>705.64190761904752</v>
      </c>
      <c r="Z524" s="11">
        <f>AVERAGEIF(Table15[Name],Table15[[#This Row],[Name]],Table15[Velocity Zone 5 (20-25 Km/h) (m)])</f>
        <v>136.85285761904763</v>
      </c>
      <c r="AA524" s="11">
        <f>AVERAGEIF(Table15[Name],Table15[[#This Row],[Name]],Table15[Total Player Load])</f>
        <v>519.94061999999997</v>
      </c>
      <c r="AB524" s="11">
        <f>AVERAGEIF(Table15[Name],Table15[[#This Row],[Name]],Table15[ACC+DEC])</f>
        <v>102</v>
      </c>
      <c r="AC524" s="11">
        <f>AVERAGE(Table15[Total Distance (m)])</f>
        <v>5546.0900840188679</v>
      </c>
      <c r="AD524" s="11">
        <f>AVERAGE(Table15[HSD Above 20 km/h])</f>
        <v>248.67511279245289</v>
      </c>
      <c r="AE524" s="11">
        <f>AVERAGE(Table15[Maximum Velocity (km/h)])</f>
        <v>25.938714150943401</v>
      </c>
      <c r="AF524" s="11">
        <f>AVERAGE(Table15[Velocity Zone 4 (15-20 Km/h) (m)])</f>
        <v>585.63754809433908</v>
      </c>
      <c r="AG524" s="11">
        <f>AVERAGE(Table15[Velocity Zone 6 (25 + Km/h) (m)])</f>
        <v>55.103452830188672</v>
      </c>
      <c r="AH524" s="11">
        <f>AVERAGE(Table15[Acceleration B1-3 Total Efforts (Gen 2)])</f>
        <v>70.932075471698113</v>
      </c>
      <c r="AI524" s="11">
        <f>AVERAGE(Table15[Deceleration B1-3 Total Efforts (Gen 2)])</f>
        <v>58.513207547169813</v>
      </c>
      <c r="AJ524" s="11">
        <f>AVERAGE(Table15[High Intensity Distance (m)_&gt;15])</f>
        <v>834.31266088679206</v>
      </c>
      <c r="AK524" s="11">
        <f>AVERAGE(Table15[Velocity Zone 5 (20-25 Km/h) (m)])</f>
        <v>193.57165996226419</v>
      </c>
      <c r="AL524" s="11">
        <f>AVERAGE(Table15[Total Player Load])</f>
        <v>612.17092028301886</v>
      </c>
      <c r="AM524" s="11">
        <f>AVERAGE(Table15[ACC+DEC])</f>
        <v>129.44528301886791</v>
      </c>
      <c r="AN524" s="11" t="str">
        <f>TEXT(Table15[[#This Row],[Date]],"mmmm")</f>
        <v>août</v>
      </c>
      <c r="AO524" s="11" t="e">
        <f ca="1">_xlfn.MAXIFS(Table15[Total Distance (m)],Table15[Name],Table15[[#This Row],[Name]])</f>
        <v>#NAME?</v>
      </c>
      <c r="AP524" s="11" t="e">
        <f ca="1">_xlfn.MAXIFS(Table15[HSD Above 20 km/h],Table15[Name],Table15[[#This Row],[Name]])</f>
        <v>#NAME?</v>
      </c>
      <c r="AQ524" s="11" t="e">
        <f ca="1">_xlfn.MAXIFS(Table15[Maximum Velocity (km/h)],Table15[Name],Table15[[#This Row],[Name]])</f>
        <v>#NAME?</v>
      </c>
      <c r="AR524" s="9" t="e">
        <f ca="1">Table15[[#This Row],[Maximum Velocity (km/h)]]/Table15[[#This Row],[Max_Maximum Velocity (km/h)]]</f>
        <v>#NAME?</v>
      </c>
      <c r="AS524" s="11" t="e">
        <f ca="1">_xlfn.MAXIFS(Table15[Velocity Zone 4 (15-20 Km/h) (m)],Table15[Name],Table15[[#This Row],[Name]])</f>
        <v>#NAME?</v>
      </c>
      <c r="AT524" s="11" t="e">
        <f ca="1">_xlfn.MAXIFS(Table15[Velocity Zone 6 (25 + Km/h) (m)],Table15[Name],Table15[[#This Row],[Name]])</f>
        <v>#NAME?</v>
      </c>
      <c r="AU524" s="11" t="e">
        <f ca="1">_xlfn.MAXIFS(Table15[Acceleration B1-3 Total Efforts (Gen 2)],Table15[Name],Table15[[#This Row],[Name]])</f>
        <v>#NAME?</v>
      </c>
      <c r="AV524" s="11" t="e">
        <f ca="1">_xlfn.MAXIFS(Table15[Deceleration B1-3 Total Efforts (Gen 2)],Table15[Name],Table15[[#This Row],[Name]])</f>
        <v>#NAME?</v>
      </c>
      <c r="AW524" s="11" t="e">
        <f ca="1">_xlfn.MAXIFS(Table15[High Intensity Distance (m)_&gt;15],Table15[Name],Table15[[#This Row],[Name]])</f>
        <v>#NAME?</v>
      </c>
      <c r="AX524" s="11" t="e">
        <f ca="1">_xlfn.MAXIFS(Table15[Velocity Zone 5 (20-25 Km/h) (m)],Table15[Name],Table15[[#This Row],[Name]])</f>
        <v>#NAME?</v>
      </c>
      <c r="AY524" s="11" t="e">
        <f ca="1">_xlfn.MAXIFS(Table15[Total Player Load],Table15[Name],Table15[[#This Row],[Name]])</f>
        <v>#NAME?</v>
      </c>
      <c r="AZ524" s="11" t="e">
        <f ca="1">_xlfn.MAXIFS(Table15[ACC+DEC],Table15[Name],Table15[[#This Row],[Name]])</f>
        <v>#NAME?</v>
      </c>
      <c r="BA524" s="11">
        <f>CONVERT(Table15[[#This Row],[Total Duration]],"day","mn")</f>
        <v>71.066666666666663</v>
      </c>
      <c r="BB524" s="12">
        <f>Table15[[#This Row],[HSD Above 20 km/h]]/Table15[[#This Row],[Duration(min)]]</f>
        <v>5.2172140243902447</v>
      </c>
      <c r="BC524" s="12">
        <f>Table15[[#This Row],[Velocity Zone 4 (15-20 Km/h) (m)]]/Table15[[#This Row],[Duration(min)]]</f>
        <v>3.8690430112570358</v>
      </c>
      <c r="BD524" s="12">
        <f>Table15[[#This Row],[Velocity Zone 6 (25 + Km/h) (m)]]/Table15[[#This Row],[Duration(min)]]</f>
        <v>1.604268292682927</v>
      </c>
      <c r="BE524" s="12">
        <f>Table15[[#This Row],[Acceleration B1-3 Total Efforts (Gen 2)]]/Table15[[#This Row],[Duration(min)]]</f>
        <v>0.83020637898686689</v>
      </c>
      <c r="BF524" s="12">
        <f>Table15[[#This Row],[Deceleration B1-3 Total Efforts (Gen 2)]]/Table15[[#This Row],[Duration(min)]]</f>
        <v>0.30956848030018763</v>
      </c>
      <c r="BG524" s="12">
        <f>Table15[[#This Row],[High Intensity Distance (m)_&gt;15]]/Table15[[#This Row],[Duration(min)]]</f>
        <v>9.0862570356472805</v>
      </c>
      <c r="BH524" s="12">
        <f>Table15[[#This Row],[Velocity Zone 5 (20-25 Km/h) (m)]]/Table15[[#This Row],[Duration(min)]]</f>
        <v>3.6129457317073177</v>
      </c>
      <c r="BI524" s="12">
        <f>Table15[[#This Row],[Total Player Load]]/Table15[[#This Row],[Duration(min)]]</f>
        <v>5.1686053001876173</v>
      </c>
      <c r="BJ524" s="12">
        <f>Table15[[#This Row],[ACC+DEC]]/Table15[[#This Row],[Duration(min)]]</f>
        <v>1.1397748592870545</v>
      </c>
      <c r="BK524" s="11"/>
      <c r="BL524" s="11"/>
    </row>
    <row r="525" spans="1:64" x14ac:dyDescent="0.3">
      <c r="A525" s="6" t="s">
        <v>29</v>
      </c>
      <c r="B525" s="6" t="s">
        <v>162</v>
      </c>
      <c r="C525" s="18" t="s">
        <v>332</v>
      </c>
      <c r="D525" s="6" t="s">
        <v>19</v>
      </c>
      <c r="E525" s="17" t="s">
        <v>333</v>
      </c>
      <c r="F525" s="19">
        <v>2942.40625</v>
      </c>
      <c r="G525" s="19">
        <v>25.98</v>
      </c>
      <c r="H525" s="19">
        <v>23.55472</v>
      </c>
      <c r="I525" s="19">
        <v>577.39000999999996</v>
      </c>
      <c r="J525" s="19">
        <v>0</v>
      </c>
      <c r="K525" s="19">
        <v>41</v>
      </c>
      <c r="L525" s="19">
        <v>17</v>
      </c>
      <c r="M525" s="19">
        <v>603.37000999999998</v>
      </c>
      <c r="N525" s="19">
        <v>25.98</v>
      </c>
      <c r="O525" s="19">
        <v>306.83069</v>
      </c>
      <c r="P525" s="25">
        <v>50.767760000000003</v>
      </c>
      <c r="Q525" s="26">
        <f>SUM(Table15[[#This Row],[Acceleration B1-3 Total Efforts (Gen 2)]:[Deceleration B1-3 Total Efforts (Gen 2)]])</f>
        <v>58</v>
      </c>
      <c r="R525" s="22">
        <f>AVERAGEIF(Table15[Name],Table15[[#This Row],[Name]],Table15[Total Distance (m)])</f>
        <v>5728.9490364516105</v>
      </c>
      <c r="S525" s="11">
        <f>AVERAGEIF(Table15[Name],Table15[[#This Row],[Name]],Table15[HSD Above 20 km/h])</f>
        <v>239.85128903225805</v>
      </c>
      <c r="T525" s="11">
        <f>AVERAGEIF(Table15[Name],Table15[[#This Row],[Name]],Table15[Maximum Velocity (km/h)])</f>
        <v>25.935883548387089</v>
      </c>
      <c r="U525" s="11">
        <f>AVERAGEIF(Table15[Name],Table15[[#This Row],[Name]],Table15[Velocity Zone 4 (15-20 Km/h) (m)])</f>
        <v>718.38871516129029</v>
      </c>
      <c r="V525" s="11">
        <f>AVERAGEIF(Table15[Name],Table15[[#This Row],[Name]],Table15[Velocity Zone 6 (25 + Km/h) (m)])</f>
        <v>46.860967419354829</v>
      </c>
      <c r="W525" s="11">
        <f>AVERAGEIF(Table15[Name],Table15[[#This Row],[Name]],Table15[Acceleration B1-3 Total Efforts (Gen 2)])</f>
        <v>75.193548387096769</v>
      </c>
      <c r="X525" s="11">
        <f>AVERAGEIF(Table15[Name],Table15[[#This Row],[Name]],Table15[Deceleration B1-3 Total Efforts (Gen 2)])</f>
        <v>57.548387096774192</v>
      </c>
      <c r="Y525" s="11">
        <f>AVERAGEIF(Table15[Name],Table15[[#This Row],[Name]],Table15[High Intensity Distance (m)_&gt;15])</f>
        <v>958.24000419354843</v>
      </c>
      <c r="Z525" s="11">
        <f>AVERAGEIF(Table15[Name],Table15[[#This Row],[Name]],Table15[Velocity Zone 5 (20-25 Km/h) (m)])</f>
        <v>192.99032161290322</v>
      </c>
      <c r="AA525" s="11">
        <f>AVERAGEIF(Table15[Name],Table15[[#This Row],[Name]],Table15[Total Player Load])</f>
        <v>618.45316032258052</v>
      </c>
      <c r="AB525" s="11">
        <f>AVERAGEIF(Table15[Name],Table15[[#This Row],[Name]],Table15[ACC+DEC])</f>
        <v>132.74193548387098</v>
      </c>
      <c r="AC525" s="11">
        <f>AVERAGE(Table15[Total Distance (m)])</f>
        <v>5546.0900840188679</v>
      </c>
      <c r="AD525" s="11">
        <f>AVERAGE(Table15[HSD Above 20 km/h])</f>
        <v>248.67511279245289</v>
      </c>
      <c r="AE525" s="11">
        <f>AVERAGE(Table15[Maximum Velocity (km/h)])</f>
        <v>25.938714150943401</v>
      </c>
      <c r="AF525" s="11">
        <f>AVERAGE(Table15[Velocity Zone 4 (15-20 Km/h) (m)])</f>
        <v>585.63754809433908</v>
      </c>
      <c r="AG525" s="11">
        <f>AVERAGE(Table15[Velocity Zone 6 (25 + Km/h) (m)])</f>
        <v>55.103452830188672</v>
      </c>
      <c r="AH525" s="11">
        <f>AVERAGE(Table15[Acceleration B1-3 Total Efforts (Gen 2)])</f>
        <v>70.932075471698113</v>
      </c>
      <c r="AI525" s="11">
        <f>AVERAGE(Table15[Deceleration B1-3 Total Efforts (Gen 2)])</f>
        <v>58.513207547169813</v>
      </c>
      <c r="AJ525" s="11">
        <f>AVERAGE(Table15[High Intensity Distance (m)_&gt;15])</f>
        <v>834.31266088679206</v>
      </c>
      <c r="AK525" s="11">
        <f>AVERAGE(Table15[Velocity Zone 5 (20-25 Km/h) (m)])</f>
        <v>193.57165996226419</v>
      </c>
      <c r="AL525" s="11">
        <f>AVERAGE(Table15[Total Player Load])</f>
        <v>612.17092028301886</v>
      </c>
      <c r="AM525" s="11">
        <f>AVERAGE(Table15[ACC+DEC])</f>
        <v>129.44528301886791</v>
      </c>
      <c r="AN525" s="11" t="str">
        <f>TEXT(Table15[[#This Row],[Date]],"mmmm")</f>
        <v>août</v>
      </c>
      <c r="AO525" s="11" t="e">
        <f ca="1">_xlfn.MAXIFS(Table15[Total Distance (m)],Table15[Name],Table15[[#This Row],[Name]])</f>
        <v>#NAME?</v>
      </c>
      <c r="AP525" s="11" t="e">
        <f ca="1">_xlfn.MAXIFS(Table15[HSD Above 20 km/h],Table15[Name],Table15[[#This Row],[Name]])</f>
        <v>#NAME?</v>
      </c>
      <c r="AQ525" s="11" t="e">
        <f ca="1">_xlfn.MAXIFS(Table15[Maximum Velocity (km/h)],Table15[Name],Table15[[#This Row],[Name]])</f>
        <v>#NAME?</v>
      </c>
      <c r="AR525" s="9" t="e">
        <f ca="1">Table15[[#This Row],[Maximum Velocity (km/h)]]/Table15[[#This Row],[Max_Maximum Velocity (km/h)]]</f>
        <v>#NAME?</v>
      </c>
      <c r="AS525" s="11" t="e">
        <f ca="1">_xlfn.MAXIFS(Table15[Velocity Zone 4 (15-20 Km/h) (m)],Table15[Name],Table15[[#This Row],[Name]])</f>
        <v>#NAME?</v>
      </c>
      <c r="AT525" s="11" t="e">
        <f ca="1">_xlfn.MAXIFS(Table15[Velocity Zone 6 (25 + Km/h) (m)],Table15[Name],Table15[[#This Row],[Name]])</f>
        <v>#NAME?</v>
      </c>
      <c r="AU525" s="11" t="e">
        <f ca="1">_xlfn.MAXIFS(Table15[Acceleration B1-3 Total Efforts (Gen 2)],Table15[Name],Table15[[#This Row],[Name]])</f>
        <v>#NAME?</v>
      </c>
      <c r="AV525" s="11" t="e">
        <f ca="1">_xlfn.MAXIFS(Table15[Deceleration B1-3 Total Efforts (Gen 2)],Table15[Name],Table15[[#This Row],[Name]])</f>
        <v>#NAME?</v>
      </c>
      <c r="AW525" s="11" t="e">
        <f ca="1">_xlfn.MAXIFS(Table15[High Intensity Distance (m)_&gt;15],Table15[Name],Table15[[#This Row],[Name]])</f>
        <v>#NAME?</v>
      </c>
      <c r="AX525" s="11" t="e">
        <f ca="1">_xlfn.MAXIFS(Table15[Velocity Zone 5 (20-25 Km/h) (m)],Table15[Name],Table15[[#This Row],[Name]])</f>
        <v>#NAME?</v>
      </c>
      <c r="AY525" s="11" t="e">
        <f ca="1">_xlfn.MAXIFS(Table15[Total Player Load],Table15[Name],Table15[[#This Row],[Name]])</f>
        <v>#NAME?</v>
      </c>
      <c r="AZ525" s="11" t="e">
        <f ca="1">_xlfn.MAXIFS(Table15[ACC+DEC],Table15[Name],Table15[[#This Row],[Name]])</f>
        <v>#NAME?</v>
      </c>
      <c r="BA525" s="11">
        <f>CONVERT(Table15[[#This Row],[Total Duration]],"day","mn")</f>
        <v>57.95000000000001</v>
      </c>
      <c r="BB525" s="12">
        <f>Table15[[#This Row],[HSD Above 20 km/h]]/Table15[[#This Row],[Duration(min)]]</f>
        <v>0.44831751509922341</v>
      </c>
      <c r="BC525" s="12">
        <f>Table15[[#This Row],[Velocity Zone 4 (15-20 Km/h) (m)]]/Table15[[#This Row],[Duration(min)]]</f>
        <v>9.963589473684209</v>
      </c>
      <c r="BD525" s="12">
        <f>Table15[[#This Row],[Velocity Zone 6 (25 + Km/h) (m)]]/Table15[[#This Row],[Duration(min)]]</f>
        <v>0</v>
      </c>
      <c r="BE525" s="12">
        <f>Table15[[#This Row],[Acceleration B1-3 Total Efforts (Gen 2)]]/Table15[[#This Row],[Duration(min)]]</f>
        <v>0.70750647109577214</v>
      </c>
      <c r="BF525" s="12">
        <f>Table15[[#This Row],[Deceleration B1-3 Total Efforts (Gen 2)]]/Table15[[#This Row],[Duration(min)]]</f>
        <v>0.29335634167385671</v>
      </c>
      <c r="BG525" s="12">
        <f>Table15[[#This Row],[High Intensity Distance (m)_&gt;15]]/Table15[[#This Row],[Duration(min)]]</f>
        <v>10.411906988783432</v>
      </c>
      <c r="BH525" s="12">
        <f>Table15[[#This Row],[Velocity Zone 5 (20-25 Km/h) (m)]]/Table15[[#This Row],[Duration(min)]]</f>
        <v>0.44831751509922341</v>
      </c>
      <c r="BI525" s="12">
        <f>Table15[[#This Row],[Total Player Load]]/Table15[[#This Row],[Duration(min)]]</f>
        <v>5.2947487489214833</v>
      </c>
      <c r="BJ525" s="12">
        <f>Table15[[#This Row],[ACC+DEC]]/Table15[[#This Row],[Duration(min)]]</f>
        <v>1.0008628127696289</v>
      </c>
      <c r="BK525" s="11"/>
      <c r="BL525" s="11"/>
    </row>
    <row r="526" spans="1:64" x14ac:dyDescent="0.3">
      <c r="A526" s="6" t="s">
        <v>30</v>
      </c>
      <c r="B526" s="6" t="s">
        <v>162</v>
      </c>
      <c r="C526" s="18" t="s">
        <v>332</v>
      </c>
      <c r="D526" s="6" t="s">
        <v>21</v>
      </c>
      <c r="E526" s="17" t="s">
        <v>336</v>
      </c>
      <c r="F526" s="19">
        <v>4502.7021500000001</v>
      </c>
      <c r="G526" s="19">
        <v>325.44999000000001</v>
      </c>
      <c r="H526" s="19">
        <v>26.840440000000001</v>
      </c>
      <c r="I526" s="19">
        <v>346.23000999999999</v>
      </c>
      <c r="J526" s="19">
        <v>13.37</v>
      </c>
      <c r="K526" s="19">
        <v>76</v>
      </c>
      <c r="L526" s="19">
        <v>47</v>
      </c>
      <c r="M526" s="19">
        <v>671.68</v>
      </c>
      <c r="N526" s="19">
        <v>312.07999000000001</v>
      </c>
      <c r="O526" s="19">
        <v>579.16692999999998</v>
      </c>
      <c r="P526" s="25">
        <v>64.536519999999996</v>
      </c>
      <c r="Q526" s="26">
        <f>SUM(Table15[[#This Row],[Acceleration B1-3 Total Efforts (Gen 2)]:[Deceleration B1-3 Total Efforts (Gen 2)]])</f>
        <v>123</v>
      </c>
      <c r="R526" s="22">
        <f>AVERAGEIF(Table15[Name],Table15[[#This Row],[Name]],Table15[Total Distance (m)])</f>
        <v>6327.7802760000004</v>
      </c>
      <c r="S526" s="11">
        <f>AVERAGEIF(Table15[Name],Table15[[#This Row],[Name]],Table15[HSD Above 20 km/h])</f>
        <v>269.76999760000001</v>
      </c>
      <c r="T526" s="11">
        <f>AVERAGEIF(Table15[Name],Table15[[#This Row],[Name]],Table15[Maximum Velocity (km/h)])</f>
        <v>26.616227999999992</v>
      </c>
      <c r="U526" s="11">
        <f>AVERAGEIF(Table15[Name],Table15[[#This Row],[Name]],Table15[Velocity Zone 4 (15-20 Km/h) (m)])</f>
        <v>618.62719760000004</v>
      </c>
      <c r="V526" s="11">
        <f>AVERAGEIF(Table15[Name],Table15[[#This Row],[Name]],Table15[Velocity Zone 6 (25 + Km/h) (m)])</f>
        <v>55.423999599999988</v>
      </c>
      <c r="W526" s="11">
        <f>AVERAGEIF(Table15[Name],Table15[[#This Row],[Name]],Table15[Acceleration B1-3 Total Efforts (Gen 2)])</f>
        <v>72.12</v>
      </c>
      <c r="X526" s="11">
        <f>AVERAGEIF(Table15[Name],Table15[[#This Row],[Name]],Table15[Deceleration B1-3 Total Efforts (Gen 2)])</f>
        <v>69.84</v>
      </c>
      <c r="Y526" s="11">
        <f>AVERAGEIF(Table15[Name],Table15[[#This Row],[Name]],Table15[High Intensity Distance (m)_&gt;15])</f>
        <v>888.39719520000017</v>
      </c>
      <c r="Z526" s="11">
        <f>AVERAGEIF(Table15[Name],Table15[[#This Row],[Name]],Table15[Velocity Zone 5 (20-25 Km/h) (m)])</f>
        <v>214.34599800000004</v>
      </c>
      <c r="AA526" s="11">
        <f>AVERAGEIF(Table15[Name],Table15[[#This Row],[Name]],Table15[Total Player Load])</f>
        <v>767.42658760000006</v>
      </c>
      <c r="AB526" s="11">
        <f>AVERAGEIF(Table15[Name],Table15[[#This Row],[Name]],Table15[ACC+DEC])</f>
        <v>141.96</v>
      </c>
      <c r="AC526" s="11">
        <f>AVERAGE(Table15[Total Distance (m)])</f>
        <v>5546.0900840188679</v>
      </c>
      <c r="AD526" s="11">
        <f>AVERAGE(Table15[HSD Above 20 km/h])</f>
        <v>248.67511279245289</v>
      </c>
      <c r="AE526" s="11">
        <f>AVERAGE(Table15[Maximum Velocity (km/h)])</f>
        <v>25.938714150943401</v>
      </c>
      <c r="AF526" s="11">
        <f>AVERAGE(Table15[Velocity Zone 4 (15-20 Km/h) (m)])</f>
        <v>585.63754809433908</v>
      </c>
      <c r="AG526" s="11">
        <f>AVERAGE(Table15[Velocity Zone 6 (25 + Km/h) (m)])</f>
        <v>55.103452830188672</v>
      </c>
      <c r="AH526" s="11">
        <f>AVERAGE(Table15[Acceleration B1-3 Total Efforts (Gen 2)])</f>
        <v>70.932075471698113</v>
      </c>
      <c r="AI526" s="11">
        <f>AVERAGE(Table15[Deceleration B1-3 Total Efforts (Gen 2)])</f>
        <v>58.513207547169813</v>
      </c>
      <c r="AJ526" s="11">
        <f>AVERAGE(Table15[High Intensity Distance (m)_&gt;15])</f>
        <v>834.31266088679206</v>
      </c>
      <c r="AK526" s="11">
        <f>AVERAGE(Table15[Velocity Zone 5 (20-25 Km/h) (m)])</f>
        <v>193.57165996226419</v>
      </c>
      <c r="AL526" s="11">
        <f>AVERAGE(Table15[Total Player Load])</f>
        <v>612.17092028301886</v>
      </c>
      <c r="AM526" s="11">
        <f>AVERAGE(Table15[ACC+DEC])</f>
        <v>129.44528301886791</v>
      </c>
      <c r="AN526" s="11" t="str">
        <f>TEXT(Table15[[#This Row],[Date]],"mmmm")</f>
        <v>août</v>
      </c>
      <c r="AO526" s="11" t="e">
        <f ca="1">_xlfn.MAXIFS(Table15[Total Distance (m)],Table15[Name],Table15[[#This Row],[Name]])</f>
        <v>#NAME?</v>
      </c>
      <c r="AP526" s="11" t="e">
        <f ca="1">_xlfn.MAXIFS(Table15[HSD Above 20 km/h],Table15[Name],Table15[[#This Row],[Name]])</f>
        <v>#NAME?</v>
      </c>
      <c r="AQ526" s="11" t="e">
        <f ca="1">_xlfn.MAXIFS(Table15[Maximum Velocity (km/h)],Table15[Name],Table15[[#This Row],[Name]])</f>
        <v>#NAME?</v>
      </c>
      <c r="AR526" s="9" t="e">
        <f ca="1">Table15[[#This Row],[Maximum Velocity (km/h)]]/Table15[[#This Row],[Max_Maximum Velocity (km/h)]]</f>
        <v>#NAME?</v>
      </c>
      <c r="AS526" s="11" t="e">
        <f ca="1">_xlfn.MAXIFS(Table15[Velocity Zone 4 (15-20 Km/h) (m)],Table15[Name],Table15[[#This Row],[Name]])</f>
        <v>#NAME?</v>
      </c>
      <c r="AT526" s="11" t="e">
        <f ca="1">_xlfn.MAXIFS(Table15[Velocity Zone 6 (25 + Km/h) (m)],Table15[Name],Table15[[#This Row],[Name]])</f>
        <v>#NAME?</v>
      </c>
      <c r="AU526" s="11" t="e">
        <f ca="1">_xlfn.MAXIFS(Table15[Acceleration B1-3 Total Efforts (Gen 2)],Table15[Name],Table15[[#This Row],[Name]])</f>
        <v>#NAME?</v>
      </c>
      <c r="AV526" s="11" t="e">
        <f ca="1">_xlfn.MAXIFS(Table15[Deceleration B1-3 Total Efforts (Gen 2)],Table15[Name],Table15[[#This Row],[Name]])</f>
        <v>#NAME?</v>
      </c>
      <c r="AW526" s="11" t="e">
        <f ca="1">_xlfn.MAXIFS(Table15[High Intensity Distance (m)_&gt;15],Table15[Name],Table15[[#This Row],[Name]])</f>
        <v>#NAME?</v>
      </c>
      <c r="AX526" s="11" t="e">
        <f ca="1">_xlfn.MAXIFS(Table15[Velocity Zone 5 (20-25 Km/h) (m)],Table15[Name],Table15[[#This Row],[Name]])</f>
        <v>#NAME?</v>
      </c>
      <c r="AY526" s="11" t="e">
        <f ca="1">_xlfn.MAXIFS(Table15[Total Player Load],Table15[Name],Table15[[#This Row],[Name]])</f>
        <v>#NAME?</v>
      </c>
      <c r="AZ526" s="11" t="e">
        <f ca="1">_xlfn.MAXIFS(Table15[ACC+DEC],Table15[Name],Table15[[#This Row],[Name]])</f>
        <v>#NAME?</v>
      </c>
      <c r="BA526" s="11">
        <f>CONVERT(Table15[[#This Row],[Total Duration]],"day","mn")</f>
        <v>69.76666666666668</v>
      </c>
      <c r="BB526" s="12">
        <f>Table15[[#This Row],[HSD Above 20 km/h]]/Table15[[#This Row],[Duration(min)]]</f>
        <v>4.6648350215002381</v>
      </c>
      <c r="BC526" s="12">
        <f>Table15[[#This Row],[Velocity Zone 4 (15-20 Km/h) (m)]]/Table15[[#This Row],[Duration(min)]]</f>
        <v>4.9626852842809352</v>
      </c>
      <c r="BD526" s="12">
        <f>Table15[[#This Row],[Velocity Zone 6 (25 + Km/h) (m)]]/Table15[[#This Row],[Duration(min)]]</f>
        <v>0.19163879598662203</v>
      </c>
      <c r="BE526" s="12">
        <f>Table15[[#This Row],[Acceleration B1-3 Total Efforts (Gen 2)]]/Table15[[#This Row],[Duration(min)]]</f>
        <v>1.0893454371715239</v>
      </c>
      <c r="BF526" s="12">
        <f>Table15[[#This Row],[Deceleration B1-3 Total Efforts (Gen 2)]]/Table15[[#This Row],[Duration(min)]]</f>
        <v>0.67367415193502134</v>
      </c>
      <c r="BG526" s="12">
        <f>Table15[[#This Row],[High Intensity Distance (m)_&gt;15]]/Table15[[#This Row],[Duration(min)]]</f>
        <v>9.6275203057811733</v>
      </c>
      <c r="BH526" s="12">
        <f>Table15[[#This Row],[Velocity Zone 5 (20-25 Km/h) (m)]]/Table15[[#This Row],[Duration(min)]]</f>
        <v>4.4731962255136164</v>
      </c>
      <c r="BI526" s="12">
        <f>Table15[[#This Row],[Total Player Load]]/Table15[[#This Row],[Duration(min)]]</f>
        <v>8.3014849020544652</v>
      </c>
      <c r="BJ526" s="12">
        <f>Table15[[#This Row],[ACC+DEC]]/Table15[[#This Row],[Duration(min)]]</f>
        <v>1.7630195891065452</v>
      </c>
      <c r="BK526" s="11"/>
      <c r="BL526" s="11"/>
    </row>
    <row r="527" spans="1:64" x14ac:dyDescent="0.3">
      <c r="A527" s="6" t="s">
        <v>31</v>
      </c>
      <c r="B527" s="6" t="s">
        <v>162</v>
      </c>
      <c r="C527" s="18" t="s">
        <v>332</v>
      </c>
      <c r="D527" s="6" t="s">
        <v>13</v>
      </c>
      <c r="E527" s="17" t="s">
        <v>336</v>
      </c>
      <c r="F527" s="19">
        <v>4045.2893100000001</v>
      </c>
      <c r="G527" s="19">
        <v>374.73</v>
      </c>
      <c r="H527" s="19">
        <v>25.71998</v>
      </c>
      <c r="I527" s="19">
        <v>330.26001000000002</v>
      </c>
      <c r="J527" s="19">
        <v>2.14</v>
      </c>
      <c r="K527" s="19">
        <v>65</v>
      </c>
      <c r="L527" s="19">
        <v>51</v>
      </c>
      <c r="M527" s="19">
        <v>704.99000999999998</v>
      </c>
      <c r="N527" s="19">
        <v>372.59</v>
      </c>
      <c r="O527" s="19">
        <v>469.51898</v>
      </c>
      <c r="P527" s="25">
        <v>58.84357</v>
      </c>
      <c r="Q527" s="26">
        <f>SUM(Table15[[#This Row],[Acceleration B1-3 Total Efforts (Gen 2)]:[Deceleration B1-3 Total Efforts (Gen 2)]])</f>
        <v>116</v>
      </c>
      <c r="R527" s="22">
        <f>AVERAGEIF(Table15[Name],Table15[[#This Row],[Name]],Table15[Total Distance (m)])</f>
        <v>5736.3535444827576</v>
      </c>
      <c r="S527" s="11">
        <f>AVERAGEIF(Table15[Name],Table15[[#This Row],[Name]],Table15[HSD Above 20 km/h])</f>
        <v>310.48689620689652</v>
      </c>
      <c r="T527" s="11">
        <f>AVERAGEIF(Table15[Name],Table15[[#This Row],[Name]],Table15[Maximum Velocity (km/h)])</f>
        <v>28.726263448275855</v>
      </c>
      <c r="U527" s="11">
        <f>AVERAGEIF(Table15[Name],Table15[[#This Row],[Name]],Table15[Velocity Zone 4 (15-20 Km/h) (m)])</f>
        <v>532.37862275862074</v>
      </c>
      <c r="V527" s="11">
        <f>AVERAGEIF(Table15[Name],Table15[[#This Row],[Name]],Table15[Velocity Zone 6 (25 + Km/h) (m)])</f>
        <v>94.211723793103417</v>
      </c>
      <c r="W527" s="11">
        <f>AVERAGEIF(Table15[Name],Table15[[#This Row],[Name]],Table15[Acceleration B1-3 Total Efforts (Gen 2)])</f>
        <v>72.41379310344827</v>
      </c>
      <c r="X527" s="11">
        <f>AVERAGEIF(Table15[Name],Table15[[#This Row],[Name]],Table15[Deceleration B1-3 Total Efforts (Gen 2)])</f>
        <v>61.517241379310342</v>
      </c>
      <c r="Y527" s="11">
        <f>AVERAGEIF(Table15[Name],Table15[[#This Row],[Name]],Table15[High Intensity Distance (m)_&gt;15])</f>
        <v>842.86551896551737</v>
      </c>
      <c r="Z527" s="11">
        <f>AVERAGEIF(Table15[Name],Table15[[#This Row],[Name]],Table15[Velocity Zone 5 (20-25 Km/h) (m)])</f>
        <v>216.27517241379309</v>
      </c>
      <c r="AA527" s="11">
        <f>AVERAGEIF(Table15[Name],Table15[[#This Row],[Name]],Table15[Total Player Load])</f>
        <v>644.87674827586204</v>
      </c>
      <c r="AB527" s="11">
        <f>AVERAGEIF(Table15[Name],Table15[[#This Row],[Name]],Table15[ACC+DEC])</f>
        <v>133.93103448275863</v>
      </c>
      <c r="AC527" s="11">
        <f>AVERAGE(Table15[Total Distance (m)])</f>
        <v>5546.0900840188679</v>
      </c>
      <c r="AD527" s="11">
        <f>AVERAGE(Table15[HSD Above 20 km/h])</f>
        <v>248.67511279245289</v>
      </c>
      <c r="AE527" s="11">
        <f>AVERAGE(Table15[Maximum Velocity (km/h)])</f>
        <v>25.938714150943401</v>
      </c>
      <c r="AF527" s="11">
        <f>AVERAGE(Table15[Velocity Zone 4 (15-20 Km/h) (m)])</f>
        <v>585.63754809433908</v>
      </c>
      <c r="AG527" s="11">
        <f>AVERAGE(Table15[Velocity Zone 6 (25 + Km/h) (m)])</f>
        <v>55.103452830188672</v>
      </c>
      <c r="AH527" s="11">
        <f>AVERAGE(Table15[Acceleration B1-3 Total Efforts (Gen 2)])</f>
        <v>70.932075471698113</v>
      </c>
      <c r="AI527" s="11">
        <f>AVERAGE(Table15[Deceleration B1-3 Total Efforts (Gen 2)])</f>
        <v>58.513207547169813</v>
      </c>
      <c r="AJ527" s="11">
        <f>AVERAGE(Table15[High Intensity Distance (m)_&gt;15])</f>
        <v>834.31266088679206</v>
      </c>
      <c r="AK527" s="11">
        <f>AVERAGE(Table15[Velocity Zone 5 (20-25 Km/h) (m)])</f>
        <v>193.57165996226419</v>
      </c>
      <c r="AL527" s="11">
        <f>AVERAGE(Table15[Total Player Load])</f>
        <v>612.17092028301886</v>
      </c>
      <c r="AM527" s="11">
        <f>AVERAGE(Table15[ACC+DEC])</f>
        <v>129.44528301886791</v>
      </c>
      <c r="AN527" s="11" t="str">
        <f>TEXT(Table15[[#This Row],[Date]],"mmmm")</f>
        <v>août</v>
      </c>
      <c r="AO527" s="11" t="e">
        <f ca="1">_xlfn.MAXIFS(Table15[Total Distance (m)],Table15[Name],Table15[[#This Row],[Name]])</f>
        <v>#NAME?</v>
      </c>
      <c r="AP527" s="11" t="e">
        <f ca="1">_xlfn.MAXIFS(Table15[HSD Above 20 km/h],Table15[Name],Table15[[#This Row],[Name]])</f>
        <v>#NAME?</v>
      </c>
      <c r="AQ527" s="11" t="e">
        <f ca="1">_xlfn.MAXIFS(Table15[Maximum Velocity (km/h)],Table15[Name],Table15[[#This Row],[Name]])</f>
        <v>#NAME?</v>
      </c>
      <c r="AR527" s="9" t="e">
        <f ca="1">Table15[[#This Row],[Maximum Velocity (km/h)]]/Table15[[#This Row],[Max_Maximum Velocity (km/h)]]</f>
        <v>#NAME?</v>
      </c>
      <c r="AS527" s="11" t="e">
        <f ca="1">_xlfn.MAXIFS(Table15[Velocity Zone 4 (15-20 Km/h) (m)],Table15[Name],Table15[[#This Row],[Name]])</f>
        <v>#NAME?</v>
      </c>
      <c r="AT527" s="11" t="e">
        <f ca="1">_xlfn.MAXIFS(Table15[Velocity Zone 6 (25 + Km/h) (m)],Table15[Name],Table15[[#This Row],[Name]])</f>
        <v>#NAME?</v>
      </c>
      <c r="AU527" s="11" t="e">
        <f ca="1">_xlfn.MAXIFS(Table15[Acceleration B1-3 Total Efforts (Gen 2)],Table15[Name],Table15[[#This Row],[Name]])</f>
        <v>#NAME?</v>
      </c>
      <c r="AV527" s="11" t="e">
        <f ca="1">_xlfn.MAXIFS(Table15[Deceleration B1-3 Total Efforts (Gen 2)],Table15[Name],Table15[[#This Row],[Name]])</f>
        <v>#NAME?</v>
      </c>
      <c r="AW527" s="11" t="e">
        <f ca="1">_xlfn.MAXIFS(Table15[High Intensity Distance (m)_&gt;15],Table15[Name],Table15[[#This Row],[Name]])</f>
        <v>#NAME?</v>
      </c>
      <c r="AX527" s="11" t="e">
        <f ca="1">_xlfn.MAXIFS(Table15[Velocity Zone 5 (20-25 Km/h) (m)],Table15[Name],Table15[[#This Row],[Name]])</f>
        <v>#NAME?</v>
      </c>
      <c r="AY527" s="11" t="e">
        <f ca="1">_xlfn.MAXIFS(Table15[Total Player Load],Table15[Name],Table15[[#This Row],[Name]])</f>
        <v>#NAME?</v>
      </c>
      <c r="AZ527" s="11" t="e">
        <f ca="1">_xlfn.MAXIFS(Table15[ACC+DEC],Table15[Name],Table15[[#This Row],[Name]])</f>
        <v>#NAME?</v>
      </c>
      <c r="BA527" s="11">
        <f>CONVERT(Table15[[#This Row],[Total Duration]],"day","mn")</f>
        <v>69.76666666666668</v>
      </c>
      <c r="BB527" s="12">
        <f>Table15[[#This Row],[HSD Above 20 km/h]]/Table15[[#This Row],[Duration(min)]]</f>
        <v>5.3711896798853314</v>
      </c>
      <c r="BC527" s="12">
        <f>Table15[[#This Row],[Velocity Zone 4 (15-20 Km/h) (m)]]/Table15[[#This Row],[Duration(min)]]</f>
        <v>4.7337794075489725</v>
      </c>
      <c r="BD527" s="12">
        <f>Table15[[#This Row],[Velocity Zone 6 (25 + Km/h) (m)]]/Table15[[#This Row],[Duration(min)]]</f>
        <v>3.0673674151935018E-2</v>
      </c>
      <c r="BE527" s="12">
        <f>Table15[[#This Row],[Acceleration B1-3 Total Efforts (Gen 2)]]/Table15[[#This Row],[Duration(min)]]</f>
        <v>0.93167701863354024</v>
      </c>
      <c r="BF527" s="12">
        <f>Table15[[#This Row],[Deceleration B1-3 Total Efforts (Gen 2)]]/Table15[[#This Row],[Duration(min)]]</f>
        <v>0.73100812231247003</v>
      </c>
      <c r="BG527" s="12">
        <f>Table15[[#This Row],[High Intensity Distance (m)_&gt;15]]/Table15[[#This Row],[Duration(min)]]</f>
        <v>10.104969087434302</v>
      </c>
      <c r="BH527" s="12">
        <f>Table15[[#This Row],[Velocity Zone 5 (20-25 Km/h) (m)]]/Table15[[#This Row],[Duration(min)]]</f>
        <v>5.340516005733396</v>
      </c>
      <c r="BI527" s="12">
        <f>Table15[[#This Row],[Total Player Load]]/Table15[[#This Row],[Duration(min)]]</f>
        <v>6.7298468227424735</v>
      </c>
      <c r="BJ527" s="12">
        <f>Table15[[#This Row],[ACC+DEC]]/Table15[[#This Row],[Duration(min)]]</f>
        <v>1.6626851409460102</v>
      </c>
      <c r="BK527" s="11"/>
      <c r="BL527" s="11"/>
    </row>
    <row r="528" spans="1:64" x14ac:dyDescent="0.3">
      <c r="A528" s="6" t="s">
        <v>32</v>
      </c>
      <c r="B528" s="6" t="s">
        <v>162</v>
      </c>
      <c r="C528" s="18" t="s">
        <v>332</v>
      </c>
      <c r="D528" s="6" t="s">
        <v>33</v>
      </c>
      <c r="E528" s="17" t="s">
        <v>336</v>
      </c>
      <c r="F528" s="19">
        <v>4359.9804700000004</v>
      </c>
      <c r="G528" s="19">
        <v>338.23000999999999</v>
      </c>
      <c r="H528" s="19">
        <v>24.19286</v>
      </c>
      <c r="I528" s="19">
        <v>435.64999</v>
      </c>
      <c r="J528" s="19">
        <v>0</v>
      </c>
      <c r="K528" s="19">
        <v>71</v>
      </c>
      <c r="L528" s="19">
        <v>45</v>
      </c>
      <c r="M528" s="19">
        <v>773.88</v>
      </c>
      <c r="N528" s="19">
        <v>338.23000999999999</v>
      </c>
      <c r="O528" s="19">
        <v>497.79901000000001</v>
      </c>
      <c r="P528" s="25">
        <v>62.49091</v>
      </c>
      <c r="Q528" s="26">
        <f>SUM(Table15[[#This Row],[Acceleration B1-3 Total Efforts (Gen 2)]:[Deceleration B1-3 Total Efforts (Gen 2)]])</f>
        <v>116</v>
      </c>
      <c r="R528" s="22">
        <f>AVERAGEIF(Table15[Name],Table15[[#This Row],[Name]],Table15[Total Distance (m)])</f>
        <v>6055.5326909677415</v>
      </c>
      <c r="S528" s="11">
        <f>AVERAGEIF(Table15[Name],Table15[[#This Row],[Name]],Table15[HSD Above 20 km/h])</f>
        <v>274.67451548387095</v>
      </c>
      <c r="T528" s="11">
        <f>AVERAGEIF(Table15[Name],Table15[[#This Row],[Name]],Table15[Maximum Velocity (km/h)])</f>
        <v>26.296229354838712</v>
      </c>
      <c r="U528" s="11">
        <f>AVERAGEIF(Table15[Name],Table15[[#This Row],[Name]],Table15[Velocity Zone 4 (15-20 Km/h) (m)])</f>
        <v>708.64805967741938</v>
      </c>
      <c r="V528" s="11">
        <f>AVERAGEIF(Table15[Name],Table15[[#This Row],[Name]],Table15[Velocity Zone 6 (25 + Km/h) (m)])</f>
        <v>66.10161225806452</v>
      </c>
      <c r="W528" s="11">
        <f>AVERAGEIF(Table15[Name],Table15[[#This Row],[Name]],Table15[Acceleration B1-3 Total Efforts (Gen 2)])</f>
        <v>82.935483870967744</v>
      </c>
      <c r="X528" s="11">
        <f>AVERAGEIF(Table15[Name],Table15[[#This Row],[Name]],Table15[Deceleration B1-3 Total Efforts (Gen 2)])</f>
        <v>67.774193548387103</v>
      </c>
      <c r="Y528" s="11">
        <f>AVERAGEIF(Table15[Name],Table15[[#This Row],[Name]],Table15[High Intensity Distance (m)_&gt;15])</f>
        <v>983.32257516129016</v>
      </c>
      <c r="Z528" s="11">
        <f>AVERAGEIF(Table15[Name],Table15[[#This Row],[Name]],Table15[Velocity Zone 5 (20-25 Km/h) (m)])</f>
        <v>208.5729032258065</v>
      </c>
      <c r="AA528" s="11">
        <f>AVERAGEIF(Table15[Name],Table15[[#This Row],[Name]],Table15[Total Player Load])</f>
        <v>684.52521000000002</v>
      </c>
      <c r="AB528" s="11">
        <f>AVERAGEIF(Table15[Name],Table15[[#This Row],[Name]],Table15[ACC+DEC])</f>
        <v>150.70967741935485</v>
      </c>
      <c r="AC528" s="11">
        <f>AVERAGE(Table15[Total Distance (m)])</f>
        <v>5546.0900840188679</v>
      </c>
      <c r="AD528" s="11">
        <f>AVERAGE(Table15[HSD Above 20 km/h])</f>
        <v>248.67511279245289</v>
      </c>
      <c r="AE528" s="11">
        <f>AVERAGE(Table15[Maximum Velocity (km/h)])</f>
        <v>25.938714150943401</v>
      </c>
      <c r="AF528" s="11">
        <f>AVERAGE(Table15[Velocity Zone 4 (15-20 Km/h) (m)])</f>
        <v>585.63754809433908</v>
      </c>
      <c r="AG528" s="11">
        <f>AVERAGE(Table15[Velocity Zone 6 (25 + Km/h) (m)])</f>
        <v>55.103452830188672</v>
      </c>
      <c r="AH528" s="11">
        <f>AVERAGE(Table15[Acceleration B1-3 Total Efforts (Gen 2)])</f>
        <v>70.932075471698113</v>
      </c>
      <c r="AI528" s="11">
        <f>AVERAGE(Table15[Deceleration B1-3 Total Efforts (Gen 2)])</f>
        <v>58.513207547169813</v>
      </c>
      <c r="AJ528" s="11">
        <f>AVERAGE(Table15[High Intensity Distance (m)_&gt;15])</f>
        <v>834.31266088679206</v>
      </c>
      <c r="AK528" s="11">
        <f>AVERAGE(Table15[Velocity Zone 5 (20-25 Km/h) (m)])</f>
        <v>193.57165996226419</v>
      </c>
      <c r="AL528" s="11">
        <f>AVERAGE(Table15[Total Player Load])</f>
        <v>612.17092028301886</v>
      </c>
      <c r="AM528" s="11">
        <f>AVERAGE(Table15[ACC+DEC])</f>
        <v>129.44528301886791</v>
      </c>
      <c r="AN528" s="11" t="str">
        <f>TEXT(Table15[[#This Row],[Date]],"mmmm")</f>
        <v>août</v>
      </c>
      <c r="AO528" s="11" t="e">
        <f ca="1">_xlfn.MAXIFS(Table15[Total Distance (m)],Table15[Name],Table15[[#This Row],[Name]])</f>
        <v>#NAME?</v>
      </c>
      <c r="AP528" s="11" t="e">
        <f ca="1">_xlfn.MAXIFS(Table15[HSD Above 20 km/h],Table15[Name],Table15[[#This Row],[Name]])</f>
        <v>#NAME?</v>
      </c>
      <c r="AQ528" s="11" t="e">
        <f ca="1">_xlfn.MAXIFS(Table15[Maximum Velocity (km/h)],Table15[Name],Table15[[#This Row],[Name]])</f>
        <v>#NAME?</v>
      </c>
      <c r="AR528" s="9" t="e">
        <f ca="1">Table15[[#This Row],[Maximum Velocity (km/h)]]/Table15[[#This Row],[Max_Maximum Velocity (km/h)]]</f>
        <v>#NAME?</v>
      </c>
      <c r="AS528" s="11" t="e">
        <f ca="1">_xlfn.MAXIFS(Table15[Velocity Zone 4 (15-20 Km/h) (m)],Table15[Name],Table15[[#This Row],[Name]])</f>
        <v>#NAME?</v>
      </c>
      <c r="AT528" s="11" t="e">
        <f ca="1">_xlfn.MAXIFS(Table15[Velocity Zone 6 (25 + Km/h) (m)],Table15[Name],Table15[[#This Row],[Name]])</f>
        <v>#NAME?</v>
      </c>
      <c r="AU528" s="11" t="e">
        <f ca="1">_xlfn.MAXIFS(Table15[Acceleration B1-3 Total Efforts (Gen 2)],Table15[Name],Table15[[#This Row],[Name]])</f>
        <v>#NAME?</v>
      </c>
      <c r="AV528" s="11" t="e">
        <f ca="1">_xlfn.MAXIFS(Table15[Deceleration B1-3 Total Efforts (Gen 2)],Table15[Name],Table15[[#This Row],[Name]])</f>
        <v>#NAME?</v>
      </c>
      <c r="AW528" s="11" t="e">
        <f ca="1">_xlfn.MAXIFS(Table15[High Intensity Distance (m)_&gt;15],Table15[Name],Table15[[#This Row],[Name]])</f>
        <v>#NAME?</v>
      </c>
      <c r="AX528" s="11" t="e">
        <f ca="1">_xlfn.MAXIFS(Table15[Velocity Zone 5 (20-25 Km/h) (m)],Table15[Name],Table15[[#This Row],[Name]])</f>
        <v>#NAME?</v>
      </c>
      <c r="AY528" s="11" t="e">
        <f ca="1">_xlfn.MAXIFS(Table15[Total Player Load],Table15[Name],Table15[[#This Row],[Name]])</f>
        <v>#NAME?</v>
      </c>
      <c r="AZ528" s="11" t="e">
        <f ca="1">_xlfn.MAXIFS(Table15[ACC+DEC],Table15[Name],Table15[[#This Row],[Name]])</f>
        <v>#NAME?</v>
      </c>
      <c r="BA528" s="11">
        <f>CONVERT(Table15[[#This Row],[Total Duration]],"day","mn")</f>
        <v>69.76666666666668</v>
      </c>
      <c r="BB528" s="12">
        <f>Table15[[#This Row],[HSD Above 20 km/h]]/Table15[[#This Row],[Duration(min)]]</f>
        <v>4.8480173435260383</v>
      </c>
      <c r="BC528" s="12">
        <f>Table15[[#This Row],[Velocity Zone 4 (15-20 Km/h) (m)]]/Table15[[#This Row],[Duration(min)]]</f>
        <v>6.2443859053989481</v>
      </c>
      <c r="BD528" s="12">
        <f>Table15[[#This Row],[Velocity Zone 6 (25 + Km/h) (m)]]/Table15[[#This Row],[Duration(min)]]</f>
        <v>0</v>
      </c>
      <c r="BE528" s="12">
        <f>Table15[[#This Row],[Acceleration B1-3 Total Efforts (Gen 2)]]/Table15[[#This Row],[Duration(min)]]</f>
        <v>1.0176779741997131</v>
      </c>
      <c r="BF528" s="12">
        <f>Table15[[#This Row],[Deceleration B1-3 Total Efforts (Gen 2)]]/Table15[[#This Row],[Duration(min)]]</f>
        <v>0.6450071667462971</v>
      </c>
      <c r="BG528" s="12">
        <f>Table15[[#This Row],[High Intensity Distance (m)_&gt;15]]/Table15[[#This Row],[Duration(min)]]</f>
        <v>11.092403248924986</v>
      </c>
      <c r="BH528" s="12">
        <f>Table15[[#This Row],[Velocity Zone 5 (20-25 Km/h) (m)]]/Table15[[#This Row],[Duration(min)]]</f>
        <v>4.8480173435260383</v>
      </c>
      <c r="BI528" s="12">
        <f>Table15[[#This Row],[Total Player Load]]/Table15[[#This Row],[Duration(min)]]</f>
        <v>7.1351984233158134</v>
      </c>
      <c r="BJ528" s="12">
        <f>Table15[[#This Row],[ACC+DEC]]/Table15[[#This Row],[Duration(min)]]</f>
        <v>1.6626851409460102</v>
      </c>
      <c r="BK528" s="11"/>
      <c r="BL528" s="11"/>
    </row>
    <row r="529" spans="1:64" x14ac:dyDescent="0.3">
      <c r="A529" s="6" t="s">
        <v>34</v>
      </c>
      <c r="B529" s="6" t="s">
        <v>162</v>
      </c>
      <c r="C529" s="18" t="s">
        <v>332</v>
      </c>
      <c r="D529" s="6" t="s">
        <v>19</v>
      </c>
      <c r="E529" s="17" t="s">
        <v>335</v>
      </c>
      <c r="F529" s="19">
        <v>2793.3410600000002</v>
      </c>
      <c r="G529" s="19">
        <v>19.82</v>
      </c>
      <c r="H529" s="19">
        <v>20.695070000000001</v>
      </c>
      <c r="I529" s="19">
        <v>478.07999000000001</v>
      </c>
      <c r="J529" s="19">
        <v>0</v>
      </c>
      <c r="K529" s="19">
        <v>23</v>
      </c>
      <c r="L529" s="19">
        <v>6</v>
      </c>
      <c r="M529" s="19">
        <v>497.89999</v>
      </c>
      <c r="N529" s="19">
        <v>19.82</v>
      </c>
      <c r="O529" s="19">
        <v>256.14420000000001</v>
      </c>
      <c r="P529" s="25">
        <v>54.42174</v>
      </c>
      <c r="Q529" s="26">
        <f>SUM(Table15[[#This Row],[Acceleration B1-3 Total Efforts (Gen 2)]:[Deceleration B1-3 Total Efforts (Gen 2)]])</f>
        <v>29</v>
      </c>
      <c r="R529" s="22">
        <f>AVERAGEIF(Table15[Name],Table15[[#This Row],[Name]],Table15[Total Distance (m)])</f>
        <v>5581.052372000001</v>
      </c>
      <c r="S529" s="11">
        <f>AVERAGEIF(Table15[Name],Table15[[#This Row],[Name]],Table15[HSD Above 20 km/h])</f>
        <v>222.46299999999994</v>
      </c>
      <c r="T529" s="11">
        <f>AVERAGEIF(Table15[Name],Table15[[#This Row],[Name]],Table15[Maximum Velocity (km/h)])</f>
        <v>25.694832333333334</v>
      </c>
      <c r="U529" s="11">
        <f>AVERAGEIF(Table15[Name],Table15[[#This Row],[Name]],Table15[Velocity Zone 4 (15-20 Km/h) (m)])</f>
        <v>541.62199466666652</v>
      </c>
      <c r="V529" s="11">
        <f>AVERAGEIF(Table15[Name],Table15[[#This Row],[Name]],Table15[Velocity Zone 6 (25 + Km/h) (m)])</f>
        <v>43.164333333333325</v>
      </c>
      <c r="W529" s="11">
        <f>AVERAGEIF(Table15[Name],Table15[[#This Row],[Name]],Table15[Acceleration B1-3 Total Efforts (Gen 2)])</f>
        <v>53.666666666666664</v>
      </c>
      <c r="X529" s="11">
        <f>AVERAGEIF(Table15[Name],Table15[[#This Row],[Name]],Table15[Deceleration B1-3 Total Efforts (Gen 2)])</f>
        <v>40</v>
      </c>
      <c r="Y529" s="11">
        <f>AVERAGEIF(Table15[Name],Table15[[#This Row],[Name]],Table15[High Intensity Distance (m)_&gt;15])</f>
        <v>764.0849946666666</v>
      </c>
      <c r="Z529" s="11">
        <f>AVERAGEIF(Table15[Name],Table15[[#This Row],[Name]],Table15[Velocity Zone 5 (20-25 Km/h) (m)])</f>
        <v>179.29866666666666</v>
      </c>
      <c r="AA529" s="11">
        <f>AVERAGEIF(Table15[Name],Table15[[#This Row],[Name]],Table15[Total Player Load])</f>
        <v>509.93909600000012</v>
      </c>
      <c r="AB529" s="11">
        <f>AVERAGEIF(Table15[Name],Table15[[#This Row],[Name]],Table15[ACC+DEC])</f>
        <v>93.666666666666671</v>
      </c>
      <c r="AC529" s="11">
        <f>AVERAGE(Table15[Total Distance (m)])</f>
        <v>5546.0900840188679</v>
      </c>
      <c r="AD529" s="11">
        <f>AVERAGE(Table15[HSD Above 20 km/h])</f>
        <v>248.67511279245289</v>
      </c>
      <c r="AE529" s="11">
        <f>AVERAGE(Table15[Maximum Velocity (km/h)])</f>
        <v>25.938714150943401</v>
      </c>
      <c r="AF529" s="11">
        <f>AVERAGE(Table15[Velocity Zone 4 (15-20 Km/h) (m)])</f>
        <v>585.63754809433908</v>
      </c>
      <c r="AG529" s="11">
        <f>AVERAGE(Table15[Velocity Zone 6 (25 + Km/h) (m)])</f>
        <v>55.103452830188672</v>
      </c>
      <c r="AH529" s="11">
        <f>AVERAGE(Table15[Acceleration B1-3 Total Efforts (Gen 2)])</f>
        <v>70.932075471698113</v>
      </c>
      <c r="AI529" s="11">
        <f>AVERAGE(Table15[Deceleration B1-3 Total Efforts (Gen 2)])</f>
        <v>58.513207547169813</v>
      </c>
      <c r="AJ529" s="11">
        <f>AVERAGE(Table15[High Intensity Distance (m)_&gt;15])</f>
        <v>834.31266088679206</v>
      </c>
      <c r="AK529" s="11">
        <f>AVERAGE(Table15[Velocity Zone 5 (20-25 Km/h) (m)])</f>
        <v>193.57165996226419</v>
      </c>
      <c r="AL529" s="11">
        <f>AVERAGE(Table15[Total Player Load])</f>
        <v>612.17092028301886</v>
      </c>
      <c r="AM529" s="11">
        <f>AVERAGE(Table15[ACC+DEC])</f>
        <v>129.44528301886791</v>
      </c>
      <c r="AN529" s="11" t="str">
        <f>TEXT(Table15[[#This Row],[Date]],"mmmm")</f>
        <v>août</v>
      </c>
      <c r="AO529" s="11" t="e">
        <f ca="1">_xlfn.MAXIFS(Table15[Total Distance (m)],Table15[Name],Table15[[#This Row],[Name]])</f>
        <v>#NAME?</v>
      </c>
      <c r="AP529" s="11" t="e">
        <f ca="1">_xlfn.MAXIFS(Table15[HSD Above 20 km/h],Table15[Name],Table15[[#This Row],[Name]])</f>
        <v>#NAME?</v>
      </c>
      <c r="AQ529" s="11" t="e">
        <f ca="1">_xlfn.MAXIFS(Table15[Maximum Velocity (km/h)],Table15[Name],Table15[[#This Row],[Name]])</f>
        <v>#NAME?</v>
      </c>
      <c r="AR529" s="9" t="e">
        <f ca="1">Table15[[#This Row],[Maximum Velocity (km/h)]]/Table15[[#This Row],[Max_Maximum Velocity (km/h)]]</f>
        <v>#NAME?</v>
      </c>
      <c r="AS529" s="11" t="e">
        <f ca="1">_xlfn.MAXIFS(Table15[Velocity Zone 4 (15-20 Km/h) (m)],Table15[Name],Table15[[#This Row],[Name]])</f>
        <v>#NAME?</v>
      </c>
      <c r="AT529" s="11" t="e">
        <f ca="1">_xlfn.MAXIFS(Table15[Velocity Zone 6 (25 + Km/h) (m)],Table15[Name],Table15[[#This Row],[Name]])</f>
        <v>#NAME?</v>
      </c>
      <c r="AU529" s="11" t="e">
        <f ca="1">_xlfn.MAXIFS(Table15[Acceleration B1-3 Total Efforts (Gen 2)],Table15[Name],Table15[[#This Row],[Name]])</f>
        <v>#NAME?</v>
      </c>
      <c r="AV529" s="11" t="e">
        <f ca="1">_xlfn.MAXIFS(Table15[Deceleration B1-3 Total Efforts (Gen 2)],Table15[Name],Table15[[#This Row],[Name]])</f>
        <v>#NAME?</v>
      </c>
      <c r="AW529" s="11" t="e">
        <f ca="1">_xlfn.MAXIFS(Table15[High Intensity Distance (m)_&gt;15],Table15[Name],Table15[[#This Row],[Name]])</f>
        <v>#NAME?</v>
      </c>
      <c r="AX529" s="11" t="e">
        <f ca="1">_xlfn.MAXIFS(Table15[Velocity Zone 5 (20-25 Km/h) (m)],Table15[Name],Table15[[#This Row],[Name]])</f>
        <v>#NAME?</v>
      </c>
      <c r="AY529" s="11" t="e">
        <f ca="1">_xlfn.MAXIFS(Table15[Total Player Load],Table15[Name],Table15[[#This Row],[Name]])</f>
        <v>#NAME?</v>
      </c>
      <c r="AZ529" s="11" t="e">
        <f ca="1">_xlfn.MAXIFS(Table15[ACC+DEC],Table15[Name],Table15[[#This Row],[Name]])</f>
        <v>#NAME?</v>
      </c>
      <c r="BA529" s="11">
        <f>CONVERT(Table15[[#This Row],[Total Duration]],"day","mn")</f>
        <v>51.316666666666677</v>
      </c>
      <c r="BB529" s="12">
        <f>Table15[[#This Row],[HSD Above 20 km/h]]/Table15[[#This Row],[Duration(min)]]</f>
        <v>0.38622929522572258</v>
      </c>
      <c r="BC529" s="12">
        <f>Table15[[#This Row],[Velocity Zone 4 (15-20 Km/h) (m)]]/Table15[[#This Row],[Duration(min)]]</f>
        <v>9.3162713218577444</v>
      </c>
      <c r="BD529" s="12">
        <f>Table15[[#This Row],[Velocity Zone 6 (25 + Km/h) (m)]]/Table15[[#This Row],[Duration(min)]]</f>
        <v>0</v>
      </c>
      <c r="BE529" s="12">
        <f>Table15[[#This Row],[Acceleration B1-3 Total Efforts (Gen 2)]]/Table15[[#This Row],[Duration(min)]]</f>
        <v>0.44819746670997068</v>
      </c>
      <c r="BF529" s="12">
        <f>Table15[[#This Row],[Deceleration B1-3 Total Efforts (Gen 2)]]/Table15[[#This Row],[Duration(min)]]</f>
        <v>0.11692107827216626</v>
      </c>
      <c r="BG529" s="12">
        <f>Table15[[#This Row],[High Intensity Distance (m)_&gt;15]]/Table15[[#This Row],[Duration(min)]]</f>
        <v>9.7025006170834676</v>
      </c>
      <c r="BH529" s="12">
        <f>Table15[[#This Row],[Velocity Zone 5 (20-25 Km/h) (m)]]/Table15[[#This Row],[Duration(min)]]</f>
        <v>0.38622929522572258</v>
      </c>
      <c r="BI529" s="12">
        <f>Table15[[#This Row],[Total Player Load]]/Table15[[#This Row],[Duration(min)]]</f>
        <v>4.9914426761935689</v>
      </c>
      <c r="BJ529" s="12">
        <f>Table15[[#This Row],[ACC+DEC]]/Table15[[#This Row],[Duration(min)]]</f>
        <v>0.56511854498213698</v>
      </c>
      <c r="BK529" s="11"/>
      <c r="BL529" s="11"/>
    </row>
    <row r="530" spans="1:64" x14ac:dyDescent="0.3">
      <c r="A530" s="6" t="s">
        <v>132</v>
      </c>
      <c r="B530" s="6" t="s">
        <v>162</v>
      </c>
      <c r="C530" s="18" t="s">
        <v>332</v>
      </c>
      <c r="D530" s="6" t="s">
        <v>133</v>
      </c>
      <c r="E530" s="17" t="s">
        <v>341</v>
      </c>
      <c r="F530" s="19">
        <v>4326.44092</v>
      </c>
      <c r="G530" s="19">
        <v>373.41</v>
      </c>
      <c r="H530" s="19">
        <v>29.27826</v>
      </c>
      <c r="I530" s="19">
        <v>389.56</v>
      </c>
      <c r="J530" s="19">
        <v>21.19</v>
      </c>
      <c r="K530" s="19">
        <v>83</v>
      </c>
      <c r="L530" s="19">
        <v>51</v>
      </c>
      <c r="M530" s="19">
        <v>762.97</v>
      </c>
      <c r="N530" s="19">
        <v>352.22</v>
      </c>
      <c r="O530" s="19">
        <v>506.95074</v>
      </c>
      <c r="P530" s="25">
        <v>64.854780000000005</v>
      </c>
      <c r="Q530" s="26">
        <f>SUM(Table15[[#This Row],[Acceleration B1-3 Total Efforts (Gen 2)]:[Deceleration B1-3 Total Efforts (Gen 2)]])</f>
        <v>134</v>
      </c>
      <c r="R530" s="22">
        <f>AVERAGEIF(Table15[Name],Table15[[#This Row],[Name]],Table15[Total Distance (m)])</f>
        <v>5479.0795495652173</v>
      </c>
      <c r="S530" s="11">
        <f>AVERAGEIF(Table15[Name],Table15[[#This Row],[Name]],Table15[HSD Above 20 km/h])</f>
        <v>386.95826173913048</v>
      </c>
      <c r="T530" s="11">
        <f>AVERAGEIF(Table15[Name],Table15[[#This Row],[Name]],Table15[Maximum Velocity (km/h)])</f>
        <v>29.089952173913051</v>
      </c>
      <c r="U530" s="11">
        <f>AVERAGEIF(Table15[Name],Table15[[#This Row],[Name]],Table15[Velocity Zone 4 (15-20 Km/h) (m)])</f>
        <v>636.45826130434773</v>
      </c>
      <c r="V530" s="11">
        <f>AVERAGEIF(Table15[Name],Table15[[#This Row],[Name]],Table15[Velocity Zone 6 (25 + Km/h) (m)])</f>
        <v>92.425217391304358</v>
      </c>
      <c r="W530" s="11">
        <f>AVERAGEIF(Table15[Name],Table15[[#This Row],[Name]],Table15[Acceleration B1-3 Total Efforts (Gen 2)])</f>
        <v>88.347826086956516</v>
      </c>
      <c r="X530" s="11">
        <f>AVERAGEIF(Table15[Name],Table15[[#This Row],[Name]],Table15[Deceleration B1-3 Total Efforts (Gen 2)])</f>
        <v>63.434782608695649</v>
      </c>
      <c r="Y530" s="11">
        <f>AVERAGEIF(Table15[Name],Table15[[#This Row],[Name]],Table15[High Intensity Distance (m)_&gt;15])</f>
        <v>1023.4165230434783</v>
      </c>
      <c r="Z530" s="11">
        <f>AVERAGEIF(Table15[Name],Table15[[#This Row],[Name]],Table15[Velocity Zone 5 (20-25 Km/h) (m)])</f>
        <v>294.53304434782609</v>
      </c>
      <c r="AA530" s="11">
        <f>AVERAGEIF(Table15[Name],Table15[[#This Row],[Name]],Table15[Total Player Load])</f>
        <v>648.57789217391303</v>
      </c>
      <c r="AB530" s="11">
        <f>AVERAGEIF(Table15[Name],Table15[[#This Row],[Name]],Table15[ACC+DEC])</f>
        <v>151.78260869565219</v>
      </c>
      <c r="AC530" s="11">
        <f>AVERAGE(Table15[Total Distance (m)])</f>
        <v>5546.0900840188679</v>
      </c>
      <c r="AD530" s="11">
        <f>AVERAGE(Table15[HSD Above 20 km/h])</f>
        <v>248.67511279245289</v>
      </c>
      <c r="AE530" s="11">
        <f>AVERAGE(Table15[Maximum Velocity (km/h)])</f>
        <v>25.938714150943401</v>
      </c>
      <c r="AF530" s="11">
        <f>AVERAGE(Table15[Velocity Zone 4 (15-20 Km/h) (m)])</f>
        <v>585.63754809433908</v>
      </c>
      <c r="AG530" s="11">
        <f>AVERAGE(Table15[Velocity Zone 6 (25 + Km/h) (m)])</f>
        <v>55.103452830188672</v>
      </c>
      <c r="AH530" s="11">
        <f>AVERAGE(Table15[Acceleration B1-3 Total Efforts (Gen 2)])</f>
        <v>70.932075471698113</v>
      </c>
      <c r="AI530" s="11">
        <f>AVERAGE(Table15[Deceleration B1-3 Total Efforts (Gen 2)])</f>
        <v>58.513207547169813</v>
      </c>
      <c r="AJ530" s="11">
        <f>AVERAGE(Table15[High Intensity Distance (m)_&gt;15])</f>
        <v>834.31266088679206</v>
      </c>
      <c r="AK530" s="11">
        <f>AVERAGE(Table15[Velocity Zone 5 (20-25 Km/h) (m)])</f>
        <v>193.57165996226419</v>
      </c>
      <c r="AL530" s="11">
        <f>AVERAGE(Table15[Total Player Load])</f>
        <v>612.17092028301886</v>
      </c>
      <c r="AM530" s="11">
        <f>AVERAGE(Table15[ACC+DEC])</f>
        <v>129.44528301886791</v>
      </c>
      <c r="AN530" s="11" t="str">
        <f>TEXT(Table15[[#This Row],[Date]],"mmmm")</f>
        <v>août</v>
      </c>
      <c r="AO530" s="11" t="e">
        <f ca="1">_xlfn.MAXIFS(Table15[Total Distance (m)],Table15[Name],Table15[[#This Row],[Name]])</f>
        <v>#NAME?</v>
      </c>
      <c r="AP530" s="11" t="e">
        <f ca="1">_xlfn.MAXIFS(Table15[HSD Above 20 km/h],Table15[Name],Table15[[#This Row],[Name]])</f>
        <v>#NAME?</v>
      </c>
      <c r="AQ530" s="11" t="e">
        <f ca="1">_xlfn.MAXIFS(Table15[Maximum Velocity (km/h)],Table15[Name],Table15[[#This Row],[Name]])</f>
        <v>#NAME?</v>
      </c>
      <c r="AR530" s="9" t="e">
        <f ca="1">Table15[[#This Row],[Maximum Velocity (km/h)]]/Table15[[#This Row],[Max_Maximum Velocity (km/h)]]</f>
        <v>#NAME?</v>
      </c>
      <c r="AS530" s="11" t="e">
        <f ca="1">_xlfn.MAXIFS(Table15[Velocity Zone 4 (15-20 Km/h) (m)],Table15[Name],Table15[[#This Row],[Name]])</f>
        <v>#NAME?</v>
      </c>
      <c r="AT530" s="11" t="e">
        <f ca="1">_xlfn.MAXIFS(Table15[Velocity Zone 6 (25 + Km/h) (m)],Table15[Name],Table15[[#This Row],[Name]])</f>
        <v>#NAME?</v>
      </c>
      <c r="AU530" s="11" t="e">
        <f ca="1">_xlfn.MAXIFS(Table15[Acceleration B1-3 Total Efforts (Gen 2)],Table15[Name],Table15[[#This Row],[Name]])</f>
        <v>#NAME?</v>
      </c>
      <c r="AV530" s="11" t="e">
        <f ca="1">_xlfn.MAXIFS(Table15[Deceleration B1-3 Total Efforts (Gen 2)],Table15[Name],Table15[[#This Row],[Name]])</f>
        <v>#NAME?</v>
      </c>
      <c r="AW530" s="11" t="e">
        <f ca="1">_xlfn.MAXIFS(Table15[High Intensity Distance (m)_&gt;15],Table15[Name],Table15[[#This Row],[Name]])</f>
        <v>#NAME?</v>
      </c>
      <c r="AX530" s="11" t="e">
        <f ca="1">_xlfn.MAXIFS(Table15[Velocity Zone 5 (20-25 Km/h) (m)],Table15[Name],Table15[[#This Row],[Name]])</f>
        <v>#NAME?</v>
      </c>
      <c r="AY530" s="11" t="e">
        <f ca="1">_xlfn.MAXIFS(Table15[Total Player Load],Table15[Name],Table15[[#This Row],[Name]])</f>
        <v>#NAME?</v>
      </c>
      <c r="AZ530" s="11" t="e">
        <f ca="1">_xlfn.MAXIFS(Table15[ACC+DEC],Table15[Name],Table15[[#This Row],[Name]])</f>
        <v>#NAME?</v>
      </c>
      <c r="BA530" s="11">
        <f>CONVERT(Table15[[#This Row],[Total Duration]],"day","mn")</f>
        <v>66.699999999999989</v>
      </c>
      <c r="BB530" s="12">
        <f>Table15[[#This Row],[HSD Above 20 km/h]]/Table15[[#This Row],[Duration(min)]]</f>
        <v>5.5983508245877074</v>
      </c>
      <c r="BC530" s="12">
        <f>Table15[[#This Row],[Velocity Zone 4 (15-20 Km/h) (m)]]/Table15[[#This Row],[Duration(min)]]</f>
        <v>5.8404797601199414</v>
      </c>
      <c r="BD530" s="12">
        <f>Table15[[#This Row],[Velocity Zone 6 (25 + Km/h) (m)]]/Table15[[#This Row],[Duration(min)]]</f>
        <v>0.31769115442278867</v>
      </c>
      <c r="BE530" s="12">
        <f>Table15[[#This Row],[Acceleration B1-3 Total Efforts (Gen 2)]]/Table15[[#This Row],[Duration(min)]]</f>
        <v>1.244377811094453</v>
      </c>
      <c r="BF530" s="12">
        <f>Table15[[#This Row],[Deceleration B1-3 Total Efforts (Gen 2)]]/Table15[[#This Row],[Duration(min)]]</f>
        <v>0.76461769115442291</v>
      </c>
      <c r="BG530" s="12">
        <f>Table15[[#This Row],[High Intensity Distance (m)_&gt;15]]/Table15[[#This Row],[Duration(min)]]</f>
        <v>11.438830584707649</v>
      </c>
      <c r="BH530" s="12">
        <f>Table15[[#This Row],[Velocity Zone 5 (20-25 Km/h) (m)]]/Table15[[#This Row],[Duration(min)]]</f>
        <v>5.2806596701649191</v>
      </c>
      <c r="BI530" s="12">
        <f>Table15[[#This Row],[Total Player Load]]/Table15[[#This Row],[Duration(min)]]</f>
        <v>7.6004608695652189</v>
      </c>
      <c r="BJ530" s="12">
        <f>Table15[[#This Row],[ACC+DEC]]/Table15[[#This Row],[Duration(min)]]</f>
        <v>2.0089955022488759</v>
      </c>
      <c r="BK530" s="11"/>
      <c r="BL530" s="11"/>
    </row>
    <row r="531" spans="1:64" x14ac:dyDescent="0.3">
      <c r="A531" s="6" t="s">
        <v>38</v>
      </c>
      <c r="B531" s="6" t="s">
        <v>162</v>
      </c>
      <c r="C531" s="18" t="s">
        <v>332</v>
      </c>
      <c r="D531" s="6" t="s">
        <v>36</v>
      </c>
      <c r="E531" s="17" t="s">
        <v>336</v>
      </c>
      <c r="F531" s="19">
        <v>4008.4860800000001</v>
      </c>
      <c r="G531" s="19">
        <v>251.27</v>
      </c>
      <c r="H531" s="19">
        <v>24.418310000000002</v>
      </c>
      <c r="I531" s="19">
        <v>310.63</v>
      </c>
      <c r="J531" s="19">
        <v>0</v>
      </c>
      <c r="K531" s="19">
        <v>65</v>
      </c>
      <c r="L531" s="19">
        <v>57</v>
      </c>
      <c r="M531" s="19">
        <v>561.9</v>
      </c>
      <c r="N531" s="19">
        <v>251.27</v>
      </c>
      <c r="O531" s="19">
        <v>449.68243000000001</v>
      </c>
      <c r="P531" s="25">
        <v>57.453000000000003</v>
      </c>
      <c r="Q531" s="26">
        <f>SUM(Table15[[#This Row],[Acceleration B1-3 Total Efforts (Gen 2)]:[Deceleration B1-3 Total Efforts (Gen 2)]])</f>
        <v>122</v>
      </c>
      <c r="R531" s="22">
        <f>AVERAGEIF(Table15[Name],Table15[[#This Row],[Name]],Table15[Total Distance (m)])</f>
        <v>5862.2701721428584</v>
      </c>
      <c r="S531" s="11">
        <f>AVERAGEIF(Table15[Name],Table15[[#This Row],[Name]],Table15[HSD Above 20 km/h])</f>
        <v>234.10142785714288</v>
      </c>
      <c r="T531" s="11">
        <f>AVERAGEIF(Table15[Name],Table15[[#This Row],[Name]],Table15[Maximum Velocity (km/h)])</f>
        <v>25.695756428571428</v>
      </c>
      <c r="U531" s="11">
        <f>AVERAGEIF(Table15[Name],Table15[[#This Row],[Name]],Table15[Velocity Zone 4 (15-20 Km/h) (m)])</f>
        <v>673.12214035714283</v>
      </c>
      <c r="V531" s="11">
        <f>AVERAGEIF(Table15[Name],Table15[[#This Row],[Name]],Table15[Velocity Zone 6 (25 + Km/h) (m)])</f>
        <v>30.467142857142857</v>
      </c>
      <c r="W531" s="11">
        <f>AVERAGEIF(Table15[Name],Table15[[#This Row],[Name]],Table15[Acceleration B1-3 Total Efforts (Gen 2)])</f>
        <v>78.285714285714292</v>
      </c>
      <c r="X531" s="11">
        <f>AVERAGEIF(Table15[Name],Table15[[#This Row],[Name]],Table15[Deceleration B1-3 Total Efforts (Gen 2)])</f>
        <v>71.178571428571431</v>
      </c>
      <c r="Y531" s="11">
        <f>AVERAGEIF(Table15[Name],Table15[[#This Row],[Name]],Table15[High Intensity Distance (m)_&gt;15])</f>
        <v>907.22356821428571</v>
      </c>
      <c r="Z531" s="11">
        <f>AVERAGEIF(Table15[Name],Table15[[#This Row],[Name]],Table15[Velocity Zone 5 (20-25 Km/h) (m)])</f>
        <v>203.63428500000001</v>
      </c>
      <c r="AA531" s="11">
        <f>AVERAGEIF(Table15[Name],Table15[[#This Row],[Name]],Table15[Total Player Load])</f>
        <v>656.75099392857157</v>
      </c>
      <c r="AB531" s="11">
        <f>AVERAGEIF(Table15[Name],Table15[[#This Row],[Name]],Table15[ACC+DEC])</f>
        <v>149.46428571428572</v>
      </c>
      <c r="AC531" s="11">
        <f>AVERAGE(Table15[Total Distance (m)])</f>
        <v>5546.0900840188679</v>
      </c>
      <c r="AD531" s="11">
        <f>AVERAGE(Table15[HSD Above 20 km/h])</f>
        <v>248.67511279245289</v>
      </c>
      <c r="AE531" s="11">
        <f>AVERAGE(Table15[Maximum Velocity (km/h)])</f>
        <v>25.938714150943401</v>
      </c>
      <c r="AF531" s="11">
        <f>AVERAGE(Table15[Velocity Zone 4 (15-20 Km/h) (m)])</f>
        <v>585.63754809433908</v>
      </c>
      <c r="AG531" s="11">
        <f>AVERAGE(Table15[Velocity Zone 6 (25 + Km/h) (m)])</f>
        <v>55.103452830188672</v>
      </c>
      <c r="AH531" s="11">
        <f>AVERAGE(Table15[Acceleration B1-3 Total Efforts (Gen 2)])</f>
        <v>70.932075471698113</v>
      </c>
      <c r="AI531" s="11">
        <f>AVERAGE(Table15[Deceleration B1-3 Total Efforts (Gen 2)])</f>
        <v>58.513207547169813</v>
      </c>
      <c r="AJ531" s="11">
        <f>AVERAGE(Table15[High Intensity Distance (m)_&gt;15])</f>
        <v>834.31266088679206</v>
      </c>
      <c r="AK531" s="11">
        <f>AVERAGE(Table15[Velocity Zone 5 (20-25 Km/h) (m)])</f>
        <v>193.57165996226419</v>
      </c>
      <c r="AL531" s="11">
        <f>AVERAGE(Table15[Total Player Load])</f>
        <v>612.17092028301886</v>
      </c>
      <c r="AM531" s="11">
        <f>AVERAGE(Table15[ACC+DEC])</f>
        <v>129.44528301886791</v>
      </c>
      <c r="AN531" s="11" t="str">
        <f>TEXT(Table15[[#This Row],[Date]],"mmmm")</f>
        <v>août</v>
      </c>
      <c r="AO531" s="11" t="e">
        <f ca="1">_xlfn.MAXIFS(Table15[Total Distance (m)],Table15[Name],Table15[[#This Row],[Name]])</f>
        <v>#NAME?</v>
      </c>
      <c r="AP531" s="11" t="e">
        <f ca="1">_xlfn.MAXIFS(Table15[HSD Above 20 km/h],Table15[Name],Table15[[#This Row],[Name]])</f>
        <v>#NAME?</v>
      </c>
      <c r="AQ531" s="11" t="e">
        <f ca="1">_xlfn.MAXIFS(Table15[Maximum Velocity (km/h)],Table15[Name],Table15[[#This Row],[Name]])</f>
        <v>#NAME?</v>
      </c>
      <c r="AR531" s="9" t="e">
        <f ca="1">Table15[[#This Row],[Maximum Velocity (km/h)]]/Table15[[#This Row],[Max_Maximum Velocity (km/h)]]</f>
        <v>#NAME?</v>
      </c>
      <c r="AS531" s="11" t="e">
        <f ca="1">_xlfn.MAXIFS(Table15[Velocity Zone 4 (15-20 Km/h) (m)],Table15[Name],Table15[[#This Row],[Name]])</f>
        <v>#NAME?</v>
      </c>
      <c r="AT531" s="11" t="e">
        <f ca="1">_xlfn.MAXIFS(Table15[Velocity Zone 6 (25 + Km/h) (m)],Table15[Name],Table15[[#This Row],[Name]])</f>
        <v>#NAME?</v>
      </c>
      <c r="AU531" s="11" t="e">
        <f ca="1">_xlfn.MAXIFS(Table15[Acceleration B1-3 Total Efforts (Gen 2)],Table15[Name],Table15[[#This Row],[Name]])</f>
        <v>#NAME?</v>
      </c>
      <c r="AV531" s="11" t="e">
        <f ca="1">_xlfn.MAXIFS(Table15[Deceleration B1-3 Total Efforts (Gen 2)],Table15[Name],Table15[[#This Row],[Name]])</f>
        <v>#NAME?</v>
      </c>
      <c r="AW531" s="11" t="e">
        <f ca="1">_xlfn.MAXIFS(Table15[High Intensity Distance (m)_&gt;15],Table15[Name],Table15[[#This Row],[Name]])</f>
        <v>#NAME?</v>
      </c>
      <c r="AX531" s="11" t="e">
        <f ca="1">_xlfn.MAXIFS(Table15[Velocity Zone 5 (20-25 Km/h) (m)],Table15[Name],Table15[[#This Row],[Name]])</f>
        <v>#NAME?</v>
      </c>
      <c r="AY531" s="11" t="e">
        <f ca="1">_xlfn.MAXIFS(Table15[Total Player Load],Table15[Name],Table15[[#This Row],[Name]])</f>
        <v>#NAME?</v>
      </c>
      <c r="AZ531" s="11" t="e">
        <f ca="1">_xlfn.MAXIFS(Table15[ACC+DEC],Table15[Name],Table15[[#This Row],[Name]])</f>
        <v>#NAME?</v>
      </c>
      <c r="BA531" s="11">
        <f>CONVERT(Table15[[#This Row],[Total Duration]],"day","mn")</f>
        <v>69.76666666666668</v>
      </c>
      <c r="BB531" s="12">
        <f>Table15[[#This Row],[HSD Above 20 km/h]]/Table15[[#This Row],[Duration(min)]]</f>
        <v>3.6015766841853791</v>
      </c>
      <c r="BC531" s="12">
        <f>Table15[[#This Row],[Velocity Zone 4 (15-20 Km/h) (m)]]/Table15[[#This Row],[Duration(min)]]</f>
        <v>4.4524128045867171</v>
      </c>
      <c r="BD531" s="12">
        <f>Table15[[#This Row],[Velocity Zone 6 (25 + Km/h) (m)]]/Table15[[#This Row],[Duration(min)]]</f>
        <v>0</v>
      </c>
      <c r="BE531" s="12">
        <f>Table15[[#This Row],[Acceleration B1-3 Total Efforts (Gen 2)]]/Table15[[#This Row],[Duration(min)]]</f>
        <v>0.93167701863354024</v>
      </c>
      <c r="BF531" s="12">
        <f>Table15[[#This Row],[Deceleration B1-3 Total Efforts (Gen 2)]]/Table15[[#This Row],[Duration(min)]]</f>
        <v>0.81700907787864296</v>
      </c>
      <c r="BG531" s="12">
        <f>Table15[[#This Row],[High Intensity Distance (m)_&gt;15]]/Table15[[#This Row],[Duration(min)]]</f>
        <v>8.0539894887720962</v>
      </c>
      <c r="BH531" s="12">
        <f>Table15[[#This Row],[Velocity Zone 5 (20-25 Km/h) (m)]]/Table15[[#This Row],[Duration(min)]]</f>
        <v>3.6015766841853791</v>
      </c>
      <c r="BI531" s="12">
        <f>Table15[[#This Row],[Total Player Load]]/Table15[[#This Row],[Duration(min)]]</f>
        <v>6.4455197802197794</v>
      </c>
      <c r="BJ531" s="12">
        <f>Table15[[#This Row],[ACC+DEC]]/Table15[[#This Row],[Duration(min)]]</f>
        <v>1.7486860965121831</v>
      </c>
      <c r="BK531" s="11"/>
      <c r="BL531" s="11"/>
    </row>
  </sheetData>
  <sheetProtection selectLockedCells="1"/>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F31" sqref="F31"/>
    </sheetView>
  </sheetViews>
  <sheetFormatPr baseColWidth="10" defaultColWidth="8.88671875" defaultRowHeight="14.4" x14ac:dyDescent="0.3"/>
  <cols>
    <col min="1" max="1" width="19.5546875" bestFit="1" customWidth="1"/>
    <col min="2" max="2" width="9.77734375" bestFit="1" customWidth="1"/>
    <col min="3" max="3" width="19.21875" bestFit="1" customWidth="1"/>
    <col min="4" max="4" width="15.44140625" bestFit="1" customWidth="1"/>
    <col min="5" max="5" width="15" bestFit="1" customWidth="1"/>
    <col min="6" max="6" width="19.88671875" bestFit="1" customWidth="1"/>
  </cols>
  <sheetData>
    <row r="3" spans="1:6" x14ac:dyDescent="0.3">
      <c r="A3" s="1" t="s">
        <v>342</v>
      </c>
      <c r="B3" t="s">
        <v>130</v>
      </c>
      <c r="C3" t="s">
        <v>129</v>
      </c>
      <c r="D3" t="s">
        <v>128</v>
      </c>
      <c r="E3" t="s">
        <v>127</v>
      </c>
      <c r="F3" t="s">
        <v>126</v>
      </c>
    </row>
    <row r="4" spans="1:6" x14ac:dyDescent="0.3">
      <c r="A4" s="27">
        <v>45117</v>
      </c>
      <c r="B4" s="5">
        <v>1189</v>
      </c>
      <c r="C4" s="5">
        <v>128.01860172568286</v>
      </c>
      <c r="D4" s="5">
        <v>129.44528301886791</v>
      </c>
      <c r="E4" s="5">
        <v>20.483216611510315</v>
      </c>
      <c r="F4" s="5" t="e">
        <v>#NAME?</v>
      </c>
    </row>
    <row r="5" spans="1:6" x14ac:dyDescent="0.3">
      <c r="A5" s="27">
        <v>45118</v>
      </c>
      <c r="B5" s="5">
        <v>2443</v>
      </c>
      <c r="C5" s="5">
        <v>127.57388005554466</v>
      </c>
      <c r="D5" s="5">
        <v>129.44528301886791</v>
      </c>
      <c r="E5" s="5">
        <v>19.844184557103226</v>
      </c>
      <c r="F5" s="5" t="e">
        <v>#NAME?</v>
      </c>
    </row>
    <row r="6" spans="1:6" x14ac:dyDescent="0.3">
      <c r="A6" s="27">
        <v>45119</v>
      </c>
      <c r="B6" s="5">
        <v>2984</v>
      </c>
      <c r="C6" s="5">
        <v>128.7900137032525</v>
      </c>
      <c r="D6" s="5">
        <v>129.44528301886791</v>
      </c>
      <c r="E6" s="5">
        <v>15.828625318785315</v>
      </c>
      <c r="F6" s="5" t="e">
        <v>#NAME?</v>
      </c>
    </row>
    <row r="7" spans="1:6" x14ac:dyDescent="0.3">
      <c r="A7" s="27">
        <v>45120</v>
      </c>
      <c r="B7" s="5">
        <v>1635</v>
      </c>
      <c r="C7" s="5">
        <v>128.48760071622272</v>
      </c>
      <c r="D7" s="5">
        <v>129.44528301886791</v>
      </c>
      <c r="E7" s="5">
        <v>25.271579328354118</v>
      </c>
      <c r="F7" s="5" t="e">
        <v>#NAME?</v>
      </c>
    </row>
    <row r="8" spans="1:6" x14ac:dyDescent="0.3">
      <c r="A8" s="27">
        <v>45121</v>
      </c>
      <c r="B8" s="5">
        <v>3533</v>
      </c>
      <c r="C8" s="5">
        <v>131.99824980344383</v>
      </c>
      <c r="D8" s="5">
        <v>129.44528301886791</v>
      </c>
      <c r="E8" s="5">
        <v>24.762939754403973</v>
      </c>
      <c r="F8" s="5" t="e">
        <v>#NAME?</v>
      </c>
    </row>
    <row r="9" spans="1:6" x14ac:dyDescent="0.3">
      <c r="A9" s="27">
        <v>45122</v>
      </c>
      <c r="B9" s="5">
        <v>1760</v>
      </c>
      <c r="C9" s="5">
        <v>132.89064041615904</v>
      </c>
      <c r="D9" s="5">
        <v>129.44528301886791</v>
      </c>
      <c r="E9" s="5">
        <v>18.62712641381458</v>
      </c>
      <c r="F9" s="5" t="e">
        <v>#NAME?</v>
      </c>
    </row>
    <row r="10" spans="1:6" x14ac:dyDescent="0.3">
      <c r="A10" s="27">
        <v>45123</v>
      </c>
      <c r="B10" s="5">
        <v>1900</v>
      </c>
      <c r="C10" s="5">
        <v>132.89064041615904</v>
      </c>
      <c r="D10" s="5">
        <v>129.44528301886791</v>
      </c>
      <c r="E10" s="5">
        <v>21.670451813151665</v>
      </c>
      <c r="F10" s="5" t="e">
        <v>#NAME?</v>
      </c>
    </row>
    <row r="11" spans="1:6" x14ac:dyDescent="0.3">
      <c r="A11" s="27">
        <v>45125</v>
      </c>
      <c r="B11" s="5">
        <v>5179</v>
      </c>
      <c r="C11" s="5">
        <v>134.00193266789395</v>
      </c>
      <c r="D11" s="5">
        <v>129.44528301886791</v>
      </c>
      <c r="E11" s="5">
        <v>25.635048913762965</v>
      </c>
      <c r="F11" s="5" t="e">
        <v>#NAME?</v>
      </c>
    </row>
    <row r="12" spans="1:6" x14ac:dyDescent="0.3">
      <c r="A12" s="27">
        <v>45126</v>
      </c>
      <c r="B12" s="5">
        <v>3394</v>
      </c>
      <c r="C12" s="5">
        <v>134.00193266789395</v>
      </c>
      <c r="D12" s="5">
        <v>129.44528301886791</v>
      </c>
      <c r="E12" s="5">
        <v>20.800806278933532</v>
      </c>
      <c r="F12" s="5" t="e">
        <v>#NAME?</v>
      </c>
    </row>
    <row r="13" spans="1:6" x14ac:dyDescent="0.3">
      <c r="A13" s="27">
        <v>45127</v>
      </c>
      <c r="B13" s="5">
        <v>3440</v>
      </c>
      <c r="C13" s="5">
        <v>134.00193266789395</v>
      </c>
      <c r="D13" s="5">
        <v>129.44528301886791</v>
      </c>
      <c r="E13" s="5">
        <v>24.429864173535666</v>
      </c>
      <c r="F13" s="5" t="e">
        <v>#NAME?</v>
      </c>
    </row>
    <row r="14" spans="1:6" x14ac:dyDescent="0.3">
      <c r="A14" s="2" t="s">
        <v>138</v>
      </c>
      <c r="B14" s="5">
        <v>2157</v>
      </c>
      <c r="C14" s="5">
        <v>133.41029868096587</v>
      </c>
      <c r="D14" s="5">
        <v>129.44528301886791</v>
      </c>
      <c r="E14" s="5">
        <v>23.508172678880165</v>
      </c>
      <c r="F14" s="5" t="e">
        <v>#NAME?</v>
      </c>
    </row>
    <row r="15" spans="1:6" x14ac:dyDescent="0.3">
      <c r="A15" s="27">
        <v>45128</v>
      </c>
      <c r="B15" s="5">
        <v>116</v>
      </c>
      <c r="C15" s="5">
        <v>127.77777777777777</v>
      </c>
      <c r="D15" s="5">
        <v>129.44528301886791</v>
      </c>
      <c r="E15" s="5">
        <v>1.2538281390740407</v>
      </c>
      <c r="F15" s="5" t="e">
        <v>#NAME?</v>
      </c>
    </row>
    <row r="16" spans="1:6" x14ac:dyDescent="0.3">
      <c r="A16" s="2" t="s">
        <v>142</v>
      </c>
      <c r="B16" s="5">
        <v>3991</v>
      </c>
      <c r="C16" s="5">
        <v>133.09738085301095</v>
      </c>
      <c r="D16" s="5">
        <v>129.44528301886791</v>
      </c>
      <c r="E16" s="5">
        <v>21.850595362282348</v>
      </c>
      <c r="F16" s="5" t="e">
        <v>#NAME?</v>
      </c>
    </row>
    <row r="17" spans="1:6" x14ac:dyDescent="0.3">
      <c r="A17" s="2" t="s">
        <v>154</v>
      </c>
      <c r="B17" s="5">
        <v>1835</v>
      </c>
      <c r="C17" s="5">
        <v>135.92741254405496</v>
      </c>
      <c r="D17" s="5">
        <v>129.44528301886791</v>
      </c>
      <c r="E17" s="5">
        <v>26.518241356229282</v>
      </c>
      <c r="F17" s="5" t="e">
        <v>#NAME?</v>
      </c>
    </row>
    <row r="18" spans="1:6" x14ac:dyDescent="0.3">
      <c r="A18" s="2" t="s">
        <v>163</v>
      </c>
      <c r="B18" s="5">
        <v>1945</v>
      </c>
      <c r="C18" s="5">
        <v>133.57959332864448</v>
      </c>
      <c r="D18" s="5">
        <v>129.44528301886791</v>
      </c>
      <c r="E18" s="5">
        <v>22.269784529546438</v>
      </c>
      <c r="F18" s="5" t="e">
        <v>#NAME?</v>
      </c>
    </row>
    <row r="19" spans="1:6" x14ac:dyDescent="0.3">
      <c r="A19" s="2" t="s">
        <v>182</v>
      </c>
      <c r="B19" s="5">
        <v>1838</v>
      </c>
      <c r="C19" s="5">
        <v>133.57959332864448</v>
      </c>
      <c r="D19" s="5">
        <v>129.44528301886791</v>
      </c>
      <c r="E19" s="5">
        <v>21.595755629230723</v>
      </c>
      <c r="F19" s="5" t="e">
        <v>#NAME?</v>
      </c>
    </row>
    <row r="20" spans="1:6" x14ac:dyDescent="0.3">
      <c r="A20" s="2" t="s">
        <v>191</v>
      </c>
      <c r="B20" s="5">
        <v>2071</v>
      </c>
      <c r="C20" s="5">
        <v>133.09527191800944</v>
      </c>
      <c r="D20" s="5">
        <v>129.44528301886791</v>
      </c>
      <c r="E20" s="5">
        <v>25.933794167644098</v>
      </c>
      <c r="F20" s="5" t="e">
        <v>#NAME?</v>
      </c>
    </row>
    <row r="21" spans="1:6" x14ac:dyDescent="0.3">
      <c r="A21" s="2" t="s">
        <v>193</v>
      </c>
      <c r="B21" s="5">
        <v>1156</v>
      </c>
      <c r="C21" s="5">
        <v>124.34635551556646</v>
      </c>
      <c r="D21" s="5">
        <v>129.44528301886791</v>
      </c>
      <c r="E21" s="5">
        <v>17.099583136549086</v>
      </c>
      <c r="F21" s="5" t="e">
        <v>#NAME?</v>
      </c>
    </row>
    <row r="22" spans="1:6" x14ac:dyDescent="0.3">
      <c r="A22" s="2" t="s">
        <v>212</v>
      </c>
      <c r="B22" s="5">
        <v>1140</v>
      </c>
      <c r="C22" s="5">
        <v>124.91902935558051</v>
      </c>
      <c r="D22" s="5">
        <v>129.44528301886791</v>
      </c>
      <c r="E22" s="5">
        <v>15.328302594478513</v>
      </c>
      <c r="F22" s="5" t="e">
        <v>#NAME?</v>
      </c>
    </row>
    <row r="23" spans="1:6" x14ac:dyDescent="0.3">
      <c r="A23" s="2" t="s">
        <v>218</v>
      </c>
      <c r="B23" s="5">
        <v>2476</v>
      </c>
      <c r="C23" s="5">
        <v>131.12860499472504</v>
      </c>
      <c r="D23" s="5">
        <v>129.44528301886791</v>
      </c>
      <c r="E23" s="5">
        <v>29.134341768410572</v>
      </c>
      <c r="F23" s="5" t="e">
        <v>#NAME?</v>
      </c>
    </row>
    <row r="24" spans="1:6" x14ac:dyDescent="0.3">
      <c r="A24" s="2" t="s">
        <v>231</v>
      </c>
      <c r="B24" s="5">
        <v>1003</v>
      </c>
      <c r="C24" s="5">
        <v>124.13276219169474</v>
      </c>
      <c r="D24" s="5">
        <v>129.44528301886791</v>
      </c>
      <c r="E24" s="5">
        <v>12.688538892943845</v>
      </c>
      <c r="F24" s="5" t="e">
        <v>#NAME?</v>
      </c>
    </row>
    <row r="25" spans="1:6" x14ac:dyDescent="0.3">
      <c r="A25" s="2" t="s">
        <v>236</v>
      </c>
      <c r="B25" s="5">
        <v>2437</v>
      </c>
      <c r="C25" s="5">
        <v>130.80297999472504</v>
      </c>
      <c r="D25" s="5">
        <v>129.44528301886791</v>
      </c>
      <c r="E25" s="5">
        <v>34.647963968568511</v>
      </c>
      <c r="F25" s="5" t="e">
        <v>#NAME?</v>
      </c>
    </row>
    <row r="26" spans="1:6" x14ac:dyDescent="0.3">
      <c r="A26" s="2" t="s">
        <v>252</v>
      </c>
      <c r="B26" s="5">
        <v>787</v>
      </c>
      <c r="C26" s="5">
        <v>114.3920751291719</v>
      </c>
      <c r="D26" s="5">
        <v>129.44528301886791</v>
      </c>
      <c r="E26" s="5">
        <v>12.427510870701576</v>
      </c>
      <c r="F26" s="5" t="e">
        <v>#NAME?</v>
      </c>
    </row>
    <row r="27" spans="1:6" x14ac:dyDescent="0.3">
      <c r="A27" s="2" t="s">
        <v>259</v>
      </c>
      <c r="B27" s="5">
        <v>1348</v>
      </c>
      <c r="C27" s="5">
        <v>126.29456049414405</v>
      </c>
      <c r="D27" s="5">
        <v>129.44528301886791</v>
      </c>
      <c r="E27" s="5">
        <v>18.847277010976047</v>
      </c>
      <c r="F27" s="5" t="e">
        <v>#NAME?</v>
      </c>
    </row>
    <row r="28" spans="1:6" x14ac:dyDescent="0.3">
      <c r="A28" s="2" t="s">
        <v>266</v>
      </c>
      <c r="B28" s="5">
        <v>2221</v>
      </c>
      <c r="C28" s="5">
        <v>127.40688332963173</v>
      </c>
      <c r="D28" s="5">
        <v>129.44528301886791</v>
      </c>
      <c r="E28" s="5">
        <v>25.007587704021372</v>
      </c>
      <c r="F28" s="5" t="e">
        <v>#NAME?</v>
      </c>
    </row>
    <row r="29" spans="1:6" x14ac:dyDescent="0.3">
      <c r="A29" s="2" t="s">
        <v>277</v>
      </c>
      <c r="B29" s="5">
        <v>1509</v>
      </c>
      <c r="C29" s="5">
        <v>126.05352608058362</v>
      </c>
      <c r="D29" s="5">
        <v>129.44528301886791</v>
      </c>
      <c r="E29" s="5">
        <v>18.013039310317392</v>
      </c>
      <c r="F29" s="5" t="e">
        <v>#NAME?</v>
      </c>
    </row>
    <row r="30" spans="1:6" x14ac:dyDescent="0.3">
      <c r="A30" s="27">
        <v>45134</v>
      </c>
      <c r="B30" s="5">
        <v>130</v>
      </c>
      <c r="C30" s="5">
        <v>140.21351324337832</v>
      </c>
      <c r="D30" s="5">
        <v>129.44528301886791</v>
      </c>
      <c r="E30" s="5">
        <v>5.7437407952871871</v>
      </c>
      <c r="F30" s="5" t="e">
        <v>#NAME?</v>
      </c>
    </row>
    <row r="31" spans="1:6" x14ac:dyDescent="0.3">
      <c r="A31" s="27">
        <v>45145</v>
      </c>
      <c r="B31" s="5">
        <v>110</v>
      </c>
      <c r="C31" s="5">
        <v>120.45833333333333</v>
      </c>
      <c r="D31" s="5">
        <v>129.44528301886791</v>
      </c>
      <c r="E31" s="5">
        <v>1.1889749594667627</v>
      </c>
      <c r="F31" s="5" t="e">
        <v>#NAME?</v>
      </c>
    </row>
    <row r="32" spans="1:6" x14ac:dyDescent="0.3">
      <c r="A32" s="2" t="s">
        <v>284</v>
      </c>
      <c r="B32" s="5">
        <v>2740</v>
      </c>
      <c r="C32" s="5">
        <v>125.45516231347392</v>
      </c>
      <c r="D32" s="5">
        <v>129.44528301886791</v>
      </c>
      <c r="E32" s="5">
        <v>36.927692513485759</v>
      </c>
      <c r="F32" s="5" t="e">
        <v>#NAME?</v>
      </c>
    </row>
    <row r="33" spans="1:6" x14ac:dyDescent="0.3">
      <c r="A33" s="2" t="s">
        <v>293</v>
      </c>
      <c r="B33" s="5">
        <v>1798</v>
      </c>
      <c r="C33" s="5">
        <v>125.45516231347392</v>
      </c>
      <c r="D33" s="5">
        <v>129.44528301886791</v>
      </c>
      <c r="E33" s="5">
        <v>19.969126690352201</v>
      </c>
      <c r="F33" s="5" t="e">
        <v>#NAME?</v>
      </c>
    </row>
    <row r="34" spans="1:6" x14ac:dyDescent="0.3">
      <c r="A34" s="2" t="s">
        <v>300</v>
      </c>
      <c r="B34" s="5">
        <v>2335</v>
      </c>
      <c r="C34" s="5">
        <v>127.31699231854344</v>
      </c>
      <c r="D34" s="5">
        <v>129.44528301886791</v>
      </c>
      <c r="E34" s="5">
        <v>32.032030036132994</v>
      </c>
      <c r="F34" s="5" t="e">
        <v>#NAME?</v>
      </c>
    </row>
    <row r="35" spans="1:6" x14ac:dyDescent="0.3">
      <c r="A35" s="2" t="s">
        <v>306</v>
      </c>
      <c r="B35" s="5">
        <v>1900</v>
      </c>
      <c r="C35" s="5">
        <v>125.5712930866891</v>
      </c>
      <c r="D35" s="5">
        <v>129.44528301886791</v>
      </c>
      <c r="E35" s="5">
        <v>25.745466107571751</v>
      </c>
      <c r="F35" s="5" t="e">
        <v>#NAME?</v>
      </c>
    </row>
    <row r="36" spans="1:6" x14ac:dyDescent="0.3">
      <c r="A36" s="2" t="s">
        <v>318</v>
      </c>
      <c r="B36" s="5">
        <v>325</v>
      </c>
      <c r="C36" s="5">
        <v>122.96266539127531</v>
      </c>
      <c r="D36" s="5">
        <v>129.44528301886791</v>
      </c>
      <c r="E36" s="5">
        <v>7.9559363525091786</v>
      </c>
      <c r="F36" s="5" t="e">
        <v>#NAME?</v>
      </c>
    </row>
    <row r="37" spans="1:6" x14ac:dyDescent="0.3">
      <c r="A37" s="2" t="s">
        <v>321</v>
      </c>
      <c r="B37" s="5">
        <v>2374</v>
      </c>
      <c r="C37" s="5">
        <v>130.10729033955263</v>
      </c>
      <c r="D37" s="5">
        <v>129.44528301886791</v>
      </c>
      <c r="E37" s="5">
        <v>28.968608094508614</v>
      </c>
      <c r="F37" s="5" t="e">
        <v>#NAME?</v>
      </c>
    </row>
    <row r="38" spans="1:6" x14ac:dyDescent="0.3">
      <c r="A38" s="2" t="s">
        <v>332</v>
      </c>
      <c r="B38" s="5">
        <v>1407</v>
      </c>
      <c r="C38" s="5">
        <v>129.4530357850316</v>
      </c>
      <c r="D38" s="5">
        <v>129.44528301886791</v>
      </c>
      <c r="E38" s="5">
        <v>21.607046821806854</v>
      </c>
      <c r="F38" s="5" t="e">
        <v>#NAME?</v>
      </c>
    </row>
    <row r="39" spans="1:6" x14ac:dyDescent="0.3">
      <c r="A39" s="2" t="s">
        <v>343</v>
      </c>
      <c r="B39" s="5">
        <v>68606</v>
      </c>
      <c r="C39" s="5">
        <v>129.44528301886837</v>
      </c>
      <c r="D39" s="5">
        <v>129.44528301886751</v>
      </c>
      <c r="E39" s="5">
        <v>723.61678265433068</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531"/>
  <sheetViews>
    <sheetView tabSelected="1" topLeftCell="A4" workbookViewId="0">
      <selection activeCell="F17" sqref="F17"/>
    </sheetView>
  </sheetViews>
  <sheetFormatPr baseColWidth="10" defaultColWidth="8.77734375" defaultRowHeight="14.4" x14ac:dyDescent="0.3"/>
  <cols>
    <col min="3" max="3" width="12" style="18" customWidth="1"/>
  </cols>
  <sheetData>
    <row r="1" spans="3:3" x14ac:dyDescent="0.3">
      <c r="C1" s="18" t="s">
        <v>1</v>
      </c>
    </row>
    <row r="2" spans="3:3" x14ac:dyDescent="0.3">
      <c r="C2" s="14">
        <v>45117</v>
      </c>
    </row>
    <row r="3" spans="3:3" x14ac:dyDescent="0.3">
      <c r="C3" s="14">
        <v>45118</v>
      </c>
    </row>
    <row r="4" spans="3:3" x14ac:dyDescent="0.3">
      <c r="C4" s="14">
        <v>45119</v>
      </c>
    </row>
    <row r="5" spans="3:3" x14ac:dyDescent="0.3">
      <c r="C5" s="14">
        <v>45120</v>
      </c>
    </row>
    <row r="6" spans="3:3" x14ac:dyDescent="0.3">
      <c r="C6" s="14">
        <v>45121</v>
      </c>
    </row>
    <row r="7" spans="3:3" x14ac:dyDescent="0.3">
      <c r="C7" s="14">
        <v>45122</v>
      </c>
    </row>
    <row r="8" spans="3:3" x14ac:dyDescent="0.3">
      <c r="C8" s="14">
        <v>45123</v>
      </c>
    </row>
    <row r="9" spans="3:3" x14ac:dyDescent="0.3">
      <c r="C9" s="14">
        <v>45125</v>
      </c>
    </row>
    <row r="10" spans="3:3" x14ac:dyDescent="0.3">
      <c r="C10" s="14">
        <v>45126</v>
      </c>
    </row>
    <row r="11" spans="3:3" x14ac:dyDescent="0.3">
      <c r="C11" s="14">
        <v>45127</v>
      </c>
    </row>
    <row r="12" spans="3:3" x14ac:dyDescent="0.3">
      <c r="C12" s="23">
        <v>45128</v>
      </c>
    </row>
    <row r="13" spans="3:3" x14ac:dyDescent="0.3">
      <c r="C13" s="18" t="s">
        <v>142</v>
      </c>
    </row>
    <row r="14" spans="3:3" x14ac:dyDescent="0.3">
      <c r="C14" s="18" t="s">
        <v>154</v>
      </c>
    </row>
    <row r="15" spans="3:3" x14ac:dyDescent="0.3">
      <c r="C15" s="18" t="s">
        <v>163</v>
      </c>
    </row>
    <row r="16" spans="3:3" x14ac:dyDescent="0.3">
      <c r="C16" s="18" t="s">
        <v>182</v>
      </c>
    </row>
    <row r="17" spans="3:3" x14ac:dyDescent="0.3">
      <c r="C17" s="18" t="s">
        <v>191</v>
      </c>
    </row>
    <row r="18" spans="3:3" x14ac:dyDescent="0.3">
      <c r="C18" s="18" t="s">
        <v>193</v>
      </c>
    </row>
    <row r="19" spans="3:3" x14ac:dyDescent="0.3">
      <c r="C19" s="18" t="s">
        <v>212</v>
      </c>
    </row>
    <row r="20" spans="3:3" x14ac:dyDescent="0.3">
      <c r="C20" s="18" t="s">
        <v>218</v>
      </c>
    </row>
    <row r="21" spans="3:3" x14ac:dyDescent="0.3">
      <c r="C21" s="18" t="s">
        <v>231</v>
      </c>
    </row>
    <row r="22" spans="3:3" x14ac:dyDescent="0.3">
      <c r="C22" s="18" t="s">
        <v>236</v>
      </c>
    </row>
    <row r="23" spans="3:3" x14ac:dyDescent="0.3">
      <c r="C23" s="18" t="s">
        <v>252</v>
      </c>
    </row>
    <row r="24" spans="3:3" x14ac:dyDescent="0.3">
      <c r="C24" s="18" t="s">
        <v>259</v>
      </c>
    </row>
    <row r="25" spans="3:3" x14ac:dyDescent="0.3">
      <c r="C25" s="18" t="s">
        <v>266</v>
      </c>
    </row>
    <row r="26" spans="3:3" x14ac:dyDescent="0.3">
      <c r="C26" s="18" t="s">
        <v>277</v>
      </c>
    </row>
    <row r="27" spans="3:3" x14ac:dyDescent="0.3">
      <c r="C27" s="18">
        <v>45145</v>
      </c>
    </row>
    <row r="28" spans="3:3" x14ac:dyDescent="0.3">
      <c r="C28" s="18" t="s">
        <v>284</v>
      </c>
    </row>
    <row r="29" spans="3:3" x14ac:dyDescent="0.3">
      <c r="C29" s="18" t="s">
        <v>293</v>
      </c>
    </row>
    <row r="30" spans="3:3" x14ac:dyDescent="0.3">
      <c r="C30" s="18" t="s">
        <v>300</v>
      </c>
    </row>
    <row r="31" spans="3:3" x14ac:dyDescent="0.3">
      <c r="C31" s="18" t="s">
        <v>306</v>
      </c>
    </row>
    <row r="32" spans="3:3" x14ac:dyDescent="0.3">
      <c r="C32" s="18" t="s">
        <v>318</v>
      </c>
    </row>
    <row r="33" spans="3:3" x14ac:dyDescent="0.3">
      <c r="C33" s="18" t="s">
        <v>321</v>
      </c>
    </row>
    <row r="34" spans="3:3" x14ac:dyDescent="0.3">
      <c r="C34" s="18" t="s">
        <v>332</v>
      </c>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3" width="12" bestFit="1" customWidth="1"/>
    <col min="4" max="4" width="14.109375" bestFit="1" customWidth="1"/>
    <col min="5" max="5" width="13.5546875" bestFit="1" customWidth="1"/>
    <col min="6" max="6" width="7.33203125" bestFit="1" customWidth="1"/>
  </cols>
  <sheetData>
    <row r="3" spans="1:6" x14ac:dyDescent="0.3">
      <c r="A3" s="1" t="s">
        <v>342</v>
      </c>
      <c r="B3" t="s">
        <v>81</v>
      </c>
      <c r="C3" t="s">
        <v>97</v>
      </c>
      <c r="D3" t="s">
        <v>84</v>
      </c>
      <c r="E3" t="s">
        <v>83</v>
      </c>
      <c r="F3" s="3" t="s">
        <v>82</v>
      </c>
    </row>
    <row r="4" spans="1:6" x14ac:dyDescent="0.3">
      <c r="A4" s="27">
        <v>45117</v>
      </c>
      <c r="B4" s="5">
        <v>54347.426760000002</v>
      </c>
      <c r="C4" s="5">
        <v>934.08038999999997</v>
      </c>
      <c r="D4" s="5">
        <v>5651.5386092422796</v>
      </c>
      <c r="E4" s="5">
        <v>5627.1928603131109</v>
      </c>
      <c r="F4" s="5" t="e">
        <v>#NAME?</v>
      </c>
    </row>
    <row r="5" spans="1:6" x14ac:dyDescent="0.3">
      <c r="A5" s="27">
        <v>45118</v>
      </c>
      <c r="B5" s="5">
        <v>115619.15313000002</v>
      </c>
      <c r="C5" s="5">
        <v>929.35978999999998</v>
      </c>
      <c r="D5" s="5">
        <v>5695.9509879825036</v>
      </c>
      <c r="E5" s="5">
        <v>5627.1928603131109</v>
      </c>
      <c r="F5" s="5" t="e">
        <v>#NAME?</v>
      </c>
    </row>
    <row r="6" spans="1:6" x14ac:dyDescent="0.3">
      <c r="A6" s="27">
        <v>45119</v>
      </c>
      <c r="B6" s="5">
        <v>135131.99572999997</v>
      </c>
      <c r="C6" s="5">
        <v>716.65703999999994</v>
      </c>
      <c r="D6" s="5">
        <v>5709.0053132180437</v>
      </c>
      <c r="E6" s="5">
        <v>5627.1928603131109</v>
      </c>
      <c r="F6" s="5" t="e">
        <v>#NAME?</v>
      </c>
    </row>
    <row r="7" spans="1:6" x14ac:dyDescent="0.3">
      <c r="A7" s="27">
        <v>45120</v>
      </c>
      <c r="B7" s="5">
        <v>67539.188120000006</v>
      </c>
      <c r="C7" s="5">
        <v>1044.5632499999999</v>
      </c>
      <c r="D7" s="5">
        <v>5703.8439377770892</v>
      </c>
      <c r="E7" s="5">
        <v>5627.1928603131109</v>
      </c>
      <c r="F7" s="5" t="e">
        <v>#NAME?</v>
      </c>
    </row>
    <row r="8" spans="1:6" x14ac:dyDescent="0.3">
      <c r="A8" s="27">
        <v>45121</v>
      </c>
      <c r="B8" s="5">
        <v>130755.97168000003</v>
      </c>
      <c r="C8" s="5">
        <v>911.04874999999993</v>
      </c>
      <c r="D8" s="5">
        <v>5812.7018479661647</v>
      </c>
      <c r="E8" s="5">
        <v>5627.1928603131109</v>
      </c>
      <c r="F8" s="5" t="e">
        <v>#NAME?</v>
      </c>
    </row>
    <row r="9" spans="1:6" x14ac:dyDescent="0.3">
      <c r="A9" s="27">
        <v>45122</v>
      </c>
      <c r="B9" s="5">
        <v>57119.059320000008</v>
      </c>
      <c r="C9" s="5">
        <v>604.59632999999997</v>
      </c>
      <c r="D9" s="5">
        <v>5867.2305932036325</v>
      </c>
      <c r="E9" s="5">
        <v>5627.1928603131109</v>
      </c>
      <c r="F9" s="5" t="e">
        <v>#NAME?</v>
      </c>
    </row>
    <row r="10" spans="1:6" x14ac:dyDescent="0.3">
      <c r="A10" s="27">
        <v>45123</v>
      </c>
      <c r="B10" s="5">
        <v>98486.346179999993</v>
      </c>
      <c r="C10" s="5">
        <v>1122.2181500000002</v>
      </c>
      <c r="D10" s="5">
        <v>5867.2305932036325</v>
      </c>
      <c r="E10" s="5">
        <v>5627.1928603131109</v>
      </c>
      <c r="F10" s="5" t="e">
        <v>#NAME?</v>
      </c>
    </row>
    <row r="11" spans="1:6" x14ac:dyDescent="0.3">
      <c r="A11" s="27">
        <v>45125</v>
      </c>
      <c r="B11" s="5">
        <v>215208.40833000003</v>
      </c>
      <c r="C11" s="5">
        <v>1065.81476</v>
      </c>
      <c r="D11" s="5">
        <v>5847.4801003413859</v>
      </c>
      <c r="E11" s="5">
        <v>5627.1928603131109</v>
      </c>
      <c r="F11" s="5" t="e">
        <v>#NAME?</v>
      </c>
    </row>
    <row r="12" spans="1:6" x14ac:dyDescent="0.3">
      <c r="A12" s="27">
        <v>45126</v>
      </c>
      <c r="B12" s="5">
        <v>161896.25855</v>
      </c>
      <c r="C12" s="5">
        <v>982.60870999999986</v>
      </c>
      <c r="D12" s="5">
        <v>5847.4801003413859</v>
      </c>
      <c r="E12" s="5">
        <v>5627.1928603131109</v>
      </c>
      <c r="F12" s="5" t="e">
        <v>#NAME?</v>
      </c>
    </row>
    <row r="13" spans="1:6" x14ac:dyDescent="0.3">
      <c r="A13" s="27">
        <v>45127</v>
      </c>
      <c r="B13" s="5">
        <v>131015.91979</v>
      </c>
      <c r="C13" s="5">
        <v>918.71251999999993</v>
      </c>
      <c r="D13" s="5">
        <v>5847.4801003413859</v>
      </c>
      <c r="E13" s="5">
        <v>5627.1928603131109</v>
      </c>
      <c r="F13" s="5" t="e">
        <v>#NAME?</v>
      </c>
    </row>
    <row r="14" spans="1:6" x14ac:dyDescent="0.3">
      <c r="A14" s="2" t="s">
        <v>138</v>
      </c>
      <c r="B14" s="5">
        <v>76471.998550000004</v>
      </c>
      <c r="C14" s="5">
        <v>882.86006000000009</v>
      </c>
      <c r="D14" s="5">
        <v>5786.8156141385207</v>
      </c>
      <c r="E14" s="5">
        <v>5627.1928603131109</v>
      </c>
      <c r="F14" s="5" t="e">
        <v>#NAME?</v>
      </c>
    </row>
    <row r="15" spans="1:6" x14ac:dyDescent="0.3">
      <c r="A15" s="27">
        <v>45128</v>
      </c>
      <c r="B15" s="5">
        <v>4633.66309</v>
      </c>
      <c r="C15" s="5">
        <v>50.078679999999999</v>
      </c>
      <c r="D15" s="5">
        <v>5971.538189615384</v>
      </c>
      <c r="E15" s="5">
        <v>5627.1928603131128</v>
      </c>
      <c r="F15" s="5" t="e">
        <v>#NAME?</v>
      </c>
    </row>
    <row r="16" spans="1:6" x14ac:dyDescent="0.3">
      <c r="A16" s="2" t="s">
        <v>142</v>
      </c>
      <c r="B16" s="5">
        <v>167934.81029999998</v>
      </c>
      <c r="C16" s="5">
        <v>917.35312999999996</v>
      </c>
      <c r="D16" s="5">
        <v>5797.0779794427908</v>
      </c>
      <c r="E16" s="5">
        <v>5627.1928603131109</v>
      </c>
      <c r="F16" s="5" t="e">
        <v>#NAME?</v>
      </c>
    </row>
    <row r="17" spans="1:6" x14ac:dyDescent="0.3">
      <c r="A17" s="2" t="s">
        <v>154</v>
      </c>
      <c r="B17" s="5">
        <v>48015.231350000002</v>
      </c>
      <c r="C17" s="5">
        <v>691.09268000000009</v>
      </c>
      <c r="D17" s="5">
        <v>5730.9473592173172</v>
      </c>
      <c r="E17" s="5">
        <v>5627.1928603131109</v>
      </c>
      <c r="F17" s="5" t="e">
        <v>#NAME?</v>
      </c>
    </row>
    <row r="18" spans="1:6" x14ac:dyDescent="0.3">
      <c r="A18" s="2" t="s">
        <v>163</v>
      </c>
      <c r="B18" s="5">
        <v>99946.156239999997</v>
      </c>
      <c r="C18" s="5">
        <v>1131.19084</v>
      </c>
      <c r="D18" s="5">
        <v>5727.960303053902</v>
      </c>
      <c r="E18" s="5">
        <v>5627.1928603131109</v>
      </c>
      <c r="F18" s="5" t="e">
        <v>#NAME?</v>
      </c>
    </row>
    <row r="19" spans="1:6" x14ac:dyDescent="0.3">
      <c r="A19" s="2" t="s">
        <v>182</v>
      </c>
      <c r="B19" s="5">
        <v>77699.533179999984</v>
      </c>
      <c r="C19" s="5">
        <v>911.56981999999982</v>
      </c>
      <c r="D19" s="5">
        <v>5727.960303053902</v>
      </c>
      <c r="E19" s="5">
        <v>5627.1928603131109</v>
      </c>
      <c r="F19" s="5" t="e">
        <v>#NAME?</v>
      </c>
    </row>
    <row r="20" spans="1:6" x14ac:dyDescent="0.3">
      <c r="A20" s="2" t="s">
        <v>191</v>
      </c>
      <c r="B20" s="5">
        <v>105551.90724</v>
      </c>
      <c r="C20" s="5">
        <v>1297.3735900000001</v>
      </c>
      <c r="D20" s="5">
        <v>5765.6612931788177</v>
      </c>
      <c r="E20" s="5">
        <v>5627.1928603131109</v>
      </c>
      <c r="F20" s="5" t="e">
        <v>#NAME?</v>
      </c>
    </row>
    <row r="21" spans="1:6" x14ac:dyDescent="0.3">
      <c r="A21" s="2" t="s">
        <v>193</v>
      </c>
      <c r="B21" s="5">
        <v>41376.007699999995</v>
      </c>
      <c r="C21" s="5">
        <v>624.96656000000007</v>
      </c>
      <c r="D21" s="5">
        <v>4915.5609781054654</v>
      </c>
      <c r="E21" s="5">
        <v>5627.1928603131128</v>
      </c>
      <c r="F21" s="5" t="e">
        <v>#NAME?</v>
      </c>
    </row>
    <row r="22" spans="1:6" x14ac:dyDescent="0.3">
      <c r="A22" s="2" t="s">
        <v>212</v>
      </c>
      <c r="B22" s="5">
        <v>60210.25965</v>
      </c>
      <c r="C22" s="5">
        <v>824.12952000000007</v>
      </c>
      <c r="D22" s="5">
        <v>5431.3374861452712</v>
      </c>
      <c r="E22" s="5">
        <v>5622.6871505189856</v>
      </c>
      <c r="F22" s="5" t="e">
        <v>#NAME?</v>
      </c>
    </row>
    <row r="23" spans="1:6" x14ac:dyDescent="0.3">
      <c r="A23" s="2" t="s">
        <v>218</v>
      </c>
      <c r="B23" s="5">
        <v>114049.31658</v>
      </c>
      <c r="C23" s="5">
        <v>1338.30396</v>
      </c>
      <c r="D23" s="5">
        <v>5727.0121295137651</v>
      </c>
      <c r="E23" s="5">
        <v>5627.1928603131109</v>
      </c>
      <c r="F23" s="5" t="e">
        <v>#NAME?</v>
      </c>
    </row>
    <row r="24" spans="1:6" x14ac:dyDescent="0.3">
      <c r="A24" s="2" t="s">
        <v>231</v>
      </c>
      <c r="B24" s="5">
        <v>56582.148170000008</v>
      </c>
      <c r="C24" s="5">
        <v>716.31551999999999</v>
      </c>
      <c r="D24" s="5">
        <v>5322.532756882114</v>
      </c>
      <c r="E24" s="5">
        <v>5627.1928603131109</v>
      </c>
      <c r="F24" s="5" t="e">
        <v>#NAME?</v>
      </c>
    </row>
    <row r="25" spans="1:6" x14ac:dyDescent="0.3">
      <c r="A25" s="2" t="s">
        <v>236</v>
      </c>
      <c r="B25" s="5">
        <v>109251.89515000001</v>
      </c>
      <c r="C25" s="5">
        <v>1486.2127699999999</v>
      </c>
      <c r="D25" s="5">
        <v>5626.7957504962451</v>
      </c>
      <c r="E25" s="5">
        <v>5627.1928603131109</v>
      </c>
      <c r="F25" s="5" t="e">
        <v>#NAME?</v>
      </c>
    </row>
    <row r="26" spans="1:6" x14ac:dyDescent="0.3">
      <c r="A26" s="2" t="s">
        <v>252</v>
      </c>
      <c r="B26" s="5">
        <v>26534.617429999998</v>
      </c>
      <c r="C26" s="5">
        <v>423.60207000000003</v>
      </c>
      <c r="D26" s="5">
        <v>5231.9463335704331</v>
      </c>
      <c r="E26" s="5">
        <v>5627.1928603131137</v>
      </c>
      <c r="F26" s="5" t="e">
        <v>#NAME?</v>
      </c>
    </row>
    <row r="27" spans="1:6" x14ac:dyDescent="0.3">
      <c r="A27" s="2" t="s">
        <v>259</v>
      </c>
      <c r="B27" s="5">
        <v>54525.442880000002</v>
      </c>
      <c r="C27" s="5">
        <v>759.36080000000015</v>
      </c>
      <c r="D27" s="5">
        <v>5381.6110145996863</v>
      </c>
      <c r="E27" s="5">
        <v>5627.1928603131109</v>
      </c>
      <c r="F27" s="5" t="e">
        <v>#NAME?</v>
      </c>
    </row>
    <row r="28" spans="1:6" x14ac:dyDescent="0.3">
      <c r="A28" s="2" t="s">
        <v>266</v>
      </c>
      <c r="B28" s="5">
        <v>105441.98829000001</v>
      </c>
      <c r="C28" s="5">
        <v>1147.9706699999999</v>
      </c>
      <c r="D28" s="5">
        <v>5609.821186475936</v>
      </c>
      <c r="E28" s="5">
        <v>5627.1928603131119</v>
      </c>
      <c r="F28" s="5" t="e">
        <v>#NAME?</v>
      </c>
    </row>
    <row r="29" spans="1:6" x14ac:dyDescent="0.3">
      <c r="A29" s="2" t="s">
        <v>277</v>
      </c>
      <c r="B29" s="5">
        <v>73303.641609999991</v>
      </c>
      <c r="C29" s="5">
        <v>943.65157000000022</v>
      </c>
      <c r="D29" s="5">
        <v>5407.1788859016851</v>
      </c>
      <c r="E29" s="5">
        <v>5627.1928603131109</v>
      </c>
      <c r="F29" s="5" t="e">
        <v>#NAME?</v>
      </c>
    </row>
    <row r="30" spans="1:6" x14ac:dyDescent="0.3">
      <c r="A30" s="27">
        <v>45134</v>
      </c>
      <c r="B30" s="5">
        <v>5517.3134799999998</v>
      </c>
      <c r="C30" s="5">
        <v>243.76938000000001</v>
      </c>
      <c r="D30" s="5">
        <v>5325.8261008802319</v>
      </c>
      <c r="E30" s="5">
        <v>5627.1928603131128</v>
      </c>
      <c r="F30" s="5" t="e">
        <v>#NAME?</v>
      </c>
    </row>
    <row r="31" spans="1:6" x14ac:dyDescent="0.3">
      <c r="A31" s="27">
        <v>45145</v>
      </c>
      <c r="B31" s="5">
        <v>4961.2724600000001</v>
      </c>
      <c r="C31" s="5">
        <v>53.619340000000001</v>
      </c>
      <c r="D31" s="5">
        <v>6406.5490478260881</v>
      </c>
      <c r="E31" s="5">
        <v>5627.1928603131128</v>
      </c>
      <c r="F31" s="5" t="e">
        <v>#NAME?</v>
      </c>
    </row>
    <row r="32" spans="1:6" x14ac:dyDescent="0.3">
      <c r="A32" s="2" t="s">
        <v>284</v>
      </c>
      <c r="B32" s="5">
        <v>92823.116430000009</v>
      </c>
      <c r="C32" s="5">
        <v>1345.7372099999998</v>
      </c>
      <c r="D32" s="5">
        <v>5454.0775591222118</v>
      </c>
      <c r="E32" s="5">
        <v>5627.1928603131109</v>
      </c>
      <c r="F32" s="5" t="e">
        <v>#NAME?</v>
      </c>
    </row>
    <row r="33" spans="1:6" x14ac:dyDescent="0.3">
      <c r="A33" s="2" t="s">
        <v>293</v>
      </c>
      <c r="B33" s="5">
        <v>87566.950190000018</v>
      </c>
      <c r="C33" s="5">
        <v>985.89723000000004</v>
      </c>
      <c r="D33" s="5">
        <v>5454.0775591222118</v>
      </c>
      <c r="E33" s="5">
        <v>5627.1928603131109</v>
      </c>
      <c r="F33" s="5" t="e">
        <v>#NAME?</v>
      </c>
    </row>
    <row r="34" spans="1:6" x14ac:dyDescent="0.3">
      <c r="A34" s="2" t="s">
        <v>300</v>
      </c>
      <c r="B34" s="5">
        <v>98352.157460000002</v>
      </c>
      <c r="C34" s="5">
        <v>1451.52046</v>
      </c>
      <c r="D34" s="5">
        <v>5519.8621983205958</v>
      </c>
      <c r="E34" s="5">
        <v>5627.1928603131109</v>
      </c>
      <c r="F34" s="5" t="e">
        <v>#NAME?</v>
      </c>
    </row>
    <row r="35" spans="1:6" x14ac:dyDescent="0.3">
      <c r="A35" s="2" t="s">
        <v>306</v>
      </c>
      <c r="B35" s="5">
        <v>72308.365730000005</v>
      </c>
      <c r="C35" s="5">
        <v>1064.2229299999999</v>
      </c>
      <c r="D35" s="5">
        <v>5479.9505906468712</v>
      </c>
      <c r="E35" s="5">
        <v>5627.1928603131109</v>
      </c>
      <c r="F35" s="5" t="e">
        <v>#NAME?</v>
      </c>
    </row>
    <row r="36" spans="1:6" x14ac:dyDescent="0.3">
      <c r="A36" s="2" t="s">
        <v>318</v>
      </c>
      <c r="B36" s="5">
        <v>12050.363380000001</v>
      </c>
      <c r="C36" s="5">
        <v>296.49031000000002</v>
      </c>
      <c r="D36" s="5">
        <v>5397.3982211153243</v>
      </c>
      <c r="E36" s="5">
        <v>5627.1928603131109</v>
      </c>
      <c r="F36" s="5" t="e">
        <v>#NAME?</v>
      </c>
    </row>
    <row r="37" spans="1:6" x14ac:dyDescent="0.3">
      <c r="A37" s="2" t="s">
        <v>321</v>
      </c>
      <c r="B37" s="5">
        <v>113267.66749000001</v>
      </c>
      <c r="C37" s="5">
        <v>1336.3173099999999</v>
      </c>
      <c r="D37" s="5">
        <v>5584.3366572918803</v>
      </c>
      <c r="E37" s="5">
        <v>5627.1928603131109</v>
      </c>
      <c r="F37" s="5" t="e">
        <v>#NAME?</v>
      </c>
    </row>
    <row r="38" spans="1:6" x14ac:dyDescent="0.3">
      <c r="A38" s="2" t="s">
        <v>332</v>
      </c>
      <c r="B38" s="5">
        <v>63932.192909999998</v>
      </c>
      <c r="C38" s="5">
        <v>1026.58466</v>
      </c>
      <c r="D38" s="5">
        <v>5529.0472907695748</v>
      </c>
      <c r="E38" s="5">
        <v>5546.0900840188688</v>
      </c>
      <c r="F38" s="5" t="e">
        <v>#NAME?</v>
      </c>
    </row>
    <row r="39" spans="1:6" x14ac:dyDescent="0.3">
      <c r="A39" s="2" t="s">
        <v>343</v>
      </c>
      <c r="B39" s="5">
        <v>2939427.7445300003</v>
      </c>
      <c r="C39" s="5">
        <v>31179.850760000008</v>
      </c>
      <c r="D39" s="5">
        <v>5623.2842010177101</v>
      </c>
      <c r="E39" s="5">
        <v>5624.1323781888614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2" width="12" bestFit="1" customWidth="1"/>
    <col min="3" max="3" width="13.33203125" bestFit="1" customWidth="1"/>
    <col min="4" max="5" width="12" bestFit="1" customWidth="1"/>
    <col min="6" max="6" width="7.33203125" bestFit="1" customWidth="1"/>
    <col min="7" max="8" width="34.21875" bestFit="1" customWidth="1"/>
  </cols>
  <sheetData>
    <row r="3" spans="1:6" x14ac:dyDescent="0.3">
      <c r="A3" s="1" t="s">
        <v>342</v>
      </c>
      <c r="B3" t="s">
        <v>102</v>
      </c>
      <c r="C3" t="s">
        <v>103</v>
      </c>
      <c r="D3" t="s">
        <v>104</v>
      </c>
      <c r="E3" t="s">
        <v>105</v>
      </c>
      <c r="F3" t="s">
        <v>82</v>
      </c>
    </row>
    <row r="4" spans="1:6" x14ac:dyDescent="0.3">
      <c r="A4" s="27">
        <v>45117</v>
      </c>
      <c r="B4" s="5">
        <v>7068.1299600000002</v>
      </c>
      <c r="C4" s="5">
        <v>827.08628737314086</v>
      </c>
      <c r="D4" s="5">
        <v>847.51972847280331</v>
      </c>
      <c r="E4" s="5">
        <v>121.44091651349676</v>
      </c>
      <c r="F4" s="5" t="e">
        <v>#NAME?</v>
      </c>
    </row>
    <row r="5" spans="1:6" x14ac:dyDescent="0.3">
      <c r="A5" s="27">
        <v>45118</v>
      </c>
      <c r="B5" s="5">
        <v>18078.77001</v>
      </c>
      <c r="C5" s="5">
        <v>826.27706865298182</v>
      </c>
      <c r="D5" s="5">
        <v>847.51972847280331</v>
      </c>
      <c r="E5" s="5">
        <v>146.1004688273286</v>
      </c>
      <c r="F5" s="5" t="e">
        <v>#NAME?</v>
      </c>
    </row>
    <row r="6" spans="1:6" x14ac:dyDescent="0.3">
      <c r="A6" s="27">
        <v>45119</v>
      </c>
      <c r="B6" s="5">
        <v>17457.41</v>
      </c>
      <c r="C6" s="5">
        <v>831.48463872781622</v>
      </c>
      <c r="D6" s="5">
        <v>847.51972847280331</v>
      </c>
      <c r="E6" s="5">
        <v>92.639848243509448</v>
      </c>
      <c r="F6" s="5" t="e">
        <v>#NAME?</v>
      </c>
    </row>
    <row r="7" spans="1:6" x14ac:dyDescent="0.3">
      <c r="A7" s="27">
        <v>45120</v>
      </c>
      <c r="B7" s="5">
        <v>8911.9999800000005</v>
      </c>
      <c r="C7" s="5">
        <v>830.52552075382209</v>
      </c>
      <c r="D7" s="5">
        <v>847.51972847280331</v>
      </c>
      <c r="E7" s="5">
        <v>137.75920271626711</v>
      </c>
      <c r="F7" s="5" t="e">
        <v>#NAME?</v>
      </c>
    </row>
    <row r="8" spans="1:6" x14ac:dyDescent="0.3">
      <c r="A8" s="27">
        <v>45121</v>
      </c>
      <c r="B8" s="5">
        <v>21745.710079999997</v>
      </c>
      <c r="C8" s="5">
        <v>843.00520630004053</v>
      </c>
      <c r="D8" s="5">
        <v>847.51972847280331</v>
      </c>
      <c r="E8" s="5">
        <v>152.71621735101832</v>
      </c>
      <c r="F8" s="5" t="e">
        <v>#NAME?</v>
      </c>
    </row>
    <row r="9" spans="1:6" x14ac:dyDescent="0.3">
      <c r="A9" s="27">
        <v>45122</v>
      </c>
      <c r="B9" s="5">
        <v>5662.0699999999979</v>
      </c>
      <c r="C9" s="5">
        <v>846.41105255316802</v>
      </c>
      <c r="D9" s="5">
        <v>847.51972847280331</v>
      </c>
      <c r="E9" s="5">
        <v>59.904433515957976</v>
      </c>
      <c r="F9" s="5" t="e">
        <v>#NAME?</v>
      </c>
    </row>
    <row r="10" spans="1:6" x14ac:dyDescent="0.3">
      <c r="A10" s="27">
        <v>45123</v>
      </c>
      <c r="B10" s="5">
        <v>16111.669989999999</v>
      </c>
      <c r="C10" s="5">
        <v>846.41105255316802</v>
      </c>
      <c r="D10" s="5">
        <v>847.51972847280331</v>
      </c>
      <c r="E10" s="5">
        <v>183.75704843363226</v>
      </c>
      <c r="F10" s="5" t="e">
        <v>#NAME?</v>
      </c>
    </row>
    <row r="11" spans="1:6" x14ac:dyDescent="0.3">
      <c r="A11" s="27">
        <v>45125</v>
      </c>
      <c r="B11" s="5">
        <v>28015.59995</v>
      </c>
      <c r="C11" s="5">
        <v>857.51952013025448</v>
      </c>
      <c r="D11" s="5">
        <v>847.51972847280331</v>
      </c>
      <c r="E11" s="5">
        <v>138.68446362341788</v>
      </c>
      <c r="F11" s="5" t="e">
        <v>#NAME?</v>
      </c>
    </row>
    <row r="12" spans="1:6" x14ac:dyDescent="0.3">
      <c r="A12" s="27">
        <v>45126</v>
      </c>
      <c r="B12" s="5">
        <v>25832.810089999999</v>
      </c>
      <c r="C12" s="5">
        <v>857.51952013025448</v>
      </c>
      <c r="D12" s="5">
        <v>846.13998807897838</v>
      </c>
      <c r="E12" s="5">
        <v>159.34578005158542</v>
      </c>
      <c r="F12" s="5" t="e">
        <v>#NAME?</v>
      </c>
    </row>
    <row r="13" spans="1:6" x14ac:dyDescent="0.3">
      <c r="A13" s="27">
        <v>45127</v>
      </c>
      <c r="B13" s="5">
        <v>12261.089979999999</v>
      </c>
      <c r="C13" s="5">
        <v>857.51952013025448</v>
      </c>
      <c r="D13" s="5">
        <v>847.51972847280331</v>
      </c>
      <c r="E13" s="5">
        <v>86.247666155102749</v>
      </c>
      <c r="F13" s="5" t="e">
        <v>#NAME?</v>
      </c>
    </row>
    <row r="14" spans="1:6" x14ac:dyDescent="0.3">
      <c r="A14" s="2" t="s">
        <v>138</v>
      </c>
      <c r="B14" s="5">
        <v>12128.03995</v>
      </c>
      <c r="C14" s="5">
        <v>856.68531947980193</v>
      </c>
      <c r="D14" s="5">
        <v>847.51972847280331</v>
      </c>
      <c r="E14" s="5">
        <v>141.38914514368037</v>
      </c>
      <c r="F14" s="5" t="e">
        <v>#NAME?</v>
      </c>
    </row>
    <row r="15" spans="1:6" x14ac:dyDescent="0.3">
      <c r="A15" s="27">
        <v>45128</v>
      </c>
      <c r="B15" s="5">
        <v>602.97001</v>
      </c>
      <c r="C15" s="5">
        <v>802.69307730769219</v>
      </c>
      <c r="D15" s="5">
        <v>847.51972847280319</v>
      </c>
      <c r="E15" s="5">
        <v>6.5174203927220322</v>
      </c>
      <c r="F15" s="5" t="e">
        <v>#NAME?</v>
      </c>
    </row>
    <row r="16" spans="1:6" x14ac:dyDescent="0.3">
      <c r="A16" s="2" t="s">
        <v>142</v>
      </c>
      <c r="B16" s="5">
        <v>31602.340050000003</v>
      </c>
      <c r="C16" s="5">
        <v>853.68575047024035</v>
      </c>
      <c r="D16" s="5">
        <v>847.51972847280331</v>
      </c>
      <c r="E16" s="5">
        <v>170.44080097246209</v>
      </c>
      <c r="F16" s="5" t="e">
        <v>#NAME?</v>
      </c>
    </row>
    <row r="17" spans="1:6" x14ac:dyDescent="0.3">
      <c r="A17" s="2" t="s">
        <v>154</v>
      </c>
      <c r="B17" s="5">
        <v>6191.6999800000003</v>
      </c>
      <c r="C17" s="5">
        <v>871.26021277646805</v>
      </c>
      <c r="D17" s="5">
        <v>847.51972847280331</v>
      </c>
      <c r="E17" s="5">
        <v>87.780027914960598</v>
      </c>
      <c r="F17" s="5" t="e">
        <v>#NAME?</v>
      </c>
    </row>
    <row r="18" spans="1:6" x14ac:dyDescent="0.3">
      <c r="A18" s="2" t="s">
        <v>163</v>
      </c>
      <c r="B18" s="5">
        <v>11756.169899999997</v>
      </c>
      <c r="C18" s="5">
        <v>865.81596695172175</v>
      </c>
      <c r="D18" s="5">
        <v>847.51972847280331</v>
      </c>
      <c r="E18" s="5">
        <v>134.26524931228809</v>
      </c>
      <c r="F18" s="5" t="e">
        <v>#NAME?</v>
      </c>
    </row>
    <row r="19" spans="1:6" x14ac:dyDescent="0.3">
      <c r="A19" s="2" t="s">
        <v>182</v>
      </c>
      <c r="B19" s="5">
        <v>8028.4000000000005</v>
      </c>
      <c r="C19" s="5">
        <v>865.81596695172175</v>
      </c>
      <c r="D19" s="5">
        <v>847.51972847280331</v>
      </c>
      <c r="E19" s="5">
        <v>94.160438575734233</v>
      </c>
      <c r="F19" s="5" t="e">
        <v>#NAME?</v>
      </c>
    </row>
    <row r="20" spans="1:6" x14ac:dyDescent="0.3">
      <c r="A20" s="2" t="s">
        <v>191</v>
      </c>
      <c r="B20" s="5">
        <v>19683.330000000002</v>
      </c>
      <c r="C20" s="5">
        <v>857.18095039498405</v>
      </c>
      <c r="D20" s="5">
        <v>847.51972847280319</v>
      </c>
      <c r="E20" s="5">
        <v>264.68602691872383</v>
      </c>
      <c r="F20" s="5" t="e">
        <v>#NAME?</v>
      </c>
    </row>
    <row r="21" spans="1:6" x14ac:dyDescent="0.3">
      <c r="A21" s="2" t="s">
        <v>193</v>
      </c>
      <c r="B21" s="5">
        <v>8126.440059999999</v>
      </c>
      <c r="C21" s="5">
        <v>805.11083239021991</v>
      </c>
      <c r="D21" s="5">
        <v>847.51972847280308</v>
      </c>
      <c r="E21" s="5">
        <v>123.36192728002769</v>
      </c>
      <c r="F21" s="5" t="e">
        <v>#NAME?</v>
      </c>
    </row>
    <row r="22" spans="1:6" x14ac:dyDescent="0.3">
      <c r="A22" s="2" t="s">
        <v>212</v>
      </c>
      <c r="B22" s="5">
        <v>2374.6800000000003</v>
      </c>
      <c r="C22" s="5">
        <v>818.89461520242492</v>
      </c>
      <c r="D22" s="5">
        <v>846.78600249580268</v>
      </c>
      <c r="E22" s="5">
        <v>31.690815806884412</v>
      </c>
      <c r="F22" s="5" t="e">
        <v>#NAME?</v>
      </c>
    </row>
    <row r="23" spans="1:6" x14ac:dyDescent="0.3">
      <c r="A23" s="2" t="s">
        <v>218</v>
      </c>
      <c r="B23" s="5">
        <v>22781.49999</v>
      </c>
      <c r="C23" s="5">
        <v>863.021322398812</v>
      </c>
      <c r="D23" s="5">
        <v>847.32921953816503</v>
      </c>
      <c r="E23" s="5">
        <v>273.15044852555081</v>
      </c>
      <c r="F23" s="5" t="e">
        <v>#NAME?</v>
      </c>
    </row>
    <row r="24" spans="1:6" x14ac:dyDescent="0.3">
      <c r="A24" s="2" t="s">
        <v>231</v>
      </c>
      <c r="B24" s="5">
        <v>6324.4399900000008</v>
      </c>
      <c r="C24" s="5">
        <v>816.46249801187207</v>
      </c>
      <c r="D24" s="5">
        <v>847.51972847280331</v>
      </c>
      <c r="E24" s="5">
        <v>79.019224910296529</v>
      </c>
      <c r="F24" s="5" t="e">
        <v>#NAME?</v>
      </c>
    </row>
    <row r="25" spans="1:6" x14ac:dyDescent="0.3">
      <c r="A25" s="2" t="s">
        <v>236</v>
      </c>
      <c r="B25" s="5">
        <v>20901.820179999999</v>
      </c>
      <c r="C25" s="5">
        <v>864.4009365370697</v>
      </c>
      <c r="D25" s="5">
        <v>847.51972847280331</v>
      </c>
      <c r="E25" s="5">
        <v>327.7696823853388</v>
      </c>
      <c r="F25" s="5" t="e">
        <v>#NAME?</v>
      </c>
    </row>
    <row r="26" spans="1:6" x14ac:dyDescent="0.3">
      <c r="A26" s="2" t="s">
        <v>252</v>
      </c>
      <c r="B26" s="5">
        <v>4479.2800199999992</v>
      </c>
      <c r="C26" s="5">
        <v>812.00418105941174</v>
      </c>
      <c r="D26" s="5">
        <v>847.51972847280308</v>
      </c>
      <c r="E26" s="5">
        <v>69.183521901464644</v>
      </c>
      <c r="F26" s="5" t="e">
        <v>#NAME?</v>
      </c>
    </row>
    <row r="27" spans="1:6" x14ac:dyDescent="0.3">
      <c r="A27" s="2" t="s">
        <v>259</v>
      </c>
      <c r="B27" s="5">
        <v>4334.5499899999995</v>
      </c>
      <c r="C27" s="5">
        <v>838.22697976874952</v>
      </c>
      <c r="D27" s="5">
        <v>847.51972847280331</v>
      </c>
      <c r="E27" s="5">
        <v>60.612604347570411</v>
      </c>
      <c r="F27" s="5" t="e">
        <v>#NAME?</v>
      </c>
    </row>
    <row r="28" spans="1:6" x14ac:dyDescent="0.3">
      <c r="A28" s="2" t="s">
        <v>266</v>
      </c>
      <c r="B28" s="5">
        <v>19637.790199999996</v>
      </c>
      <c r="C28" s="5">
        <v>850.24905126420583</v>
      </c>
      <c r="D28" s="5">
        <v>847.51972847280319</v>
      </c>
      <c r="E28" s="5">
        <v>219.67597181889454</v>
      </c>
      <c r="F28" s="5" t="e">
        <v>#NAME?</v>
      </c>
    </row>
    <row r="29" spans="1:6" x14ac:dyDescent="0.3">
      <c r="A29" s="2" t="s">
        <v>277</v>
      </c>
      <c r="B29" s="5">
        <v>15642.519870000002</v>
      </c>
      <c r="C29" s="5">
        <v>845.08835578822629</v>
      </c>
      <c r="D29" s="5">
        <v>847.51972847280331</v>
      </c>
      <c r="E29" s="5">
        <v>209.56799574427339</v>
      </c>
      <c r="F29" s="5" t="e">
        <v>#NAME?</v>
      </c>
    </row>
    <row r="30" spans="1:6" x14ac:dyDescent="0.3">
      <c r="A30" s="27">
        <v>45134</v>
      </c>
      <c r="B30" s="5">
        <v>3504.7400600000001</v>
      </c>
      <c r="C30" s="5">
        <v>923.60817682359311</v>
      </c>
      <c r="D30" s="5">
        <v>847.51972847280319</v>
      </c>
      <c r="E30" s="5">
        <v>154.84860353460974</v>
      </c>
      <c r="F30" s="5" t="e">
        <v>#NAME?</v>
      </c>
    </row>
    <row r="31" spans="1:6" x14ac:dyDescent="0.3">
      <c r="A31" s="27">
        <v>45145</v>
      </c>
      <c r="B31" s="5">
        <v>746.07998999999995</v>
      </c>
      <c r="C31" s="5">
        <v>813.32956913043472</v>
      </c>
      <c r="D31" s="5">
        <v>847.51972847280319</v>
      </c>
      <c r="E31" s="5">
        <v>8.0642765988110252</v>
      </c>
      <c r="F31" s="5" t="e">
        <v>#NAME?</v>
      </c>
    </row>
    <row r="32" spans="1:6" x14ac:dyDescent="0.3">
      <c r="A32" s="2" t="s">
        <v>284</v>
      </c>
      <c r="B32" s="5">
        <v>8799.4099600000009</v>
      </c>
      <c r="C32" s="5">
        <v>835.0820910118324</v>
      </c>
      <c r="D32" s="5">
        <v>847.51972847280342</v>
      </c>
      <c r="E32" s="5">
        <v>125.76694591064562</v>
      </c>
      <c r="F32" s="5" t="e">
        <v>#NAME?</v>
      </c>
    </row>
    <row r="33" spans="1:6" x14ac:dyDescent="0.3">
      <c r="A33" s="2" t="s">
        <v>293</v>
      </c>
      <c r="B33" s="5">
        <v>14906.020010000002</v>
      </c>
      <c r="C33" s="5">
        <v>835.0820910118324</v>
      </c>
      <c r="D33" s="5">
        <v>847.51972847280342</v>
      </c>
      <c r="E33" s="5">
        <v>167.53574768130215</v>
      </c>
      <c r="F33" s="5" t="e">
        <v>#NAME?</v>
      </c>
    </row>
    <row r="34" spans="1:6" x14ac:dyDescent="0.3">
      <c r="A34" s="2" t="s">
        <v>300</v>
      </c>
      <c r="B34" s="5">
        <v>13784.699930000001</v>
      </c>
      <c r="C34" s="5">
        <v>842.89464651569494</v>
      </c>
      <c r="D34" s="5">
        <v>847.51972847280331</v>
      </c>
      <c r="E34" s="5">
        <v>220.5582925048125</v>
      </c>
      <c r="F34" s="5" t="e">
        <v>#NAME?</v>
      </c>
    </row>
    <row r="35" spans="1:6" x14ac:dyDescent="0.3">
      <c r="A35" s="2" t="s">
        <v>306</v>
      </c>
      <c r="B35" s="5">
        <v>7632.2500300000011</v>
      </c>
      <c r="C35" s="5">
        <v>833.46264032662543</v>
      </c>
      <c r="D35" s="5">
        <v>847.51972847280342</v>
      </c>
      <c r="E35" s="5">
        <v>110.22756024789282</v>
      </c>
      <c r="F35" s="5" t="e">
        <v>#NAME?</v>
      </c>
    </row>
    <row r="36" spans="1:6" x14ac:dyDescent="0.3">
      <c r="A36" s="2" t="s">
        <v>318</v>
      </c>
      <c r="B36" s="5">
        <v>2797.3199699999996</v>
      </c>
      <c r="C36" s="5">
        <v>822.87364967911367</v>
      </c>
      <c r="D36" s="5">
        <v>824.06414177777742</v>
      </c>
      <c r="E36" s="5">
        <v>68.477845042839647</v>
      </c>
      <c r="F36" s="5" t="e">
        <v>#NAME?</v>
      </c>
    </row>
    <row r="37" spans="1:6" x14ac:dyDescent="0.3">
      <c r="A37" s="2" t="s">
        <v>321</v>
      </c>
      <c r="B37" s="5">
        <v>23613.230019999999</v>
      </c>
      <c r="C37" s="5">
        <v>860.46207022754572</v>
      </c>
      <c r="D37" s="5">
        <v>844.47158551859093</v>
      </c>
      <c r="E37" s="5">
        <v>337.91716718284079</v>
      </c>
      <c r="F37" s="5" t="e">
        <v>#NAME?</v>
      </c>
    </row>
    <row r="38" spans="1:6" x14ac:dyDescent="0.3">
      <c r="A38" s="2" t="s">
        <v>332</v>
      </c>
      <c r="B38" s="5">
        <v>10660.730069999998</v>
      </c>
      <c r="C38" s="5">
        <v>841.08078374535341</v>
      </c>
      <c r="D38" s="5">
        <v>834.31266088679183</v>
      </c>
      <c r="E38" s="5">
        <v>172.80137291367751</v>
      </c>
      <c r="F38" s="5" t="e">
        <v>#NAME?</v>
      </c>
    </row>
    <row r="39" spans="1:6" x14ac:dyDescent="0.3">
      <c r="A39" s="2" t="s">
        <v>343</v>
      </c>
      <c r="B39" s="5">
        <v>442185.71026999975</v>
      </c>
      <c r="C39" s="5">
        <v>844.28577650783245</v>
      </c>
      <c r="D39" s="5">
        <v>846.12697310968588</v>
      </c>
      <c r="E39" s="5">
        <v>4938.0651589996214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C8" sqref="C8"/>
    </sheetView>
  </sheetViews>
  <sheetFormatPr baseColWidth="10" defaultColWidth="8.88671875" defaultRowHeight="14.4" x14ac:dyDescent="0.3"/>
  <cols>
    <col min="1" max="1" width="19.5546875" bestFit="1" customWidth="1"/>
    <col min="2" max="2" width="12.5546875" bestFit="1" customWidth="1"/>
    <col min="3" max="3" width="21.5546875" bestFit="1" customWidth="1"/>
    <col min="4" max="4" width="17.88671875" bestFit="1" customWidth="1"/>
    <col min="5" max="5" width="18.44140625" bestFit="1" customWidth="1"/>
    <col min="6" max="6" width="7.33203125" bestFit="1" customWidth="1"/>
  </cols>
  <sheetData>
    <row r="3" spans="1:6" x14ac:dyDescent="0.3">
      <c r="A3" s="1" t="s">
        <v>342</v>
      </c>
      <c r="B3" t="s">
        <v>98</v>
      </c>
      <c r="C3" t="s">
        <v>101</v>
      </c>
      <c r="D3" t="s">
        <v>100</v>
      </c>
      <c r="E3" t="s">
        <v>99</v>
      </c>
      <c r="F3" t="s">
        <v>82</v>
      </c>
    </row>
    <row r="4" spans="1:6" x14ac:dyDescent="0.3">
      <c r="A4" s="27">
        <v>45117</v>
      </c>
      <c r="B4" s="5">
        <v>531.39</v>
      </c>
      <c r="C4" s="5">
        <v>246.11580960888949</v>
      </c>
      <c r="D4" s="5">
        <v>251.99041050880626</v>
      </c>
      <c r="E4" s="5">
        <v>0.57530618192726291</v>
      </c>
      <c r="F4" s="5" t="e">
        <v>#NAME?</v>
      </c>
    </row>
    <row r="5" spans="1:6" x14ac:dyDescent="0.3">
      <c r="A5" s="27">
        <v>45118</v>
      </c>
      <c r="B5" s="5">
        <v>5729.5099599999994</v>
      </c>
      <c r="C5" s="5">
        <v>244.00971334033585</v>
      </c>
      <c r="D5" s="5">
        <v>251.99041050880629</v>
      </c>
      <c r="E5" s="5">
        <v>2.7485412044400501</v>
      </c>
      <c r="F5" s="5" t="e">
        <v>#NAME?</v>
      </c>
    </row>
    <row r="6" spans="1:6" x14ac:dyDescent="0.3">
      <c r="A6" s="27">
        <v>45119</v>
      </c>
      <c r="B6" s="5">
        <v>9498.4100099999978</v>
      </c>
      <c r="C6" s="5">
        <v>243.42392675558469</v>
      </c>
      <c r="D6" s="5">
        <v>251.99041050880629</v>
      </c>
      <c r="E6" s="5">
        <v>2.8193113499771143</v>
      </c>
      <c r="F6" s="5" t="e">
        <v>#NAME?</v>
      </c>
    </row>
    <row r="7" spans="1:6" x14ac:dyDescent="0.3">
      <c r="A7" s="27">
        <v>45120</v>
      </c>
      <c r="B7" s="5">
        <v>562.34</v>
      </c>
      <c r="C7" s="5">
        <v>239.61401070339224</v>
      </c>
      <c r="D7" s="5">
        <v>251.99041050880629</v>
      </c>
      <c r="E7" s="5">
        <v>0.51133234499645996</v>
      </c>
      <c r="F7" s="5" t="e">
        <v>#NAME?</v>
      </c>
    </row>
    <row r="8" spans="1:6" x14ac:dyDescent="0.3">
      <c r="A8" s="27">
        <v>45121</v>
      </c>
      <c r="B8" s="5">
        <v>5317.7400000000007</v>
      </c>
      <c r="C8" s="5">
        <v>244.00312862356029</v>
      </c>
      <c r="D8" s="5">
        <v>251.99041050880629</v>
      </c>
      <c r="E8" s="5">
        <v>2.2384756373097821</v>
      </c>
      <c r="F8" s="5" t="e">
        <v>#NAME?</v>
      </c>
    </row>
    <row r="9" spans="1:6" x14ac:dyDescent="0.3">
      <c r="A9" s="27">
        <v>45122</v>
      </c>
      <c r="B9" s="5">
        <v>975.00000000000011</v>
      </c>
      <c r="C9" s="5">
        <v>243.15256898024114</v>
      </c>
      <c r="D9" s="5">
        <v>251.99041050880626</v>
      </c>
      <c r="E9" s="5">
        <v>0.64530001813916582</v>
      </c>
      <c r="F9" s="5" t="e">
        <v>#NAME?</v>
      </c>
    </row>
    <row r="10" spans="1:6" x14ac:dyDescent="0.3">
      <c r="A10" s="27">
        <v>45123</v>
      </c>
      <c r="B10" s="5">
        <v>6929.8399799999988</v>
      </c>
      <c r="C10" s="5">
        <v>243.15256898024114</v>
      </c>
      <c r="D10" s="5">
        <v>251.99041050880626</v>
      </c>
      <c r="E10" s="5">
        <v>4.9385130896586764</v>
      </c>
      <c r="F10" s="5" t="e">
        <v>#NAME?</v>
      </c>
    </row>
    <row r="11" spans="1:6" x14ac:dyDescent="0.3">
      <c r="A11" s="27">
        <v>45125</v>
      </c>
      <c r="B11" s="5">
        <v>3483.4099900000001</v>
      </c>
      <c r="C11" s="5">
        <v>251.64795267659059</v>
      </c>
      <c r="D11" s="5">
        <v>251.99041050880629</v>
      </c>
      <c r="E11" s="5">
        <v>1.0142393898542816</v>
      </c>
      <c r="F11" s="5" t="e">
        <v>#NAME?</v>
      </c>
    </row>
    <row r="12" spans="1:6" x14ac:dyDescent="0.3">
      <c r="A12" s="27">
        <v>45126</v>
      </c>
      <c r="B12" s="5">
        <v>11219.029979999999</v>
      </c>
      <c r="C12" s="5">
        <v>251.64795267659059</v>
      </c>
      <c r="D12" s="5">
        <v>251.99041050880629</v>
      </c>
      <c r="E12" s="5">
        <v>4.0988230250938669</v>
      </c>
      <c r="F12" s="5" t="e">
        <v>#NAME?</v>
      </c>
    </row>
    <row r="13" spans="1:6" x14ac:dyDescent="0.3">
      <c r="A13" s="27">
        <v>45127</v>
      </c>
      <c r="B13" s="5">
        <v>2442.0999900000002</v>
      </c>
      <c r="C13" s="5">
        <v>251.64795267659059</v>
      </c>
      <c r="D13" s="5">
        <v>251.99041050880629</v>
      </c>
      <c r="E13" s="5">
        <v>1.0197401803414095</v>
      </c>
      <c r="F13" s="5" t="e">
        <v>#NAME?</v>
      </c>
    </row>
    <row r="14" spans="1:6" x14ac:dyDescent="0.3">
      <c r="A14" s="2" t="s">
        <v>138</v>
      </c>
      <c r="B14" s="5">
        <v>579.25</v>
      </c>
      <c r="C14" s="5">
        <v>252.43631051784246</v>
      </c>
      <c r="D14" s="5">
        <v>251.99041050880629</v>
      </c>
      <c r="E14" s="5">
        <v>0.36829612046584081</v>
      </c>
      <c r="F14" s="5" t="e">
        <v>#NAME?</v>
      </c>
    </row>
    <row r="15" spans="1:6" x14ac:dyDescent="0.3">
      <c r="A15" s="27">
        <v>45128</v>
      </c>
      <c r="B15" s="5">
        <v>10.96</v>
      </c>
      <c r="C15" s="5">
        <v>244.20999961538462</v>
      </c>
      <c r="D15" s="5">
        <v>251.99041050880632</v>
      </c>
      <c r="E15" s="5">
        <v>0.11846514141596109</v>
      </c>
      <c r="F15" s="5" t="e">
        <v>#NAME?</v>
      </c>
    </row>
    <row r="16" spans="1:6" x14ac:dyDescent="0.3">
      <c r="A16" s="2" t="s">
        <v>142</v>
      </c>
      <c r="B16" s="5">
        <v>10976.340090000002</v>
      </c>
      <c r="C16" s="5">
        <v>251.97929324548372</v>
      </c>
      <c r="D16" s="5">
        <v>251.99041050880629</v>
      </c>
      <c r="E16" s="5">
        <v>3.2748956365470843</v>
      </c>
      <c r="F16" s="5" t="e">
        <v>#NAME?</v>
      </c>
    </row>
    <row r="17" spans="1:6" x14ac:dyDescent="0.3">
      <c r="A17" s="2" t="s">
        <v>154</v>
      </c>
      <c r="B17" s="5">
        <v>1463.8300000000002</v>
      </c>
      <c r="C17" s="5">
        <v>261.20850853837783</v>
      </c>
      <c r="D17" s="5">
        <v>251.99041050880629</v>
      </c>
      <c r="E17" s="5">
        <v>1.2284894831000379</v>
      </c>
      <c r="F17" s="5" t="e">
        <v>#NAME?</v>
      </c>
    </row>
    <row r="18" spans="1:6" x14ac:dyDescent="0.3">
      <c r="A18" s="2" t="s">
        <v>163</v>
      </c>
      <c r="B18" s="5">
        <v>3174.1000000000008</v>
      </c>
      <c r="C18" s="5">
        <v>259.44418526708864</v>
      </c>
      <c r="D18" s="5">
        <v>251.99041050880629</v>
      </c>
      <c r="E18" s="5">
        <v>2.0464950923897263</v>
      </c>
      <c r="F18" s="5" t="e">
        <v>#NAME?</v>
      </c>
    </row>
    <row r="19" spans="1:6" x14ac:dyDescent="0.3">
      <c r="A19" s="2" t="s">
        <v>182</v>
      </c>
      <c r="B19" s="5">
        <v>2044.3899999999999</v>
      </c>
      <c r="C19" s="5">
        <v>259.44418526708864</v>
      </c>
      <c r="D19" s="5">
        <v>251.99041050880629</v>
      </c>
      <c r="E19" s="5">
        <v>1.3293835351571803</v>
      </c>
      <c r="F19" s="5" t="e">
        <v>#NAME?</v>
      </c>
    </row>
    <row r="20" spans="1:6" x14ac:dyDescent="0.3">
      <c r="A20" s="2" t="s">
        <v>191</v>
      </c>
      <c r="B20" s="5">
        <v>6145.6599500000002</v>
      </c>
      <c r="C20" s="5">
        <v>249.09305004290695</v>
      </c>
      <c r="D20" s="5">
        <v>251.99041050880626</v>
      </c>
      <c r="E20" s="5">
        <v>6.1406479740084965</v>
      </c>
      <c r="F20" s="5" t="e">
        <v>#NAME?</v>
      </c>
    </row>
    <row r="21" spans="1:6" x14ac:dyDescent="0.3">
      <c r="A21" s="2" t="s">
        <v>193</v>
      </c>
      <c r="B21" s="5">
        <v>1353.23</v>
      </c>
      <c r="C21" s="5">
        <v>265.60607090166627</v>
      </c>
      <c r="D21" s="5">
        <v>251.99041050880629</v>
      </c>
      <c r="E21" s="5">
        <v>2.7687753344701687</v>
      </c>
      <c r="F21" s="5" t="e">
        <v>#NAME?</v>
      </c>
    </row>
    <row r="22" spans="1:6" x14ac:dyDescent="0.3">
      <c r="A22" s="2" t="s">
        <v>212</v>
      </c>
      <c r="B22" s="5">
        <v>283.89000000000004</v>
      </c>
      <c r="C22" s="5">
        <v>251.51783997580227</v>
      </c>
      <c r="D22" s="5">
        <v>251.80622730234219</v>
      </c>
      <c r="E22" s="5">
        <v>0.21116780259965892</v>
      </c>
      <c r="F22" s="5" t="e">
        <v>#NAME?</v>
      </c>
    </row>
    <row r="23" spans="1:6" x14ac:dyDescent="0.3">
      <c r="A23" s="2" t="s">
        <v>218</v>
      </c>
      <c r="B23" s="5">
        <v>8829.399879999999</v>
      </c>
      <c r="C23" s="5">
        <v>263.26266147234969</v>
      </c>
      <c r="D23" s="5">
        <v>251.99041050880626</v>
      </c>
      <c r="E23" s="5">
        <v>6.5322185060285802</v>
      </c>
      <c r="F23" s="5" t="e">
        <v>#NAME?</v>
      </c>
    </row>
    <row r="24" spans="1:6" x14ac:dyDescent="0.3">
      <c r="A24" s="2" t="s">
        <v>231</v>
      </c>
      <c r="B24" s="5">
        <v>1761.6699900000001</v>
      </c>
      <c r="C24" s="5">
        <v>254.26599160173461</v>
      </c>
      <c r="D24" s="5">
        <v>251.99041050880626</v>
      </c>
      <c r="E24" s="5">
        <v>1.3527361521125367</v>
      </c>
      <c r="F24" s="5" t="e">
        <v>#NAME?</v>
      </c>
    </row>
    <row r="25" spans="1:6" x14ac:dyDescent="0.3">
      <c r="A25" s="2" t="s">
        <v>236</v>
      </c>
      <c r="B25" s="5">
        <v>7875.7300100000002</v>
      </c>
      <c r="C25" s="5">
        <v>261.01771842073987</v>
      </c>
      <c r="D25" s="5">
        <v>251.99041050880626</v>
      </c>
      <c r="E25" s="5">
        <v>8.3103846763006715</v>
      </c>
      <c r="F25" s="5" t="e">
        <v>#NAME?</v>
      </c>
    </row>
    <row r="26" spans="1:6" x14ac:dyDescent="0.3">
      <c r="A26" s="2" t="s">
        <v>252</v>
      </c>
      <c r="B26" s="5">
        <v>1649.78</v>
      </c>
      <c r="C26" s="5">
        <v>227.48505480932474</v>
      </c>
      <c r="D26" s="5">
        <v>251.99041050880629</v>
      </c>
      <c r="E26" s="5">
        <v>3.6657813468786391</v>
      </c>
      <c r="F26" s="5" t="e">
        <v>#NAME?</v>
      </c>
    </row>
    <row r="27" spans="1:6" x14ac:dyDescent="0.3">
      <c r="A27" s="2" t="s">
        <v>259</v>
      </c>
      <c r="B27" s="5">
        <v>749.76</v>
      </c>
      <c r="C27" s="5">
        <v>256.09118295730696</v>
      </c>
      <c r="D27" s="5">
        <v>251.99041050880629</v>
      </c>
      <c r="E27" s="5">
        <v>0.62359115566661172</v>
      </c>
      <c r="F27" s="5" t="e">
        <v>#NAME?</v>
      </c>
    </row>
    <row r="28" spans="1:6" x14ac:dyDescent="0.3">
      <c r="A28" s="2" t="s">
        <v>266</v>
      </c>
      <c r="B28" s="5">
        <v>6466.9000200000009</v>
      </c>
      <c r="C28" s="5">
        <v>249.24268567370532</v>
      </c>
      <c r="D28" s="5">
        <v>251.99041050880626</v>
      </c>
      <c r="E28" s="5">
        <v>6.0248320977568568</v>
      </c>
      <c r="F28" s="5" t="e">
        <v>#NAME?</v>
      </c>
    </row>
    <row r="29" spans="1:6" x14ac:dyDescent="0.3">
      <c r="A29" s="2" t="s">
        <v>277</v>
      </c>
      <c r="B29" s="5">
        <v>4654.6199900000001</v>
      </c>
      <c r="C29" s="5">
        <v>257.41166633338258</v>
      </c>
      <c r="D29" s="5">
        <v>251.99041050880626</v>
      </c>
      <c r="E29" s="5">
        <v>2.9663852819538103</v>
      </c>
      <c r="F29" s="5" t="e">
        <v>#NAME?</v>
      </c>
    </row>
    <row r="30" spans="1:6" x14ac:dyDescent="0.3">
      <c r="A30" s="27">
        <v>45134</v>
      </c>
      <c r="B30" s="5">
        <v>1437.19001</v>
      </c>
      <c r="C30" s="5">
        <v>324.12682038780667</v>
      </c>
      <c r="D30" s="5">
        <v>251.99041050880632</v>
      </c>
      <c r="E30" s="5">
        <v>21.166274079528719</v>
      </c>
      <c r="F30" s="5" t="e">
        <v>#NAME?</v>
      </c>
    </row>
    <row r="31" spans="1:6" x14ac:dyDescent="0.3">
      <c r="A31" s="27">
        <v>45145</v>
      </c>
      <c r="B31" s="5">
        <v>34.15</v>
      </c>
      <c r="C31" s="5">
        <v>210.31217304347828</v>
      </c>
      <c r="D31" s="5">
        <v>251.99041050880632</v>
      </c>
      <c r="E31" s="5">
        <v>0.36912268059809045</v>
      </c>
      <c r="F31" s="5" t="e">
        <v>#NAME?</v>
      </c>
    </row>
    <row r="32" spans="1:6" x14ac:dyDescent="0.3">
      <c r="A32" s="2" t="s">
        <v>284</v>
      </c>
      <c r="B32" s="5">
        <v>1392.9799899999996</v>
      </c>
      <c r="C32" s="5">
        <v>251.05519903257783</v>
      </c>
      <c r="D32" s="5">
        <v>251.99041050880629</v>
      </c>
      <c r="E32" s="5">
        <v>1.0018559024748257</v>
      </c>
      <c r="F32" s="5" t="e">
        <v>#NAME?</v>
      </c>
    </row>
    <row r="33" spans="1:6" x14ac:dyDescent="0.3">
      <c r="A33" s="2" t="s">
        <v>293</v>
      </c>
      <c r="B33" s="5">
        <v>6103.6200099999996</v>
      </c>
      <c r="C33" s="5">
        <v>251.05519903257783</v>
      </c>
      <c r="D33" s="5">
        <v>251.99041050880629</v>
      </c>
      <c r="E33" s="5">
        <v>3.5155134914087136</v>
      </c>
      <c r="F33" s="5" t="e">
        <v>#NAME?</v>
      </c>
    </row>
    <row r="34" spans="1:6" x14ac:dyDescent="0.3">
      <c r="A34" s="2" t="s">
        <v>300</v>
      </c>
      <c r="B34" s="5">
        <v>4315.4299699999992</v>
      </c>
      <c r="C34" s="5">
        <v>254.09445546209423</v>
      </c>
      <c r="D34" s="5">
        <v>251.99041050880629</v>
      </c>
      <c r="E34" s="5">
        <v>3.4013748391207579</v>
      </c>
      <c r="F34" s="5" t="e">
        <v>#NAME?</v>
      </c>
    </row>
    <row r="35" spans="1:6" x14ac:dyDescent="0.3">
      <c r="A35" s="2" t="s">
        <v>306</v>
      </c>
      <c r="B35" s="5">
        <v>1201.8000000000002</v>
      </c>
      <c r="C35" s="5">
        <v>250.71293906171815</v>
      </c>
      <c r="D35" s="5">
        <v>251.99041050880629</v>
      </c>
      <c r="E35" s="5">
        <v>0.83374731337587848</v>
      </c>
      <c r="F35" s="5" t="e">
        <v>#NAME?</v>
      </c>
    </row>
    <row r="36" spans="1:6" x14ac:dyDescent="0.3">
      <c r="A36" s="2" t="s">
        <v>318</v>
      </c>
      <c r="B36" s="5">
        <v>1213.52999</v>
      </c>
      <c r="C36" s="5">
        <v>249.60510393808818</v>
      </c>
      <c r="D36" s="5">
        <v>251.99041050880629</v>
      </c>
      <c r="E36" s="5">
        <v>1.7474692058463528</v>
      </c>
      <c r="F36" s="5" t="e">
        <v>#NAME?</v>
      </c>
    </row>
    <row r="37" spans="1:6" x14ac:dyDescent="0.3">
      <c r="A37" s="2" t="s">
        <v>321</v>
      </c>
      <c r="B37" s="5">
        <v>8360.11996</v>
      </c>
      <c r="C37" s="5">
        <v>257.57777045695019</v>
      </c>
      <c r="D37" s="5">
        <v>251.99041050880626</v>
      </c>
      <c r="E37" s="5">
        <v>8.3316055281967998</v>
      </c>
      <c r="F37" s="5" t="e">
        <v>#NAME?</v>
      </c>
    </row>
    <row r="38" spans="1:6" x14ac:dyDescent="0.3">
      <c r="A38" s="2" t="s">
        <v>332</v>
      </c>
      <c r="B38" s="5">
        <v>3030.7100100000002</v>
      </c>
      <c r="C38" s="5">
        <v>252.1096729684499</v>
      </c>
      <c r="D38" s="5">
        <v>248.67511279245292</v>
      </c>
      <c r="E38" s="5">
        <v>2.2703126988687026</v>
      </c>
      <c r="F38" s="5" t="e">
        <v>#NAME?</v>
      </c>
    </row>
    <row r="39" spans="1:6" x14ac:dyDescent="0.3">
      <c r="A39" s="2" t="s">
        <v>343</v>
      </c>
      <c r="B39" s="5">
        <v>131797.80978000004</v>
      </c>
      <c r="C39" s="5">
        <v>251.95940875354216</v>
      </c>
      <c r="D39" s="5">
        <v>251.86530493460441</v>
      </c>
      <c r="E39" s="5">
        <v>2.7501571350797573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6" sqref="D6"/>
    </sheetView>
  </sheetViews>
  <sheetFormatPr baseColWidth="10" defaultColWidth="8.88671875" defaultRowHeight="14.4" x14ac:dyDescent="0.3"/>
  <cols>
    <col min="1" max="1" width="19.5546875" bestFit="1" customWidth="1"/>
    <col min="2" max="2" width="11.109375" bestFit="1" customWidth="1"/>
    <col min="3" max="3" width="20.5546875" bestFit="1" customWidth="1"/>
    <col min="4" max="4" width="16.88671875" bestFit="1" customWidth="1"/>
    <col min="5" max="5" width="14" bestFit="1" customWidth="1"/>
    <col min="6" max="6" width="7.33203125" bestFit="1" customWidth="1"/>
  </cols>
  <sheetData>
    <row r="3" spans="1:6" x14ac:dyDescent="0.3">
      <c r="A3" s="1" t="s">
        <v>342</v>
      </c>
      <c r="B3" t="s">
        <v>106</v>
      </c>
      <c r="C3" t="s">
        <v>107</v>
      </c>
      <c r="D3" t="s">
        <v>108</v>
      </c>
      <c r="E3" t="s">
        <v>109</v>
      </c>
      <c r="F3" t="s">
        <v>82</v>
      </c>
    </row>
    <row r="4" spans="1:6" x14ac:dyDescent="0.3">
      <c r="A4" s="27">
        <v>45117</v>
      </c>
      <c r="B4" s="5">
        <v>0</v>
      </c>
      <c r="C4" s="5">
        <v>934.49925068059247</v>
      </c>
      <c r="D4" s="5">
        <v>909.03420743639936</v>
      </c>
      <c r="E4" s="5">
        <v>0</v>
      </c>
      <c r="F4" s="5" t="e">
        <v>#NAME?</v>
      </c>
    </row>
    <row r="5" spans="1:6" x14ac:dyDescent="0.3">
      <c r="A5" s="27">
        <v>45118</v>
      </c>
      <c r="B5" s="5">
        <v>40.599999999999994</v>
      </c>
      <c r="C5" s="5">
        <v>982.13316328928795</v>
      </c>
      <c r="D5" s="5">
        <v>965.84884540117434</v>
      </c>
      <c r="E5" s="5">
        <v>0.45882162483489319</v>
      </c>
      <c r="F5" s="5" t="e">
        <v>#NAME?</v>
      </c>
    </row>
    <row r="6" spans="1:6" x14ac:dyDescent="0.3">
      <c r="A6" s="27">
        <v>45119</v>
      </c>
      <c r="B6" s="5">
        <v>3718.8100300000001</v>
      </c>
      <c r="C6" s="5">
        <v>1013.7287188448435</v>
      </c>
      <c r="D6" s="5">
        <v>1022.6634833659493</v>
      </c>
      <c r="E6" s="5">
        <v>20.04561240864939</v>
      </c>
      <c r="F6" s="5" t="e">
        <v>#NAME?</v>
      </c>
    </row>
    <row r="7" spans="1:6" x14ac:dyDescent="0.3">
      <c r="A7" s="27">
        <v>45120</v>
      </c>
      <c r="B7" s="5">
        <v>54.309999999999995</v>
      </c>
      <c r="C7" s="5">
        <v>916.22871920198634</v>
      </c>
      <c r="D7" s="5">
        <v>965.84884540117434</v>
      </c>
      <c r="E7" s="5">
        <v>0.84399614840971271</v>
      </c>
      <c r="F7" s="5" t="e">
        <v>#NAME?</v>
      </c>
    </row>
    <row r="8" spans="1:6" x14ac:dyDescent="0.3">
      <c r="A8" s="27">
        <v>45121</v>
      </c>
      <c r="B8" s="5">
        <v>960.28999999999985</v>
      </c>
      <c r="C8" s="5">
        <v>938.19621884484343</v>
      </c>
      <c r="D8" s="5">
        <v>965.84884540117434</v>
      </c>
      <c r="E8" s="5">
        <v>6.6567912233269029</v>
      </c>
      <c r="F8" s="5" t="e">
        <v>#NAME?</v>
      </c>
    </row>
    <row r="9" spans="1:6" x14ac:dyDescent="0.3">
      <c r="A9" s="27">
        <v>45122</v>
      </c>
      <c r="B9" s="5">
        <v>72.489999999999995</v>
      </c>
      <c r="C9" s="5">
        <v>856.23955217817672</v>
      </c>
      <c r="D9" s="5">
        <v>909.03420743639936</v>
      </c>
      <c r="E9" s="5">
        <v>0.76624978549924028</v>
      </c>
      <c r="F9" s="5" t="e">
        <v>#NAME?</v>
      </c>
    </row>
    <row r="10" spans="1:6" x14ac:dyDescent="0.3">
      <c r="A10" s="27">
        <v>45123</v>
      </c>
      <c r="B10" s="5">
        <v>1973.0000200000002</v>
      </c>
      <c r="C10" s="5">
        <v>856.23955217817672</v>
      </c>
      <c r="D10" s="5">
        <v>909.03420743639936</v>
      </c>
      <c r="E10" s="5">
        <v>22.497313910995079</v>
      </c>
      <c r="F10" s="5" t="e">
        <v>#NAME?</v>
      </c>
    </row>
    <row r="11" spans="1:6" x14ac:dyDescent="0.3">
      <c r="A11" s="27">
        <v>45125</v>
      </c>
      <c r="B11" s="5">
        <v>299.40000000000003</v>
      </c>
      <c r="C11" s="5">
        <v>951.90273399635851</v>
      </c>
      <c r="D11" s="5">
        <v>965.84884540117434</v>
      </c>
      <c r="E11" s="5">
        <v>1.4816097413449794</v>
      </c>
      <c r="F11" s="5" t="e">
        <v>#NAME?</v>
      </c>
    </row>
    <row r="12" spans="1:6" x14ac:dyDescent="0.3">
      <c r="A12" s="27">
        <v>45126</v>
      </c>
      <c r="B12" s="5">
        <v>4066.3</v>
      </c>
      <c r="C12" s="5">
        <v>951.90273399635851</v>
      </c>
      <c r="D12" s="5">
        <v>965.84884540117434</v>
      </c>
      <c r="E12" s="5">
        <v>25.119723606433503</v>
      </c>
      <c r="F12" s="5" t="e">
        <v>#NAME?</v>
      </c>
    </row>
    <row r="13" spans="1:6" x14ac:dyDescent="0.3">
      <c r="A13" s="27">
        <v>45127</v>
      </c>
      <c r="B13" s="5">
        <v>230.65000000000003</v>
      </c>
      <c r="C13" s="5">
        <v>951.90273399635851</v>
      </c>
      <c r="D13" s="5">
        <v>965.84884540117434</v>
      </c>
      <c r="E13" s="5">
        <v>1.6394077245639567</v>
      </c>
      <c r="F13" s="5" t="e">
        <v>#NAME?</v>
      </c>
    </row>
    <row r="14" spans="1:6" x14ac:dyDescent="0.3">
      <c r="A14" s="2" t="s">
        <v>138</v>
      </c>
      <c r="B14" s="5">
        <v>27.580000000000002</v>
      </c>
      <c r="C14" s="5">
        <v>991.34440027840981</v>
      </c>
      <c r="D14" s="5">
        <v>965.84884540117434</v>
      </c>
      <c r="E14" s="5">
        <v>0.29810844892812105</v>
      </c>
      <c r="F14" s="5" t="e">
        <v>#NAME?</v>
      </c>
    </row>
    <row r="15" spans="1:6" x14ac:dyDescent="0.3">
      <c r="A15" s="27">
        <v>45128</v>
      </c>
      <c r="B15" s="5">
        <v>0</v>
      </c>
      <c r="C15" s="5">
        <v>42.515000384615391</v>
      </c>
      <c r="D15" s="5">
        <v>56.814637964774946</v>
      </c>
      <c r="E15" s="5">
        <v>0</v>
      </c>
      <c r="F15" s="5" t="e">
        <v>#NAME?</v>
      </c>
    </row>
    <row r="16" spans="1:6" x14ac:dyDescent="0.3">
      <c r="A16" s="2" t="s">
        <v>142</v>
      </c>
      <c r="B16" s="5">
        <v>1443.1099800000002</v>
      </c>
      <c r="C16" s="5">
        <v>1033.8594006630253</v>
      </c>
      <c r="D16" s="5">
        <v>1022.6634833659493</v>
      </c>
      <c r="E16" s="5">
        <v>7.8736330990858461</v>
      </c>
      <c r="F16" s="5" t="e">
        <v>#NAME?</v>
      </c>
    </row>
    <row r="17" spans="1:6" x14ac:dyDescent="0.3">
      <c r="A17" s="2" t="s">
        <v>154</v>
      </c>
      <c r="B17" s="5">
        <v>24.05</v>
      </c>
      <c r="C17" s="5">
        <v>1022.6477525978911</v>
      </c>
      <c r="D17" s="5">
        <v>965.84884540117434</v>
      </c>
      <c r="E17" s="5">
        <v>0.34998787290807665</v>
      </c>
      <c r="F17" s="5" t="e">
        <v>#NAME?</v>
      </c>
    </row>
    <row r="18" spans="1:6" x14ac:dyDescent="0.3">
      <c r="A18" s="2" t="s">
        <v>163</v>
      </c>
      <c r="B18" s="5">
        <v>608.38999000000013</v>
      </c>
      <c r="C18" s="5">
        <v>1067.3005112185808</v>
      </c>
      <c r="D18" s="5">
        <v>1022.6634833659493</v>
      </c>
      <c r="E18" s="5">
        <v>7.0564127756401209</v>
      </c>
      <c r="F18" s="5" t="e">
        <v>#NAME?</v>
      </c>
    </row>
    <row r="19" spans="1:6" x14ac:dyDescent="0.3">
      <c r="A19" s="2" t="s">
        <v>182</v>
      </c>
      <c r="B19" s="5">
        <v>464.12999999999994</v>
      </c>
      <c r="C19" s="5">
        <v>1067.3005112185808</v>
      </c>
      <c r="D19" s="5">
        <v>1022.6634833659493</v>
      </c>
      <c r="E19" s="5">
        <v>5.4504232531560897</v>
      </c>
      <c r="F19" s="5" t="e">
        <v>#NAME?</v>
      </c>
    </row>
    <row r="20" spans="1:6" x14ac:dyDescent="0.3">
      <c r="A20" s="2" t="s">
        <v>191</v>
      </c>
      <c r="B20" s="5">
        <v>1239.4299899999999</v>
      </c>
      <c r="C20" s="5">
        <v>754.89924941075117</v>
      </c>
      <c r="D20" s="5">
        <v>795.40493150684938</v>
      </c>
      <c r="E20" s="5">
        <v>17.200062914638998</v>
      </c>
      <c r="F20" s="5" t="e">
        <v>#NAME?</v>
      </c>
    </row>
    <row r="21" spans="1:6" x14ac:dyDescent="0.3">
      <c r="A21" s="2" t="s">
        <v>193</v>
      </c>
      <c r="B21" s="5">
        <v>233.10000000000002</v>
      </c>
      <c r="C21" s="5">
        <v>538.4040064473553</v>
      </c>
      <c r="D21" s="5">
        <v>511.33174168297444</v>
      </c>
      <c r="E21" s="5">
        <v>4.3945028536698736</v>
      </c>
      <c r="F21" s="5" t="e">
        <v>#NAME?</v>
      </c>
    </row>
    <row r="22" spans="1:6" x14ac:dyDescent="0.3">
      <c r="A22" s="2" t="s">
        <v>212</v>
      </c>
      <c r="B22" s="5">
        <v>18.489999999999998</v>
      </c>
      <c r="C22" s="5">
        <v>986.68785824137296</v>
      </c>
      <c r="D22" s="5">
        <v>1020.952298231363</v>
      </c>
      <c r="E22" s="5">
        <v>0.24237301219700477</v>
      </c>
      <c r="F22" s="5" t="e">
        <v>#NAME?</v>
      </c>
    </row>
    <row r="23" spans="1:6" x14ac:dyDescent="0.3">
      <c r="A23" s="2" t="s">
        <v>218</v>
      </c>
      <c r="B23" s="5">
        <v>2022.2899899999998</v>
      </c>
      <c r="C23" s="5">
        <v>953.82651121858078</v>
      </c>
      <c r="D23" s="5">
        <v>909.03420743639936</v>
      </c>
      <c r="E23" s="5">
        <v>23.544350969968868</v>
      </c>
      <c r="F23" s="5" t="e">
        <v>#NAME?</v>
      </c>
    </row>
    <row r="24" spans="1:6" x14ac:dyDescent="0.3">
      <c r="A24" s="2" t="s">
        <v>231</v>
      </c>
      <c r="B24" s="5">
        <v>141.46999999999997</v>
      </c>
      <c r="C24" s="5">
        <v>886.73059235988524</v>
      </c>
      <c r="D24" s="5">
        <v>909.03420743639936</v>
      </c>
      <c r="E24" s="5">
        <v>1.7842624917207188</v>
      </c>
      <c r="F24" s="5" t="e">
        <v>#NAME?</v>
      </c>
    </row>
    <row r="25" spans="1:6" x14ac:dyDescent="0.3">
      <c r="A25" s="2" t="s">
        <v>236</v>
      </c>
      <c r="B25" s="5">
        <v>2136.1699800000006</v>
      </c>
      <c r="C25" s="5">
        <v>935.00480708979296</v>
      </c>
      <c r="D25" s="5">
        <v>909.03420743639936</v>
      </c>
      <c r="E25" s="5">
        <v>31.496945334826695</v>
      </c>
      <c r="F25" s="5" t="e">
        <v>#NAME?</v>
      </c>
    </row>
    <row r="26" spans="1:6" x14ac:dyDescent="0.3">
      <c r="A26" s="2" t="s">
        <v>252</v>
      </c>
      <c r="B26" s="5">
        <v>245.17000000000004</v>
      </c>
      <c r="C26" s="5">
        <v>330.623878964124</v>
      </c>
      <c r="D26" s="5">
        <v>397.70246575342458</v>
      </c>
      <c r="E26" s="5">
        <v>4.4172610900269298</v>
      </c>
      <c r="F26" s="5" t="e">
        <v>#NAME?</v>
      </c>
    </row>
    <row r="27" spans="1:6" x14ac:dyDescent="0.3">
      <c r="A27" s="2" t="s">
        <v>259</v>
      </c>
      <c r="B27" s="5">
        <v>101.42999999999999</v>
      </c>
      <c r="C27" s="5">
        <v>977.28847003665294</v>
      </c>
      <c r="D27" s="5">
        <v>965.84884540117434</v>
      </c>
      <c r="E27" s="5">
        <v>1.4183119645278812</v>
      </c>
      <c r="F27" s="5" t="e">
        <v>#NAME?</v>
      </c>
    </row>
    <row r="28" spans="1:6" x14ac:dyDescent="0.3">
      <c r="A28" s="2" t="s">
        <v>266</v>
      </c>
      <c r="B28" s="5">
        <v>1666.1</v>
      </c>
      <c r="C28" s="5">
        <v>651.08521230577264</v>
      </c>
      <c r="D28" s="5">
        <v>681.7756555772994</v>
      </c>
      <c r="E28" s="5">
        <v>19.122486039098</v>
      </c>
      <c r="F28" s="5" t="e">
        <v>#NAME?</v>
      </c>
    </row>
    <row r="29" spans="1:6" x14ac:dyDescent="0.3">
      <c r="A29" s="2" t="s">
        <v>277</v>
      </c>
      <c r="B29" s="5">
        <v>1390.82999</v>
      </c>
      <c r="C29" s="5">
        <v>939.16730440778463</v>
      </c>
      <c r="D29" s="5">
        <v>909.03420743639936</v>
      </c>
      <c r="E29" s="5">
        <v>14.148830010172942</v>
      </c>
      <c r="F29" s="5" t="e">
        <v>#NAME?</v>
      </c>
    </row>
    <row r="30" spans="1:6" x14ac:dyDescent="0.3">
      <c r="A30" s="27">
        <v>45134</v>
      </c>
      <c r="B30" s="5">
        <v>393.13002000000006</v>
      </c>
      <c r="C30" s="5">
        <v>264.76734919913423</v>
      </c>
      <c r="D30" s="5">
        <v>170.44391389432485</v>
      </c>
      <c r="E30" s="5">
        <v>17.369514874815909</v>
      </c>
      <c r="F30" s="5" t="e">
        <v>#NAME?</v>
      </c>
    </row>
    <row r="31" spans="1:6" x14ac:dyDescent="0.3">
      <c r="A31" s="27">
        <v>45145</v>
      </c>
      <c r="B31" s="5">
        <v>0</v>
      </c>
      <c r="C31" s="5">
        <v>47.63391260869566</v>
      </c>
      <c r="D31" s="5">
        <v>56.814637964774946</v>
      </c>
      <c r="E31" s="5">
        <v>0</v>
      </c>
      <c r="F31" s="5" t="e">
        <v>#NAME?</v>
      </c>
    </row>
    <row r="32" spans="1:6" x14ac:dyDescent="0.3">
      <c r="A32" s="2" t="s">
        <v>284</v>
      </c>
      <c r="B32" s="5">
        <v>162.06</v>
      </c>
      <c r="C32" s="5">
        <v>1091.6726318440665</v>
      </c>
      <c r="D32" s="5">
        <v>1079.4781213307242</v>
      </c>
      <c r="E32" s="5">
        <v>2.1737065161402627</v>
      </c>
      <c r="F32" s="5" t="e">
        <v>#NAME?</v>
      </c>
    </row>
    <row r="33" spans="1:6" x14ac:dyDescent="0.3">
      <c r="A33" s="2" t="s">
        <v>293</v>
      </c>
      <c r="B33" s="5">
        <v>1842.5100099999997</v>
      </c>
      <c r="C33" s="5">
        <v>1091.6726318440665</v>
      </c>
      <c r="D33" s="5">
        <v>1079.4781213307242</v>
      </c>
      <c r="E33" s="5">
        <v>20.081869259539484</v>
      </c>
      <c r="F33" s="5" t="e">
        <v>#NAME?</v>
      </c>
    </row>
    <row r="34" spans="1:6" x14ac:dyDescent="0.3">
      <c r="A34" s="2" t="s">
        <v>300</v>
      </c>
      <c r="B34" s="5">
        <v>754.33</v>
      </c>
      <c r="C34" s="5">
        <v>1000.1419655620153</v>
      </c>
      <c r="D34" s="5">
        <v>1022.6634833659493</v>
      </c>
      <c r="E34" s="5">
        <v>10.337845969332209</v>
      </c>
      <c r="F34" s="5" t="e">
        <v>#NAME?</v>
      </c>
    </row>
    <row r="35" spans="1:6" x14ac:dyDescent="0.3">
      <c r="A35" s="2" t="s">
        <v>306</v>
      </c>
      <c r="B35" s="5">
        <v>65.72999999999999</v>
      </c>
      <c r="C35" s="5">
        <v>1134.1876322286819</v>
      </c>
      <c r="D35" s="5">
        <v>1136.2927592954991</v>
      </c>
      <c r="E35" s="5">
        <v>0.87197259772597624</v>
      </c>
      <c r="F35" s="5" t="e">
        <v>#NAME?</v>
      </c>
    </row>
    <row r="36" spans="1:6" x14ac:dyDescent="0.3">
      <c r="A36" s="2" t="s">
        <v>318</v>
      </c>
      <c r="B36" s="5">
        <v>455.81</v>
      </c>
      <c r="C36" s="5">
        <v>967.81066335014498</v>
      </c>
      <c r="D36" s="5">
        <v>965.84884540117434</v>
      </c>
      <c r="E36" s="5">
        <v>11.15813953488372</v>
      </c>
      <c r="F36" s="5" t="e">
        <v>#NAME?</v>
      </c>
    </row>
    <row r="37" spans="1:6" x14ac:dyDescent="0.3">
      <c r="A37" s="2" t="s">
        <v>321</v>
      </c>
      <c r="B37" s="5">
        <v>2181.12</v>
      </c>
      <c r="C37" s="5">
        <v>897.88147300249136</v>
      </c>
      <c r="D37" s="5">
        <v>909.03420743639936</v>
      </c>
      <c r="E37" s="5">
        <v>35.63752046174659</v>
      </c>
      <c r="F37" s="5" t="e">
        <v>#NAME?</v>
      </c>
    </row>
    <row r="38" spans="1:6" x14ac:dyDescent="0.3">
      <c r="A38" s="2" t="s">
        <v>332</v>
      </c>
      <c r="B38" s="5">
        <v>172.54999999999998</v>
      </c>
      <c r="C38" s="5">
        <v>1065.333019316563</v>
      </c>
      <c r="D38" s="5">
        <v>1046.9656037735845</v>
      </c>
      <c r="E38" s="5">
        <v>2.4262642332286837</v>
      </c>
      <c r="F38" s="5" t="e">
        <v>#NAME?</v>
      </c>
    </row>
    <row r="39" spans="1:6" x14ac:dyDescent="0.3">
      <c r="A39" s="2" t="s">
        <v>343</v>
      </c>
      <c r="B39" s="5">
        <v>29204.829999999994</v>
      </c>
      <c r="C39" s="5">
        <v>30092.760123006017</v>
      </c>
      <c r="D39" s="5">
        <v>30077.534418638999</v>
      </c>
      <c r="E39" s="5">
        <v>318.3643117520366</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9"/>
  <sheetViews>
    <sheetView workbookViewId="0">
      <selection activeCell="E2" sqref="E2"/>
    </sheetView>
  </sheetViews>
  <sheetFormatPr baseColWidth="10" defaultColWidth="8.88671875" defaultRowHeight="14.4" x14ac:dyDescent="0.3"/>
  <cols>
    <col min="1" max="1" width="19.5546875" bestFit="1" customWidth="1"/>
    <col min="2" max="2" width="23.88671875" bestFit="1" customWidth="1"/>
    <col min="3" max="3" width="14.6640625" bestFit="1" customWidth="1"/>
  </cols>
  <sheetData>
    <row r="3" spans="1:3" x14ac:dyDescent="0.3">
      <c r="A3" s="1" t="s">
        <v>342</v>
      </c>
      <c r="B3" t="s">
        <v>110</v>
      </c>
      <c r="C3" t="s">
        <v>111</v>
      </c>
    </row>
    <row r="4" spans="1:3" x14ac:dyDescent="0.3">
      <c r="A4" s="27">
        <v>45117</v>
      </c>
      <c r="B4" s="5">
        <v>24.834040000000002</v>
      </c>
      <c r="C4" s="4" t="e">
        <v>#NAME?</v>
      </c>
    </row>
    <row r="5" spans="1:3" x14ac:dyDescent="0.3">
      <c r="A5" s="27">
        <v>45118</v>
      </c>
      <c r="B5" s="5">
        <v>25.879449999999999</v>
      </c>
      <c r="C5" s="4" t="e">
        <v>#NAME?</v>
      </c>
    </row>
    <row r="6" spans="1:3" x14ac:dyDescent="0.3">
      <c r="A6" s="27">
        <v>45119</v>
      </c>
      <c r="B6" s="5">
        <v>31.1905</v>
      </c>
      <c r="C6" s="4" t="e">
        <v>#NAME?</v>
      </c>
    </row>
    <row r="7" spans="1:3" x14ac:dyDescent="0.3">
      <c r="A7" s="27">
        <v>45120</v>
      </c>
      <c r="B7" s="5">
        <v>27.806940000000001</v>
      </c>
      <c r="C7" s="4" t="e">
        <v>#NAME?</v>
      </c>
    </row>
    <row r="8" spans="1:3" x14ac:dyDescent="0.3">
      <c r="A8" s="27">
        <v>45121</v>
      </c>
      <c r="B8" s="5">
        <v>30.68497</v>
      </c>
      <c r="C8" s="4" t="e">
        <v>#NAME?</v>
      </c>
    </row>
    <row r="9" spans="1:3" x14ac:dyDescent="0.3">
      <c r="A9" s="27">
        <v>45122</v>
      </c>
      <c r="B9" s="5">
        <v>29.2014</v>
      </c>
      <c r="C9" s="4" t="e">
        <v>#NAME?</v>
      </c>
    </row>
    <row r="10" spans="1:3" x14ac:dyDescent="0.3">
      <c r="A10" s="27">
        <v>45123</v>
      </c>
      <c r="B10" s="5">
        <v>30.815370000000001</v>
      </c>
      <c r="C10" s="4" t="e">
        <v>#NAME?</v>
      </c>
    </row>
    <row r="11" spans="1:3" x14ac:dyDescent="0.3">
      <c r="A11" s="27">
        <v>45125</v>
      </c>
      <c r="B11" s="5">
        <v>30.291270000000001</v>
      </c>
      <c r="C11" s="4" t="e">
        <v>#NAME?</v>
      </c>
    </row>
    <row r="12" spans="1:3" x14ac:dyDescent="0.3">
      <c r="A12" s="27">
        <v>45126</v>
      </c>
      <c r="B12" s="5">
        <v>34.499540000000003</v>
      </c>
      <c r="C12" s="4" t="e">
        <v>#NAME?</v>
      </c>
    </row>
    <row r="13" spans="1:3" x14ac:dyDescent="0.3">
      <c r="A13" s="27">
        <v>45127</v>
      </c>
      <c r="B13" s="5">
        <v>30.291270000000001</v>
      </c>
      <c r="C13" s="4" t="e">
        <v>#NAME?</v>
      </c>
    </row>
    <row r="14" spans="1:3" x14ac:dyDescent="0.3">
      <c r="A14" s="2" t="s">
        <v>138</v>
      </c>
      <c r="B14" s="5">
        <v>27.886559999999999</v>
      </c>
      <c r="C14" s="4" t="e">
        <v>#NAME?</v>
      </c>
    </row>
    <row r="15" spans="1:3" x14ac:dyDescent="0.3">
      <c r="A15" s="27">
        <v>45128</v>
      </c>
      <c r="B15" s="5">
        <v>21.545269999999999</v>
      </c>
      <c r="C15" s="4" t="e">
        <v>#NAME?</v>
      </c>
    </row>
    <row r="16" spans="1:3" x14ac:dyDescent="0.3">
      <c r="A16" s="2" t="s">
        <v>142</v>
      </c>
      <c r="B16" s="5">
        <v>30.048559999999998</v>
      </c>
      <c r="C16" s="4" t="e">
        <v>#NAME?</v>
      </c>
    </row>
    <row r="17" spans="1:3" x14ac:dyDescent="0.3">
      <c r="A17" s="2" t="s">
        <v>154</v>
      </c>
      <c r="B17" s="5">
        <v>26.694479999999999</v>
      </c>
      <c r="C17" s="4" t="e">
        <v>#NAME?</v>
      </c>
    </row>
    <row r="18" spans="1:3" x14ac:dyDescent="0.3">
      <c r="A18" s="2" t="s">
        <v>163</v>
      </c>
      <c r="B18" s="5">
        <v>31.67521</v>
      </c>
      <c r="C18" s="4" t="e">
        <v>#NAME?</v>
      </c>
    </row>
    <row r="19" spans="1:3" x14ac:dyDescent="0.3">
      <c r="A19" s="2" t="s">
        <v>182</v>
      </c>
      <c r="B19" s="5">
        <v>29.442540000000001</v>
      </c>
      <c r="C19" s="4" t="e">
        <v>#NAME?</v>
      </c>
    </row>
    <row r="20" spans="1:3" x14ac:dyDescent="0.3">
      <c r="A20" s="2" t="s">
        <v>191</v>
      </c>
      <c r="B20" s="5">
        <v>32.11936</v>
      </c>
      <c r="C20" s="4" t="e">
        <v>#NAME?</v>
      </c>
    </row>
    <row r="21" spans="1:3" x14ac:dyDescent="0.3">
      <c r="A21" s="2" t="s">
        <v>193</v>
      </c>
      <c r="B21" s="5">
        <v>30.978269999999998</v>
      </c>
      <c r="C21" s="4" t="e">
        <v>#NAME?</v>
      </c>
    </row>
    <row r="22" spans="1:3" x14ac:dyDescent="0.3">
      <c r="A22" s="2" t="s">
        <v>212</v>
      </c>
      <c r="B22" s="5">
        <v>26.575859999999999</v>
      </c>
      <c r="C22" s="4" t="e">
        <v>#NAME?</v>
      </c>
    </row>
    <row r="23" spans="1:3" x14ac:dyDescent="0.3">
      <c r="A23" s="2" t="s">
        <v>218</v>
      </c>
      <c r="B23" s="5">
        <v>34.203090000000003</v>
      </c>
      <c r="C23" s="4" t="e">
        <v>#NAME?</v>
      </c>
    </row>
    <row r="24" spans="1:3" x14ac:dyDescent="0.3">
      <c r="A24" s="2" t="s">
        <v>231</v>
      </c>
      <c r="B24" s="5">
        <v>30.984649999999998</v>
      </c>
      <c r="C24" s="4" t="e">
        <v>#NAME?</v>
      </c>
    </row>
    <row r="25" spans="1:3" x14ac:dyDescent="0.3">
      <c r="A25" s="2" t="s">
        <v>236</v>
      </c>
      <c r="B25" s="5">
        <v>33.85407</v>
      </c>
      <c r="C25" s="4" t="e">
        <v>#NAME?</v>
      </c>
    </row>
    <row r="26" spans="1:3" x14ac:dyDescent="0.3">
      <c r="A26" s="2" t="s">
        <v>252</v>
      </c>
      <c r="B26" s="5">
        <v>28.44979</v>
      </c>
      <c r="C26" s="4" t="e">
        <v>#NAME?</v>
      </c>
    </row>
    <row r="27" spans="1:3" x14ac:dyDescent="0.3">
      <c r="A27" s="2" t="s">
        <v>259</v>
      </c>
      <c r="B27" s="5">
        <v>30.56645</v>
      </c>
      <c r="C27" s="4" t="e">
        <v>#NAME?</v>
      </c>
    </row>
    <row r="28" spans="1:3" x14ac:dyDescent="0.3">
      <c r="A28" s="2" t="s">
        <v>266</v>
      </c>
      <c r="B28" s="5">
        <v>34.28848</v>
      </c>
      <c r="C28" s="4" t="e">
        <v>#NAME?</v>
      </c>
    </row>
    <row r="29" spans="1:3" x14ac:dyDescent="0.3">
      <c r="A29" s="2" t="s">
        <v>277</v>
      </c>
      <c r="B29" s="5">
        <v>34.132370000000002</v>
      </c>
      <c r="C29" s="4" t="e">
        <v>#NAME?</v>
      </c>
    </row>
    <row r="30" spans="1:3" x14ac:dyDescent="0.3">
      <c r="A30" s="27">
        <v>45134</v>
      </c>
      <c r="B30" s="5">
        <v>30.86842</v>
      </c>
      <c r="C30" s="4" t="e">
        <v>#NAME?</v>
      </c>
    </row>
    <row r="31" spans="1:3" x14ac:dyDescent="0.3">
      <c r="A31" s="27">
        <v>45145</v>
      </c>
      <c r="B31" s="5">
        <v>22.80339</v>
      </c>
      <c r="C31" s="4" t="e">
        <v>#NAME?</v>
      </c>
    </row>
    <row r="32" spans="1:3" x14ac:dyDescent="0.3">
      <c r="A32" s="2" t="s">
        <v>284</v>
      </c>
      <c r="B32" s="5">
        <v>32.063960000000002</v>
      </c>
      <c r="C32" s="4" t="e">
        <v>#NAME?</v>
      </c>
    </row>
    <row r="33" spans="1:3" x14ac:dyDescent="0.3">
      <c r="A33" s="2" t="s">
        <v>293</v>
      </c>
      <c r="B33" s="5">
        <v>34.000360000000001</v>
      </c>
      <c r="C33" s="4" t="e">
        <v>#NAME?</v>
      </c>
    </row>
    <row r="34" spans="1:3" x14ac:dyDescent="0.3">
      <c r="A34" s="2" t="s">
        <v>300</v>
      </c>
      <c r="B34" s="5">
        <v>31.683810000000001</v>
      </c>
      <c r="C34" s="4" t="e">
        <v>#NAME?</v>
      </c>
    </row>
    <row r="35" spans="1:3" x14ac:dyDescent="0.3">
      <c r="A35" s="2" t="s">
        <v>306</v>
      </c>
      <c r="B35" s="5">
        <v>27.619720000000001</v>
      </c>
      <c r="C35" s="4" t="e">
        <v>#NAME?</v>
      </c>
    </row>
    <row r="36" spans="1:3" x14ac:dyDescent="0.3">
      <c r="A36" s="2" t="s">
        <v>318</v>
      </c>
      <c r="B36" s="5">
        <v>33.72898</v>
      </c>
      <c r="C36" s="4" t="e">
        <v>#NAME?</v>
      </c>
    </row>
    <row r="37" spans="1:3" x14ac:dyDescent="0.3">
      <c r="A37" s="2" t="s">
        <v>321</v>
      </c>
      <c r="B37" s="5">
        <v>33.641590000000001</v>
      </c>
      <c r="C37" s="4" t="e">
        <v>#NAME?</v>
      </c>
    </row>
    <row r="38" spans="1:3" x14ac:dyDescent="0.3">
      <c r="A38" s="2" t="s">
        <v>332</v>
      </c>
      <c r="B38" s="5">
        <v>31.176279999999998</v>
      </c>
      <c r="C38" s="4" t="e">
        <v>#NAME?</v>
      </c>
    </row>
    <row r="39" spans="1:3" x14ac:dyDescent="0.3">
      <c r="A39" s="2" t="s">
        <v>343</v>
      </c>
      <c r="B39" s="5">
        <v>34.499540000000003</v>
      </c>
      <c r="C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32" sqref="D32"/>
    </sheetView>
  </sheetViews>
  <sheetFormatPr baseColWidth="10" defaultColWidth="8.88671875" defaultRowHeight="14.4" x14ac:dyDescent="0.3"/>
  <cols>
    <col min="1" max="1" width="19.5546875" bestFit="1" customWidth="1"/>
    <col min="2" max="2" width="6" bestFit="1" customWidth="1"/>
    <col min="3" max="3" width="13.77734375" bestFit="1" customWidth="1"/>
    <col min="4" max="4" width="12" bestFit="1" customWidth="1"/>
    <col min="5" max="5" width="12.44140625" bestFit="1" customWidth="1"/>
    <col min="6" max="6" width="7.33203125" bestFit="1" customWidth="1"/>
  </cols>
  <sheetData>
    <row r="3" spans="1:6" x14ac:dyDescent="0.3">
      <c r="A3" s="1" t="s">
        <v>342</v>
      </c>
      <c r="B3" t="s">
        <v>115</v>
      </c>
      <c r="C3" t="s">
        <v>114</v>
      </c>
      <c r="D3" t="s">
        <v>113</v>
      </c>
      <c r="E3" t="s">
        <v>112</v>
      </c>
      <c r="F3" t="s">
        <v>82</v>
      </c>
    </row>
    <row r="4" spans="1:6" x14ac:dyDescent="0.3">
      <c r="A4" s="27">
        <v>45117</v>
      </c>
      <c r="B4" s="5">
        <v>699</v>
      </c>
      <c r="C4" s="5">
        <v>71.049185692181382</v>
      </c>
      <c r="D4" s="5">
        <v>71.855185909980463</v>
      </c>
      <c r="E4" s="5">
        <v>0.75195434047501697</v>
      </c>
      <c r="F4" s="5" t="e">
        <v>#NAME?</v>
      </c>
    </row>
    <row r="5" spans="1:6" x14ac:dyDescent="0.3">
      <c r="A5" s="27">
        <v>45118</v>
      </c>
      <c r="B5" s="5">
        <v>1458</v>
      </c>
      <c r="C5" s="5">
        <v>71.059080139955881</v>
      </c>
      <c r="D5" s="5">
        <v>71.855185909980463</v>
      </c>
      <c r="E5" s="5">
        <v>0.69568759204392172</v>
      </c>
      <c r="F5" s="5" t="e">
        <v>#NAME?</v>
      </c>
    </row>
    <row r="6" spans="1:6" x14ac:dyDescent="0.3">
      <c r="A6" s="27">
        <v>45119</v>
      </c>
      <c r="B6" s="5">
        <v>1597</v>
      </c>
      <c r="C6" s="5">
        <v>71.487896675390431</v>
      </c>
      <c r="D6" s="5">
        <v>71.855185909980463</v>
      </c>
      <c r="E6" s="5">
        <v>0.47052297816182242</v>
      </c>
      <c r="F6" s="5" t="e">
        <v>#NAME?</v>
      </c>
    </row>
    <row r="7" spans="1:6" x14ac:dyDescent="0.3">
      <c r="A7" s="27">
        <v>45120</v>
      </c>
      <c r="B7" s="5">
        <v>970</v>
      </c>
      <c r="C7" s="5">
        <v>71.417856984026841</v>
      </c>
      <c r="D7" s="5">
        <v>71.855185909980463</v>
      </c>
      <c r="E7" s="5">
        <v>0.88215796793242973</v>
      </c>
      <c r="F7" s="5" t="e">
        <v>#NAME?</v>
      </c>
    </row>
    <row r="8" spans="1:6" x14ac:dyDescent="0.3">
      <c r="A8" s="27">
        <v>45121</v>
      </c>
      <c r="B8" s="5">
        <v>1944</v>
      </c>
      <c r="C8" s="5">
        <v>72.9577729504134</v>
      </c>
      <c r="D8" s="5">
        <v>71.855185909980463</v>
      </c>
      <c r="E8" s="5">
        <v>0.80163192262801164</v>
      </c>
      <c r="F8" s="5" t="e">
        <v>#NAME?</v>
      </c>
    </row>
    <row r="9" spans="1:6" x14ac:dyDescent="0.3">
      <c r="A9" s="27">
        <v>45122</v>
      </c>
      <c r="B9" s="5">
        <v>923</v>
      </c>
      <c r="C9" s="5">
        <v>73.522842093147574</v>
      </c>
      <c r="D9" s="5">
        <v>71.855185909980463</v>
      </c>
      <c r="E9" s="5">
        <v>0.61059922500052721</v>
      </c>
      <c r="F9" s="5" t="e">
        <v>#NAME?</v>
      </c>
    </row>
    <row r="10" spans="1:6" x14ac:dyDescent="0.3">
      <c r="A10" s="27">
        <v>45123</v>
      </c>
      <c r="B10" s="5">
        <v>978</v>
      </c>
      <c r="C10" s="5">
        <v>73.522842093147574</v>
      </c>
      <c r="D10" s="5">
        <v>71.855185909980463</v>
      </c>
      <c r="E10" s="5">
        <v>0.69712939806866403</v>
      </c>
      <c r="F10" s="5" t="e">
        <v>#NAME?</v>
      </c>
    </row>
    <row r="11" spans="1:6" x14ac:dyDescent="0.3">
      <c r="A11" s="27">
        <v>45125</v>
      </c>
      <c r="B11" s="5">
        <v>2915</v>
      </c>
      <c r="C11" s="5">
        <v>74.409198975368838</v>
      </c>
      <c r="D11" s="5">
        <v>71.855185909980463</v>
      </c>
      <c r="E11" s="5">
        <v>0.84881185591610753</v>
      </c>
      <c r="F11" s="5" t="e">
        <v>#NAME?</v>
      </c>
    </row>
    <row r="12" spans="1:6" x14ac:dyDescent="0.3">
      <c r="A12" s="27">
        <v>45126</v>
      </c>
      <c r="B12" s="5">
        <v>1805</v>
      </c>
      <c r="C12" s="5">
        <v>74.409198975368838</v>
      </c>
      <c r="D12" s="5">
        <v>71.855185909980463</v>
      </c>
      <c r="E12" s="5">
        <v>0.65122932708730108</v>
      </c>
      <c r="F12" s="5" t="e">
        <v>#NAME?</v>
      </c>
    </row>
    <row r="13" spans="1:6" x14ac:dyDescent="0.3">
      <c r="A13" s="27">
        <v>45127</v>
      </c>
      <c r="B13" s="5">
        <v>1824</v>
      </c>
      <c r="C13" s="5">
        <v>74.409198975368838</v>
      </c>
      <c r="D13" s="5">
        <v>71.855185909980463</v>
      </c>
      <c r="E13" s="5">
        <v>0.75812499868800809</v>
      </c>
      <c r="F13" s="5" t="e">
        <v>#NAME?</v>
      </c>
    </row>
    <row r="14" spans="1:6" x14ac:dyDescent="0.3">
      <c r="A14" s="2" t="s">
        <v>138</v>
      </c>
      <c r="B14" s="5">
        <v>1290</v>
      </c>
      <c r="C14" s="5">
        <v>73.892984797389943</v>
      </c>
      <c r="D14" s="5">
        <v>71.855185909980463</v>
      </c>
      <c r="E14" s="5">
        <v>0.82744359380566057</v>
      </c>
      <c r="F14" s="5" t="e">
        <v>#NAME?</v>
      </c>
    </row>
    <row r="15" spans="1:6" x14ac:dyDescent="0.3">
      <c r="A15" s="27">
        <v>45128</v>
      </c>
      <c r="B15" s="5">
        <v>75</v>
      </c>
      <c r="C15" s="5">
        <v>72.692307692307693</v>
      </c>
      <c r="D15" s="5">
        <v>71.855185909980435</v>
      </c>
      <c r="E15" s="5">
        <v>0.81066474509097464</v>
      </c>
      <c r="F15" s="5" t="e">
        <v>#NAME?</v>
      </c>
    </row>
    <row r="16" spans="1:6" x14ac:dyDescent="0.3">
      <c r="A16" s="2" t="s">
        <v>142</v>
      </c>
      <c r="B16" s="5">
        <v>2171</v>
      </c>
      <c r="C16" s="5">
        <v>73.826280513774265</v>
      </c>
      <c r="D16" s="5">
        <v>71.855185909980463</v>
      </c>
      <c r="E16" s="5">
        <v>0.66085267071784015</v>
      </c>
      <c r="F16" s="5" t="e">
        <v>#NAME?</v>
      </c>
    </row>
    <row r="17" spans="1:6" x14ac:dyDescent="0.3">
      <c r="A17" s="2" t="s">
        <v>154</v>
      </c>
      <c r="B17" s="5">
        <v>979</v>
      </c>
      <c r="C17" s="5">
        <v>74.869870600340661</v>
      </c>
      <c r="D17" s="5">
        <v>71.855185909980463</v>
      </c>
      <c r="E17" s="5">
        <v>0.83147840394538175</v>
      </c>
      <c r="F17" s="5" t="e">
        <v>#NAME?</v>
      </c>
    </row>
    <row r="18" spans="1:6" x14ac:dyDescent="0.3">
      <c r="A18" s="2" t="s">
        <v>163</v>
      </c>
      <c r="B18" s="5">
        <v>991</v>
      </c>
      <c r="C18" s="5">
        <v>73.750663229823644</v>
      </c>
      <c r="D18" s="5">
        <v>71.855185909980463</v>
      </c>
      <c r="E18" s="5">
        <v>0.63610544691361381</v>
      </c>
      <c r="F18" s="5" t="e">
        <v>#NAME?</v>
      </c>
    </row>
    <row r="19" spans="1:6" x14ac:dyDescent="0.3">
      <c r="A19" s="2" t="s">
        <v>182</v>
      </c>
      <c r="B19" s="5">
        <v>948</v>
      </c>
      <c r="C19" s="5">
        <v>73.750663229823644</v>
      </c>
      <c r="D19" s="5">
        <v>71.855185909980463</v>
      </c>
      <c r="E19" s="5">
        <v>0.61864970875070824</v>
      </c>
      <c r="F19" s="5" t="e">
        <v>#NAME?</v>
      </c>
    </row>
    <row r="20" spans="1:6" x14ac:dyDescent="0.3">
      <c r="A20" s="2" t="s">
        <v>191</v>
      </c>
      <c r="B20" s="5">
        <v>1077</v>
      </c>
      <c r="C20" s="5">
        <v>72.900599974737915</v>
      </c>
      <c r="D20" s="5">
        <v>71.855185909980463</v>
      </c>
      <c r="E20" s="5">
        <v>0.96795261298063873</v>
      </c>
      <c r="F20" s="5" t="e">
        <v>#NAME?</v>
      </c>
    </row>
    <row r="21" spans="1:6" x14ac:dyDescent="0.3">
      <c r="A21" s="2" t="s">
        <v>193</v>
      </c>
      <c r="B21" s="5">
        <v>660</v>
      </c>
      <c r="C21" s="5">
        <v>68.325558541075779</v>
      </c>
      <c r="D21" s="5">
        <v>71.855185909980435</v>
      </c>
      <c r="E21" s="5">
        <v>1.0843796754836754</v>
      </c>
      <c r="F21" s="5" t="e">
        <v>#NAME?</v>
      </c>
    </row>
    <row r="22" spans="1:6" x14ac:dyDescent="0.3">
      <c r="A22" s="2" t="s">
        <v>212</v>
      </c>
      <c r="B22" s="5">
        <v>686</v>
      </c>
      <c r="C22" s="5">
        <v>69.251886659083482</v>
      </c>
      <c r="D22" s="5">
        <v>71.803901996742553</v>
      </c>
      <c r="E22" s="5">
        <v>0.51241872559880608</v>
      </c>
      <c r="F22" s="5" t="e">
        <v>#NAME?</v>
      </c>
    </row>
    <row r="23" spans="1:6" x14ac:dyDescent="0.3">
      <c r="A23" s="2" t="s">
        <v>218</v>
      </c>
      <c r="B23" s="5">
        <v>1347</v>
      </c>
      <c r="C23" s="5">
        <v>72.70230863355161</v>
      </c>
      <c r="D23" s="5">
        <v>71.855185909980463</v>
      </c>
      <c r="E23" s="5">
        <v>0.98617653736532451</v>
      </c>
      <c r="F23" s="5" t="e">
        <v>#NAME?</v>
      </c>
    </row>
    <row r="24" spans="1:6" x14ac:dyDescent="0.3">
      <c r="A24" s="2" t="s">
        <v>231</v>
      </c>
      <c r="B24" s="5">
        <v>601</v>
      </c>
      <c r="C24" s="5">
        <v>69.159128873999578</v>
      </c>
      <c r="D24" s="5">
        <v>71.855185909980463</v>
      </c>
      <c r="E24" s="5">
        <v>0.47507329610155891</v>
      </c>
      <c r="F24" s="5" t="e">
        <v>#NAME?</v>
      </c>
    </row>
    <row r="25" spans="1:6" x14ac:dyDescent="0.3">
      <c r="A25" s="2" t="s">
        <v>236</v>
      </c>
      <c r="B25" s="5">
        <v>1256</v>
      </c>
      <c r="C25" s="5">
        <v>72.699230982036454</v>
      </c>
      <c r="D25" s="5">
        <v>71.855185909980463</v>
      </c>
      <c r="E25" s="5">
        <v>1.1576518487566481</v>
      </c>
      <c r="F25" s="5" t="e">
        <v>#NAME?</v>
      </c>
    </row>
    <row r="26" spans="1:6" x14ac:dyDescent="0.3">
      <c r="A26" s="2" t="s">
        <v>252</v>
      </c>
      <c r="B26" s="5">
        <v>436</v>
      </c>
      <c r="C26" s="5">
        <v>64.847026919440708</v>
      </c>
      <c r="D26" s="5">
        <v>71.855185909980435</v>
      </c>
      <c r="E26" s="5">
        <v>0.97654060756993244</v>
      </c>
      <c r="F26" s="5" t="e">
        <v>#NAME?</v>
      </c>
    </row>
    <row r="27" spans="1:6" x14ac:dyDescent="0.3">
      <c r="A27" s="2" t="s">
        <v>259</v>
      </c>
      <c r="B27" s="5">
        <v>736</v>
      </c>
      <c r="C27" s="5">
        <v>70.307819451227161</v>
      </c>
      <c r="D27" s="5">
        <v>71.855185909980463</v>
      </c>
      <c r="E27" s="5">
        <v>0.60734858475725861</v>
      </c>
      <c r="F27" s="5" t="e">
        <v>#NAME?</v>
      </c>
    </row>
    <row r="28" spans="1:6" x14ac:dyDescent="0.3">
      <c r="A28" s="2" t="s">
        <v>266</v>
      </c>
      <c r="B28" s="5">
        <v>1095</v>
      </c>
      <c r="C28" s="5">
        <v>70.198282943110542</v>
      </c>
      <c r="D28" s="5">
        <v>71.855185909980449</v>
      </c>
      <c r="E28" s="5">
        <v>1.0197389681377724</v>
      </c>
      <c r="F28" s="5" t="e">
        <v>#NAME?</v>
      </c>
    </row>
    <row r="29" spans="1:6" x14ac:dyDescent="0.3">
      <c r="A29" s="2" t="s">
        <v>277</v>
      </c>
      <c r="B29" s="5">
        <v>934</v>
      </c>
      <c r="C29" s="5">
        <v>70.005322700527458</v>
      </c>
      <c r="D29" s="5">
        <v>71.855185909980463</v>
      </c>
      <c r="E29" s="5">
        <v>0.71770525487432879</v>
      </c>
      <c r="F29" s="5" t="e">
        <v>#NAME?</v>
      </c>
    </row>
    <row r="30" spans="1:6" x14ac:dyDescent="0.3">
      <c r="A30" s="27">
        <v>45134</v>
      </c>
      <c r="B30" s="5">
        <v>86</v>
      </c>
      <c r="C30" s="5">
        <v>78.56204906204907</v>
      </c>
      <c r="D30" s="5">
        <v>71.855185909980435</v>
      </c>
      <c r="E30" s="5">
        <v>1.2665684830633286</v>
      </c>
      <c r="F30" s="5" t="e">
        <v>#NAME?</v>
      </c>
    </row>
    <row r="31" spans="1:6" x14ac:dyDescent="0.3">
      <c r="A31" s="27">
        <v>45145</v>
      </c>
      <c r="B31" s="5">
        <v>71</v>
      </c>
      <c r="C31" s="5">
        <v>71.217391304347828</v>
      </c>
      <c r="D31" s="5">
        <v>71.855185909980435</v>
      </c>
      <c r="E31" s="5">
        <v>0.76742929201945598</v>
      </c>
      <c r="F31" s="5" t="e">
        <v>#NAME?</v>
      </c>
    </row>
    <row r="32" spans="1:6" x14ac:dyDescent="0.3">
      <c r="A32" s="2" t="s">
        <v>284</v>
      </c>
      <c r="B32" s="5">
        <v>1453</v>
      </c>
      <c r="C32" s="5">
        <v>69.900860400854484</v>
      </c>
      <c r="D32" s="5">
        <v>71.855185909980463</v>
      </c>
      <c r="E32" s="5">
        <v>1.0350326095995885</v>
      </c>
      <c r="F32" s="5" t="e">
        <v>#NAME?</v>
      </c>
    </row>
    <row r="33" spans="1:6" x14ac:dyDescent="0.3">
      <c r="A33" s="2" t="s">
        <v>293</v>
      </c>
      <c r="B33" s="5">
        <v>1009</v>
      </c>
      <c r="C33" s="5">
        <v>69.900860400854484</v>
      </c>
      <c r="D33" s="5">
        <v>71.855185909980463</v>
      </c>
      <c r="E33" s="5">
        <v>0.59313851798475081</v>
      </c>
      <c r="F33" s="5" t="e">
        <v>#NAME?</v>
      </c>
    </row>
    <row r="34" spans="1:6" x14ac:dyDescent="0.3">
      <c r="A34" s="2" t="s">
        <v>300</v>
      </c>
      <c r="B34" s="5">
        <v>1218</v>
      </c>
      <c r="C34" s="5">
        <v>70.805110480104233</v>
      </c>
      <c r="D34" s="5">
        <v>71.855185909980463</v>
      </c>
      <c r="E34" s="5">
        <v>0.9282719363218277</v>
      </c>
      <c r="F34" s="5" t="e">
        <v>#NAME?</v>
      </c>
    </row>
    <row r="35" spans="1:6" x14ac:dyDescent="0.3">
      <c r="A35" s="2" t="s">
        <v>306</v>
      </c>
      <c r="B35" s="5">
        <v>1066</v>
      </c>
      <c r="C35" s="5">
        <v>70.040432765427141</v>
      </c>
      <c r="D35" s="5">
        <v>71.855185909980463</v>
      </c>
      <c r="E35" s="5">
        <v>0.72168998170815202</v>
      </c>
      <c r="F35" s="5" t="e">
        <v>#NAME?</v>
      </c>
    </row>
    <row r="36" spans="1:6" x14ac:dyDescent="0.3">
      <c r="A36" s="2" t="s">
        <v>318</v>
      </c>
      <c r="B36" s="5">
        <v>178</v>
      </c>
      <c r="C36" s="5">
        <v>68.684406752814454</v>
      </c>
      <c r="D36" s="5">
        <v>71.855185909980463</v>
      </c>
      <c r="E36" s="5">
        <v>0.25631794945640435</v>
      </c>
      <c r="F36" s="5" t="e">
        <v>#NAME?</v>
      </c>
    </row>
    <row r="37" spans="1:6" x14ac:dyDescent="0.3">
      <c r="A37" s="2" t="s">
        <v>321</v>
      </c>
      <c r="B37" s="5">
        <v>1242</v>
      </c>
      <c r="C37" s="5">
        <v>72.684598045528531</v>
      </c>
      <c r="D37" s="5">
        <v>71.855185909980463</v>
      </c>
      <c r="E37" s="5">
        <v>0.96864183559993089</v>
      </c>
      <c r="F37" s="5" t="e">
        <v>#NAME?</v>
      </c>
    </row>
    <row r="38" spans="1:6" x14ac:dyDescent="0.3">
      <c r="A38" s="2" t="s">
        <v>332</v>
      </c>
      <c r="B38" s="5">
        <v>876</v>
      </c>
      <c r="C38" s="5">
        <v>70.960748462511148</v>
      </c>
      <c r="D38" s="5">
        <v>70.932075471698127</v>
      </c>
      <c r="E38" s="5">
        <v>0.71614314226753628</v>
      </c>
      <c r="F38" s="5" t="e">
        <v>#NAME?</v>
      </c>
    </row>
    <row r="39" spans="1:6" x14ac:dyDescent="0.3">
      <c r="A39" s="2" t="s">
        <v>343</v>
      </c>
      <c r="B39" s="5">
        <v>37594</v>
      </c>
      <c r="C39" s="5">
        <v>71.817106403829442</v>
      </c>
      <c r="D39" s="5">
        <v>71.820351553818455</v>
      </c>
      <c r="E39" s="5">
        <v>0.75317474960761743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P22" sqref="P22"/>
    </sheetView>
  </sheetViews>
  <sheetFormatPr baseColWidth="10" defaultColWidth="8.88671875" defaultRowHeight="14.4" x14ac:dyDescent="0.3"/>
  <cols>
    <col min="1" max="1" width="19.5546875" bestFit="1" customWidth="1"/>
    <col min="2" max="2" width="6" bestFit="1" customWidth="1"/>
    <col min="3" max="3" width="13.6640625" bestFit="1" customWidth="1"/>
    <col min="4" max="4" width="12" bestFit="1" customWidth="1"/>
    <col min="5" max="5" width="12.33203125" bestFit="1" customWidth="1"/>
    <col min="6" max="6" width="7.33203125" bestFit="1" customWidth="1"/>
  </cols>
  <sheetData>
    <row r="3" spans="1:6" x14ac:dyDescent="0.3">
      <c r="A3" s="1" t="s">
        <v>342</v>
      </c>
      <c r="B3" t="s">
        <v>117</v>
      </c>
      <c r="C3" t="s">
        <v>118</v>
      </c>
      <c r="D3" t="s">
        <v>119</v>
      </c>
      <c r="E3" t="s">
        <v>120</v>
      </c>
      <c r="F3" t="s">
        <v>116</v>
      </c>
    </row>
    <row r="4" spans="1:6" x14ac:dyDescent="0.3">
      <c r="A4" s="27">
        <v>45117</v>
      </c>
      <c r="B4" s="5">
        <v>490</v>
      </c>
      <c r="C4" s="5">
        <v>58.614552347795879</v>
      </c>
      <c r="D4" s="5">
        <v>59.290909090909075</v>
      </c>
      <c r="E4" s="5">
        <v>8.4519471639100399</v>
      </c>
      <c r="F4" s="5" t="e">
        <v>#NAME?</v>
      </c>
    </row>
    <row r="5" spans="1:6" x14ac:dyDescent="0.3">
      <c r="A5" s="27">
        <v>45118</v>
      </c>
      <c r="B5" s="5">
        <v>985</v>
      </c>
      <c r="C5" s="5">
        <v>58.371241084370538</v>
      </c>
      <c r="D5" s="5">
        <v>59.290909090909075</v>
      </c>
      <c r="E5" s="5">
        <v>8.0174954923565593</v>
      </c>
      <c r="F5" s="5" t="e">
        <v>#NAME?</v>
      </c>
    </row>
    <row r="6" spans="1:6" x14ac:dyDescent="0.3">
      <c r="A6" s="27">
        <v>45119</v>
      </c>
      <c r="B6" s="5">
        <v>1387</v>
      </c>
      <c r="C6" s="5">
        <v>59.11193345211128</v>
      </c>
      <c r="D6" s="5">
        <v>59.290909090909082</v>
      </c>
      <c r="E6" s="5">
        <v>7.3592117118725158</v>
      </c>
      <c r="F6" s="5" t="e">
        <v>#NAME?</v>
      </c>
    </row>
    <row r="7" spans="1:6" x14ac:dyDescent="0.3">
      <c r="A7" s="27">
        <v>45120</v>
      </c>
      <c r="B7" s="5">
        <v>665</v>
      </c>
      <c r="C7" s="5">
        <v>58.948349705596812</v>
      </c>
      <c r="D7" s="5">
        <v>59.290909090909075</v>
      </c>
      <c r="E7" s="5">
        <v>10.274893873502812</v>
      </c>
      <c r="F7" s="5" t="e">
        <v>#NAME?</v>
      </c>
    </row>
    <row r="8" spans="1:6" x14ac:dyDescent="0.3">
      <c r="A8" s="27">
        <v>45121</v>
      </c>
      <c r="B8" s="5">
        <v>1589</v>
      </c>
      <c r="C8" s="5">
        <v>60.956753066941353</v>
      </c>
      <c r="D8" s="5">
        <v>59.290909090909075</v>
      </c>
      <c r="E8" s="5">
        <v>11.135197069727781</v>
      </c>
      <c r="F8" s="5" t="e">
        <v>#NAME?</v>
      </c>
    </row>
    <row r="9" spans="1:6" x14ac:dyDescent="0.3">
      <c r="A9" s="27">
        <v>45122</v>
      </c>
      <c r="B9" s="5">
        <v>837</v>
      </c>
      <c r="C9" s="5">
        <v>61.224883466958516</v>
      </c>
      <c r="D9" s="5">
        <v>59.290909090909075</v>
      </c>
      <c r="E9" s="5">
        <v>8.8575388138061371</v>
      </c>
      <c r="F9" s="5" t="e">
        <v>#NAME?</v>
      </c>
    </row>
    <row r="10" spans="1:6" x14ac:dyDescent="0.3">
      <c r="A10" s="27">
        <v>45123</v>
      </c>
      <c r="B10" s="5">
        <v>922</v>
      </c>
      <c r="C10" s="5">
        <v>61.224883466958516</v>
      </c>
      <c r="D10" s="5">
        <v>59.290909090909075</v>
      </c>
      <c r="E10" s="5">
        <v>10.516381444053037</v>
      </c>
      <c r="F10" s="5" t="e">
        <v>#NAME?</v>
      </c>
    </row>
    <row r="11" spans="1:6" x14ac:dyDescent="0.3">
      <c r="A11" s="27">
        <v>45125</v>
      </c>
      <c r="B11" s="5">
        <v>2264</v>
      </c>
      <c r="C11" s="5">
        <v>61.388125615960959</v>
      </c>
      <c r="D11" s="5">
        <v>59.290909090909075</v>
      </c>
      <c r="E11" s="5">
        <v>11.205247363189137</v>
      </c>
      <c r="F11" s="5" t="e">
        <v>#NAME?</v>
      </c>
    </row>
    <row r="12" spans="1:6" x14ac:dyDescent="0.3">
      <c r="A12" s="27">
        <v>45126</v>
      </c>
      <c r="B12" s="5">
        <v>1589</v>
      </c>
      <c r="C12" s="5">
        <v>61.388125615960959</v>
      </c>
      <c r="D12" s="5">
        <v>59.290909090909075</v>
      </c>
      <c r="E12" s="5">
        <v>9.7299077184494145</v>
      </c>
      <c r="F12" s="5" t="e">
        <v>#NAME?</v>
      </c>
    </row>
    <row r="13" spans="1:6" x14ac:dyDescent="0.3">
      <c r="A13" s="27">
        <v>45127</v>
      </c>
      <c r="B13" s="5">
        <v>1616</v>
      </c>
      <c r="C13" s="5">
        <v>61.388125615960959</v>
      </c>
      <c r="D13" s="5">
        <v>59.290909090909075</v>
      </c>
      <c r="E13" s="5">
        <v>11.541739195839527</v>
      </c>
      <c r="F13" s="5" t="e">
        <v>#NAME?</v>
      </c>
    </row>
    <row r="14" spans="1:6" x14ac:dyDescent="0.3">
      <c r="A14" s="2" t="s">
        <v>138</v>
      </c>
      <c r="B14" s="5">
        <v>867</v>
      </c>
      <c r="C14" s="5">
        <v>61.27802003526714</v>
      </c>
      <c r="D14" s="5">
        <v>59.290909090909075</v>
      </c>
      <c r="E14" s="5">
        <v>9.4416315841839324</v>
      </c>
      <c r="F14" s="5" t="e">
        <v>#NAME?</v>
      </c>
    </row>
    <row r="15" spans="1:6" x14ac:dyDescent="0.3">
      <c r="A15" s="27">
        <v>45128</v>
      </c>
      <c r="B15" s="5">
        <v>41</v>
      </c>
      <c r="C15" s="5">
        <v>58.53846153846154</v>
      </c>
      <c r="D15" s="5">
        <v>59.290909090909089</v>
      </c>
      <c r="E15" s="5">
        <v>0.44316339398306615</v>
      </c>
      <c r="F15" s="5" t="e">
        <v>#NAME?</v>
      </c>
    </row>
    <row r="16" spans="1:6" x14ac:dyDescent="0.3">
      <c r="A16" s="2" t="s">
        <v>142</v>
      </c>
      <c r="B16" s="5">
        <v>1820</v>
      </c>
      <c r="C16" s="5">
        <v>61.125822341000166</v>
      </c>
      <c r="D16" s="5">
        <v>59.290909090909082</v>
      </c>
      <c r="E16" s="5">
        <v>9.9552472893612229</v>
      </c>
      <c r="F16" s="5" t="e">
        <v>#NAME?</v>
      </c>
    </row>
    <row r="17" spans="1:6" x14ac:dyDescent="0.3">
      <c r="A17" s="2" t="s">
        <v>154</v>
      </c>
      <c r="B17" s="5">
        <v>856</v>
      </c>
      <c r="C17" s="5">
        <v>62.913931340549638</v>
      </c>
      <c r="D17" s="5">
        <v>59.290909090909075</v>
      </c>
      <c r="E17" s="5">
        <v>12.383108489157793</v>
      </c>
      <c r="F17" s="5" t="e">
        <v>#NAME?</v>
      </c>
    </row>
    <row r="18" spans="1:6" x14ac:dyDescent="0.3">
      <c r="A18" s="2" t="s">
        <v>163</v>
      </c>
      <c r="B18" s="5">
        <v>954</v>
      </c>
      <c r="C18" s="5">
        <v>61.706069254580406</v>
      </c>
      <c r="D18" s="5">
        <v>59.290909090909082</v>
      </c>
      <c r="E18" s="5">
        <v>10.819886485101389</v>
      </c>
      <c r="F18" s="5" t="e">
        <v>#NAME?</v>
      </c>
    </row>
    <row r="19" spans="1:6" x14ac:dyDescent="0.3">
      <c r="A19" s="2" t="s">
        <v>182</v>
      </c>
      <c r="B19" s="5">
        <v>890</v>
      </c>
      <c r="C19" s="5">
        <v>61.706069254580406</v>
      </c>
      <c r="D19" s="5">
        <v>59.290909090909082</v>
      </c>
      <c r="E19" s="5">
        <v>10.460060871717973</v>
      </c>
      <c r="F19" s="5" t="e">
        <v>#NAME?</v>
      </c>
    </row>
    <row r="20" spans="1:6" x14ac:dyDescent="0.3">
      <c r="A20" s="2" t="s">
        <v>191</v>
      </c>
      <c r="B20" s="5">
        <v>994</v>
      </c>
      <c r="C20" s="5">
        <v>61.877043197178658</v>
      </c>
      <c r="D20" s="5">
        <v>59.290909090909075</v>
      </c>
      <c r="E20" s="5">
        <v>12.38245758591516</v>
      </c>
      <c r="F20" s="5" t="e">
        <v>#NAME?</v>
      </c>
    </row>
    <row r="21" spans="1:6" x14ac:dyDescent="0.3">
      <c r="A21" s="2" t="s">
        <v>193</v>
      </c>
      <c r="B21" s="5">
        <v>496</v>
      </c>
      <c r="C21" s="5">
        <v>56.955842405076133</v>
      </c>
      <c r="D21" s="5">
        <v>59.290909090909089</v>
      </c>
      <c r="E21" s="5">
        <v>7.3401660571960061</v>
      </c>
      <c r="F21" s="5" t="e">
        <v>#NAME?</v>
      </c>
    </row>
    <row r="22" spans="1:6" x14ac:dyDescent="0.3">
      <c r="A22" s="2" t="s">
        <v>212</v>
      </c>
      <c r="B22" s="5">
        <v>454</v>
      </c>
      <c r="C22" s="5">
        <v>57.055197579781535</v>
      </c>
      <c r="D22" s="5">
        <v>59.247703449590226</v>
      </c>
      <c r="E22" s="5">
        <v>6.1047655337000064</v>
      </c>
      <c r="F22" s="5" t="e">
        <v>#NAME?</v>
      </c>
    </row>
    <row r="23" spans="1:6" x14ac:dyDescent="0.3">
      <c r="A23" s="2" t="s">
        <v>218</v>
      </c>
      <c r="B23" s="5">
        <v>1129</v>
      </c>
      <c r="C23" s="5">
        <v>60.472452911402961</v>
      </c>
      <c r="D23" s="5">
        <v>59.31333392634761</v>
      </c>
      <c r="E23" s="5">
        <v>13.355517170565379</v>
      </c>
      <c r="F23" s="5" t="e">
        <v>#NAME?</v>
      </c>
    </row>
    <row r="24" spans="1:6" x14ac:dyDescent="0.3">
      <c r="A24" s="2" t="s">
        <v>231</v>
      </c>
      <c r="B24" s="5">
        <v>402</v>
      </c>
      <c r="C24" s="5">
        <v>56.643082440388476</v>
      </c>
      <c r="D24" s="5">
        <v>59.290909090909075</v>
      </c>
      <c r="E24" s="5">
        <v>5.0873661553189011</v>
      </c>
      <c r="F24" s="5" t="e">
        <v>#NAME?</v>
      </c>
    </row>
    <row r="25" spans="1:6" x14ac:dyDescent="0.3">
      <c r="A25" s="2" t="s">
        <v>236</v>
      </c>
      <c r="B25" s="5">
        <v>1181</v>
      </c>
      <c r="C25" s="5">
        <v>60.57638283564539</v>
      </c>
      <c r="D25" s="5">
        <v>59.290909090909075</v>
      </c>
      <c r="E25" s="5">
        <v>16.125534388462135</v>
      </c>
      <c r="F25" s="5" t="e">
        <v>#NAME?</v>
      </c>
    </row>
    <row r="26" spans="1:6" x14ac:dyDescent="0.3">
      <c r="A26" s="2" t="s">
        <v>252</v>
      </c>
      <c r="B26" s="5">
        <v>351</v>
      </c>
      <c r="C26" s="5">
        <v>52.991152908394277</v>
      </c>
      <c r="D26" s="5">
        <v>59.290909090909096</v>
      </c>
      <c r="E26" s="5">
        <v>5.5917266177120499</v>
      </c>
      <c r="F26" s="5" t="e">
        <v>#NAME?</v>
      </c>
    </row>
    <row r="27" spans="1:6" x14ac:dyDescent="0.3">
      <c r="A27" s="2" t="s">
        <v>259</v>
      </c>
      <c r="B27" s="5">
        <v>612</v>
      </c>
      <c r="C27" s="5">
        <v>58.462057388933651</v>
      </c>
      <c r="D27" s="5">
        <v>59.290909090909075</v>
      </c>
      <c r="E27" s="5">
        <v>8.5223510701026512</v>
      </c>
      <c r="F27" s="5" t="e">
        <v>#NAME?</v>
      </c>
    </row>
    <row r="28" spans="1:6" x14ac:dyDescent="0.3">
      <c r="A28" s="2" t="s">
        <v>266</v>
      </c>
      <c r="B28" s="5">
        <v>1126</v>
      </c>
      <c r="C28" s="5">
        <v>59.5798458512539</v>
      </c>
      <c r="D28" s="5">
        <v>59.290909090909082</v>
      </c>
      <c r="E28" s="5">
        <v>12.770720086368101</v>
      </c>
      <c r="F28" s="5" t="e">
        <v>#NAME?</v>
      </c>
    </row>
    <row r="29" spans="1:6" x14ac:dyDescent="0.3">
      <c r="A29" s="2" t="s">
        <v>277</v>
      </c>
      <c r="B29" s="5">
        <v>575</v>
      </c>
      <c r="C29" s="5">
        <v>58.427019916944481</v>
      </c>
      <c r="D29" s="5">
        <v>59.290909090909075</v>
      </c>
      <c r="E29" s="5">
        <v>6.5297552323281307</v>
      </c>
      <c r="F29" s="5" t="e">
        <v>#NAME?</v>
      </c>
    </row>
    <row r="30" spans="1:6" x14ac:dyDescent="0.3">
      <c r="A30" s="27">
        <v>45134</v>
      </c>
      <c r="B30" s="5">
        <v>44</v>
      </c>
      <c r="C30" s="5">
        <v>63.317460317460323</v>
      </c>
      <c r="D30" s="5">
        <v>59.290909090909089</v>
      </c>
      <c r="E30" s="5">
        <v>1.944035346097202</v>
      </c>
      <c r="F30" s="5" t="e">
        <v>#NAME?</v>
      </c>
    </row>
    <row r="31" spans="1:6" x14ac:dyDescent="0.3">
      <c r="A31" s="27">
        <v>45145</v>
      </c>
      <c r="B31" s="5">
        <v>39</v>
      </c>
      <c r="C31" s="5">
        <v>54.478260869565219</v>
      </c>
      <c r="D31" s="5">
        <v>59.290909090909089</v>
      </c>
      <c r="E31" s="5">
        <v>0.42154566744730682</v>
      </c>
      <c r="F31" s="5" t="e">
        <v>#NAME?</v>
      </c>
    </row>
    <row r="32" spans="1:6" x14ac:dyDescent="0.3">
      <c r="A32" s="2" t="s">
        <v>284</v>
      </c>
      <c r="B32" s="5">
        <v>1287</v>
      </c>
      <c r="C32" s="5">
        <v>57.959812716296959</v>
      </c>
      <c r="D32" s="5">
        <v>59.290909090909075</v>
      </c>
      <c r="E32" s="5">
        <v>17.262072931093574</v>
      </c>
      <c r="F32" s="5" t="e">
        <v>#NAME?</v>
      </c>
    </row>
    <row r="33" spans="1:6" x14ac:dyDescent="0.3">
      <c r="A33" s="2" t="s">
        <v>293</v>
      </c>
      <c r="B33" s="5">
        <v>789</v>
      </c>
      <c r="C33" s="5">
        <v>57.959812716296959</v>
      </c>
      <c r="D33" s="5">
        <v>59.290909090909075</v>
      </c>
      <c r="E33" s="5">
        <v>8.699494848641935</v>
      </c>
      <c r="F33" s="5" t="e">
        <v>#NAME?</v>
      </c>
    </row>
    <row r="34" spans="1:6" x14ac:dyDescent="0.3">
      <c r="A34" s="2" t="s">
        <v>300</v>
      </c>
      <c r="B34" s="5">
        <v>1117</v>
      </c>
      <c r="C34" s="5">
        <v>59.025457582302074</v>
      </c>
      <c r="D34" s="5">
        <v>59.290909090909082</v>
      </c>
      <c r="E34" s="5">
        <v>15.323135182340101</v>
      </c>
      <c r="F34" s="5" t="e">
        <v>#NAME?</v>
      </c>
    </row>
    <row r="35" spans="1:6" x14ac:dyDescent="0.3">
      <c r="A35" s="2" t="s">
        <v>306</v>
      </c>
      <c r="B35" s="5">
        <v>834</v>
      </c>
      <c r="C35" s="5">
        <v>57.988745157405198</v>
      </c>
      <c r="D35" s="5">
        <v>59.290909090909075</v>
      </c>
      <c r="E35" s="5">
        <v>11.31166647340871</v>
      </c>
      <c r="F35" s="5" t="e">
        <v>#NAME?</v>
      </c>
    </row>
    <row r="36" spans="1:6" x14ac:dyDescent="0.3">
      <c r="A36" s="2" t="s">
        <v>318</v>
      </c>
      <c r="B36" s="5">
        <v>147</v>
      </c>
      <c r="C36" s="5">
        <v>56.723954369948274</v>
      </c>
      <c r="D36" s="5">
        <v>59.290909090909075</v>
      </c>
      <c r="E36" s="5">
        <v>3.5985312117503052</v>
      </c>
      <c r="F36" s="5" t="e">
        <v>#NAME?</v>
      </c>
    </row>
    <row r="37" spans="1:6" x14ac:dyDescent="0.3">
      <c r="A37" s="2" t="s">
        <v>321</v>
      </c>
      <c r="B37" s="5">
        <v>1132</v>
      </c>
      <c r="C37" s="5">
        <v>60.340023708661263</v>
      </c>
      <c r="D37" s="5">
        <v>59.649706457925625</v>
      </c>
      <c r="E37" s="5">
        <v>13.470338724909711</v>
      </c>
      <c r="F37" s="5" t="e">
        <v>#NAME?</v>
      </c>
    </row>
    <row r="38" spans="1:6" x14ac:dyDescent="0.3">
      <c r="A38" s="2" t="s">
        <v>332</v>
      </c>
      <c r="B38" s="5">
        <v>531</v>
      </c>
      <c r="C38" s="5">
        <v>58.492287322520461</v>
      </c>
      <c r="D38" s="5">
        <v>58.513207547169806</v>
      </c>
      <c r="E38" s="5">
        <v>8.0003271187236589</v>
      </c>
      <c r="F38" s="5" t="e">
        <v>#NAME?</v>
      </c>
    </row>
    <row r="39" spans="1:6" x14ac:dyDescent="0.3">
      <c r="A39" s="2" t="s">
        <v>343</v>
      </c>
      <c r="B39" s="5">
        <v>31012</v>
      </c>
      <c r="C39" s="5">
        <v>59.599599564115977</v>
      </c>
      <c r="D39" s="5">
        <v>59.273070457634418</v>
      </c>
      <c r="E39" s="5">
        <v>324.43416536229313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Data_Base</vt:lpstr>
      <vt:lpstr>Feuil4</vt:lpstr>
      <vt:lpstr>TD_Analysis</vt:lpstr>
      <vt:lpstr>HID&gt;15</vt:lpstr>
      <vt:lpstr>HSD&gt;20</vt:lpstr>
      <vt:lpstr>Sprint Distance</vt:lpstr>
      <vt:lpstr>Max_Speed_Analysis</vt:lpstr>
      <vt:lpstr>Accelerations</vt:lpstr>
      <vt:lpstr>Decelerations</vt:lpstr>
      <vt:lpstr>ACC+DEC</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Silva</dc:creator>
  <cp:keywords/>
  <dc:description/>
  <cp:lastModifiedBy>dell</cp:lastModifiedBy>
  <cp:revision/>
  <dcterms:created xsi:type="dcterms:W3CDTF">2023-07-17T16:06:27Z</dcterms:created>
  <dcterms:modified xsi:type="dcterms:W3CDTF">2023-09-09T22:13:48Z</dcterms:modified>
  <cp:category/>
  <cp:contentStatus/>
</cp:coreProperties>
</file>