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E90D437-45F4-47C3-9E41-E412BFEF495D}" xr6:coauthVersionLast="47" xr6:coauthVersionMax="47" xr10:uidLastSave="{00000000-0000-0000-0000-000000000000}"/>
  <bookViews>
    <workbookView xWindow="585" yWindow="60" windowWidth="27015" windowHeight="14550" xr2:uid="{94965D72-DF79-CF45-BDBF-A33497BD7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G25" i="1"/>
  <c r="H25" i="1" s="1"/>
  <c r="I28" i="1"/>
  <c r="H19" i="1"/>
  <c r="H20" i="1"/>
  <c r="H21" i="1"/>
  <c r="H22" i="1"/>
  <c r="H23" i="1"/>
  <c r="H24" i="1"/>
  <c r="H18" i="1"/>
  <c r="E26" i="1"/>
  <c r="I24" i="1" s="1"/>
  <c r="F18" i="1" l="1"/>
  <c r="G18" i="1"/>
  <c r="G19" i="1"/>
  <c r="G20" i="1"/>
  <c r="G21" i="1"/>
  <c r="G22" i="1"/>
  <c r="G23" i="1"/>
  <c r="G24" i="1"/>
  <c r="I19" i="1"/>
  <c r="I21" i="1"/>
  <c r="I23" i="1"/>
  <c r="I20" i="1"/>
  <c r="I25" i="1"/>
  <c r="F24" i="1"/>
  <c r="F23" i="1"/>
  <c r="F22" i="1"/>
  <c r="F21" i="1"/>
  <c r="F20" i="1"/>
  <c r="F19" i="1"/>
  <c r="I22" i="1"/>
  <c r="L26" i="1" l="1"/>
</calcChain>
</file>

<file path=xl/sharedStrings.xml><?xml version="1.0" encoding="utf-8"?>
<sst xmlns="http://schemas.openxmlformats.org/spreadsheetml/2006/main" count="51" uniqueCount="29">
  <si>
    <t>Sieve</t>
  </si>
  <si>
    <t>#4</t>
  </si>
  <si>
    <t>#100</t>
  </si>
  <si>
    <t>Pan</t>
  </si>
  <si>
    <t>Sum</t>
  </si>
  <si>
    <t>Sieve Size (mm)</t>
  </si>
  <si>
    <t>Mass Retained</t>
  </si>
  <si>
    <t>% Retained</t>
  </si>
  <si>
    <t>Cumulative % Retained</t>
  </si>
  <si>
    <t xml:space="preserve">% Passing </t>
  </si>
  <si>
    <t>Sieve Mass (g)</t>
  </si>
  <si>
    <t>Fineness Modulus</t>
  </si>
  <si>
    <t>-</t>
  </si>
  <si>
    <t>Sieve Aggregate (g)</t>
  </si>
  <si>
    <t>ASTM C33 Finer Limit</t>
  </si>
  <si>
    <t>ASTM C33 Coarse Limit</t>
  </si>
  <si>
    <t>#10</t>
  </si>
  <si>
    <t>#20</t>
  </si>
  <si>
    <t>#40</t>
  </si>
  <si>
    <t>#60</t>
  </si>
  <si>
    <t>#200</t>
  </si>
  <si>
    <t>Percent Finer</t>
  </si>
  <si>
    <t>Mass of Big Bowl:</t>
  </si>
  <si>
    <t>Mass of Small Bowl:</t>
  </si>
  <si>
    <t>130.24 g</t>
  </si>
  <si>
    <t>335.54 g</t>
  </si>
  <si>
    <t>Mass Loss During Sieve Analysis</t>
  </si>
  <si>
    <t>400.5 g</t>
  </si>
  <si>
    <t>Mass of Oven-Dry Specimen,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</si>
</sst>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ASTM</a:t>
            </a:r>
            <a:r>
              <a:rPr lang="en-US" sz="1400" baseline="0"/>
              <a:t> C136: Sieve Analysis of Fine Aggregates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Sheet1!$M$17</c:f>
              <c:strCache>
                <c:ptCount val="1"/>
                <c:pt idx="0">
                  <c:v>ASTM C33 Finer Limit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Sheet1!$D$19:$D$24</c:f>
              <c:numCache>
                <c:formatCode>General</c:formatCode>
                <c:ptCount val="6"/>
                <c:pt idx="0" formatCode="0.00">
                  <c:v>2</c:v>
                </c:pt>
                <c:pt idx="1">
                  <c:v>0.85</c:v>
                </c:pt>
                <c:pt idx="2">
                  <c:v>0.42499999999999999</c:v>
                </c:pt>
                <c:pt idx="3">
                  <c:v>0.25</c:v>
                </c:pt>
                <c:pt idx="4">
                  <c:v>0.106</c:v>
                </c:pt>
                <c:pt idx="5">
                  <c:v>7.5999999999999998E-2</c:v>
                </c:pt>
              </c:numCache>
            </c:numRef>
          </c:xVal>
          <c:yVal>
            <c:numRef>
              <c:f>Sheet1!$M$19:$M$24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85</c:v>
                </c:pt>
                <c:pt idx="3">
                  <c:v>60</c:v>
                </c:pt>
                <c:pt idx="4">
                  <c:v>30</c:v>
                </c:pt>
                <c:pt idx="5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EA-4BF6-8C9B-A3AACF2451B8}"/>
            </c:ext>
          </c:extLst>
        </c:ser>
        <c:ser>
          <c:idx val="1"/>
          <c:order val="1"/>
          <c:tx>
            <c:strRef>
              <c:f>Sheet1!$N$17</c:f>
              <c:strCache>
                <c:ptCount val="1"/>
                <c:pt idx="0">
                  <c:v>ASTM C33 Coarse Limit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Sheet1!$D$19:$D$24</c:f>
              <c:numCache>
                <c:formatCode>General</c:formatCode>
                <c:ptCount val="6"/>
                <c:pt idx="0" formatCode="0.00">
                  <c:v>2</c:v>
                </c:pt>
                <c:pt idx="1">
                  <c:v>0.85</c:v>
                </c:pt>
                <c:pt idx="2">
                  <c:v>0.42499999999999999</c:v>
                </c:pt>
                <c:pt idx="3">
                  <c:v>0.25</c:v>
                </c:pt>
                <c:pt idx="4">
                  <c:v>0.106</c:v>
                </c:pt>
                <c:pt idx="5">
                  <c:v>7.5999999999999998E-2</c:v>
                </c:pt>
              </c:numCache>
            </c:numRef>
          </c:xVal>
          <c:yVal>
            <c:numRef>
              <c:f>Sheet1!$N$19:$N$24</c:f>
              <c:numCache>
                <c:formatCode>General</c:formatCode>
                <c:ptCount val="6"/>
                <c:pt idx="0">
                  <c:v>95</c:v>
                </c:pt>
                <c:pt idx="1">
                  <c:v>80</c:v>
                </c:pt>
                <c:pt idx="2">
                  <c:v>50</c:v>
                </c:pt>
                <c:pt idx="3">
                  <c:v>25</c:v>
                </c:pt>
                <c:pt idx="4">
                  <c:v>5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EA-4BF6-8C9B-A3AACF2451B8}"/>
            </c:ext>
          </c:extLst>
        </c:ser>
        <c:ser>
          <c:idx val="2"/>
          <c:order val="2"/>
          <c:tx>
            <c:v>Test Result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Sheet1!$D$19:$D$24</c:f>
              <c:numCache>
                <c:formatCode>General</c:formatCode>
                <c:ptCount val="6"/>
                <c:pt idx="0" formatCode="0.00">
                  <c:v>2</c:v>
                </c:pt>
                <c:pt idx="1">
                  <c:v>0.85</c:v>
                </c:pt>
                <c:pt idx="2">
                  <c:v>0.42499999999999999</c:v>
                </c:pt>
                <c:pt idx="3">
                  <c:v>0.25</c:v>
                </c:pt>
                <c:pt idx="4">
                  <c:v>0.106</c:v>
                </c:pt>
                <c:pt idx="5">
                  <c:v>7.5999999999999998E-2</c:v>
                </c:pt>
              </c:numCache>
            </c:numRef>
          </c:xVal>
          <c:yVal>
            <c:numRef>
              <c:f>Sheet1!$I$19:$I$24</c:f>
              <c:numCache>
                <c:formatCode>0.00</c:formatCode>
                <c:ptCount val="6"/>
                <c:pt idx="0">
                  <c:v>84.371705406897931</c:v>
                </c:pt>
                <c:pt idx="1">
                  <c:v>78.784075505798484</c:v>
                </c:pt>
                <c:pt idx="2">
                  <c:v>67.42306340679751</c:v>
                </c:pt>
                <c:pt idx="3">
                  <c:v>54.932476529946271</c:v>
                </c:pt>
                <c:pt idx="4">
                  <c:v>46.709172147196142</c:v>
                </c:pt>
                <c:pt idx="5">
                  <c:v>43.004166875847176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EA-4BF6-8C9B-A3AACF245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555567"/>
        <c:axId val="1505250943"/>
      </c:scatterChart>
      <c:valAx>
        <c:axId val="1715555567"/>
        <c:scaling>
          <c:logBase val="10"/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Sieze Size,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250943"/>
        <c:crosses val="autoZero"/>
        <c:crossBetween val="midCat"/>
      </c:valAx>
      <c:valAx>
        <c:axId val="150525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Cumulative Percent</a:t>
                </a:r>
                <a:r>
                  <a:rPr lang="en-US" sz="1400" baseline="0"/>
                  <a:t> Passing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555567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468291552"/>
        <c:axId val="469352128"/>
      </c:scatterChart>
      <c:valAx>
        <c:axId val="46829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352128"/>
        <c:crosses val="autoZero"/>
        <c:crossBetween val="midCat"/>
      </c:valAx>
      <c:valAx>
        <c:axId val="46935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9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193169</xdr:colOff>
      <xdr:row>30</xdr:row>
      <xdr:rowOff>55219</xdr:rowOff>
    </xdr:from>
    <xdr:to>
      <xdr:col>14</xdr:col>
      <xdr:colOff>160233</xdr:colOff>
      <xdr:row>52</xdr:row>
      <xdr:rowOff>33678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E7A3287-661B-7131-4F7B-9362F59FC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767131</xdr:colOff>
      <xdr:row>16</xdr:row>
      <xdr:rowOff>552643</xdr:rowOff>
    </xdr:from>
    <xdr:to>
      <xdr:col>19</xdr:col>
      <xdr:colOff>336101</xdr:colOff>
      <xdr:row>27</xdr:row>
      <xdr:rowOff>601903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F02EA4-68D4-F310-08BE-46A2AC9F7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75D2-94C6-C44A-B9A4-B7D5AD5CBC07}">
  <dimension ref="B17:O31"/>
  <sheetViews>
    <sheetView tabSelected="1" zoomScaleNormal="100" workbookViewId="0">
      <selection activeCell="L9" sqref="L9"/>
    </sheetView>
  </sheetViews>
  <sheetFormatPr defaultColWidth="11" defaultRowHeight="15.75" x14ac:dyDescent="0.25"/>
  <cols>
    <col min="9" max="9" width="12" bestFit="1" customWidth="1"/>
  </cols>
  <sheetData>
    <row r="17" spans="2:15" ht="47.25" x14ac:dyDescent="0.25">
      <c r="C17" s="5" t="s">
        <v>0</v>
      </c>
      <c r="D17" s="6" t="s">
        <v>5</v>
      </c>
      <c r="E17" s="6" t="s">
        <v>6</v>
      </c>
      <c r="F17" s="6" t="s">
        <v>7</v>
      </c>
      <c r="G17" s="6" t="s">
        <v>8</v>
      </c>
      <c r="H17" s="6" t="s">
        <v>21</v>
      </c>
      <c r="I17" s="6" t="s">
        <v>9</v>
      </c>
      <c r="J17" s="6" t="s">
        <v>10</v>
      </c>
      <c r="K17" s="6" t="s">
        <v>13</v>
      </c>
      <c r="L17" s="6" t="s">
        <v>11</v>
      </c>
      <c r="M17" s="7" t="s">
        <v>14</v>
      </c>
      <c r="N17" s="7" t="s">
        <v>15</v>
      </c>
      <c r="O17" s="1"/>
    </row>
    <row r="18" spans="2:15" x14ac:dyDescent="0.25">
      <c r="C18" s="3" t="s">
        <v>1</v>
      </c>
      <c r="D18" s="2">
        <v>4.75</v>
      </c>
      <c r="E18" s="2">
        <v>150.56</v>
      </c>
      <c r="F18" s="4">
        <f>(E18/$E$26)*100</f>
        <v>37.793061900697836</v>
      </c>
      <c r="G18" s="4">
        <f>(E18/$E$26)*100</f>
        <v>37.793061900697836</v>
      </c>
      <c r="H18" s="4">
        <f>100-G18</f>
        <v>62.206938099302164</v>
      </c>
      <c r="I18" s="2" t="s">
        <v>12</v>
      </c>
      <c r="J18" s="2" t="s">
        <v>12</v>
      </c>
      <c r="K18" s="2" t="s">
        <v>12</v>
      </c>
      <c r="L18" s="2" t="s">
        <v>12</v>
      </c>
      <c r="M18" s="2">
        <v>100</v>
      </c>
      <c r="N18" s="2">
        <v>100</v>
      </c>
    </row>
    <row r="19" spans="2:15" x14ac:dyDescent="0.25">
      <c r="C19" s="2" t="s">
        <v>16</v>
      </c>
      <c r="D19" s="4">
        <v>2</v>
      </c>
      <c r="E19" s="2">
        <v>62.26</v>
      </c>
      <c r="F19" s="4">
        <f>(E19/$E$26)*100</f>
        <v>15.628294593102066</v>
      </c>
      <c r="G19" s="4">
        <f>((E18+E19)/$E$26)*100</f>
        <v>53.421356493799898</v>
      </c>
      <c r="H19" s="4">
        <f t="shared" ref="H19:H25" si="0">100-G19</f>
        <v>46.578643506200102</v>
      </c>
      <c r="I19" s="4">
        <f>(($E$26-($E$19))/$E$26)*100</f>
        <v>84.371705406897931</v>
      </c>
      <c r="J19" s="2">
        <v>481.84</v>
      </c>
      <c r="K19" s="2">
        <v>482.18</v>
      </c>
      <c r="L19" s="2" t="s">
        <v>12</v>
      </c>
      <c r="M19" s="2">
        <v>100</v>
      </c>
      <c r="N19" s="2">
        <v>95</v>
      </c>
    </row>
    <row r="20" spans="2:15" x14ac:dyDescent="0.25">
      <c r="C20" s="2" t="s">
        <v>17</v>
      </c>
      <c r="D20" s="2">
        <v>0.85</v>
      </c>
      <c r="E20" s="2">
        <v>22.26</v>
      </c>
      <c r="F20" s="4">
        <f t="shared" ref="F20:F25" si="1">(E20/$E$26)*100</f>
        <v>5.5876299010994543</v>
      </c>
      <c r="G20" s="4">
        <f>((E18+E19+E20)/$E$26)*100</f>
        <v>59.008986394899345</v>
      </c>
      <c r="H20" s="4">
        <f t="shared" si="0"/>
        <v>40.991013605100655</v>
      </c>
      <c r="I20" s="4">
        <f>(($E$26-($E$19+$E$20))/$E$26)*100</f>
        <v>78.784075505798484</v>
      </c>
      <c r="J20" s="2">
        <v>450.23</v>
      </c>
      <c r="K20" s="2">
        <v>461</v>
      </c>
      <c r="L20" s="2" t="s">
        <v>12</v>
      </c>
      <c r="M20" s="2">
        <v>100</v>
      </c>
      <c r="N20" s="2">
        <v>80</v>
      </c>
    </row>
    <row r="21" spans="2:15" x14ac:dyDescent="0.25">
      <c r="C21" s="2" t="s">
        <v>18</v>
      </c>
      <c r="D21" s="2">
        <v>0.42499999999999999</v>
      </c>
      <c r="E21" s="2">
        <v>45.26</v>
      </c>
      <c r="F21" s="4">
        <f t="shared" si="1"/>
        <v>11.361012099000956</v>
      </c>
      <c r="G21" s="4">
        <f>((E18+E19+E20+E21)/$E$26)*100</f>
        <v>70.369998493900297</v>
      </c>
      <c r="H21" s="4">
        <f t="shared" si="0"/>
        <v>29.630001506099703</v>
      </c>
      <c r="I21" s="4">
        <f>(($E$26-($E$19+$E$20+$E$21))/$E$26)*100</f>
        <v>67.42306340679751</v>
      </c>
      <c r="J21" s="2">
        <v>409.3</v>
      </c>
      <c r="K21" s="2">
        <v>453.66</v>
      </c>
      <c r="L21" s="2" t="s">
        <v>12</v>
      </c>
      <c r="M21" s="2">
        <v>85</v>
      </c>
      <c r="N21" s="2">
        <v>50</v>
      </c>
    </row>
    <row r="22" spans="2:15" x14ac:dyDescent="0.25">
      <c r="C22" s="2" t="s">
        <v>19</v>
      </c>
      <c r="D22" s="2">
        <v>0.25</v>
      </c>
      <c r="E22" s="2">
        <v>49.76</v>
      </c>
      <c r="F22" s="4">
        <f t="shared" si="1"/>
        <v>12.49058687685125</v>
      </c>
      <c r="G22" s="4">
        <f>((E18+E19+E20+E21+E22)/$E$26)*100</f>
        <v>82.860585370751551</v>
      </c>
      <c r="H22" s="4">
        <f t="shared" si="0"/>
        <v>17.139414629248449</v>
      </c>
      <c r="I22" s="4">
        <f>(($E$26-($E$19+$E$20+$E$21+$E$22))/$E$26)*100</f>
        <v>54.932476529946271</v>
      </c>
      <c r="J22" s="2">
        <v>402.53</v>
      </c>
      <c r="K22" s="2">
        <v>541.6</v>
      </c>
      <c r="L22" s="2" t="s">
        <v>12</v>
      </c>
      <c r="M22" s="2">
        <v>60</v>
      </c>
      <c r="N22" s="2">
        <v>25</v>
      </c>
    </row>
    <row r="23" spans="2:15" x14ac:dyDescent="0.25">
      <c r="C23" s="2" t="s">
        <v>2</v>
      </c>
      <c r="D23" s="2">
        <v>0.106</v>
      </c>
      <c r="E23" s="2">
        <v>32.76</v>
      </c>
      <c r="F23" s="4">
        <f t="shared" si="1"/>
        <v>8.2233043827501398</v>
      </c>
      <c r="G23" s="4">
        <f>((E18+E19+E20+E21+E22+E23)/$E$26)*100</f>
        <v>91.083889753501694</v>
      </c>
      <c r="H23" s="4">
        <f t="shared" si="0"/>
        <v>8.916110246498306</v>
      </c>
      <c r="I23" s="4">
        <f>(($E$26-($E$19+$E$20+$E$21+$E$22+$E$23))/$E$26)*100</f>
        <v>46.709172147196142</v>
      </c>
      <c r="J23" s="2">
        <v>390.26</v>
      </c>
      <c r="K23" s="2">
        <v>619.41999999999996</v>
      </c>
      <c r="L23" s="2" t="s">
        <v>12</v>
      </c>
      <c r="M23" s="2">
        <v>30</v>
      </c>
      <c r="N23" s="2">
        <v>5</v>
      </c>
    </row>
    <row r="24" spans="2:15" x14ac:dyDescent="0.25">
      <c r="C24" s="2" t="s">
        <v>20</v>
      </c>
      <c r="D24" s="2">
        <v>7.5999999999999998E-2</v>
      </c>
      <c r="E24" s="2">
        <v>14.76</v>
      </c>
      <c r="F24" s="4">
        <f t="shared" si="1"/>
        <v>3.7050052713489636</v>
      </c>
      <c r="G24" s="4">
        <f>((E18+E19+E20+E21+E22+E23+E24)/$E$26)*100</f>
        <v>94.788895024850646</v>
      </c>
      <c r="H24" s="4">
        <f t="shared" si="0"/>
        <v>5.2111049751493539</v>
      </c>
      <c r="I24" s="4">
        <f>(($E$26-($E$19+$E$20+$E$21+$E$22+$E$23+$E$24))/$E$26)*100</f>
        <v>43.004166875847176</v>
      </c>
      <c r="J24" s="2">
        <v>319.02</v>
      </c>
      <c r="K24" s="2">
        <v>379.52</v>
      </c>
      <c r="L24" s="2" t="s">
        <v>12</v>
      </c>
      <c r="M24" s="2">
        <v>10</v>
      </c>
      <c r="N24" s="2">
        <v>0</v>
      </c>
    </row>
    <row r="25" spans="2:15" x14ac:dyDescent="0.25">
      <c r="C25" s="2" t="s">
        <v>3</v>
      </c>
      <c r="D25" s="2" t="s">
        <v>12</v>
      </c>
      <c r="E25" s="2">
        <v>20.76</v>
      </c>
      <c r="F25" s="4">
        <f t="shared" si="1"/>
        <v>5.2111049751493566</v>
      </c>
      <c r="G25" s="4">
        <f>((E18+E19+E20+E21+E22+E23+E24+E25)/$E$26)*100</f>
        <v>100</v>
      </c>
      <c r="H25" s="4">
        <f t="shared" si="0"/>
        <v>0</v>
      </c>
      <c r="I25" s="4">
        <f>(($E$26-($E$19+$E$20+$E$21+$E$22+$E$23+$E$24+$E$25))/$E$26)*100</f>
        <v>37.793061900697829</v>
      </c>
      <c r="J25" s="2">
        <v>498.35</v>
      </c>
      <c r="K25" s="2">
        <v>511.87</v>
      </c>
      <c r="L25" s="2" t="s">
        <v>12</v>
      </c>
      <c r="M25" s="2" t="s">
        <v>12</v>
      </c>
      <c r="N25" s="2" t="s">
        <v>12</v>
      </c>
    </row>
    <row r="26" spans="2:15" x14ac:dyDescent="0.25">
      <c r="C26" s="8" t="s">
        <v>4</v>
      </c>
      <c r="D26" s="2" t="s">
        <v>12</v>
      </c>
      <c r="E26" s="9">
        <f>SUM(E18:E25)</f>
        <v>398.37999999999994</v>
      </c>
      <c r="F26" s="4" t="s">
        <v>12</v>
      </c>
      <c r="G26" s="4" t="s">
        <v>12</v>
      </c>
      <c r="H26" s="4" t="s">
        <v>12</v>
      </c>
      <c r="I26" s="2" t="s">
        <v>12</v>
      </c>
      <c r="J26" s="2" t="s">
        <v>12</v>
      </c>
      <c r="K26" s="2" t="s">
        <v>12</v>
      </c>
      <c r="L26" s="4">
        <f>(SUM(G19:G24))/100</f>
        <v>4.5153371153170347</v>
      </c>
      <c r="M26" s="2" t="s">
        <v>12</v>
      </c>
      <c r="N26" s="2" t="s">
        <v>12</v>
      </c>
    </row>
    <row r="28" spans="2:15" ht="47.25" x14ac:dyDescent="0.25">
      <c r="D28" s="10" t="s">
        <v>22</v>
      </c>
      <c r="E28" s="13" t="s">
        <v>25</v>
      </c>
      <c r="H28" s="10" t="s">
        <v>26</v>
      </c>
      <c r="I28" s="14">
        <f>((400.5-398.38)/400.5)*100</f>
        <v>0.52933832709113715</v>
      </c>
    </row>
    <row r="29" spans="2:15" ht="31.5" x14ac:dyDescent="0.25">
      <c r="D29" s="11" t="s">
        <v>23</v>
      </c>
      <c r="E29" s="12" t="s">
        <v>24</v>
      </c>
    </row>
    <row r="31" spans="2:15" ht="63" x14ac:dyDescent="0.25">
      <c r="B31" s="11" t="s">
        <v>28</v>
      </c>
      <c r="C31" t="s">
        <v>27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Mayub Ahmed</dc:creator>
  <cp:lastModifiedBy>Mayub Ahmed</cp:lastModifiedBy>
  <dcterms:created xsi:type="dcterms:W3CDTF">2023-09-21T21:02:40Z</dcterms:created>
  <dcterms:modified xsi:type="dcterms:W3CDTF">2024-05-07T18:52:22Z</dcterms:modified>
</cp:coreProperties>
</file>