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firstSheet="1"/>
  </bookViews>
  <sheets>
    <sheet name="总明细表" sheetId="7" r:id="rId1"/>
    <sheet name="WpsReserved_CellImgList" sheetId="6" state="veryHidden" r:id="rId2"/>
  </sheets>
  <definedNames>
    <definedName name="_xlnm._FilterDatabase" localSheetId="0" hidden="1">总明细表!$C:$C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5" name="ID_8FEF096660BC4195AEAD3B5871499AAC" descr="post_object_image_3692785830"/>
        <xdr:cNvPicPr/>
      </xdr:nvPicPr>
      <xdr:blipFill>
        <a:blip r:embed="rId1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13" name="ID_7CD22D5730604A0E979C5A600BC24B07" descr="post_object_image_972379658"/>
        <xdr:cNvPicPr/>
      </xdr:nvPicPr>
      <xdr:blipFill>
        <a:blip r:embed="rId2"/>
        <a:stretch>
          <a:fillRect/>
        </a:stretch>
      </xdr:blipFill>
      <xdr:spPr>
        <a:xfrm>
          <a:off x="0" y="0"/>
          <a:ext cx="6096000" cy="8130540"/>
        </a:xfrm>
        <a:prstGeom prst="rect">
          <a:avLst/>
        </a:prstGeom>
      </xdr:spPr>
    </xdr:pic>
  </etc:cellImage>
  <etc:cellImage>
    <xdr:pic>
      <xdr:nvPicPr>
        <xdr:cNvPr id="12" name="ID_9E5E6F418A4E4D9C817579701453C240" descr="post_object_image_232005016"/>
        <xdr:cNvPicPr/>
      </xdr:nvPicPr>
      <xdr:blipFill>
        <a:blip r:embed="rId3"/>
        <a:stretch>
          <a:fillRect/>
        </a:stretch>
      </xdr:blipFill>
      <xdr:spPr>
        <a:xfrm>
          <a:off x="0" y="0"/>
          <a:ext cx="4579620" cy="2560320"/>
        </a:xfrm>
        <a:prstGeom prst="rect">
          <a:avLst/>
        </a:prstGeom>
      </xdr:spPr>
    </xdr:pic>
  </etc:cellImage>
  <etc:cellImage>
    <xdr:pic>
      <xdr:nvPicPr>
        <xdr:cNvPr id="46" name="ID_0B25B7DEB8C549E69037C970CC1E067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625850" y="38653720"/>
          <a:ext cx="4076700" cy="26593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" name="ID_AAB851D426474759B6D0CBAFF50B48B8"/>
        <xdr:cNvPicPr>
          <a:picLocks noChangeAspect="1"/>
        </xdr:cNvPicPr>
      </xdr:nvPicPr>
      <xdr:blipFill>
        <a:blip r:embed="rId5" r:link="rId6"/>
        <a:stretch>
          <a:fillRect/>
        </a:stretch>
      </xdr:blipFill>
      <xdr:spPr>
        <a:xfrm>
          <a:off x="3755390" y="8274685"/>
          <a:ext cx="5082540" cy="381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9" name="ID_8F4ADAE091D04760814185909EC373CE"/>
        <xdr:cNvPicPr>
          <a:picLocks noChangeAspect="1"/>
        </xdr:cNvPicPr>
      </xdr:nvPicPr>
      <xdr:blipFill>
        <a:blip r:embed="rId7" r:link="rId6"/>
        <a:stretch>
          <a:fillRect/>
        </a:stretch>
      </xdr:blipFill>
      <xdr:spPr>
        <a:xfrm>
          <a:off x="3839210" y="9707245"/>
          <a:ext cx="5638800" cy="381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7" name="ID_52FB05BD44B6443CA2CE978D3168D2E0" descr="post_object_image_453967291"/>
        <xdr:cNvPicPr/>
      </xdr:nvPicPr>
      <xdr:blipFill>
        <a:blip r:embed="rId8"/>
        <a:stretch>
          <a:fillRect/>
        </a:stretch>
      </xdr:blipFill>
      <xdr:spPr>
        <a:xfrm>
          <a:off x="0" y="0"/>
          <a:ext cx="5135880" cy="3421380"/>
        </a:xfrm>
        <a:prstGeom prst="rect">
          <a:avLst/>
        </a:prstGeom>
      </xdr:spPr>
    </xdr:pic>
  </etc:cellImage>
  <etc:cellImage>
    <xdr:pic>
      <xdr:nvPicPr>
        <xdr:cNvPr id="16" name="ID_115D8D81CCD6427E83FF2FE9998B99FB" descr="post_object_image_4185133391"/>
        <xdr:cNvPicPr/>
      </xdr:nvPicPr>
      <xdr:blipFill>
        <a:blip r:embed="rId9"/>
        <a:stretch>
          <a:fillRect/>
        </a:stretch>
      </xdr:blipFill>
      <xdr:spPr>
        <a:xfrm>
          <a:off x="0" y="0"/>
          <a:ext cx="3810000" cy="3810000"/>
        </a:xfrm>
        <a:prstGeom prst="rect">
          <a:avLst/>
        </a:prstGeom>
      </xdr:spPr>
    </xdr:pic>
  </etc:cellImage>
  <etc:cellImage>
    <xdr:pic>
      <xdr:nvPicPr>
        <xdr:cNvPr id="28" name="ID_A9842DA787F246528BD486E736E8600A" descr="post_object_image_4058014787"/>
        <xdr:cNvPicPr/>
      </xdr:nvPicPr>
      <xdr:blipFill>
        <a:blip r:embed="rId10"/>
        <a:stretch>
          <a:fillRect/>
        </a:stretch>
      </xdr:blipFill>
      <xdr:spPr>
        <a:xfrm>
          <a:off x="0" y="0"/>
          <a:ext cx="4572000" cy="4572000"/>
        </a:xfrm>
        <a:prstGeom prst="rect">
          <a:avLst/>
        </a:prstGeom>
      </xdr:spPr>
    </xdr:pic>
  </etc:cellImage>
  <etc:cellImage>
    <xdr:pic>
      <xdr:nvPicPr>
        <xdr:cNvPr id="30" name="ID_B6CAAA93766D45978168DA4C11542F45" descr="post_object_image_1224642124"/>
        <xdr:cNvPicPr/>
      </xdr:nvPicPr>
      <xdr:blipFill>
        <a:blip r:embed="rId11"/>
        <a:stretch>
          <a:fillRect/>
        </a:stretch>
      </xdr:blipFill>
      <xdr:spPr>
        <a:xfrm>
          <a:off x="0" y="0"/>
          <a:ext cx="4665980" cy="10058400"/>
        </a:xfrm>
        <a:prstGeom prst="rect">
          <a:avLst/>
        </a:prstGeom>
      </xdr:spPr>
    </xdr:pic>
  </etc:cellImage>
  <etc:cellImage>
    <xdr:pic>
      <xdr:nvPicPr>
        <xdr:cNvPr id="33" name="ID_B806E6CF5ECB4BC4AD3E9BD9D2B75B24" descr="post_object_image_622861191"/>
        <xdr:cNvPicPr/>
      </xdr:nvPicPr>
      <xdr:blipFill>
        <a:blip r:embed="rId12"/>
        <a:stretch>
          <a:fillRect/>
        </a:stretch>
      </xdr:blipFill>
      <xdr:spPr>
        <a:xfrm>
          <a:off x="0" y="0"/>
          <a:ext cx="5715000" cy="5715000"/>
        </a:xfrm>
        <a:prstGeom prst="rect">
          <a:avLst/>
        </a:prstGeom>
      </xdr:spPr>
    </xdr:pic>
  </etc:cellImage>
  <etc:cellImage>
    <xdr:pic>
      <xdr:nvPicPr>
        <xdr:cNvPr id="38" name="ID_425469C8C2D1484C8CABB38701C05365" descr="post_object_image_3530451619"/>
        <xdr:cNvPicPr/>
      </xdr:nvPicPr>
      <xdr:blipFill>
        <a:blip r:embed="rId13"/>
        <a:stretch>
          <a:fillRect/>
        </a:stretch>
      </xdr:blipFill>
      <xdr:spPr>
        <a:xfrm>
          <a:off x="0" y="0"/>
          <a:ext cx="4091940" cy="3810000"/>
        </a:xfrm>
        <a:prstGeom prst="rect">
          <a:avLst/>
        </a:prstGeom>
      </xdr:spPr>
    </xdr:pic>
  </etc:cellImage>
  <etc:cellImage>
    <xdr:pic>
      <xdr:nvPicPr>
        <xdr:cNvPr id="20" name="ID_4FC7E8F4CC284223A3D4FE908948BE28" descr="post_object_image_2897671406"/>
        <xdr:cNvPicPr/>
      </xdr:nvPicPr>
      <xdr:blipFill>
        <a:blip r:embed="rId14"/>
        <a:stretch>
          <a:fillRect/>
        </a:stretch>
      </xdr:blipFill>
      <xdr:spPr>
        <a:xfrm>
          <a:off x="0" y="0"/>
          <a:ext cx="960120" cy="784860"/>
        </a:xfrm>
        <a:prstGeom prst="rect">
          <a:avLst/>
        </a:prstGeom>
      </xdr:spPr>
    </xdr:pic>
  </etc:cellImage>
  <etc:cellImage>
    <xdr:pic>
      <xdr:nvPicPr>
        <xdr:cNvPr id="21" name="ID_278B0B22F6354AE19AEC3FBBD3999A6D" descr="post_object_image_1479068983"/>
        <xdr:cNvPicPr/>
      </xdr:nvPicPr>
      <xdr:blipFill>
        <a:blip r:embed="rId15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</etc:cellImage>
  <etc:cellImage>
    <xdr:pic>
      <xdr:nvPicPr>
        <xdr:cNvPr id="23" name="ID_358DBFBC2CE348FDB12164BC4353A061" descr="post_object_image_2295548849"/>
        <xdr:cNvPicPr/>
      </xdr:nvPicPr>
      <xdr:blipFill>
        <a:blip r:embed="rId16"/>
        <a:stretch>
          <a:fillRect/>
        </a:stretch>
      </xdr:blipFill>
      <xdr:spPr>
        <a:xfrm>
          <a:off x="0" y="0"/>
          <a:ext cx="937260" cy="1104900"/>
        </a:xfrm>
        <a:prstGeom prst="rect">
          <a:avLst/>
        </a:prstGeom>
      </xdr:spPr>
    </xdr:pic>
  </etc:cellImage>
  <etc:cellImage>
    <xdr:pic>
      <xdr:nvPicPr>
        <xdr:cNvPr id="37" name="ID_572D32CC16AB4C76843E7898E98C5DDE" descr="post_object_image_3223674937"/>
        <xdr:cNvPicPr/>
      </xdr:nvPicPr>
      <xdr:blipFill>
        <a:blip r:embed="rId17"/>
        <a:stretch>
          <a:fillRect/>
        </a:stretch>
      </xdr:blipFill>
      <xdr:spPr>
        <a:xfrm>
          <a:off x="0" y="0"/>
          <a:ext cx="5349240" cy="3657600"/>
        </a:xfrm>
        <a:prstGeom prst="rect">
          <a:avLst/>
        </a:prstGeom>
      </xdr:spPr>
    </xdr:pic>
  </etc:cellImage>
  <etc:cellImage>
    <xdr:pic>
      <xdr:nvPicPr>
        <xdr:cNvPr id="47" name="ID_A6F405AB70AE4ACCA075E03EDC7E5D98"/>
        <xdr:cNvPicPr>
          <a:picLocks noChangeAspect="1"/>
        </xdr:cNvPicPr>
      </xdr:nvPicPr>
      <xdr:blipFill>
        <a:blip r:embed="rId18" r:link="rId6"/>
        <a:stretch>
          <a:fillRect/>
        </a:stretch>
      </xdr:blipFill>
      <xdr:spPr>
        <a:xfrm>
          <a:off x="3587750" y="22796500"/>
          <a:ext cx="3581400" cy="276606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6" name="ID_DBEABC963991480081A7E642E493993F" descr="post_object_image_3948830885"/>
        <xdr:cNvPicPr/>
      </xdr:nvPicPr>
      <xdr:blipFill>
        <a:blip r:embed="rId19"/>
        <a:stretch>
          <a:fillRect/>
        </a:stretch>
      </xdr:blipFill>
      <xdr:spPr>
        <a:xfrm>
          <a:off x="0" y="0"/>
          <a:ext cx="3558540" cy="2712720"/>
        </a:xfrm>
        <a:prstGeom prst="rect">
          <a:avLst/>
        </a:prstGeom>
      </xdr:spPr>
    </xdr:pic>
  </etc:cellImage>
  <etc:cellImage>
    <xdr:pic>
      <xdr:nvPicPr>
        <xdr:cNvPr id="19" name="ID_9673FEE437FE453F8325BF560C056736" descr="post_object_image_249092626"/>
        <xdr:cNvPicPr/>
      </xdr:nvPicPr>
      <xdr:blipFill>
        <a:blip r:embed="rId20"/>
        <a:stretch>
          <a:fillRect/>
        </a:stretch>
      </xdr:blipFill>
      <xdr:spPr>
        <a:xfrm>
          <a:off x="0" y="0"/>
          <a:ext cx="7543800" cy="10058400"/>
        </a:xfrm>
        <a:prstGeom prst="rect">
          <a:avLst/>
        </a:prstGeom>
      </xdr:spPr>
    </xdr:pic>
  </etc:cellImage>
  <etc:cellImage>
    <xdr:pic>
      <xdr:nvPicPr>
        <xdr:cNvPr id="48" name="ID_5C67EFE95E624E6489D1846A8AA3D11C"/>
        <xdr:cNvPicPr>
          <a:picLocks noChangeAspect="1"/>
        </xdr:cNvPicPr>
      </xdr:nvPicPr>
      <xdr:blipFill>
        <a:blip r:embed="rId21" r:link="rId6"/>
        <a:stretch>
          <a:fillRect/>
        </a:stretch>
      </xdr:blipFill>
      <xdr:spPr>
        <a:xfrm>
          <a:off x="3686810" y="16302990"/>
          <a:ext cx="1981200" cy="131826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4" name="ID_C40BCEBC5A64486285AC01F9C97AA35F" descr="post_object_image_1012337285"/>
        <xdr:cNvPicPr/>
      </xdr:nvPicPr>
      <xdr:blipFill>
        <a:blip r:embed="rId22"/>
        <a:stretch>
          <a:fillRect/>
        </a:stretch>
      </xdr:blipFill>
      <xdr:spPr>
        <a:xfrm>
          <a:off x="0" y="0"/>
          <a:ext cx="960120" cy="716280"/>
        </a:xfrm>
        <a:prstGeom prst="rect">
          <a:avLst/>
        </a:prstGeom>
      </xdr:spPr>
    </xdr:pic>
  </etc:cellImage>
  <etc:cellImage>
    <xdr:pic>
      <xdr:nvPicPr>
        <xdr:cNvPr id="5" name="ID_F4B82A24804D492A95205FEE1A9EFF46" descr="post_object_image_407257035"/>
        <xdr:cNvPicPr/>
      </xdr:nvPicPr>
      <xdr:blipFill>
        <a:blip r:embed="rId23"/>
        <a:stretch>
          <a:fillRect/>
        </a:stretch>
      </xdr:blipFill>
      <xdr:spPr>
        <a:xfrm>
          <a:off x="0" y="0"/>
          <a:ext cx="5661660" cy="1927860"/>
        </a:xfrm>
        <a:prstGeom prst="rect">
          <a:avLst/>
        </a:prstGeom>
      </xdr:spPr>
    </xdr:pic>
  </etc:cellImage>
  <etc:cellImage>
    <xdr:pic>
      <xdr:nvPicPr>
        <xdr:cNvPr id="2" name="ID_C8BFDE56E3B143328DB31A12F6271CFB" descr="post_object_image_1171545565"/>
        <xdr:cNvPicPr/>
      </xdr:nvPicPr>
      <xdr:blipFill>
        <a:blip r:embed="rId24"/>
        <a:stretch>
          <a:fillRect/>
        </a:stretch>
      </xdr:blipFill>
      <xdr:spPr>
        <a:xfrm>
          <a:off x="0" y="0"/>
          <a:ext cx="5234940" cy="2796540"/>
        </a:xfrm>
        <a:prstGeom prst="rect">
          <a:avLst/>
        </a:prstGeom>
      </xdr:spPr>
    </xdr:pic>
  </etc:cellImage>
  <etc:cellImage>
    <xdr:pic>
      <xdr:nvPicPr>
        <xdr:cNvPr id="8" name="ID_5A3E96FC910E4ECF82C56ACEEE281D19" descr="core_image_url__exec_download_1501156281"/>
        <xdr:cNvPicPr/>
      </xdr:nvPicPr>
      <xdr:blipFill>
        <a:blip r:embed="rId25"/>
        <a:stretch>
          <a:fillRect/>
        </a:stretch>
      </xdr:blipFill>
      <xdr:spPr>
        <a:xfrm>
          <a:off x="0" y="0"/>
          <a:ext cx="10058400" cy="5657850"/>
        </a:xfrm>
        <a:prstGeom prst="rect">
          <a:avLst/>
        </a:prstGeom>
      </xdr:spPr>
    </xdr:pic>
  </etc:cellImage>
  <etc:cellImage>
    <xdr:pic>
      <xdr:nvPicPr>
        <xdr:cNvPr id="9" name="ID_C2451802A58841089ABDA62479E47A3B" descr="core_image_url__exec_download_1831223303"/>
        <xdr:cNvPicPr/>
      </xdr:nvPicPr>
      <xdr:blipFill>
        <a:blip r:embed="rId26"/>
        <a:stretch>
          <a:fillRect/>
        </a:stretch>
      </xdr:blipFill>
      <xdr:spPr>
        <a:xfrm>
          <a:off x="0" y="0"/>
          <a:ext cx="10058400" cy="7546340"/>
        </a:xfrm>
        <a:prstGeom prst="rect">
          <a:avLst/>
        </a:prstGeom>
      </xdr:spPr>
    </xdr:pic>
  </etc:cellImage>
  <etc:cellImage>
    <xdr:pic>
      <xdr:nvPicPr>
        <xdr:cNvPr id="7" name="ID_070B961B93864A0B8D2FA046B4206D9B" descr="post_object_image_352975105"/>
        <xdr:cNvPicPr/>
      </xdr:nvPicPr>
      <xdr:blipFill>
        <a:blip r:embed="rId27"/>
        <a:stretch>
          <a:fillRect/>
        </a:stretch>
      </xdr:blipFill>
      <xdr:spPr>
        <a:xfrm>
          <a:off x="0" y="0"/>
          <a:ext cx="5090160" cy="3223260"/>
        </a:xfrm>
        <a:prstGeom prst="rect">
          <a:avLst/>
        </a:prstGeom>
      </xdr:spPr>
    </xdr:pic>
  </etc:cellImage>
  <etc:cellImage>
    <xdr:pic>
      <xdr:nvPicPr>
        <xdr:cNvPr id="45" name="ID_AFC9B072498743B9AE43022E063103E1" descr="post_object_image_384912337"/>
        <xdr:cNvPicPr/>
      </xdr:nvPicPr>
      <xdr:blipFill>
        <a:blip r:embed="rId28"/>
        <a:stretch>
          <a:fillRect/>
        </a:stretch>
      </xdr:blipFill>
      <xdr:spPr>
        <a:xfrm>
          <a:off x="0" y="0"/>
          <a:ext cx="9144000" cy="6096000"/>
        </a:xfrm>
        <a:prstGeom prst="rect">
          <a:avLst/>
        </a:prstGeom>
      </xdr:spPr>
    </xdr:pic>
  </etc:cellImage>
  <etc:cellImage>
    <xdr:pic>
      <xdr:nvPicPr>
        <xdr:cNvPr id="43" name="ID_0A264DFEB58445EC9545AB84377538D1" descr="post_object_image_3134003880"/>
        <xdr:cNvPicPr/>
      </xdr:nvPicPr>
      <xdr:blipFill>
        <a:blip r:embed="rId29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26" name="ID_E4CC961E92ED48A5ACABE950C4559A10" descr="post_object_image_1546691864"/>
        <xdr:cNvPicPr/>
      </xdr:nvPicPr>
      <xdr:blipFill>
        <a:blip r:embed="rId30"/>
        <a:stretch>
          <a:fillRect/>
        </a:stretch>
      </xdr:blipFill>
      <xdr:spPr>
        <a:xfrm>
          <a:off x="0" y="0"/>
          <a:ext cx="960120" cy="571500"/>
        </a:xfrm>
        <a:prstGeom prst="rect">
          <a:avLst/>
        </a:prstGeom>
      </xdr:spPr>
    </xdr:pic>
  </etc:cellImage>
  <etc:cellImage>
    <xdr:pic>
      <xdr:nvPicPr>
        <xdr:cNvPr id="14" name="ID_7636E180EA8146F48AEEF9F065B8F492" descr="post_object_image_3137063825"/>
        <xdr:cNvPicPr/>
      </xdr:nvPicPr>
      <xdr:blipFill>
        <a:blip r:embed="rId31"/>
        <a:stretch>
          <a:fillRect/>
        </a:stretch>
      </xdr:blipFill>
      <xdr:spPr>
        <a:xfrm>
          <a:off x="0" y="0"/>
          <a:ext cx="4000500" cy="2712720"/>
        </a:xfrm>
        <a:prstGeom prst="rect">
          <a:avLst/>
        </a:prstGeom>
      </xdr:spPr>
    </xdr:pic>
  </etc:cellImage>
  <etc:cellImage>
    <xdr:pic>
      <xdr:nvPicPr>
        <xdr:cNvPr id="32" name="ID_5DDD5C7BC1BB4BCAB2604AA0773D8386" descr="post_object_image_1884880227"/>
        <xdr:cNvPicPr/>
      </xdr:nvPicPr>
      <xdr:blipFill>
        <a:blip r:embed="rId32"/>
        <a:stretch>
          <a:fillRect/>
        </a:stretch>
      </xdr:blipFill>
      <xdr:spPr>
        <a:xfrm>
          <a:off x="0" y="0"/>
          <a:ext cx="6096000" cy="8130540"/>
        </a:xfrm>
        <a:prstGeom prst="rect">
          <a:avLst/>
        </a:prstGeom>
      </xdr:spPr>
    </xdr:pic>
  </etc:cellImage>
  <etc:cellImage>
    <xdr:pic>
      <xdr:nvPicPr>
        <xdr:cNvPr id="35" name="ID_CE6818FC5AFA4A4AA9EE5705C92D5A2D" descr="post_object_image_1344039827"/>
        <xdr:cNvPicPr/>
      </xdr:nvPicPr>
      <xdr:blipFill>
        <a:blip r:embed="rId33"/>
        <a:stretch>
          <a:fillRect/>
        </a:stretch>
      </xdr:blipFill>
      <xdr:spPr>
        <a:xfrm>
          <a:off x="0" y="0"/>
          <a:ext cx="6539230" cy="10058400"/>
        </a:xfrm>
        <a:prstGeom prst="rect">
          <a:avLst/>
        </a:prstGeom>
      </xdr:spPr>
    </xdr:pic>
  </etc:cellImage>
  <etc:cellImage>
    <xdr:pic>
      <xdr:nvPicPr>
        <xdr:cNvPr id="34" name="ID_24BD539BEB3C48939F63E3073D0B4F23" descr="post_object_image_3187933500"/>
        <xdr:cNvPicPr/>
      </xdr:nvPicPr>
      <xdr:blipFill>
        <a:blip r:embed="rId34"/>
        <a:stretch>
          <a:fillRect/>
        </a:stretch>
      </xdr:blipFill>
      <xdr:spPr>
        <a:xfrm>
          <a:off x="0" y="0"/>
          <a:ext cx="3048000" cy="2659380"/>
        </a:xfrm>
        <a:prstGeom prst="rect">
          <a:avLst/>
        </a:prstGeom>
      </xdr:spPr>
    </xdr:pic>
  </etc:cellImage>
  <etc:cellImage>
    <xdr:pic>
      <xdr:nvPicPr>
        <xdr:cNvPr id="40" name="ID_49A7A073692C4BEAA6F0E4D1CD147236" descr="post_object_image_3309307091"/>
        <xdr:cNvPicPr/>
      </xdr:nvPicPr>
      <xdr:blipFill>
        <a:blip r:embed="rId35"/>
        <a:stretch>
          <a:fillRect/>
        </a:stretch>
      </xdr:blipFill>
      <xdr:spPr>
        <a:xfrm>
          <a:off x="0" y="0"/>
          <a:ext cx="5715000" cy="8557260"/>
        </a:xfrm>
        <a:prstGeom prst="rect">
          <a:avLst/>
        </a:prstGeom>
      </xdr:spPr>
    </xdr:pic>
  </etc:cellImage>
  <etc:cellImage>
    <xdr:pic>
      <xdr:nvPicPr>
        <xdr:cNvPr id="39" name="ID_AB2C834C0EFD4D948530F49912A47AE5" descr="post_object_image_2138645289"/>
        <xdr:cNvPicPr/>
      </xdr:nvPicPr>
      <xdr:blipFill>
        <a:blip r:embed="rId36"/>
        <a:stretch>
          <a:fillRect/>
        </a:stretch>
      </xdr:blipFill>
      <xdr:spPr>
        <a:xfrm>
          <a:off x="0" y="0"/>
          <a:ext cx="6096000" cy="6096000"/>
        </a:xfrm>
        <a:prstGeom prst="rect">
          <a:avLst/>
        </a:prstGeom>
      </xdr:spPr>
    </xdr:pic>
  </etc:cellImage>
  <etc:cellImage>
    <xdr:pic>
      <xdr:nvPicPr>
        <xdr:cNvPr id="36" name="ID_237CA3C11C1246E2820929300B72BE64" descr="post_object_image_3281319120"/>
        <xdr:cNvPicPr/>
      </xdr:nvPicPr>
      <xdr:blipFill>
        <a:blip r:embed="rId37"/>
        <a:stretch>
          <a:fillRect/>
        </a:stretch>
      </xdr:blipFill>
      <xdr:spPr>
        <a:xfrm>
          <a:off x="0" y="0"/>
          <a:ext cx="5715000" cy="9029700"/>
        </a:xfrm>
        <a:prstGeom prst="rect">
          <a:avLst/>
        </a:prstGeom>
      </xdr:spPr>
    </xdr:pic>
  </etc:cellImage>
  <etc:cellImage>
    <xdr:pic>
      <xdr:nvPicPr>
        <xdr:cNvPr id="41" name="ID_CA23483CB34D4FA5B265C928BB69D8A2" descr="post_object_image_3016895966"/>
        <xdr:cNvPicPr/>
      </xdr:nvPicPr>
      <xdr:blipFill>
        <a:blip r:embed="rId38"/>
        <a:stretch>
          <a:fillRect/>
        </a:stretch>
      </xdr:blipFill>
      <xdr:spPr>
        <a:xfrm>
          <a:off x="0" y="0"/>
          <a:ext cx="4625340" cy="8229600"/>
        </a:xfrm>
        <a:prstGeom prst="rect">
          <a:avLst/>
        </a:prstGeom>
      </xdr:spPr>
    </xdr:pic>
  </etc:cellImage>
  <etc:cellImage>
    <xdr:pic>
      <xdr:nvPicPr>
        <xdr:cNvPr id="4" name="ID_10B23921385C4715A4CB1D15DDF37BDA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7506335" y="5581015"/>
          <a:ext cx="1437640" cy="13087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4081B0D8CE4846E7A28034BDA004CA90"/>
        <xdr:cNvPicPr>
          <a:picLocks noChangeAspect="1"/>
        </xdr:cNvPicPr>
      </xdr:nvPicPr>
      <xdr:blipFill>
        <a:blip r:embed="rId40" r:link="rId6"/>
        <a:stretch>
          <a:fillRect/>
        </a:stretch>
      </xdr:blipFill>
      <xdr:spPr>
        <a:xfrm>
          <a:off x="8405495" y="4383405"/>
          <a:ext cx="24140160" cy="150876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0" name="ID_D11FDA8DAD29422BB6BDEDBE2A2A113F"/>
        <xdr:cNvPicPr>
          <a:picLocks noChangeAspect="1"/>
        </xdr:cNvPicPr>
      </xdr:nvPicPr>
      <xdr:blipFill>
        <a:blip r:embed="rId41" r:link="rId6"/>
        <a:stretch>
          <a:fillRect/>
        </a:stretch>
      </xdr:blipFill>
      <xdr:spPr>
        <a:xfrm>
          <a:off x="8388350" y="6661150"/>
          <a:ext cx="8229600" cy="109728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1" name="ID_68D5066C865B412FAD2C22091840D614"/>
        <xdr:cNvPicPr>
          <a:picLocks noChangeAspect="1"/>
        </xdr:cNvPicPr>
      </xdr:nvPicPr>
      <xdr:blipFill>
        <a:blip r:embed="rId42" r:link="rId6"/>
        <a:stretch>
          <a:fillRect/>
        </a:stretch>
      </xdr:blipFill>
      <xdr:spPr>
        <a:xfrm>
          <a:off x="8405495" y="17066895"/>
          <a:ext cx="4930140" cy="890778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8" name="ID_3093A9ECD91C4D428F19EB8F8901CB50"/>
        <xdr:cNvPicPr>
          <a:picLocks noChangeAspect="1"/>
        </xdr:cNvPicPr>
      </xdr:nvPicPr>
      <xdr:blipFill>
        <a:blip r:embed="rId43" r:link="rId6"/>
        <a:stretch>
          <a:fillRect/>
        </a:stretch>
      </xdr:blipFill>
      <xdr:spPr>
        <a:xfrm>
          <a:off x="8278495" y="19309715"/>
          <a:ext cx="6096000" cy="813054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2" name="ID_F47C24BEB2164E449F3DB2513EBC3F0A"/>
        <xdr:cNvPicPr>
          <a:picLocks noChangeAspect="1"/>
        </xdr:cNvPicPr>
      </xdr:nvPicPr>
      <xdr:blipFill>
        <a:blip r:embed="rId44" r:link="rId6"/>
        <a:stretch>
          <a:fillRect/>
        </a:stretch>
      </xdr:blipFill>
      <xdr:spPr>
        <a:xfrm>
          <a:off x="8405495" y="19335115"/>
          <a:ext cx="6096000" cy="813054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5" name="ID_B9527A081FB94E3C9D0228D31EA319BE"/>
        <xdr:cNvPicPr>
          <a:picLocks noChangeAspect="1"/>
        </xdr:cNvPicPr>
      </xdr:nvPicPr>
      <xdr:blipFill>
        <a:blip r:embed="rId45" r:link="rId6"/>
        <a:stretch>
          <a:fillRect/>
        </a:stretch>
      </xdr:blipFill>
      <xdr:spPr>
        <a:xfrm>
          <a:off x="8321040" y="30032960"/>
          <a:ext cx="3581400" cy="3048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7" name="ID_DF1AE2E1C7734FCAA560263B739B8BCD"/>
        <xdr:cNvPicPr>
          <a:picLocks noChangeAspect="1"/>
        </xdr:cNvPicPr>
      </xdr:nvPicPr>
      <xdr:blipFill>
        <a:blip r:embed="rId46" r:link="rId6"/>
        <a:stretch>
          <a:fillRect/>
        </a:stretch>
      </xdr:blipFill>
      <xdr:spPr>
        <a:xfrm>
          <a:off x="8422005" y="35265360"/>
          <a:ext cx="6096000" cy="813054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9" name="ID_48F2545C365C4CC8892F738A9F609081"/>
        <xdr:cNvPicPr>
          <a:picLocks noChangeAspect="1"/>
        </xdr:cNvPicPr>
      </xdr:nvPicPr>
      <xdr:blipFill>
        <a:blip r:embed="rId47" r:link="rId6"/>
        <a:stretch>
          <a:fillRect/>
        </a:stretch>
      </xdr:blipFill>
      <xdr:spPr>
        <a:xfrm>
          <a:off x="8448040" y="37877750"/>
          <a:ext cx="9753600" cy="97536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1" name="ID_D7C9D176DBE54B6194574C57F421DF7E"/>
        <xdr:cNvPicPr>
          <a:picLocks noChangeAspect="1"/>
        </xdr:cNvPicPr>
      </xdr:nvPicPr>
      <xdr:blipFill>
        <a:blip r:embed="rId48" r:link="rId6"/>
        <a:stretch>
          <a:fillRect/>
        </a:stretch>
      </xdr:blipFill>
      <xdr:spPr>
        <a:xfrm>
          <a:off x="8354695" y="37140515"/>
          <a:ext cx="7802880" cy="780288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2" name="ID_2D04D48460CC4DFF80BB642E40F6FF57"/>
        <xdr:cNvPicPr>
          <a:picLocks noChangeAspect="1"/>
        </xdr:cNvPicPr>
      </xdr:nvPicPr>
      <xdr:blipFill>
        <a:blip r:embed="rId49" r:link="rId6"/>
        <a:stretch>
          <a:fillRect/>
        </a:stretch>
      </xdr:blipFill>
      <xdr:spPr>
        <a:xfrm>
          <a:off x="8346440" y="49576990"/>
          <a:ext cx="22860000" cy="3048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4" name="ID_E2AB3276FF934E5DAAC65C3902BE50CD"/>
        <xdr:cNvPicPr>
          <a:picLocks noChangeAspect="1"/>
        </xdr:cNvPicPr>
      </xdr:nvPicPr>
      <xdr:blipFill>
        <a:blip r:embed="rId50" r:link="rId6"/>
        <a:stretch>
          <a:fillRect/>
        </a:stretch>
      </xdr:blipFill>
      <xdr:spPr>
        <a:xfrm>
          <a:off x="8286750" y="55465980"/>
          <a:ext cx="3810000" cy="381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1" name="ID_83ADABF943354A59AE0BCB6778EF742A"/>
        <xdr:cNvPicPr>
          <a:picLocks noChangeAspect="1"/>
        </xdr:cNvPicPr>
      </xdr:nvPicPr>
      <xdr:blipFill>
        <a:blip r:embed="rId51" r:link="rId6"/>
        <a:stretch>
          <a:fillRect/>
        </a:stretch>
      </xdr:blipFill>
      <xdr:spPr>
        <a:xfrm>
          <a:off x="8261985" y="56127015"/>
          <a:ext cx="8130540" cy="6096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2" name="ID_E4EC3CBC541641F3916562C7CD16AEB5"/>
        <xdr:cNvPicPr>
          <a:picLocks noChangeAspect="1"/>
        </xdr:cNvPicPr>
      </xdr:nvPicPr>
      <xdr:blipFill>
        <a:blip r:embed="rId52" r:link="rId6"/>
        <a:stretch>
          <a:fillRect/>
        </a:stretch>
      </xdr:blipFill>
      <xdr:spPr>
        <a:xfrm>
          <a:off x="8303895" y="66951225"/>
          <a:ext cx="12969240" cy="972312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3" name="ID_F2C2E9AC468F4E80B66D8C16853B6C23"/>
        <xdr:cNvPicPr>
          <a:picLocks noChangeAspect="1"/>
        </xdr:cNvPicPr>
      </xdr:nvPicPr>
      <xdr:blipFill>
        <a:blip r:embed="rId53" r:link="rId6"/>
        <a:stretch>
          <a:fillRect/>
        </a:stretch>
      </xdr:blipFill>
      <xdr:spPr>
        <a:xfrm>
          <a:off x="8295640" y="67873880"/>
          <a:ext cx="6096000" cy="813054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4" name="ID_E7E8FD16B9C14851BE97FA167E3AB421"/>
        <xdr:cNvPicPr>
          <a:picLocks noChangeAspect="1"/>
        </xdr:cNvPicPr>
      </xdr:nvPicPr>
      <xdr:blipFill>
        <a:blip r:embed="rId54" r:link="rId6"/>
        <a:stretch>
          <a:fillRect/>
        </a:stretch>
      </xdr:blipFill>
      <xdr:spPr>
        <a:xfrm>
          <a:off x="8312785" y="68762880"/>
          <a:ext cx="3810000" cy="381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5" name="ID_CFC7B867A1A84188A7267D9AFB815E55"/>
        <xdr:cNvPicPr>
          <a:picLocks noChangeAspect="1"/>
        </xdr:cNvPicPr>
      </xdr:nvPicPr>
      <xdr:blipFill>
        <a:blip r:embed="rId55" r:link="rId6"/>
        <a:stretch>
          <a:fillRect/>
        </a:stretch>
      </xdr:blipFill>
      <xdr:spPr>
        <a:xfrm>
          <a:off x="8312150" y="70210045"/>
          <a:ext cx="4876800" cy="334518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6" name="ID_6360374447A2444382FCA99B682313EC"/>
        <xdr:cNvPicPr>
          <a:picLocks noChangeAspect="1"/>
        </xdr:cNvPicPr>
      </xdr:nvPicPr>
      <xdr:blipFill>
        <a:blip r:embed="rId56" r:link="rId6"/>
        <a:stretch>
          <a:fillRect/>
        </a:stretch>
      </xdr:blipFill>
      <xdr:spPr>
        <a:xfrm>
          <a:off x="8346440" y="73169780"/>
          <a:ext cx="5715000" cy="10858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7" name="ID_3472C9055781429982D2A7ED6E026F32"/>
        <xdr:cNvPicPr>
          <a:picLocks noChangeAspect="1"/>
        </xdr:cNvPicPr>
      </xdr:nvPicPr>
      <xdr:blipFill>
        <a:blip r:embed="rId57" r:link="rId6"/>
        <a:stretch>
          <a:fillRect/>
        </a:stretch>
      </xdr:blipFill>
      <xdr:spPr>
        <a:xfrm>
          <a:off x="8295005" y="75794235"/>
          <a:ext cx="3810000" cy="381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8" name="ID_844632A8B63543C9B6DB230138A8A3BA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8205470" y="78231365"/>
          <a:ext cx="1749425" cy="158051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<sst xmlns="http://schemas.openxmlformats.org/spreadsheetml/2006/main" count="444" uniqueCount="199">
  <si>
    <r>
      <rPr>
        <b/>
        <sz val="14"/>
        <rFont val="宋体"/>
        <charset val="134"/>
      </rPr>
      <t>表</t>
    </r>
    <r>
      <rPr>
        <sz val="14"/>
        <rFont val="宋体"/>
        <charset val="134"/>
      </rPr>
      <t xml:space="preserve"> </t>
    </r>
    <r>
      <rPr>
        <b/>
        <sz val="14"/>
        <rFont val="宋体"/>
        <charset val="134"/>
      </rPr>
      <t>2</t>
    </r>
    <r>
      <rPr>
        <sz val="14"/>
        <rFont val="宋体"/>
        <charset val="134"/>
      </rPr>
      <t xml:space="preserve">                                 </t>
    </r>
    <r>
      <rPr>
        <b/>
        <sz val="14"/>
        <rFont val="宋体"/>
        <charset val="134"/>
      </rPr>
      <t>实验室设备费用明细表</t>
    </r>
    <r>
      <rPr>
        <sz val="14"/>
        <rFont val="宋体"/>
        <charset val="134"/>
      </rPr>
      <t xml:space="preserve">                           </t>
    </r>
    <r>
      <rPr>
        <sz val="9.5"/>
        <rFont val="宋体"/>
        <charset val="134"/>
      </rPr>
      <t>单位： 万元</t>
    </r>
  </si>
  <si>
    <t>序号</t>
  </si>
  <si>
    <t>实验室功能分类</t>
  </si>
  <si>
    <t>设备名称</t>
  </si>
  <si>
    <t>规格</t>
  </si>
  <si>
    <t>分类（常规/定制）</t>
  </si>
  <si>
    <t>图示</t>
  </si>
  <si>
    <t>数量（台、套）</t>
  </si>
  <si>
    <t>单价（万）</t>
  </si>
  <si>
    <t>总价（万）</t>
  </si>
  <si>
    <t>车间改造</t>
  </si>
  <si>
    <t>需求日期</t>
  </si>
  <si>
    <t>安装地点</t>
  </si>
  <si>
    <t>加工研发设备群</t>
  </si>
  <si>
    <t>数控车床</t>
  </si>
  <si>
    <t>加工需求：加工长度最长不超过1m，回转直径最大400mm，棒料直径最大300mm，
双主轴斜床身双刀架中驱双头车床；最大夹持直径400mm，最大加工长度300mm
规格配置：1.支持液压卡盘；2.自动换刀系统：标配刀库（4-12工位），选配刀库；3.带液压尾座；4.冷却系统：高压冷却液喷射</t>
  </si>
  <si>
    <t>常规</t>
  </si>
  <si>
    <t>无需改造</t>
  </si>
  <si>
    <t>2026年7月15-31日</t>
  </si>
  <si>
    <t>26年7月-27年9月先用于草博园车间，后续安运至科研楼</t>
  </si>
  <si>
    <t>工业级金属3D打印机</t>
  </si>
  <si>
    <t>品牌：领创三维
型号：L5-1000(打印1020*1020*1100)</t>
  </si>
  <si>
    <t>18C微型车床</t>
  </si>
  <si>
    <t>3D打印+五轴加工中心联动</t>
  </si>
  <si>
    <t>型号UD-400/5X托盘尺寸 320 mm × 320 mm
主轴
主轴转速 45000 min-1 (rpm)
主轴
工件尺寸 Φ400 mm × 300 mm</t>
  </si>
  <si>
    <t>自走式焊接机器人</t>
  </si>
  <si>
    <t>气体、激光焊接两用参数：导轨行程：≥13m，分两段拼接；负载能力：6000kg（配套变位机）
定位方式：螺栓固定，配备吊装眼板
安全防护：网格状防护栏、漏电/火灾报警系统
激光跟踪系统：3D在线/离线焊缝跟踪，自动补偿偏差
电弧跟踪精度：实时纠偏±0.5mm
气动或电动驱动，集成喷硅油功能；集成控制柜：触摸屏操作，支持远程监控
免示教
多工位支持：预留变位机接口，可扩展焊接工位
仿真软件：支持离线编程与路径优化</t>
  </si>
  <si>
    <t>定制</t>
  </si>
  <si>
    <t>中试验证平台设备群</t>
  </si>
  <si>
    <t>土槽车试验台</t>
  </si>
  <si>
    <t>土槽长70m，深度1.3 m，轨道中心距3.4m；
试验台车参数：
1.1牵引功率≥45kW，牵引力≥20kN；
1.2牵引速度：0.5～10km/h；
1.3 后置动力输出功率≥45kw，前置动力输出功率≥30kw；
1.4 动力输出轴转速：0～1100r/min（无极调速）；
1.5动力输出轴输出最大扭矩≥800N•m；
1.6前置动力输出液压泵站功率≥37kW，工作压力0～20MPa，系统排量≥28L/min；
1.7 前置液压提升力：≥8kN；后置悬挂提升力：≥12kN
台车配置：
2.1前驱动桥1套，后驱动桥1套：轮距≥3000mm，载荷≥3000kg
2.2行走轮4套：实心橡胶轮轮径≥500mm；
2.3电力四轮驱动总成1套；
2.4驱动变频电机1台：≥45kw ；
2.5刹车系统1套：自动刹车系统+紧急刹车；刹车距离≤2米；
2.6土槽车车架总成1套：行走底盘架、动力输出固定架、传动固定架；
2.7动力输出移动机构总成1套：采用机械动力输出，液压悬挂系统、移动机构、传动轴联轴器、齿轮箱等；
2.8动力输出变频电机1台：≥45kw；
2.9动力输出传动机构总成1套；
2.10备用液压输出接口≥3路，功率≥15kW；
2.11变频器3台：行走驱动电机变频器≥45kw，动力输出电机变频器≥45kw；马达泵站电机变频器≥37kw。
2.12液压泵站电机≥37kw；
2.13喷淋系统1套：
2.14台架六分力测力装置1套： 0～30KN</t>
  </si>
  <si>
    <t>无需改造室外</t>
  </si>
  <si>
    <t>2026年7月底用于草博园室外试验场地</t>
  </si>
  <si>
    <t>辅助保障设备群</t>
  </si>
  <si>
    <t>NAS网络云存储服务器</t>
  </si>
  <si>
    <t>48扩展盘位；48块20T硬盘</t>
  </si>
  <si>
    <t>加急需要2026年6月15-25日</t>
  </si>
  <si>
    <t>草博园办公区</t>
  </si>
  <si>
    <t>移动遥控式龙门架小型升降起重机</t>
  </si>
  <si>
    <t>3吨，高5米×宽4米；0.5~5t 2~12m跨度 电动遥控 工字钢</t>
  </si>
  <si>
    <t>2026年7月1-15日</t>
  </si>
  <si>
    <t>草博园工厂</t>
  </si>
  <si>
    <t>机械辅助类设备与工具</t>
  </si>
  <si>
    <r>
      <rPr>
        <b/>
        <sz val="11"/>
        <rFont val="宋体"/>
        <charset val="134"/>
      </rPr>
      <t>其他辅助工具</t>
    </r>
    <r>
      <rPr>
        <sz val="11"/>
        <rFont val="宋体"/>
        <charset val="134"/>
      </rPr>
      <t xml:space="preserve">
创优五抽屉工具车
规格：620×330×755mm；数量10个；
创优 60件套工位工具箱
规格：700×485×850mm，冷轧钢板，单抽屉承重80kg；数量10个；
创优重型工具柜
规格：800×500×850mm，双导轨设计，单屉承重250kg；数量10个；
胶枪（双功率大号）
适用于高粘度胶体填充，气动或电动驱动，数量20</t>
    </r>
  </si>
  <si>
    <t>机械维保设备</t>
  </si>
  <si>
    <t>1.二保焊机：500A，焊枪作业线长5米。数量20个；
2.焊条电弧焊机：400A/380v，焊枪作业线长5米，数量10个；
3.氩弧焊机：300A/380V，数量10个；
4.激光除锈机：手持式功率3000W，380V，数量1台
5.激光焊机：功率2000W，焊接6mm以内普通钢材，数量2台</t>
  </si>
  <si>
    <t>激光打标机</t>
  </si>
  <si>
    <t>型号：HAN'S LASER M20，功率20W，精度±0.01mm，支持金属/塑料打标，兼容AutoCAD图纸导入</t>
  </si>
  <si>
    <t>实验室器材套件</t>
  </si>
  <si>
    <t>1.实验台面尺寸1300×800×820mm，40×50mm方钢骨架（壁厚≥2mm），台面贴防火板（厚≥0.8mm），环保细木工板基材；数量3台
2.辅助操作台1150×700×820mm 同等钢木结构，静音轨道抽屉
3.固定式实验椅：尺寸：280×380×480mm（椅面），钢架支撑，同款防火板饰面；数量8把
4.升降圆凳（带轮）：凳面直径32.5cm，防静电；升降范围：49-68cm（200#气杆+轮子），配防静电脚轮；数量：8
5.电路板（洞洞板）：类型：FR-4玻纤板（电脑钻孔）；参数：铜箔厚度1oz/2oz，阻燃等级94V0，抗剥离强度≥1.5N/mm
6.台钳：6寸台钳，数量3台
7.台钻：1050W微型台钻。数量3台
8.带锯机：功率：180W 喉深：406mm
线速度：550-1600SPM 脚踏开关，带角度盘，数量1台
9.地牛叉车：手动3吨，数量2台</t>
  </si>
  <si>
    <t>草博园试验室</t>
  </si>
  <si>
    <t>激光除草模组</t>
  </si>
  <si>
    <t>激光管（CO2）+一体化光具座（PVC）；振镜+振镜控制卡+视觉控制卡（100 TOPS）+同轴/前景及光流相机及镜头（70 FPS ,500W/100 FPS ,40W）+二向色镜+保护镜</t>
  </si>
  <si>
    <t>2026年7.15-7.28</t>
  </si>
  <si>
    <t>移动基站</t>
  </si>
  <si>
    <t>V300/基站</t>
  </si>
  <si>
    <t>https://item.jd.com/10144052319448.html#crumb-wrap</t>
  </si>
  <si>
    <t>2026年7.15-8.8</t>
  </si>
  <si>
    <t>遥测仪</t>
  </si>
  <si>
    <t>1.多通道传感器数据采集频率：≥500Hz；
2.终端采集装置连续缓存深度：32M字；
3.一体化农机动力输出轴扭矩传感器，扭矩测量精度：±1%F.S.；转速测量范围：0-4000r/min</t>
  </si>
  <si>
    <t>2026年7.15-7.31</t>
  </si>
  <si>
    <t>万能液压系统试验台</t>
  </si>
  <si>
    <t>压力范围：6.3MPa（变量叶片泵）至40MPa；
流量：12mL/r至500L/min；
功率：250kW；
控制方式：PLC（西门子S7-200）、伺服比例阀、数据采集系统（68通道AD卡）；
测试功能：液压泵/马达/阀件性能测试，支持压力、流量、位移、温度等多参数动态采集</t>
  </si>
  <si>
    <t>2026年8.1-8.28</t>
  </si>
  <si>
    <t>电机对拖测试台</t>
  </si>
  <si>
    <t>负载配置：11kW永磁同步电机作为负载端，测试7.5kW被测电机
测试范围：
电压：380V ±10%，电流：13.2A
扭矩：0-100N·m（精度±0.3%）
转速：0-6000rpm（额定转速1500rpm）</t>
  </si>
  <si>
    <t>硬件在环试验平台</t>
  </si>
  <si>
    <t>8核实时处理器，支持1ms周期复杂模型解算
模块化扩展：通用IO、总线仿真（CAN/LIN）、程控电源、故障注入模块</t>
  </si>
  <si>
    <t>高光谱成像仪相机</t>
  </si>
  <si>
    <t>分辨率≤2.8nm，1920空间通道 + 1200光谱通道
同步可见光相机（1500万像素），支持实时NDVI等20+指数分析</t>
  </si>
  <si>
    <t>2026年8月15-9月15</t>
  </si>
  <si>
    <t>高速摄像机</t>
  </si>
  <si>
    <t xml:space="preserve">品牌：华谷动力
型号：280万彩色相机+镜头+光源+支架+
万兆网卡WP-GXT280
</t>
  </si>
  <si>
    <t>2026.8.15-9.15</t>
  </si>
  <si>
    <t>ETCR5000电能质量分析仪</t>
  </si>
  <si>
    <t>支持电压、电流谐波分析，瞬态事件记录，精度±0.1%，配备蓝牙及485通信</t>
  </si>
  <si>
    <t>土壤硬度测试仪</t>
  </si>
  <si>
    <t>探头直径5mm，深度可调，量程：0–500kg/cm² ±0.5%，带GPS定位，数据存储</t>
  </si>
  <si>
    <t>3D打印机</t>
  </si>
  <si>
    <t>型号：拓竹H2D激光全能套装-40W版
数量：2台</t>
  </si>
  <si>
    <t>2026.7.25-8.10</t>
  </si>
  <si>
    <t>桌面五轴雕刻机</t>
  </si>
  <si>
    <t>五轴（369°旋转立体雕刻）；450×500×500mm（加工尺寸）；主轴功率 7.5kW（水冷）；主轴转速 8000–24000 rpm；重复定位精度 ±0.05mm</t>
  </si>
  <si>
    <t>焊接机器人</t>
  </si>
  <si>
    <r>
      <rPr>
        <sz val="11"/>
        <color theme="1"/>
        <rFont val="宋体"/>
        <charset val="134"/>
      </rPr>
      <t>自由度：6轴；负载能力：6~8kg
重复定位精度：±0.08mm
最大运动半径：≥1440mm
焊接电源：CO</t>
    </r>
    <r>
      <rPr>
        <sz val="11"/>
        <color theme="1"/>
        <rFont val="Times New Roman"/>
        <charset val="134"/>
      </rPr>
      <t>₂</t>
    </r>
    <r>
      <rPr>
        <sz val="11"/>
        <color theme="1"/>
        <rFont val="宋体"/>
        <charset val="134"/>
      </rPr>
      <t>/MAG/MIG全数字电源
额定电流：350~500A
冷却方式：水冷或空冷
免示教机器人
控制系统：支持多层多道焊、电弧跟踪、自动寻位
外部轴扩展：可联动变位机或滑台</t>
    </r>
  </si>
  <si>
    <t>激光切割机</t>
  </si>
  <si>
    <t>A24 PRO激光切割机，切割板件尺寸1000*1000mm，厚度1-2mm</t>
  </si>
  <si>
    <t>非金属激光切割</t>
  </si>
  <si>
    <t>切割面积1200×800mm，激光功率80W×2（双头），切割速度600 mm/s（切割）；水冷系统，DSP控制，脱机操作</t>
  </si>
  <si>
    <t>牧草播种性能检测试验台</t>
  </si>
  <si>
    <t>1.18路排种管，每一路风速风压重量；
2.牧草混合试验台，可测气吹式与气吸式牧草排种器</t>
  </si>
  <si>
    <t>2027年8月-12月</t>
  </si>
  <si>
    <t>2027年底科研楼</t>
  </si>
  <si>
    <t>种子损失率检测装置</t>
  </si>
  <si>
    <t>检测范围：总损失率≤9%，含杂率≤34%
技术原理：动态称重传感器+自动分拣筛（粒径7cm以下碎草识别）
功能：同步采集割台损失、脱粒清选损失数据</t>
  </si>
  <si>
    <r>
      <rPr>
        <sz val="11"/>
        <rFont val="宋体"/>
        <charset val="134"/>
      </rPr>
      <t>牧草种子联合收获试验台</t>
    </r>
    <r>
      <rPr>
        <sz val="11"/>
        <rFont val="Times New Roman"/>
        <charset val="134"/>
      </rPr>
      <t>​</t>
    </r>
  </si>
  <si>
    <t>(1)配套总功率：120KW；
(2)送料夹持链线速度1m/s～3m/s（可调）；
(3)割台行数：6行；三种以上不同形式拆换割台；
(4)脱粒滚筒转速0～800 rpm（可调）；
(5)风机转速0～1200 rpm（可调）；
(6)鱼鳞筛振动频率  0~300 r/min（可调）；
(7)脱粒滚筒与凹板间隙可调  100～400mm（可调）；
(8)稻麦喂入输送带：长度10m宽度1.5mm，喂入速度0～2m/s(可调)；
(9)玉米清选夹带损失传感器，冲击压电式 ，监测精度85%；
(10)种子清选含杂监测传感器，视觉识别式，监测精度83%；
(11)草种脱粒破碎率传感器，视觉识别式，监测精度83%
(12)RSD16梳脱割台：割幅4.8m，配套动力150马力，整机宽度5.23m，梳齿排数8排。</t>
  </si>
  <si>
    <t>沙地地形三维建模无人机</t>
  </si>
  <si>
    <r>
      <rPr>
        <sz val="11"/>
        <rFont val="宋体"/>
        <charset val="134"/>
      </rPr>
      <t>大疆Matrice 350 RTK 三云台，多光谱镜头，喊话器，禅思P1/L1</t>
    </r>
    <r>
      <rPr>
        <sz val="11"/>
        <rFont val="Times New Roman"/>
        <charset val="134"/>
      </rPr>
      <t>​​</t>
    </r>
    <r>
      <rPr>
        <sz val="11"/>
        <rFont val="宋体"/>
        <charset val="134"/>
      </rPr>
      <t>+毫米波雷达，H20N+H20T</t>
    </r>
    <r>
      <rPr>
        <sz val="11"/>
        <rFont val="Times New Roman"/>
        <charset val="134"/>
      </rPr>
      <t>​</t>
    </r>
    <r>
      <rPr>
        <sz val="11"/>
        <rFont val="宋体"/>
        <charset val="134"/>
      </rPr>
      <t>组合，照明灯</t>
    </r>
  </si>
  <si>
    <t>2026年9月15-25</t>
  </si>
  <si>
    <t>草博园区</t>
  </si>
  <si>
    <t>专业测试设备群</t>
  </si>
  <si>
    <t>机械结构疲劳试验机</t>
  </si>
  <si>
    <t>负荷范围：10kN-1000kN（PAW系列），动态载荷20-200kN（FLPL系列）；
频率：0.01-100Hz（PAW系列）；
控制波形：正弦波、三角波、随机波等，支持高温（200℃）和低温（-10℃）环境测试；精度：±0.5%FS（FLPL系列），自动停机保护（疲劳坑直径≥0.1mm触发报警）</t>
  </si>
  <si>
    <t>2026年8月15-25</t>
  </si>
  <si>
    <t>电机扭矩测试仪</t>
  </si>
  <si>
    <t>Torque-10k；
最大功率：10 kW；扭矩分辨率：0.01 Nm</t>
  </si>
  <si>
    <t>Torque-30k；
最大功率：30 kW；扭矩分辨率：0.01 Nm</t>
  </si>
  <si>
    <t>Torque-50k；
最大功率：50 kW；扭矩分辨率：0.01 Nm</t>
  </si>
  <si>
    <t>电气负载耐压试验机</t>
  </si>
  <si>
    <t>Keysight IT8516C + 120 V/240 A/3000 W；
通道：1；电压最大 120 V；电流最大 240 A；功率 3000 W</t>
  </si>
  <si>
    <t>火花直读光谱仪</t>
  </si>
  <si>
    <t>谱线范围：160-500nm；火花台最大承重50kg；处理分析时间＜50s；识别含碳碳钢材料</t>
  </si>
  <si>
    <t>万能材料试验机</t>
  </si>
  <si>
    <t>最大试验力：1000KN；试验力精度：1级（误差≤±1%）；拉伸空间：650mm（含活塞行程）；压缩空间：0~470mm，弯曲支辊间距500mm；变形测量范围：引伸计满量程的2%~100%
控制系统：Windows XP/2000操作系统，支持GB/T228-2002标准自动处理数据；夹具配置：圆试样夹持直径：Φ13~Φ40mm；扁试样最大夹持厚度：0~30mm，宽度80mm；主机结构：油缸上置式，电机链轮链条传动</t>
  </si>
  <si>
    <t>辅助及加工研发设备群</t>
  </si>
  <si>
    <t>运输设备</t>
  </si>
  <si>
    <t>1.电动拖板车，3吨，站驾式；全电动；可拆卸车斗，数量3台</t>
  </si>
  <si>
    <t>2026年7月25-8月25</t>
  </si>
  <si>
    <t>电动叉车</t>
  </si>
  <si>
    <t>5吨单轮</t>
  </si>
  <si>
    <t>电动扫地车</t>
  </si>
  <si>
    <t>1450款
清扫宽度1450mm 水箱300L 垃圾箱容量160L 功率300W，效率10000m2/h，220V电压</t>
  </si>
  <si>
    <t>举升机</t>
  </si>
  <si>
    <t>2.0–3.5m行程mm，带安全锁止装置</t>
  </si>
  <si>
    <t>装配用电动设备工具</t>
  </si>
  <si>
    <r>
      <rPr>
        <b/>
        <sz val="11"/>
        <color rgb="FF000000"/>
        <rFont val="宋体"/>
        <charset val="134"/>
      </rPr>
      <t>电动扳手:</t>
    </r>
    <r>
      <rPr>
        <sz val="11"/>
        <color rgb="FF000000"/>
        <rFont val="宋体"/>
        <charset val="134"/>
      </rPr>
      <t xml:space="preserve">
定扭矩电动扳手
支持三档扭力调节，最大空载转速2800rpm，锂电池供电。18V锂电，最大扭矩300Nm，配备5.0AH电池×2，充电器GAL 18V-40，带电量显示。配置6mm-30mm套筒。数量：20套
</t>
    </r>
    <r>
      <rPr>
        <b/>
        <sz val="11"/>
        <color rgb="FF000000"/>
        <rFont val="宋体"/>
        <charset val="134"/>
      </rPr>
      <t>电钻/冲击钻:</t>
    </r>
    <r>
      <rPr>
        <sz val="11"/>
        <color rgb="FF000000"/>
        <rFont val="宋体"/>
        <charset val="134"/>
      </rPr>
      <t xml:space="preserve">
博世 GSB180-LI 充电式冲击钻
参数：18V锂电，4.0AH电池×2，13mm自锁卡头，最大转速1700rpm，钻孔能力（金属/木材）13mm/35mm
数量：10套；18V锂电，配备原厂电池×2。
岩石电钻 ZYM-15T
功率1.5kW，电压380V，钻孔直径33-45mm,主轴转速520r/min。数量2个。
</t>
    </r>
    <r>
      <rPr>
        <b/>
        <sz val="11"/>
        <color rgb="FF000000"/>
        <rFont val="宋体"/>
        <charset val="134"/>
      </rPr>
      <t>角磨机:</t>
    </r>
    <r>
      <rPr>
        <sz val="11"/>
        <color rgb="FF000000"/>
        <rFont val="宋体"/>
        <charset val="134"/>
      </rPr>
      <t xml:space="preserve">
数量：20把
参数：100mm切割片，18V锂电，4.0AH电池×2，转速8500rpm</t>
    </r>
  </si>
  <si>
    <t>激光管材切割机</t>
  </si>
  <si>
    <t>切割材料:碳钢、不锈钢、铝合金
最大切割厚度:碳钢最大6mm
切割直径范围:50-500mm
激光功率:3000W光纤激光器
定位精度:±0.05mm
控制系统:国产高精度，支持三维动态切割编程</t>
  </si>
  <si>
    <t>万能外圆磨床</t>
  </si>
  <si>
    <t>最大磨削直径Φ200mm，顶尖距500/750mm
砂轮尺寸Φ400×50mm，线速度35m/s
工作台液压移动速度0.1-4m/min，精度圆度≤0.0015mm</t>
  </si>
  <si>
    <t>数控弯管机</t>
  </si>
  <si>
    <t>矩形钢管最大尺寸150x100x6mm，（长*宽*厚度），方管最大尺寸100x100x5mm，圆管直径最大200mm</t>
  </si>
  <si>
    <t>测试验证设备群</t>
  </si>
  <si>
    <t>数字示波器 MSOX3022T</t>
  </si>
  <si>
    <t>Keysight MSOX3022T；
2 通道；200 MHz 带宽；5 GS/s；10 Mpts 存储</t>
  </si>
  <si>
    <t>2026年8月5-8月31</t>
  </si>
  <si>
    <t>数字示波器 DSOX3014T</t>
  </si>
  <si>
    <t>Keysight DSOX3014T；
4 通道；100 MHz 带宽；2.5 GS/s；2 Mpts 存储</t>
  </si>
  <si>
    <t>硬度计（布氏/洛氏）</t>
  </si>
  <si>
    <t>布氏试验力62.5-187.5kg，洛氏标尺HRA/HRB/HRC
压痕直径分辨率0.005mm，适用铸件、锻件
布氏/洛氏/维氏三合一，数显自动加载
测试范围8-650HBW</t>
  </si>
  <si>
    <t>EMC 测试系统</t>
  </si>
  <si>
    <t>（含 EMI 接收机、LISN、电波暗室、天线等）；
满足 CISPR 16/22；10 kHz–6 GHz</t>
  </si>
  <si>
    <r>
      <rPr>
        <sz val="11"/>
        <rFont val="Times New Roman"/>
        <charset val="134"/>
      </rPr>
      <t>​</t>
    </r>
    <r>
      <rPr>
        <sz val="11"/>
        <rFont val="宋体"/>
        <charset val="134"/>
      </rPr>
      <t>动平衡机</t>
    </r>
  </si>
  <si>
    <t>型号：SCHENCK HARDY T5，工件最大直径800mm，最大工件重量100kg，平衡精度G0.4级，自动去重功能</t>
  </si>
  <si>
    <t>三坐标测量仪</t>
  </si>
  <si>
    <t>行程500-1500mm，精度3.0+L/300μm
配置Renishaw测头，支持三维文件导入（STP/IGS）</t>
  </si>
  <si>
    <t>恒温恒湿间改造</t>
  </si>
  <si>
    <t>2026年8月-11月含改造时间</t>
  </si>
  <si>
    <t>加工研发及测试辅助设备群</t>
  </si>
  <si>
    <t>台车式电阻炉</t>
  </si>
  <si>
    <t>RT2-320-9
额定功率（kW）320 额定温度（℃）950 工作区尺寸（mm）3500×1500×1000 重量（t）25</t>
  </si>
  <si>
    <t>电路防火改造</t>
  </si>
  <si>
    <t>数控淬火机</t>
  </si>
  <si>
    <t>最大加工尺寸（mm）Φ200×3000；功率（kW）50</t>
  </si>
  <si>
    <t>手持式喷砂机</t>
  </si>
  <si>
    <t>功率：0.63kW（1010B）；
气源：流量0.7m³/min，压力3-8kg/cm²（6050-A），支持单相220V电源；
配置：含喷砂枪、吹尘枪、手套、脚踏开关，部分型号配旋风分离器和加热装置；
除尘：自动清灰（SRT系列配DC-1L至DC-8W除尘器）</t>
  </si>
  <si>
    <t>环保喷漆处理</t>
  </si>
  <si>
    <t>自走式涂装机器人</t>
  </si>
  <si>
    <t>喷涂效率:200㎡/h
喷涂压力:0.3-0.6MPa
雾化方式:高压无气喷涂
重复定位精度:±0.1mm
免示教涂料回收率:≥95%
控制系统:ABB IRC5，支持多涂层参数预设</t>
  </si>
  <si>
    <t>复合机器人</t>
  </si>
  <si>
    <t>载重2吨；带机械手臂，负载10kg，臂展精度：1300mm/±1mm；视觉+激光SLAM 360°避障，三级防撞</t>
  </si>
  <si>
    <t>2026年8月1-9月1</t>
  </si>
  <si>
    <t>装配用气动工具</t>
  </si>
  <si>
    <r>
      <rPr>
        <b/>
        <sz val="11"/>
        <color rgb="FF000000"/>
        <rFont val="宋体"/>
        <charset val="134"/>
      </rPr>
      <t>气动风炮</t>
    </r>
    <r>
      <rPr>
        <sz val="11"/>
        <color rgb="FF000000"/>
        <rFont val="宋体"/>
        <charset val="134"/>
      </rPr>
      <t xml:space="preserve">
重型风炮
负载扭力14000N，进气接头1/2"，空载转速5500R，含33/34/35/36/38/41套筒×6。
短轴风炮 LX-8310A
方头尺寸1/2寸，压缩空气驱动。
含内六角扳手、气针、吹尘枪、气铲、刻磨机等，材质防锈抗冲击。数量：10套
</t>
    </r>
    <r>
      <rPr>
        <b/>
        <sz val="11"/>
        <color rgb="FF000000"/>
        <rFont val="宋体"/>
        <charset val="134"/>
      </rPr>
      <t>黄油机:</t>
    </r>
    <r>
      <rPr>
        <sz val="11"/>
        <color rgb="FF000000"/>
        <rFont val="宋体"/>
        <charset val="134"/>
      </rPr>
      <t xml:space="preserve">
科球 GZ-8型气动黄油机
12升容量，气动驱动。数量3个。
德立 HS806 便携式锂电黄油机
24V电池供电，配油管及注油枪。数量3个。</t>
    </r>
  </si>
  <si>
    <t>2026年8月1-8月15</t>
  </si>
  <si>
    <r>
      <rPr>
        <b/>
        <sz val="11"/>
        <color rgb="FF000000"/>
        <rFont val="宋体"/>
        <charset val="134"/>
      </rPr>
      <t>冷雾机</t>
    </r>
    <r>
      <rPr>
        <sz val="11"/>
        <color rgb="FF000000"/>
        <rFont val="宋体"/>
        <charset val="134"/>
      </rPr>
      <t xml:space="preserve">：ABB 7.5KW高压泵，喷头数量50-80个，续航10小时，烟雾射程15米；数量6台
</t>
    </r>
    <r>
      <rPr>
        <b/>
        <sz val="11"/>
        <color rgb="FF000000"/>
        <rFont val="宋体"/>
        <charset val="134"/>
      </rPr>
      <t>电加热高压清洗机：</t>
    </r>
    <r>
      <rPr>
        <sz val="11"/>
        <color rgb="FF000000"/>
        <rFont val="宋体"/>
        <charset val="134"/>
      </rPr>
      <t xml:space="preserve">参数：压力180Bar，流量13L/min，加热温度≥80℃，配10m高压软管×2
安铂 ACEPOMRX2-5KVA 绕线式中频感应加热器；功率5KVA，数显控制。数量3台
</t>
    </r>
    <r>
      <rPr>
        <b/>
        <sz val="11"/>
        <color rgb="FF000000"/>
        <rFont val="宋体"/>
        <charset val="134"/>
      </rPr>
      <t>高压洗车泵</t>
    </r>
    <r>
      <rPr>
        <sz val="11"/>
        <color rgb="FF000000"/>
        <rFont val="宋体"/>
        <charset val="134"/>
      </rPr>
      <t xml:space="preserve">：380V，10KW功率，出水压力740斤，流量35L/min；配置20米钢丝管+卷管器。数量1台
</t>
    </r>
    <r>
      <rPr>
        <b/>
        <sz val="11"/>
        <color rgb="FF000000"/>
        <rFont val="宋体"/>
        <charset val="134"/>
      </rPr>
      <t>润滑与过滤设备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油雾分离器：</t>
    </r>
    <r>
      <rPr>
        <sz val="11"/>
        <color rgb="FF000000"/>
        <rFont val="宋体"/>
        <charset val="134"/>
      </rPr>
      <t xml:space="preserve">可分离油泥，维护气动元件灵敏度。数量20
</t>
    </r>
    <r>
      <rPr>
        <b/>
        <sz val="11"/>
        <color rgb="FF000000"/>
        <rFont val="宋体"/>
        <charset val="134"/>
      </rPr>
      <t>油雾器</t>
    </r>
    <r>
      <rPr>
        <sz val="11"/>
        <color rgb="FF000000"/>
        <rFont val="宋体"/>
        <charset val="134"/>
      </rPr>
      <t>：供油量40-50滴/10m³空气，用于气动系统润滑。数量20</t>
    </r>
  </si>
  <si>
    <t>干冰清洗机</t>
  </si>
  <si>
    <r>
      <rPr>
        <sz val="11"/>
        <color theme="1"/>
        <rFont val="宋体"/>
        <charset val="134"/>
      </rPr>
      <t>机身尺寸为L590</t>
    </r>
    <r>
      <rPr>
        <i/>
        <sz val="11"/>
        <color theme="1"/>
        <rFont val="等线"/>
        <charset val="134"/>
        <scheme val="minor"/>
      </rPr>
      <t>W400</t>
    </r>
    <r>
      <rPr>
        <sz val="11"/>
        <color theme="1"/>
        <rFont val="等线"/>
        <charset val="134"/>
        <scheme val="minor"/>
      </rPr>
      <t>H515(mm)，重量为50kg，适用电压为AC220V(50-60HZ)，主电机功率为0.37KW；其供气流量与压力参数可调，范围分别为0.5-4.0/min和0.1~0.8Mpa，干冰喷射量同样可调，范围为0.1-1KG/min；设备适用的干冰尺寸为140 * 125 * 250MM，每块约重5Kg。</t>
    </r>
  </si>
  <si>
    <t>研发验证设备群</t>
  </si>
  <si>
    <t>种业场景三维重建工作站</t>
  </si>
  <si>
    <t>硬件性能：
5节点计算单元（AMD 7700X + RTX 3700显卡，128GB内存）
处理能力：单日3万张照片重建
便携设计：
重量27kg，滚轮式防护箱，支持车载/野外运输
功耗1650W，搭配3000W户外电源可续航2-3小时</t>
  </si>
  <si>
    <t>2026年8月1-10月1</t>
  </si>
  <si>
    <t>补充加工研发设备群</t>
  </si>
  <si>
    <t>钳工划线平台</t>
  </si>
  <si>
    <t>材质HT200，精度等级0-3级
带T型槽设计，人工退火处理，承重1.5吨
尺寸2000×4000mm，复合桌面厚度40mm
配备台虎钳、锉刀、划线平台等工具</t>
  </si>
  <si>
    <t>2026年9月1-9月15</t>
  </si>
  <si>
    <t>3D手持扫描仪</t>
  </si>
  <si>
    <t>扫描范围1000mm*800mm，最大工件3米；线缆10m；配置识别处理软件，可转输出三维模型图（.stl等）</t>
  </si>
  <si>
    <t>台式挤出机</t>
  </si>
  <si>
    <t>XPM-17注塑机，螺杆直径: 20mm；螺杆转速: 0-100r/min；温度范围: 0-300℃；长径比: 56和48 (双阶)</t>
  </si>
  <si>
    <t>2026年9月1-9月30</t>
  </si>
  <si>
    <t>图形工作站</t>
  </si>
  <si>
    <t>1.图形工作站1：处理器：AMD Ryzen 9 7950X（16核32线程，5.7GHz）
显卡：NVIDIA RTX 5070（Ada架构，AI渲染加速）
内存：64GB DDR5 6400MHz
存储：2TB PCIe 5.0 SSD（系统盘） + 4TB HDD（素材盘）
显示器：32英寸4K，120Hz，数量10台，32英寸2K，144Hz，数量10台。
电源/散热：850W电源 + 360mm水冷。数量：10台
2.图形工作站2：处理器：Intel i9-14900（24核，5.0GHz睿频）
显卡：RTX 4070 12GB
内存/存储：32GB DDR4 + 512GB SSD + 2TB HDD。数量：5台
3.图形工作站3：处理器：Intel i9-14900
显卡：RTX 5060Ti 16GB。数量：5台
内存/存储：16GB DDR5 + 1TB SSD</t>
  </si>
  <si>
    <t>AI 算力服务器</t>
  </si>
  <si>
    <t>Gooxi国鑫服务器（CPU 112C/224T @2.5 GHz／512 GB／RTX A6000×8）；
112 核心 224 线程；512 GB DDR4；8×RTX A6000 48 GB；含机柜、电源、散热</t>
  </si>
  <si>
    <t>机器人算力控制器</t>
  </si>
  <si>
    <t>NVIDIA Jetson Orin Nano Super Dev Kit；
8 GB RAM；4×A76 CPU；128-Core Maxwell GPU</t>
  </si>
  <si>
    <t>2026年9月1-10月15</t>
  </si>
  <si>
    <t>软件部分</t>
  </si>
  <si>
    <t>中试项目数据管理</t>
  </si>
  <si>
    <t>V2.5，支持 100 + 中试项目并行管理，数据存储容量≥10TB，响应时间≤2s，兼容 Excel/CSV/ 数据库等多格式数据导入导出，具备数据备份与权限分级管理功能</t>
  </si>
  <si>
    <r>
      <t>2026</t>
    </r>
    <r>
      <rPr>
        <sz val="12"/>
        <color theme="1"/>
        <rFont val="宋体"/>
        <charset val="134"/>
      </rPr>
      <t>年</t>
    </r>
    <r>
      <rPr>
        <sz val="12"/>
        <color theme="1"/>
        <rFont val="Segoe UI"/>
        <charset val="134"/>
      </rPr>
      <t>9</t>
    </r>
    <r>
      <rPr>
        <sz val="12"/>
        <color theme="1"/>
        <rFont val="宋体"/>
        <charset val="134"/>
      </rPr>
      <t>月</t>
    </r>
    <r>
      <rPr>
        <sz val="12"/>
        <color theme="1"/>
        <rFont val="Segoe UI"/>
        <charset val="134"/>
      </rPr>
      <t>-2027</t>
    </r>
    <r>
      <rPr>
        <sz val="12"/>
        <color theme="1"/>
        <rFont val="宋体"/>
        <charset val="134"/>
      </rPr>
      <t>年</t>
    </r>
    <r>
      <rPr>
        <sz val="12"/>
        <color theme="1"/>
        <rFont val="Segoe UI"/>
        <charset val="134"/>
      </rPr>
      <t>9</t>
    </r>
    <r>
      <rPr>
        <sz val="12"/>
        <color theme="1"/>
        <rFont val="宋体"/>
        <charset val="134"/>
      </rPr>
      <t>月</t>
    </r>
  </si>
  <si>
    <t>草博园、科研楼</t>
  </si>
  <si>
    <t>研发项目管理</t>
  </si>
  <si>
    <r>
      <rPr>
        <sz val="12"/>
        <color theme="1"/>
        <rFont val="宋体"/>
        <charset val="134"/>
      </rPr>
      <t>企业版，支持</t>
    </r>
    <r>
      <rPr>
        <sz val="12"/>
        <color theme="1"/>
        <rFont val="Segoe UI"/>
        <charset val="134"/>
      </rPr>
      <t xml:space="preserve"> 50 + </t>
    </r>
    <r>
      <rPr>
        <sz val="12"/>
        <color theme="1"/>
        <rFont val="宋体"/>
        <charset val="134"/>
      </rPr>
      <t>研发项目并行管理，包含项目立项、进度跟踪、资源分配、成本核算、成果归档等核心模块，用户数</t>
    </r>
    <r>
      <rPr>
        <sz val="12"/>
        <color theme="1"/>
        <rFont val="Segoe UI"/>
        <charset val="134"/>
      </rPr>
      <t>≥30</t>
    </r>
    <r>
      <rPr>
        <sz val="12"/>
        <color theme="1"/>
        <rFont val="宋体"/>
        <charset val="134"/>
      </rPr>
      <t>，支持移动端与</t>
    </r>
    <r>
      <rPr>
        <sz val="12"/>
        <color theme="1"/>
        <rFont val="Segoe UI"/>
        <charset val="134"/>
      </rPr>
      <t xml:space="preserve"> PC </t>
    </r>
    <r>
      <rPr>
        <sz val="12"/>
        <color theme="1"/>
        <rFont val="宋体"/>
        <charset val="134"/>
      </rPr>
      <t>端同步，具备项目报表自动生成功能</t>
    </r>
  </si>
  <si>
    <t>数字孪生</t>
  </si>
  <si>
    <t>专业版，3D 建模精度≤0.1mm，实时渲染帧率≥30fps，支持多设备协同仿真与场景漫游，兼容 CAD/STP/IGS 等主流三维模型格式，支持自定义气候、地形等试验环境参数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</si>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</sst>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4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sz val="11"/>
      <name val="宋体"/>
      <charset val="134"/>
    </font>
    <font>
      <sz val="10.5"/>
      <name val="Arial"/>
      <charset val="134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b/>
      <sz val="11"/>
      <color rgb="FF000000"/>
      <name val="宋体"/>
      <charset val="134"/>
    </font>
    <font>
      <sz val="11"/>
      <name val="Times New Roman"/>
      <charset val="134"/>
    </font>
    <font>
      <sz val="12"/>
      <color theme="1"/>
      <name val="Segoe UI"/>
      <charset val="134"/>
    </font>
    <font>
      <sz val="12"/>
      <color theme="1"/>
      <name val="宋体"/>
      <charset val="134"/>
    </font>
    <font>
      <sz val="14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4"/>
      <name val="宋体"/>
      <charset val="134"/>
    </font>
    <font>
      <sz val="9.5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11" applyNumberFormat="0" applyAlignment="0" applyProtection="0">
      <alignment vertical="center"/>
    </xf>
    <xf numFmtId="0" fontId="27" fillId="6" borderId="12" applyNumberFormat="0" applyAlignment="0" applyProtection="0">
      <alignment vertical="center"/>
    </xf>
    <xf numFmtId="0" fontId="28" fillId="6" borderId="11" applyNumberFormat="0" applyAlignment="0" applyProtection="0">
      <alignment vertical="center"/>
    </xf>
    <xf numFmtId="0" fontId="29" fillId="7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</cellStyleXfs>
  <cellXfs count="77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2" borderId="0" xfId="0" applyFill="1"/>
    <xf numFmtId="0" fontId="11" fillId="2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0" fillId="3" borderId="0" xfId="0" applyFill="1"/>
    <xf numFmtId="0" fontId="10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0" fillId="2" borderId="3" xfId="0" applyFill="1" applyBorder="1"/>
    <xf numFmtId="0" fontId="11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0" fillId="3" borderId="3" xfId="0" applyFill="1" applyBorder="1"/>
    <xf numFmtId="0" fontId="9" fillId="3" borderId="4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0" fillId="3" borderId="3" xfId="0" applyFill="1" applyBorder="1"/>
    <xf numFmtId="0" fontId="0" fillId="2" borderId="3" xfId="0" applyFill="1" applyBorder="1" applyAlignment="1">
      <alignment horizontal="center" vertical="center"/>
    </xf>
    <xf numFmtId="0" fontId="0" fillId="2" borderId="3" xfId="0" applyFill="1" applyBorder="1"/>
    <xf numFmtId="0" fontId="9" fillId="2" borderId="7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jpeg"/><Relationship Id="rId6" Type="http://schemas.openxmlformats.org/officeDocument/2006/relationships/image" Target="NULL" TargetMode="External"/><Relationship Id="rId58" Type="http://schemas.openxmlformats.org/officeDocument/2006/relationships/image" Target="media/image58.png"/><Relationship Id="rId57" Type="http://schemas.openxmlformats.org/officeDocument/2006/relationships/image" Target="media/image57.jpeg"/><Relationship Id="rId56" Type="http://schemas.openxmlformats.org/officeDocument/2006/relationships/image" Target="media/image56.jpeg"/><Relationship Id="rId55" Type="http://schemas.openxmlformats.org/officeDocument/2006/relationships/image" Target="media/image55.jpeg"/><Relationship Id="rId54" Type="http://schemas.openxmlformats.org/officeDocument/2006/relationships/image" Target="media/image54.jpeg"/><Relationship Id="rId53" Type="http://schemas.openxmlformats.org/officeDocument/2006/relationships/image" Target="media/image53.jpeg"/><Relationship Id="rId52" Type="http://schemas.openxmlformats.org/officeDocument/2006/relationships/image" Target="media/image52.jpeg"/><Relationship Id="rId51" Type="http://schemas.openxmlformats.org/officeDocument/2006/relationships/image" Target="media/image51.jpeg"/><Relationship Id="rId50" Type="http://schemas.openxmlformats.org/officeDocument/2006/relationships/image" Target="media/image50.jpeg"/><Relationship Id="rId5" Type="http://schemas.openxmlformats.org/officeDocument/2006/relationships/image" Target="media/image6.jpeg"/><Relationship Id="rId49" Type="http://schemas.openxmlformats.org/officeDocument/2006/relationships/image" Target="media/image49.jpeg"/><Relationship Id="rId48" Type="http://schemas.openxmlformats.org/officeDocument/2006/relationships/image" Target="media/image48.jpeg"/><Relationship Id="rId47" Type="http://schemas.openxmlformats.org/officeDocument/2006/relationships/image" Target="media/image47.jpeg"/><Relationship Id="rId46" Type="http://schemas.openxmlformats.org/officeDocument/2006/relationships/image" Target="media/image46.jpeg"/><Relationship Id="rId45" Type="http://schemas.openxmlformats.org/officeDocument/2006/relationships/image" Target="media/image45.jpeg"/><Relationship Id="rId44" Type="http://schemas.openxmlformats.org/officeDocument/2006/relationships/image" Target="media/image44.jpeg"/><Relationship Id="rId43" Type="http://schemas.openxmlformats.org/officeDocument/2006/relationships/image" Target="media/image43.jpeg"/><Relationship Id="rId42" Type="http://schemas.openxmlformats.org/officeDocument/2006/relationships/image" Target="media/image42.jpeg"/><Relationship Id="rId41" Type="http://schemas.openxmlformats.org/officeDocument/2006/relationships/image" Target="media/image41.jpeg"/><Relationship Id="rId40" Type="http://schemas.openxmlformats.org/officeDocument/2006/relationships/image" Target="media/image40.jpeg"/><Relationship Id="rId4" Type="http://schemas.openxmlformats.org/officeDocument/2006/relationships/image" Target="media/image5.png"/><Relationship Id="rId39" Type="http://schemas.openxmlformats.org/officeDocument/2006/relationships/image" Target="media/image39.png"/><Relationship Id="rId38" Type="http://schemas.openxmlformats.org/officeDocument/2006/relationships/image" Target="media/image38.jpeg"/><Relationship Id="rId37" Type="http://schemas.openxmlformats.org/officeDocument/2006/relationships/image" Target="media/image37.png"/><Relationship Id="rId36" Type="http://schemas.openxmlformats.org/officeDocument/2006/relationships/image" Target="media/image36.jpeg"/><Relationship Id="rId35" Type="http://schemas.openxmlformats.org/officeDocument/2006/relationships/image" Target="media/image35.jpeg"/><Relationship Id="rId34" Type="http://schemas.openxmlformats.org/officeDocument/2006/relationships/image" Target="media/image34.jpeg"/><Relationship Id="rId33" Type="http://schemas.openxmlformats.org/officeDocument/2006/relationships/image" Target="media/image33.png"/><Relationship Id="rId32" Type="http://schemas.openxmlformats.org/officeDocument/2006/relationships/image" Target="media/image32.jpeg"/><Relationship Id="rId31" Type="http://schemas.openxmlformats.org/officeDocument/2006/relationships/image" Target="media/image31.jpeg"/><Relationship Id="rId30" Type="http://schemas.openxmlformats.org/officeDocument/2006/relationships/image" Target="media/image30.png"/><Relationship Id="rId3" Type="http://schemas.openxmlformats.org/officeDocument/2006/relationships/image" Target="media/image4.png"/><Relationship Id="rId29" Type="http://schemas.openxmlformats.org/officeDocument/2006/relationships/image" Target="media/image29.jpeg"/><Relationship Id="rId28" Type="http://schemas.openxmlformats.org/officeDocument/2006/relationships/image" Target="media/image28.jpeg"/><Relationship Id="rId27" Type="http://schemas.openxmlformats.org/officeDocument/2006/relationships/image" Target="media/image27.png"/><Relationship Id="rId26" Type="http://schemas.openxmlformats.org/officeDocument/2006/relationships/image" Target="media/image26.jpeg"/><Relationship Id="rId25" Type="http://schemas.openxmlformats.org/officeDocument/2006/relationships/image" Target="media/image25.jpe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jpeg"/><Relationship Id="rId20" Type="http://schemas.openxmlformats.org/officeDocument/2006/relationships/image" Target="media/image20.jpeg"/><Relationship Id="rId2" Type="http://schemas.openxmlformats.org/officeDocument/2006/relationships/image" Target="media/image3.jpeg"/><Relationship Id="rId19" Type="http://schemas.openxmlformats.org/officeDocument/2006/relationships/image" Target="media/image19.png"/><Relationship Id="rId18" Type="http://schemas.openxmlformats.org/officeDocument/2006/relationships/image" Target="media/image18.jpeg"/><Relationship Id="rId17" Type="http://schemas.openxmlformats.org/officeDocument/2006/relationships/image" Target="media/image17.jpeg"/><Relationship Id="rId16" Type="http://schemas.openxmlformats.org/officeDocument/2006/relationships/image" Target="media/image16.png"/><Relationship Id="rId15" Type="http://schemas.openxmlformats.org/officeDocument/2006/relationships/image" Target="media/image15.jpeg"/><Relationship Id="rId14" Type="http://schemas.openxmlformats.org/officeDocument/2006/relationships/image" Target="media/image14.png"/><Relationship Id="rId13" Type="http://schemas.openxmlformats.org/officeDocument/2006/relationships/image" Target="media/image13.jpeg"/><Relationship Id="rId12" Type="http://schemas.openxmlformats.org/officeDocument/2006/relationships/image" Target="media/image12.pn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2.jpe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NULL" TargetMode="External"/><Relationship Id="rId58" Type="http://schemas.openxmlformats.org/officeDocument/2006/relationships/image" Target="../media/image58.pn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6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5.png"/><Relationship Id="rId39" Type="http://schemas.openxmlformats.org/officeDocument/2006/relationships/image" Target="../media/image39.png"/><Relationship Id="rId38" Type="http://schemas.openxmlformats.org/officeDocument/2006/relationships/image" Target="../media/image38.jpeg"/><Relationship Id="rId37" Type="http://schemas.openxmlformats.org/officeDocument/2006/relationships/image" Target="../media/image37.pn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pn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png"/><Relationship Id="rId3" Type="http://schemas.openxmlformats.org/officeDocument/2006/relationships/image" Target="../media/image4.pn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pn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3.jpeg"/><Relationship Id="rId19" Type="http://schemas.openxmlformats.org/officeDocument/2006/relationships/image" Target="../media/image19.pn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png"/><Relationship Id="rId15" Type="http://schemas.openxmlformats.org/officeDocument/2006/relationships/image" Target="../media/image15.jpeg"/><Relationship Id="rId14" Type="http://schemas.openxmlformats.org/officeDocument/2006/relationships/image" Target="../media/image14.png"/><Relationship Id="rId13" Type="http://schemas.openxmlformats.org/officeDocument/2006/relationships/image" Target="../media/image13.jpeg"/><Relationship Id="rId12" Type="http://schemas.openxmlformats.org/officeDocument/2006/relationships/image" Target="../media/image12.pn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88900</xdr:colOff>
      <xdr:row>2</xdr:row>
      <xdr:rowOff>12700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869950"/>
          <a:ext cx="889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88900</xdr:colOff>
      <xdr:row>2</xdr:row>
      <xdr:rowOff>12700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869950"/>
          <a:ext cx="88900" cy="12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213360</xdr:colOff>
      <xdr:row>43</xdr:row>
      <xdr:rowOff>83820</xdr:rowOff>
    </xdr:to>
    <xdr:pic>
      <xdr:nvPicPr>
        <xdr:cNvPr id="15" name="ID_8FEF096660BC4195AEAD3B5871499AAC" descr="post_object_image_3692785830"/>
        <xdr:cNvPicPr/>
      </xdr:nvPicPr>
      <xdr:blipFill>
        <a:blip r:embed="rId1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541020</xdr:colOff>
      <xdr:row>46</xdr:row>
      <xdr:rowOff>68580</xdr:rowOff>
    </xdr:to>
    <xdr:pic>
      <xdr:nvPicPr>
        <xdr:cNvPr id="13" name="ID_7CD22D5730604A0E979C5A600BC24B07" descr="post_object_image_972379658"/>
        <xdr:cNvPicPr/>
      </xdr:nvPicPr>
      <xdr:blipFill>
        <a:blip r:embed="rId2"/>
        <a:stretch>
          <a:fillRect/>
        </a:stretch>
      </xdr:blipFill>
      <xdr:spPr>
        <a:xfrm>
          <a:off x="0" y="0"/>
          <a:ext cx="6096000" cy="8130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259080</xdr:colOff>
      <xdr:row>14</xdr:row>
      <xdr:rowOff>106680</xdr:rowOff>
    </xdr:to>
    <xdr:pic>
      <xdr:nvPicPr>
        <xdr:cNvPr id="12" name="ID_9E5E6F418A4E4D9C817579701453C240" descr="post_object_image_232005016"/>
        <xdr:cNvPicPr/>
      </xdr:nvPicPr>
      <xdr:blipFill>
        <a:blip r:embed="rId3"/>
        <a:stretch>
          <a:fillRect/>
        </a:stretch>
      </xdr:blipFill>
      <xdr:spPr>
        <a:xfrm>
          <a:off x="0" y="0"/>
          <a:ext cx="4579620" cy="25603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373380</xdr:colOff>
      <xdr:row>15</xdr:row>
      <xdr:rowOff>30480</xdr:rowOff>
    </xdr:to>
    <xdr:pic>
      <xdr:nvPicPr>
        <xdr:cNvPr id="46" name="ID_0B25B7DEB8C549E69037C970CC1E067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625850" y="38653720"/>
          <a:ext cx="4076700" cy="2659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144780</xdr:colOff>
      <xdr:row>21</xdr:row>
      <xdr:rowOff>129540</xdr:rowOff>
    </xdr:to>
    <xdr:pic>
      <xdr:nvPicPr>
        <xdr:cNvPr id="50" name="ID_AAB851D426474759B6D0CBAFF50B48B8"/>
        <xdr:cNvPicPr>
          <a:picLocks noChangeAspect="1"/>
        </xdr:cNvPicPr>
      </xdr:nvPicPr>
      <xdr:blipFill>
        <a:blip r:embed="rId5" r:link="rId6"/>
        <a:stretch>
          <a:fillRect/>
        </a:stretch>
      </xdr:blipFill>
      <xdr:spPr>
        <a:xfrm>
          <a:off x="3755390" y="8274685"/>
          <a:ext cx="5082540" cy="3810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83820</xdr:colOff>
      <xdr:row>21</xdr:row>
      <xdr:rowOff>129540</xdr:rowOff>
    </xdr:to>
    <xdr:pic>
      <xdr:nvPicPr>
        <xdr:cNvPr id="49" name="ID_8F4ADAE091D04760814185909EC373CE"/>
        <xdr:cNvPicPr>
          <a:picLocks noChangeAspect="1"/>
        </xdr:cNvPicPr>
      </xdr:nvPicPr>
      <xdr:blipFill>
        <a:blip r:embed="rId7" r:link="rId6"/>
        <a:stretch>
          <a:fillRect/>
        </a:stretch>
      </xdr:blipFill>
      <xdr:spPr>
        <a:xfrm>
          <a:off x="3839210" y="9707245"/>
          <a:ext cx="5638800" cy="3810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198120</xdr:colOff>
      <xdr:row>19</xdr:row>
      <xdr:rowOff>91440</xdr:rowOff>
    </xdr:to>
    <xdr:pic>
      <xdr:nvPicPr>
        <xdr:cNvPr id="17" name="ID_52FB05BD44B6443CA2CE978D3168D2E0" descr="post_object_image_453967291"/>
        <xdr:cNvPicPr/>
      </xdr:nvPicPr>
      <xdr:blipFill>
        <a:blip r:embed="rId8"/>
        <a:stretch>
          <a:fillRect/>
        </a:stretch>
      </xdr:blipFill>
      <xdr:spPr>
        <a:xfrm>
          <a:off x="0" y="0"/>
          <a:ext cx="5135880" cy="3421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106680</xdr:colOff>
      <xdr:row>21</xdr:row>
      <xdr:rowOff>129540</xdr:rowOff>
    </xdr:to>
    <xdr:pic>
      <xdr:nvPicPr>
        <xdr:cNvPr id="16" name="ID_115D8D81CCD6427E83FF2FE9998B99FB" descr="post_object_image_4185133391"/>
        <xdr:cNvPicPr/>
      </xdr:nvPicPr>
      <xdr:blipFill>
        <a:blip r:embed="rId9"/>
        <a:stretch>
          <a:fillRect/>
        </a:stretch>
      </xdr:blipFill>
      <xdr:spPr>
        <a:xfrm>
          <a:off x="0" y="0"/>
          <a:ext cx="3810000" cy="381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251460</xdr:colOff>
      <xdr:row>26</xdr:row>
      <xdr:rowOff>15240</xdr:rowOff>
    </xdr:to>
    <xdr:pic>
      <xdr:nvPicPr>
        <xdr:cNvPr id="28" name="ID_A9842DA787F246528BD486E736E8600A" descr="post_object_image_4058014787"/>
        <xdr:cNvPicPr/>
      </xdr:nvPicPr>
      <xdr:blipFill>
        <a:blip r:embed="rId10"/>
        <a:stretch>
          <a:fillRect/>
        </a:stretch>
      </xdr:blipFill>
      <xdr:spPr>
        <a:xfrm>
          <a:off x="0" y="0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345440</xdr:colOff>
      <xdr:row>57</xdr:row>
      <xdr:rowOff>68580</xdr:rowOff>
    </xdr:to>
    <xdr:pic>
      <xdr:nvPicPr>
        <xdr:cNvPr id="30" name="ID_B6CAAA93766D45978168DA4C11542F45" descr="post_object_image_1224642124"/>
        <xdr:cNvPicPr/>
      </xdr:nvPicPr>
      <xdr:blipFill>
        <a:blip r:embed="rId11"/>
        <a:stretch>
          <a:fillRect/>
        </a:stretch>
      </xdr:blipFill>
      <xdr:spPr>
        <a:xfrm>
          <a:off x="0" y="0"/>
          <a:ext cx="466598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160020</xdr:colOff>
      <xdr:row>32</xdr:row>
      <xdr:rowOff>106680</xdr:rowOff>
    </xdr:to>
    <xdr:pic>
      <xdr:nvPicPr>
        <xdr:cNvPr id="33" name="ID_B806E6CF5ECB4BC4AD3E9BD9D2B75B24" descr="post_object_image_622861191"/>
        <xdr:cNvPicPr/>
      </xdr:nvPicPr>
      <xdr:blipFill>
        <a:blip r:embed="rId12"/>
        <a:stretch>
          <a:fillRect/>
        </a:stretch>
      </xdr:blipFill>
      <xdr:spPr>
        <a:xfrm>
          <a:off x="0" y="0"/>
          <a:ext cx="5715000" cy="571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388620</xdr:colOff>
      <xdr:row>21</xdr:row>
      <xdr:rowOff>129540</xdr:rowOff>
    </xdr:to>
    <xdr:pic>
      <xdr:nvPicPr>
        <xdr:cNvPr id="38" name="ID_425469C8C2D1484C8CABB38701C05365" descr="post_object_image_3530451619"/>
        <xdr:cNvPicPr/>
      </xdr:nvPicPr>
      <xdr:blipFill>
        <a:blip r:embed="rId13"/>
        <a:stretch>
          <a:fillRect/>
        </a:stretch>
      </xdr:blipFill>
      <xdr:spPr>
        <a:xfrm>
          <a:off x="0" y="0"/>
          <a:ext cx="4091940" cy="381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4</xdr:row>
      <xdr:rowOff>83820</xdr:rowOff>
    </xdr:to>
    <xdr:pic>
      <xdr:nvPicPr>
        <xdr:cNvPr id="20" name="ID_4FC7E8F4CC284223A3D4FE908948BE28" descr="post_object_image_2897671406"/>
        <xdr:cNvPicPr/>
      </xdr:nvPicPr>
      <xdr:blipFill>
        <a:blip r:embed="rId14"/>
        <a:stretch>
          <a:fillRect/>
        </a:stretch>
      </xdr:blipFill>
      <xdr:spPr>
        <a:xfrm>
          <a:off x="0" y="0"/>
          <a:ext cx="960120" cy="7848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502920</xdr:colOff>
      <xdr:row>39</xdr:row>
      <xdr:rowOff>22860</xdr:rowOff>
    </xdr:to>
    <xdr:pic>
      <xdr:nvPicPr>
        <xdr:cNvPr id="21" name="ID_278B0B22F6354AE19AEC3FBBD3999A6D" descr="post_object_image_1479068983"/>
        <xdr:cNvPicPr/>
      </xdr:nvPicPr>
      <xdr:blipFill>
        <a:blip r:embed="rId15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320040</xdr:colOff>
      <xdr:row>6</xdr:row>
      <xdr:rowOff>53340</xdr:rowOff>
    </xdr:to>
    <xdr:pic>
      <xdr:nvPicPr>
        <xdr:cNvPr id="23" name="ID_358DBFBC2CE348FDB12164BC4353A061" descr="post_object_image_2295548849"/>
        <xdr:cNvPicPr/>
      </xdr:nvPicPr>
      <xdr:blipFill>
        <a:blip r:embed="rId16"/>
        <a:stretch>
          <a:fillRect/>
        </a:stretch>
      </xdr:blipFill>
      <xdr:spPr>
        <a:xfrm>
          <a:off x="0" y="0"/>
          <a:ext cx="937260" cy="1104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411480</xdr:colOff>
      <xdr:row>20</xdr:row>
      <xdr:rowOff>152400</xdr:rowOff>
    </xdr:to>
    <xdr:pic>
      <xdr:nvPicPr>
        <xdr:cNvPr id="37" name="ID_572D32CC16AB4C76843E7898E98C5DDE" descr="post_object_image_3223674937"/>
        <xdr:cNvPicPr/>
      </xdr:nvPicPr>
      <xdr:blipFill>
        <a:blip r:embed="rId17"/>
        <a:stretch>
          <a:fillRect/>
        </a:stretch>
      </xdr:blipFill>
      <xdr:spPr>
        <a:xfrm>
          <a:off x="0" y="0"/>
          <a:ext cx="5349240" cy="3657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495300</xdr:colOff>
      <xdr:row>15</xdr:row>
      <xdr:rowOff>137160</xdr:rowOff>
    </xdr:to>
    <xdr:pic>
      <xdr:nvPicPr>
        <xdr:cNvPr id="47" name="ID_A6F405AB70AE4ACCA075E03EDC7E5D98"/>
        <xdr:cNvPicPr>
          <a:picLocks noChangeAspect="1"/>
        </xdr:cNvPicPr>
      </xdr:nvPicPr>
      <xdr:blipFill>
        <a:blip r:embed="rId18" r:link="rId6"/>
        <a:stretch>
          <a:fillRect/>
        </a:stretch>
      </xdr:blipFill>
      <xdr:spPr>
        <a:xfrm>
          <a:off x="3587750" y="22796500"/>
          <a:ext cx="3581400" cy="27660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472440</xdr:colOff>
      <xdr:row>15</xdr:row>
      <xdr:rowOff>83820</xdr:rowOff>
    </xdr:to>
    <xdr:pic>
      <xdr:nvPicPr>
        <xdr:cNvPr id="6" name="ID_DBEABC963991480081A7E642E493993F" descr="post_object_image_3948830885"/>
        <xdr:cNvPicPr/>
      </xdr:nvPicPr>
      <xdr:blipFill>
        <a:blip r:embed="rId19"/>
        <a:stretch>
          <a:fillRect/>
        </a:stretch>
      </xdr:blipFill>
      <xdr:spPr>
        <a:xfrm>
          <a:off x="0" y="0"/>
          <a:ext cx="3558540" cy="2712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137160</xdr:colOff>
      <xdr:row>57</xdr:row>
      <xdr:rowOff>68580</xdr:rowOff>
    </xdr:to>
    <xdr:pic>
      <xdr:nvPicPr>
        <xdr:cNvPr id="19" name="ID_9673FEE437FE453F8325BF560C056736" descr="post_object_image_249092626"/>
        <xdr:cNvPicPr/>
      </xdr:nvPicPr>
      <xdr:blipFill>
        <a:blip r:embed="rId20"/>
        <a:stretch>
          <a:fillRect/>
        </a:stretch>
      </xdr:blipFill>
      <xdr:spPr>
        <a:xfrm>
          <a:off x="0" y="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129540</xdr:colOff>
      <xdr:row>7</xdr:row>
      <xdr:rowOff>91440</xdr:rowOff>
    </xdr:to>
    <xdr:pic>
      <xdr:nvPicPr>
        <xdr:cNvPr id="48" name="ID_5C67EFE95E624E6489D1846A8AA3D11C"/>
        <xdr:cNvPicPr>
          <a:picLocks noChangeAspect="1"/>
        </xdr:cNvPicPr>
      </xdr:nvPicPr>
      <xdr:blipFill>
        <a:blip r:embed="rId21" r:link="rId6"/>
        <a:stretch>
          <a:fillRect/>
        </a:stretch>
      </xdr:blipFill>
      <xdr:spPr>
        <a:xfrm>
          <a:off x="3686810" y="16302990"/>
          <a:ext cx="1981200" cy="13182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4</xdr:row>
      <xdr:rowOff>15240</xdr:rowOff>
    </xdr:to>
    <xdr:pic>
      <xdr:nvPicPr>
        <xdr:cNvPr id="24" name="ID_C40BCEBC5A64486285AC01F9C97AA35F" descr="post_object_image_1012337285"/>
        <xdr:cNvPicPr/>
      </xdr:nvPicPr>
      <xdr:blipFill>
        <a:blip r:embed="rId22"/>
        <a:stretch>
          <a:fillRect/>
        </a:stretch>
      </xdr:blipFill>
      <xdr:spPr>
        <a:xfrm>
          <a:off x="0" y="0"/>
          <a:ext cx="960120" cy="7162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106680</xdr:colOff>
      <xdr:row>11</xdr:row>
      <xdr:rowOff>0</xdr:rowOff>
    </xdr:to>
    <xdr:pic>
      <xdr:nvPicPr>
        <xdr:cNvPr id="5" name="ID_F4B82A24804D492A95205FEE1A9EFF46" descr="post_object_image_407257035"/>
        <xdr:cNvPicPr/>
      </xdr:nvPicPr>
      <xdr:blipFill>
        <a:blip r:embed="rId23"/>
        <a:stretch>
          <a:fillRect/>
        </a:stretch>
      </xdr:blipFill>
      <xdr:spPr>
        <a:xfrm>
          <a:off x="0" y="0"/>
          <a:ext cx="5661660" cy="19278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297180</xdr:colOff>
      <xdr:row>15</xdr:row>
      <xdr:rowOff>167640</xdr:rowOff>
    </xdr:to>
    <xdr:pic>
      <xdr:nvPicPr>
        <xdr:cNvPr id="2" name="ID_C8BFDE56E3B143328DB31A12F6271CFB" descr="post_object_image_1171545565"/>
        <xdr:cNvPicPr/>
      </xdr:nvPicPr>
      <xdr:blipFill>
        <a:blip r:embed="rId24"/>
        <a:stretch>
          <a:fillRect/>
        </a:stretch>
      </xdr:blipFill>
      <xdr:spPr>
        <a:xfrm>
          <a:off x="0" y="0"/>
          <a:ext cx="5234940" cy="2796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16</xdr:col>
      <xdr:colOff>182880</xdr:colOff>
      <xdr:row>32</xdr:row>
      <xdr:rowOff>49530</xdr:rowOff>
    </xdr:to>
    <xdr:pic>
      <xdr:nvPicPr>
        <xdr:cNvPr id="8" name="ID_5A3E96FC910E4ECF82C56ACEEE281D19" descr="core_image_url__exec_download_1501156281"/>
        <xdr:cNvPicPr/>
      </xdr:nvPicPr>
      <xdr:blipFill>
        <a:blip r:embed="rId25"/>
        <a:stretch>
          <a:fillRect/>
        </a:stretch>
      </xdr:blipFill>
      <xdr:spPr>
        <a:xfrm>
          <a:off x="0" y="0"/>
          <a:ext cx="10058400" cy="5657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16</xdr:col>
      <xdr:colOff>182880</xdr:colOff>
      <xdr:row>43</xdr:row>
      <xdr:rowOff>10160</xdr:rowOff>
    </xdr:to>
    <xdr:pic>
      <xdr:nvPicPr>
        <xdr:cNvPr id="9" name="ID_C2451802A58841089ABDA62479E47A3B" descr="core_image_url__exec_download_1831223303"/>
        <xdr:cNvPicPr/>
      </xdr:nvPicPr>
      <xdr:blipFill>
        <a:blip r:embed="rId26"/>
        <a:stretch>
          <a:fillRect/>
        </a:stretch>
      </xdr:blipFill>
      <xdr:spPr>
        <a:xfrm>
          <a:off x="0" y="0"/>
          <a:ext cx="10058400" cy="75463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152400</xdr:colOff>
      <xdr:row>18</xdr:row>
      <xdr:rowOff>68580</xdr:rowOff>
    </xdr:to>
    <xdr:pic>
      <xdr:nvPicPr>
        <xdr:cNvPr id="7" name="ID_070B961B93864A0B8D2FA046B4206D9B" descr="post_object_image_352975105"/>
        <xdr:cNvPicPr/>
      </xdr:nvPicPr>
      <xdr:blipFill>
        <a:blip r:embed="rId27"/>
        <a:stretch>
          <a:fillRect/>
        </a:stretch>
      </xdr:blipFill>
      <xdr:spPr>
        <a:xfrm>
          <a:off x="0" y="0"/>
          <a:ext cx="5090160" cy="3223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502920</xdr:colOff>
      <xdr:row>34</xdr:row>
      <xdr:rowOff>137160</xdr:rowOff>
    </xdr:to>
    <xdr:pic>
      <xdr:nvPicPr>
        <xdr:cNvPr id="45" name="ID_AFC9B072498743B9AE43022E063103E1" descr="post_object_image_384912337"/>
        <xdr:cNvPicPr/>
      </xdr:nvPicPr>
      <xdr:blipFill>
        <a:blip r:embed="rId28"/>
        <a:stretch>
          <a:fillRect/>
        </a:stretch>
      </xdr:blipFill>
      <xdr:spPr>
        <a:xfrm>
          <a:off x="0" y="0"/>
          <a:ext cx="9144000" cy="609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388620</xdr:colOff>
      <xdr:row>16</xdr:row>
      <xdr:rowOff>53340</xdr:rowOff>
    </xdr:to>
    <xdr:pic>
      <xdr:nvPicPr>
        <xdr:cNvPr id="43" name="ID_0A264DFEB58445EC9545AB84377538D1" descr="post_object_image_3134003880"/>
        <xdr:cNvPicPr/>
      </xdr:nvPicPr>
      <xdr:blipFill>
        <a:blip r:embed="rId29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3</xdr:row>
      <xdr:rowOff>45720</xdr:rowOff>
    </xdr:to>
    <xdr:pic>
      <xdr:nvPicPr>
        <xdr:cNvPr id="26" name="ID_E4CC961E92ED48A5ACABE950C4559A10" descr="post_object_image_1546691864"/>
        <xdr:cNvPicPr/>
      </xdr:nvPicPr>
      <xdr:blipFill>
        <a:blip r:embed="rId30"/>
        <a:stretch>
          <a:fillRect/>
        </a:stretch>
      </xdr:blipFill>
      <xdr:spPr>
        <a:xfrm>
          <a:off x="0" y="0"/>
          <a:ext cx="960120" cy="571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297180</xdr:colOff>
      <xdr:row>15</xdr:row>
      <xdr:rowOff>83820</xdr:rowOff>
    </xdr:to>
    <xdr:pic>
      <xdr:nvPicPr>
        <xdr:cNvPr id="14" name="ID_7636E180EA8146F48AEEF9F065B8F492" descr="post_object_image_3137063825"/>
        <xdr:cNvPicPr/>
      </xdr:nvPicPr>
      <xdr:blipFill>
        <a:blip r:embed="rId31"/>
        <a:stretch>
          <a:fillRect/>
        </a:stretch>
      </xdr:blipFill>
      <xdr:spPr>
        <a:xfrm>
          <a:off x="0" y="0"/>
          <a:ext cx="4000500" cy="2712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541020</xdr:colOff>
      <xdr:row>46</xdr:row>
      <xdr:rowOff>68580</xdr:rowOff>
    </xdr:to>
    <xdr:pic>
      <xdr:nvPicPr>
        <xdr:cNvPr id="32" name="ID_5DDD5C7BC1BB4BCAB2604AA0773D8386" descr="post_object_image_1884880227"/>
        <xdr:cNvPicPr/>
      </xdr:nvPicPr>
      <xdr:blipFill>
        <a:blip r:embed="rId32"/>
        <a:stretch>
          <a:fillRect/>
        </a:stretch>
      </xdr:blipFill>
      <xdr:spPr>
        <a:xfrm>
          <a:off x="0" y="0"/>
          <a:ext cx="6096000" cy="8130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367030</xdr:colOff>
      <xdr:row>57</xdr:row>
      <xdr:rowOff>68580</xdr:rowOff>
    </xdr:to>
    <xdr:pic>
      <xdr:nvPicPr>
        <xdr:cNvPr id="35" name="ID_CE6818FC5AFA4A4AA9EE5705C92D5A2D" descr="post_object_image_1344039827"/>
        <xdr:cNvPicPr/>
      </xdr:nvPicPr>
      <xdr:blipFill>
        <a:blip r:embed="rId33"/>
        <a:stretch>
          <a:fillRect/>
        </a:stretch>
      </xdr:blipFill>
      <xdr:spPr>
        <a:xfrm>
          <a:off x="0" y="0"/>
          <a:ext cx="653923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579120</xdr:colOff>
      <xdr:row>15</xdr:row>
      <xdr:rowOff>30480</xdr:rowOff>
    </xdr:to>
    <xdr:pic>
      <xdr:nvPicPr>
        <xdr:cNvPr id="34" name="ID_24BD539BEB3C48939F63E3073D0B4F23" descr="post_object_image_3187933500"/>
        <xdr:cNvPicPr/>
      </xdr:nvPicPr>
      <xdr:blipFill>
        <a:blip r:embed="rId34"/>
        <a:stretch>
          <a:fillRect/>
        </a:stretch>
      </xdr:blipFill>
      <xdr:spPr>
        <a:xfrm>
          <a:off x="0" y="0"/>
          <a:ext cx="3048000" cy="2659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160020</xdr:colOff>
      <xdr:row>48</xdr:row>
      <xdr:rowOff>144780</xdr:rowOff>
    </xdr:to>
    <xdr:pic>
      <xdr:nvPicPr>
        <xdr:cNvPr id="40" name="ID_49A7A073692C4BEAA6F0E4D1CD147236" descr="post_object_image_3309307091"/>
        <xdr:cNvPicPr/>
      </xdr:nvPicPr>
      <xdr:blipFill>
        <a:blip r:embed="rId35"/>
        <a:stretch>
          <a:fillRect/>
        </a:stretch>
      </xdr:blipFill>
      <xdr:spPr>
        <a:xfrm>
          <a:off x="0" y="0"/>
          <a:ext cx="5715000" cy="855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541020</xdr:colOff>
      <xdr:row>34</xdr:row>
      <xdr:rowOff>137160</xdr:rowOff>
    </xdr:to>
    <xdr:pic>
      <xdr:nvPicPr>
        <xdr:cNvPr id="39" name="ID_AB2C834C0EFD4D948530F49912A47AE5" descr="post_object_image_2138645289"/>
        <xdr:cNvPicPr/>
      </xdr:nvPicPr>
      <xdr:blipFill>
        <a:blip r:embed="rId36"/>
        <a:stretch>
          <a:fillRect/>
        </a:stretch>
      </xdr:blipFill>
      <xdr:spPr>
        <a:xfrm>
          <a:off x="0" y="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160020</xdr:colOff>
      <xdr:row>51</xdr:row>
      <xdr:rowOff>91440</xdr:rowOff>
    </xdr:to>
    <xdr:pic>
      <xdr:nvPicPr>
        <xdr:cNvPr id="36" name="ID_237CA3C11C1246E2820929300B72BE64" descr="post_object_image_3281319120"/>
        <xdr:cNvPicPr/>
      </xdr:nvPicPr>
      <xdr:blipFill>
        <a:blip r:embed="rId37"/>
        <a:stretch>
          <a:fillRect/>
        </a:stretch>
      </xdr:blipFill>
      <xdr:spPr>
        <a:xfrm>
          <a:off x="0" y="0"/>
          <a:ext cx="5715000" cy="9029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304800</xdr:colOff>
      <xdr:row>46</xdr:row>
      <xdr:rowOff>167640</xdr:rowOff>
    </xdr:to>
    <xdr:pic>
      <xdr:nvPicPr>
        <xdr:cNvPr id="41" name="ID_CA23483CB34D4FA5B265C928BB69D8A2" descr="post_object_image_3016895966"/>
        <xdr:cNvPicPr/>
      </xdr:nvPicPr>
      <xdr:blipFill>
        <a:blip r:embed="rId38"/>
        <a:stretch>
          <a:fillRect/>
        </a:stretch>
      </xdr:blipFill>
      <xdr:spPr>
        <a:xfrm>
          <a:off x="0" y="0"/>
          <a:ext cx="4625340" cy="8229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203200</xdr:colOff>
      <xdr:row>7</xdr:row>
      <xdr:rowOff>81915</xdr:rowOff>
    </xdr:to>
    <xdr:pic>
      <xdr:nvPicPr>
        <xdr:cNvPr id="4" name="ID_10B23921385C4715A4CB1D15DDF37BDA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7506335" y="5581015"/>
          <a:ext cx="1437640" cy="1308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39</xdr:col>
      <xdr:colOff>68580</xdr:colOff>
      <xdr:row>86</xdr:row>
      <xdr:rowOff>15240</xdr:rowOff>
    </xdr:to>
    <xdr:pic>
      <xdr:nvPicPr>
        <xdr:cNvPr id="3" name="ID_4081B0D8CE4846E7A28034BDA004CA90"/>
        <xdr:cNvPicPr>
          <a:picLocks noChangeAspect="1"/>
        </xdr:cNvPicPr>
      </xdr:nvPicPr>
      <xdr:blipFill>
        <a:blip r:embed="rId40" r:link="rId6"/>
        <a:stretch>
          <a:fillRect/>
        </a:stretch>
      </xdr:blipFill>
      <xdr:spPr>
        <a:xfrm>
          <a:off x="8405495" y="4383405"/>
          <a:ext cx="24140160" cy="15087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205740</xdr:colOff>
      <xdr:row>62</xdr:row>
      <xdr:rowOff>106680</xdr:rowOff>
    </xdr:to>
    <xdr:pic>
      <xdr:nvPicPr>
        <xdr:cNvPr id="10" name="ID_D11FDA8DAD29422BB6BDEDBE2A2A113F"/>
        <xdr:cNvPicPr>
          <a:picLocks noChangeAspect="1"/>
        </xdr:cNvPicPr>
      </xdr:nvPicPr>
      <xdr:blipFill>
        <a:blip r:embed="rId41" r:link="rId6"/>
        <a:stretch>
          <a:fillRect/>
        </a:stretch>
      </xdr:blipFill>
      <xdr:spPr>
        <a:xfrm>
          <a:off x="8388350" y="6661150"/>
          <a:ext cx="8229600" cy="10972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609600</xdr:colOff>
      <xdr:row>50</xdr:row>
      <xdr:rowOff>144780</xdr:rowOff>
    </xdr:to>
    <xdr:pic>
      <xdr:nvPicPr>
        <xdr:cNvPr id="11" name="ID_68D5066C865B412FAD2C22091840D614"/>
        <xdr:cNvPicPr>
          <a:picLocks noChangeAspect="1"/>
        </xdr:cNvPicPr>
      </xdr:nvPicPr>
      <xdr:blipFill>
        <a:blip r:embed="rId42" r:link="rId6"/>
        <a:stretch>
          <a:fillRect/>
        </a:stretch>
      </xdr:blipFill>
      <xdr:spPr>
        <a:xfrm>
          <a:off x="8405495" y="17066895"/>
          <a:ext cx="4930140" cy="89077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541020</xdr:colOff>
      <xdr:row>46</xdr:row>
      <xdr:rowOff>68580</xdr:rowOff>
    </xdr:to>
    <xdr:pic>
      <xdr:nvPicPr>
        <xdr:cNvPr id="18" name="ID_3093A9ECD91C4D428F19EB8F8901CB50"/>
        <xdr:cNvPicPr>
          <a:picLocks noChangeAspect="1"/>
        </xdr:cNvPicPr>
      </xdr:nvPicPr>
      <xdr:blipFill>
        <a:blip r:embed="rId43" r:link="rId6"/>
        <a:stretch>
          <a:fillRect/>
        </a:stretch>
      </xdr:blipFill>
      <xdr:spPr>
        <a:xfrm>
          <a:off x="8278495" y="19309715"/>
          <a:ext cx="6096000" cy="81305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541020</xdr:colOff>
      <xdr:row>46</xdr:row>
      <xdr:rowOff>68580</xdr:rowOff>
    </xdr:to>
    <xdr:pic>
      <xdr:nvPicPr>
        <xdr:cNvPr id="22" name="ID_F47C24BEB2164E449F3DB2513EBC3F0A"/>
        <xdr:cNvPicPr>
          <a:picLocks noChangeAspect="1"/>
        </xdr:cNvPicPr>
      </xdr:nvPicPr>
      <xdr:blipFill>
        <a:blip r:embed="rId44" r:link="rId6"/>
        <a:stretch>
          <a:fillRect/>
        </a:stretch>
      </xdr:blipFill>
      <xdr:spPr>
        <a:xfrm>
          <a:off x="8405495" y="19335115"/>
          <a:ext cx="6096000" cy="81305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495300</xdr:colOff>
      <xdr:row>17</xdr:row>
      <xdr:rowOff>68580</xdr:rowOff>
    </xdr:to>
    <xdr:pic>
      <xdr:nvPicPr>
        <xdr:cNvPr id="25" name="ID_B9527A081FB94E3C9D0228D31EA319BE"/>
        <xdr:cNvPicPr>
          <a:picLocks noChangeAspect="1"/>
        </xdr:cNvPicPr>
      </xdr:nvPicPr>
      <xdr:blipFill>
        <a:blip r:embed="rId45" r:link="rId6"/>
        <a:stretch>
          <a:fillRect/>
        </a:stretch>
      </xdr:blipFill>
      <xdr:spPr>
        <a:xfrm>
          <a:off x="8321040" y="30032960"/>
          <a:ext cx="3581400" cy="3048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541020</xdr:colOff>
      <xdr:row>46</xdr:row>
      <xdr:rowOff>68580</xdr:rowOff>
    </xdr:to>
    <xdr:pic>
      <xdr:nvPicPr>
        <xdr:cNvPr id="27" name="ID_DF1AE2E1C7734FCAA560263B739B8BCD"/>
        <xdr:cNvPicPr>
          <a:picLocks noChangeAspect="1"/>
        </xdr:cNvPicPr>
      </xdr:nvPicPr>
      <xdr:blipFill>
        <a:blip r:embed="rId46" r:link="rId6"/>
        <a:stretch>
          <a:fillRect/>
        </a:stretch>
      </xdr:blipFill>
      <xdr:spPr>
        <a:xfrm>
          <a:off x="8422005" y="35265360"/>
          <a:ext cx="6096000" cy="81305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495300</xdr:colOff>
      <xdr:row>55</xdr:row>
      <xdr:rowOff>114300</xdr:rowOff>
    </xdr:to>
    <xdr:pic>
      <xdr:nvPicPr>
        <xdr:cNvPr id="29" name="ID_48F2545C365C4CC8892F738A9F609081"/>
        <xdr:cNvPicPr>
          <a:picLocks noChangeAspect="1"/>
        </xdr:cNvPicPr>
      </xdr:nvPicPr>
      <xdr:blipFill>
        <a:blip r:embed="rId47" r:link="rId6"/>
        <a:stretch>
          <a:fillRect/>
        </a:stretch>
      </xdr:blipFill>
      <xdr:spPr>
        <a:xfrm>
          <a:off x="8448040" y="37877750"/>
          <a:ext cx="9753600" cy="9753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396240</xdr:colOff>
      <xdr:row>44</xdr:row>
      <xdr:rowOff>91440</xdr:rowOff>
    </xdr:to>
    <xdr:pic>
      <xdr:nvPicPr>
        <xdr:cNvPr id="31" name="ID_D7C9D176DBE54B6194574C57F421DF7E"/>
        <xdr:cNvPicPr>
          <a:picLocks noChangeAspect="1"/>
        </xdr:cNvPicPr>
      </xdr:nvPicPr>
      <xdr:blipFill>
        <a:blip r:embed="rId48" r:link="rId6"/>
        <a:stretch>
          <a:fillRect/>
        </a:stretch>
      </xdr:blipFill>
      <xdr:spPr>
        <a:xfrm>
          <a:off x="8354695" y="37140515"/>
          <a:ext cx="7802880" cy="78028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37</xdr:col>
      <xdr:colOff>22860</xdr:colOff>
      <xdr:row>173</xdr:row>
      <xdr:rowOff>160020</xdr:rowOff>
    </xdr:to>
    <xdr:pic>
      <xdr:nvPicPr>
        <xdr:cNvPr id="42" name="ID_2D04D48460CC4DFF80BB642E40F6FF57"/>
        <xdr:cNvPicPr>
          <a:picLocks noChangeAspect="1"/>
        </xdr:cNvPicPr>
      </xdr:nvPicPr>
      <xdr:blipFill>
        <a:blip r:embed="rId49" r:link="rId6"/>
        <a:stretch>
          <a:fillRect/>
        </a:stretch>
      </xdr:blipFill>
      <xdr:spPr>
        <a:xfrm>
          <a:off x="8346440" y="49576990"/>
          <a:ext cx="22860000" cy="30480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106680</xdr:colOff>
      <xdr:row>21</xdr:row>
      <xdr:rowOff>129540</xdr:rowOff>
    </xdr:to>
    <xdr:pic>
      <xdr:nvPicPr>
        <xdr:cNvPr id="44" name="ID_E2AB3276FF934E5DAAC65C3902BE50CD"/>
        <xdr:cNvPicPr>
          <a:picLocks noChangeAspect="1"/>
        </xdr:cNvPicPr>
      </xdr:nvPicPr>
      <xdr:blipFill>
        <a:blip r:embed="rId50" r:link="rId6"/>
        <a:stretch>
          <a:fillRect/>
        </a:stretch>
      </xdr:blipFill>
      <xdr:spPr>
        <a:xfrm>
          <a:off x="8286750" y="55465980"/>
          <a:ext cx="3810000" cy="3810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106680</xdr:colOff>
      <xdr:row>34</xdr:row>
      <xdr:rowOff>137160</xdr:rowOff>
    </xdr:to>
    <xdr:pic>
      <xdr:nvPicPr>
        <xdr:cNvPr id="51" name="ID_83ADABF943354A59AE0BCB6778EF742A"/>
        <xdr:cNvPicPr>
          <a:picLocks noChangeAspect="1"/>
        </xdr:cNvPicPr>
      </xdr:nvPicPr>
      <xdr:blipFill>
        <a:blip r:embed="rId51" r:link="rId6"/>
        <a:stretch>
          <a:fillRect/>
        </a:stretch>
      </xdr:blipFill>
      <xdr:spPr>
        <a:xfrm>
          <a:off x="8261985" y="56127015"/>
          <a:ext cx="8130540" cy="6096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21</xdr:col>
      <xdr:colOff>7620</xdr:colOff>
      <xdr:row>55</xdr:row>
      <xdr:rowOff>83820</xdr:rowOff>
    </xdr:to>
    <xdr:pic>
      <xdr:nvPicPr>
        <xdr:cNvPr id="52" name="ID_E4EC3CBC541641F3916562C7CD16AEB5"/>
        <xdr:cNvPicPr>
          <a:picLocks noChangeAspect="1"/>
        </xdr:cNvPicPr>
      </xdr:nvPicPr>
      <xdr:blipFill>
        <a:blip r:embed="rId52" r:link="rId6"/>
        <a:stretch>
          <a:fillRect/>
        </a:stretch>
      </xdr:blipFill>
      <xdr:spPr>
        <a:xfrm>
          <a:off x="8303895" y="66951225"/>
          <a:ext cx="12969240" cy="9723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541020</xdr:colOff>
      <xdr:row>46</xdr:row>
      <xdr:rowOff>68580</xdr:rowOff>
    </xdr:to>
    <xdr:pic>
      <xdr:nvPicPr>
        <xdr:cNvPr id="53" name="ID_F2C2E9AC468F4E80B66D8C16853B6C23"/>
        <xdr:cNvPicPr>
          <a:picLocks noChangeAspect="1"/>
        </xdr:cNvPicPr>
      </xdr:nvPicPr>
      <xdr:blipFill>
        <a:blip r:embed="rId53" r:link="rId6"/>
        <a:stretch>
          <a:fillRect/>
        </a:stretch>
      </xdr:blipFill>
      <xdr:spPr>
        <a:xfrm>
          <a:off x="8295640" y="67873880"/>
          <a:ext cx="6096000" cy="81305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106680</xdr:colOff>
      <xdr:row>21</xdr:row>
      <xdr:rowOff>129540</xdr:rowOff>
    </xdr:to>
    <xdr:pic>
      <xdr:nvPicPr>
        <xdr:cNvPr id="54" name="ID_E7E8FD16B9C14851BE97FA167E3AB421"/>
        <xdr:cNvPicPr>
          <a:picLocks noChangeAspect="1"/>
        </xdr:cNvPicPr>
      </xdr:nvPicPr>
      <xdr:blipFill>
        <a:blip r:embed="rId54" r:link="rId6"/>
        <a:stretch>
          <a:fillRect/>
        </a:stretch>
      </xdr:blipFill>
      <xdr:spPr>
        <a:xfrm>
          <a:off x="8312785" y="68762880"/>
          <a:ext cx="3810000" cy="3810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556260</xdr:colOff>
      <xdr:row>19</xdr:row>
      <xdr:rowOff>15240</xdr:rowOff>
    </xdr:to>
    <xdr:pic>
      <xdr:nvPicPr>
        <xdr:cNvPr id="55" name="ID_CFC7B867A1A84188A7267D9AFB815E55"/>
        <xdr:cNvPicPr>
          <a:picLocks noChangeAspect="1"/>
        </xdr:cNvPicPr>
      </xdr:nvPicPr>
      <xdr:blipFill>
        <a:blip r:embed="rId55" r:link="rId6"/>
        <a:stretch>
          <a:fillRect/>
        </a:stretch>
      </xdr:blipFill>
      <xdr:spPr>
        <a:xfrm>
          <a:off x="8312150" y="70210045"/>
          <a:ext cx="4876800" cy="33451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160020</xdr:colOff>
      <xdr:row>61</xdr:row>
      <xdr:rowOff>167640</xdr:rowOff>
    </xdr:to>
    <xdr:pic>
      <xdr:nvPicPr>
        <xdr:cNvPr id="56" name="ID_6360374447A2444382FCA99B682313EC"/>
        <xdr:cNvPicPr>
          <a:picLocks noChangeAspect="1"/>
        </xdr:cNvPicPr>
      </xdr:nvPicPr>
      <xdr:blipFill>
        <a:blip r:embed="rId56" r:link="rId6"/>
        <a:stretch>
          <a:fillRect/>
        </a:stretch>
      </xdr:blipFill>
      <xdr:spPr>
        <a:xfrm>
          <a:off x="8346440" y="73169780"/>
          <a:ext cx="5715000" cy="10858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106680</xdr:colOff>
      <xdr:row>21</xdr:row>
      <xdr:rowOff>129540</xdr:rowOff>
    </xdr:to>
    <xdr:pic>
      <xdr:nvPicPr>
        <xdr:cNvPr id="57" name="ID_3472C9055781429982D2A7ED6E026F32"/>
        <xdr:cNvPicPr>
          <a:picLocks noChangeAspect="1"/>
        </xdr:cNvPicPr>
      </xdr:nvPicPr>
      <xdr:blipFill>
        <a:blip r:embed="rId57" r:link="rId6"/>
        <a:stretch>
          <a:fillRect/>
        </a:stretch>
      </xdr:blipFill>
      <xdr:spPr>
        <a:xfrm>
          <a:off x="8295005" y="75794235"/>
          <a:ext cx="3810000" cy="3810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514985</xdr:colOff>
      <xdr:row>9</xdr:row>
      <xdr:rowOff>3175</xdr:rowOff>
    </xdr:to>
    <xdr:pic>
      <xdr:nvPicPr>
        <xdr:cNvPr id="58" name="ID_844632A8B63543C9B6DB230138A8A3BA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8205470" y="78231365"/>
          <a:ext cx="1749425" cy="15805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tem.jd.com/10144052319448.html#crumb-wrap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2"/>
  <sheetViews>
    <sheetView tabSelected="1" zoomScale="90" zoomScaleNormal="90" workbookViewId="0">
      <pane ySplit="2" topLeftCell="A3" activePane="bottomLeft" state="frozen"/>
      <selection/>
      <selection pane="bottomLeft" activeCell="C5" sqref="C5"/>
    </sheetView>
  </sheetViews>
  <sheetFormatPr defaultColWidth="8.66666666666667" defaultRowHeight="13.8"/>
  <cols>
    <col min="1" max="1" width="14.3148148148148" style="1" customWidth="1"/>
    <col min="2" max="2" width="14.9351851851852" style="1" customWidth="1"/>
    <col min="3" max="3" width="18.2592592592593" style="1" customWidth="1"/>
    <col min="4" max="4" width="44.3148148148148" style="1" customWidth="1"/>
    <col min="5" max="6" width="26.6666666666667" style="1" customWidth="1"/>
    <col min="7" max="7" width="12.0833333333333" style="1" customWidth="1"/>
    <col min="8" max="8" width="11.3796296296296" style="1" customWidth="1"/>
    <col min="9" max="9" width="12.1388888888889" style="1" customWidth="1"/>
    <col min="10" max="10" width="14.5648148148148" style="2" customWidth="1"/>
    <col min="11" max="11" width="19.037037037037" style="2" customWidth="1"/>
    <col min="12" max="12" width="14.8148148148148" style="3" customWidth="1"/>
    <col min="13" max="14" width="8.66666666666667" style="4"/>
    <col min="15" max="15" width="21.0648148148148" style="4" customWidth="1"/>
    <col min="16" max="16381" width="8.66666666666667" style="4"/>
  </cols>
  <sheetData>
    <row r="1" ht="36.5" customHeight="1" spans="1:1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ht="32" customHeight="1" spans="1:15">
      <c r="A2" s="7" t="s">
        <v>1</v>
      </c>
      <c r="B2" s="8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9" t="s">
        <v>10</v>
      </c>
      <c r="K2" s="9" t="s">
        <v>11</v>
      </c>
      <c r="L2" s="10" t="s">
        <v>12</v>
      </c>
    </row>
    <row r="3" ht="65" customHeight="1" spans="1:15">
      <c r="A3" s="11"/>
      <c r="B3" s="12"/>
      <c r="C3" s="13"/>
      <c r="D3" s="13"/>
      <c r="E3" s="13"/>
      <c r="F3" s="13"/>
      <c r="G3" s="14">
        <f>SUM(G4:G73)</f>
        <v>135</v>
      </c>
      <c r="H3" s="13"/>
      <c r="I3" s="14">
        <f>SUM(I4:I73)</f>
        <v>1576.5</v>
      </c>
      <c r="J3" s="15"/>
      <c r="K3" s="15"/>
      <c r="L3" s="10"/>
      <c r="M3"/>
      <c r="N3"/>
      <c r="O3"/>
    </row>
    <row r="4" ht="117" customHeight="1" spans="1:15">
      <c r="A4" s="16">
        <v>1</v>
      </c>
      <c r="B4" s="17" t="s">
        <v>13</v>
      </c>
      <c r="C4" s="18" t="s">
        <v>14</v>
      </c>
      <c r="D4" s="19" t="s">
        <v>15</v>
      </c>
      <c r="E4" s="20" t="s">
        <v>16</v>
      </c>
      <c r="F4" s="20" t="str">
        <f>_xlfn.DISPIMG("ID_5DDD5C7BC1BB4BCAB2604AA0773D8386",1)</f>
        <v>=DISPIMG("ID_5DDD5C7BC1BB4BCAB2604AA0773D8386",1)</v>
      </c>
      <c r="G4" s="18">
        <v>1</v>
      </c>
      <c r="H4" s="18">
        <v>27</v>
      </c>
      <c r="I4" s="21">
        <f>H4*G4</f>
        <v>27</v>
      </c>
      <c r="J4" s="22" t="s">
        <v>17</v>
      </c>
      <c r="K4" s="23" t="s">
        <v>18</v>
      </c>
      <c r="L4" s="24" t="s">
        <v>19</v>
      </c>
    </row>
    <row r="5" ht="85" customHeight="1" spans="1:15">
      <c r="A5" s="16">
        <v>2</v>
      </c>
      <c r="B5" s="25"/>
      <c r="C5" s="26" t="s">
        <v>20</v>
      </c>
      <c r="D5" s="26" t="s">
        <v>21</v>
      </c>
      <c r="E5" s="20" t="s">
        <v>16</v>
      </c>
      <c r="F5" s="20" t="str">
        <f>_xlfn.DISPIMG("ID_278B0B22F6354AE19AEC3FBBD3999A6D",1)</f>
        <v>=DISPIMG("ID_278B0B22F6354AE19AEC3FBBD3999A6D",1)</v>
      </c>
      <c r="G5" s="18">
        <v>1</v>
      </c>
      <c r="H5" s="21">
        <v>27</v>
      </c>
      <c r="I5" s="21">
        <f>H5*G5</f>
        <v>27</v>
      </c>
      <c r="J5" s="22" t="s">
        <v>17</v>
      </c>
      <c r="K5" s="23" t="s">
        <v>18</v>
      </c>
      <c r="L5" s="24" t="s">
        <v>19</v>
      </c>
    </row>
    <row r="6" ht="59" customHeight="1" spans="1:15">
      <c r="A6" s="16">
        <v>3</v>
      </c>
      <c r="B6" s="25"/>
      <c r="C6" s="18" t="s">
        <v>14</v>
      </c>
      <c r="D6" s="20" t="s">
        <v>22</v>
      </c>
      <c r="E6" s="20" t="s">
        <v>16</v>
      </c>
      <c r="F6" s="27" t="str">
        <f>_xlfn.DISPIMG("ID_4081B0D8CE4846E7A28034BDA004CA90",1)</f>
        <v>=DISPIMG("ID_4081B0D8CE4846E7A28034BDA004CA90",1)</v>
      </c>
      <c r="G6" s="20">
        <v>1</v>
      </c>
      <c r="H6" s="20">
        <v>1</v>
      </c>
      <c r="I6" s="20">
        <f>H6*G6</f>
        <v>1</v>
      </c>
      <c r="J6" s="22" t="s">
        <v>17</v>
      </c>
      <c r="K6" s="23" t="s">
        <v>18</v>
      </c>
      <c r="L6" s="24" t="s">
        <v>19</v>
      </c>
    </row>
    <row r="7" ht="119" customHeight="1" spans="1:15">
      <c r="A7" s="16">
        <v>4</v>
      </c>
      <c r="B7" s="25"/>
      <c r="C7" s="19" t="s">
        <v>23</v>
      </c>
      <c r="D7" s="28" t="s">
        <v>24</v>
      </c>
      <c r="E7" s="20" t="s">
        <v>16</v>
      </c>
      <c r="F7" s="20" t="str">
        <f>_xlfn.DISPIMG("ID_10B23921385C4715A4CB1D15DDF37BDA",1)</f>
        <v>=DISPIMG("ID_10B23921385C4715A4CB1D15DDF37BDA",1)</v>
      </c>
      <c r="G7" s="18">
        <v>1</v>
      </c>
      <c r="H7" s="18">
        <v>168</v>
      </c>
      <c r="I7" s="21">
        <f>H7*G7</f>
        <v>168</v>
      </c>
      <c r="J7" s="22" t="s">
        <v>17</v>
      </c>
      <c r="K7" s="23" t="s">
        <v>18</v>
      </c>
      <c r="L7" s="24" t="s">
        <v>19</v>
      </c>
    </row>
    <row r="8" ht="213" customHeight="1" spans="1:15">
      <c r="A8" s="16">
        <v>5</v>
      </c>
      <c r="B8" s="25"/>
      <c r="C8" s="29" t="s">
        <v>25</v>
      </c>
      <c r="D8" s="30" t="s">
        <v>26</v>
      </c>
      <c r="E8" s="31" t="s">
        <v>27</v>
      </c>
      <c r="F8" s="32" t="str">
        <f>_xlfn.DISPIMG("ID_D11FDA8DAD29422BB6BDEDBE2A2A113F",1)</f>
        <v>=DISPIMG("ID_D11FDA8DAD29422BB6BDEDBE2A2A113F",1)</v>
      </c>
      <c r="G8" s="33">
        <v>1</v>
      </c>
      <c r="H8" s="33">
        <v>18</v>
      </c>
      <c r="I8" s="33">
        <v>18</v>
      </c>
      <c r="J8" s="34" t="s">
        <v>17</v>
      </c>
      <c r="K8" s="35" t="s">
        <v>18</v>
      </c>
      <c r="L8" s="36" t="s">
        <v>19</v>
      </c>
    </row>
    <row r="9" ht="225" customHeight="1" spans="1:15">
      <c r="A9" s="16">
        <v>6</v>
      </c>
      <c r="B9" s="17" t="s">
        <v>28</v>
      </c>
      <c r="C9" s="29" t="s">
        <v>29</v>
      </c>
      <c r="D9" s="37" t="s">
        <v>30</v>
      </c>
      <c r="E9" s="29" t="s">
        <v>27</v>
      </c>
      <c r="F9" s="29" t="str">
        <f>_xlfn.DISPIMG("ID_C8BFDE56E3B143328DB31A12F6271CFB",1)</f>
        <v>=DISPIMG("ID_C8BFDE56E3B143328DB31A12F6271CFB",1)</v>
      </c>
      <c r="G9" s="29">
        <v>1</v>
      </c>
      <c r="H9" s="29">
        <v>158</v>
      </c>
      <c r="I9" s="31">
        <f>H9*G9</f>
        <v>158</v>
      </c>
      <c r="J9" s="35" t="s">
        <v>31</v>
      </c>
      <c r="K9" s="35" t="s">
        <v>18</v>
      </c>
      <c r="L9" s="36" t="s">
        <v>32</v>
      </c>
    </row>
    <row r="10" ht="108" customHeight="1" spans="1:15">
      <c r="A10" s="16">
        <v>7</v>
      </c>
      <c r="B10" s="38" t="s">
        <v>33</v>
      </c>
      <c r="C10" s="39" t="s">
        <v>34</v>
      </c>
      <c r="D10" s="18" t="s">
        <v>35</v>
      </c>
      <c r="E10" s="20" t="s">
        <v>16</v>
      </c>
      <c r="F10" s="20" t="str">
        <f>_xlfn.DISPIMG("ID_9673FEE437FE453F8325BF560C056736",1)</f>
        <v>=DISPIMG("ID_9673FEE437FE453F8325BF560C056736",1)</v>
      </c>
      <c r="G10" s="18">
        <v>20</v>
      </c>
      <c r="H10" s="18">
        <v>1</v>
      </c>
      <c r="I10" s="21">
        <f>H10*G10</f>
        <v>20</v>
      </c>
      <c r="J10" s="40" t="s">
        <v>17</v>
      </c>
      <c r="K10" s="41" t="s">
        <v>36</v>
      </c>
      <c r="L10" s="24" t="s">
        <v>37</v>
      </c>
    </row>
    <row r="11" ht="119" customHeight="1" spans="1:15">
      <c r="A11" s="16">
        <v>8</v>
      </c>
      <c r="B11" s="38"/>
      <c r="C11" s="39" t="s">
        <v>38</v>
      </c>
      <c r="D11" s="18" t="s">
        <v>39</v>
      </c>
      <c r="E11" s="20" t="s">
        <v>16</v>
      </c>
      <c r="F11" s="20" t="str">
        <f>_xlfn.DISPIMG("ID_B6CAAA93766D45978168DA4C11542F45",1)</f>
        <v>=DISPIMG("ID_B6CAAA93766D45978168DA4C11542F45",1)</v>
      </c>
      <c r="G11" s="18">
        <v>3</v>
      </c>
      <c r="H11" s="18">
        <v>3</v>
      </c>
      <c r="I11" s="21">
        <f>H11*G11</f>
        <v>9</v>
      </c>
      <c r="J11" s="40" t="s">
        <v>17</v>
      </c>
      <c r="K11" s="23" t="s">
        <v>40</v>
      </c>
      <c r="L11" s="24" t="s">
        <v>41</v>
      </c>
    </row>
    <row r="12" ht="154" customHeight="1" spans="1:15">
      <c r="A12" s="16">
        <v>9</v>
      </c>
      <c r="B12" s="38"/>
      <c r="C12" s="39" t="s">
        <v>42</v>
      </c>
      <c r="D12" s="42" t="s">
        <v>43</v>
      </c>
      <c r="E12" s="20" t="s">
        <v>16</v>
      </c>
      <c r="F12" s="20" t="str">
        <f>_xlfn.DISPIMG("ID_AB2C834C0EFD4D948530F49912A47AE5",1)</f>
        <v>=DISPIMG("ID_AB2C834C0EFD4D948530F49912A47AE5",1)</v>
      </c>
      <c r="G12" s="18">
        <v>1</v>
      </c>
      <c r="H12" s="18">
        <v>6</v>
      </c>
      <c r="I12" s="21">
        <f>H12*G12</f>
        <v>6</v>
      </c>
      <c r="J12" s="40" t="s">
        <v>17</v>
      </c>
      <c r="K12" s="23" t="s">
        <v>40</v>
      </c>
      <c r="L12" s="24" t="s">
        <v>41</v>
      </c>
    </row>
    <row r="13" ht="139" customHeight="1" spans="1:15">
      <c r="A13" s="16">
        <v>10</v>
      </c>
      <c r="B13" s="38"/>
      <c r="C13" s="18" t="s">
        <v>44</v>
      </c>
      <c r="D13" s="28" t="s">
        <v>45</v>
      </c>
      <c r="E13" s="20" t="s">
        <v>16</v>
      </c>
      <c r="F13" s="43" t="str">
        <f>_xlfn.DISPIMG("ID_3093A9ECD91C4D428F19EB8F8901CB50",1)</f>
        <v>=DISPIMG("ID_3093A9ECD91C4D428F19EB8F8901CB50",1)</v>
      </c>
      <c r="G13" s="44">
        <v>1</v>
      </c>
      <c r="H13" s="44">
        <v>17</v>
      </c>
      <c r="I13" s="20">
        <f>H13*G13</f>
        <v>17</v>
      </c>
      <c r="J13" s="23" t="s">
        <v>17</v>
      </c>
      <c r="K13" s="23" t="s">
        <v>40</v>
      </c>
      <c r="L13" s="24" t="s">
        <v>41</v>
      </c>
    </row>
    <row r="14" ht="80" customHeight="1" spans="1:15">
      <c r="A14" s="16">
        <v>11</v>
      </c>
      <c r="B14" s="38"/>
      <c r="C14" s="18" t="s">
        <v>46</v>
      </c>
      <c r="D14" s="45" t="s">
        <v>47</v>
      </c>
      <c r="E14" s="20" t="s">
        <v>16</v>
      </c>
      <c r="F14" s="43" t="str">
        <f>_xlfn.DISPIMG("ID_F47C24BEB2164E449F3DB2513EBC3F0A",1)</f>
        <v>=DISPIMG("ID_F47C24BEB2164E449F3DB2513EBC3F0A",1)</v>
      </c>
      <c r="G14" s="20">
        <v>1</v>
      </c>
      <c r="H14" s="20">
        <v>8</v>
      </c>
      <c r="I14" s="20">
        <f>H14*G14</f>
        <v>8</v>
      </c>
      <c r="J14" s="23" t="s">
        <v>17</v>
      </c>
      <c r="K14" s="23" t="s">
        <v>40</v>
      </c>
      <c r="L14" s="24" t="s">
        <v>41</v>
      </c>
    </row>
    <row r="15" ht="191" customHeight="1" spans="1:15">
      <c r="A15" s="16">
        <v>12</v>
      </c>
      <c r="B15" s="38"/>
      <c r="C15" s="46" t="s">
        <v>48</v>
      </c>
      <c r="D15" s="30" t="s">
        <v>49</v>
      </c>
      <c r="E15" s="33" t="s">
        <v>27</v>
      </c>
      <c r="F15" s="47" t="str">
        <f>_xlfn.DISPIMG("ID_68D5066C865B412FAD2C22091840D614",1)</f>
        <v>=DISPIMG("ID_68D5066C865B412FAD2C22091840D614",1)</v>
      </c>
      <c r="G15" s="33">
        <v>1</v>
      </c>
      <c r="H15" s="33">
        <v>5</v>
      </c>
      <c r="I15" s="33">
        <f>H15*G15</f>
        <v>5</v>
      </c>
      <c r="J15" s="48" t="s">
        <v>17</v>
      </c>
      <c r="K15" s="49" t="s">
        <v>40</v>
      </c>
      <c r="L15" s="36" t="s">
        <v>50</v>
      </c>
    </row>
    <row r="16" ht="86" customHeight="1" spans="1:15">
      <c r="A16" s="16">
        <v>13</v>
      </c>
      <c r="B16" s="17" t="s">
        <v>28</v>
      </c>
      <c r="C16" s="29" t="s">
        <v>51</v>
      </c>
      <c r="D16" s="29" t="s">
        <v>52</v>
      </c>
      <c r="E16" s="29" t="s">
        <v>27</v>
      </c>
      <c r="F16" s="50" t="str">
        <f>_xlfn.DISPIMG("ID_0B25B7DEB8C549E69037C970CC1E067E",1)</f>
        <v>=DISPIMG("ID_0B25B7DEB8C549E69037C970CC1E067E",1)</v>
      </c>
      <c r="G16" s="29">
        <v>1</v>
      </c>
      <c r="H16" s="29">
        <v>18</v>
      </c>
      <c r="I16" s="31">
        <f>H16*G16</f>
        <v>18</v>
      </c>
      <c r="J16" s="35" t="s">
        <v>17</v>
      </c>
      <c r="K16" s="35" t="s">
        <v>53</v>
      </c>
      <c r="L16" s="36" t="s">
        <v>50</v>
      </c>
    </row>
    <row r="17" ht="78" customHeight="1" spans="1:15">
      <c r="A17" s="16">
        <v>14</v>
      </c>
      <c r="B17" s="25"/>
      <c r="C17" s="29" t="s">
        <v>54</v>
      </c>
      <c r="D17" s="29" t="s">
        <v>55</v>
      </c>
      <c r="E17" s="29" t="s">
        <v>27</v>
      </c>
      <c r="F17" s="33" t="s">
        <v>56</v>
      </c>
      <c r="G17" s="29">
        <v>1</v>
      </c>
      <c r="H17" s="29">
        <v>3</v>
      </c>
      <c r="I17" s="31">
        <f>H17*G17</f>
        <v>3</v>
      </c>
      <c r="J17" s="35" t="s">
        <v>17</v>
      </c>
      <c r="K17" s="35" t="s">
        <v>57</v>
      </c>
      <c r="L17" s="36" t="s">
        <v>50</v>
      </c>
    </row>
    <row r="18" ht="93" customHeight="1" spans="1:15">
      <c r="A18" s="16">
        <v>15</v>
      </c>
      <c r="B18" s="25"/>
      <c r="C18" s="29" t="s">
        <v>58</v>
      </c>
      <c r="D18" s="37" t="s">
        <v>59</v>
      </c>
      <c r="E18" s="29" t="s">
        <v>27</v>
      </c>
      <c r="F18" s="33" t="str">
        <f>_xlfn.DISPIMG("ID_070B961B93864A0B8D2FA046B4206D9B",1)</f>
        <v>=DISPIMG("ID_070B961B93864A0B8D2FA046B4206D9B",1)</v>
      </c>
      <c r="G18" s="29">
        <v>1</v>
      </c>
      <c r="H18" s="29">
        <v>35</v>
      </c>
      <c r="I18" s="31">
        <f>H18*G18</f>
        <v>35</v>
      </c>
      <c r="J18" s="35" t="s">
        <v>17</v>
      </c>
      <c r="K18" s="35" t="s">
        <v>60</v>
      </c>
      <c r="L18" s="36" t="s">
        <v>50</v>
      </c>
    </row>
    <row r="19" ht="119" customHeight="1" spans="1:15">
      <c r="A19" s="16">
        <v>16</v>
      </c>
      <c r="B19" s="25"/>
      <c r="C19" s="29" t="s">
        <v>61</v>
      </c>
      <c r="D19" s="29" t="s">
        <v>62</v>
      </c>
      <c r="E19" s="29" t="s">
        <v>27</v>
      </c>
      <c r="F19" s="33" t="str">
        <f>_xlfn.DISPIMG("ID_9E5E6F418A4E4D9C817579701453C240",1)</f>
        <v>=DISPIMG("ID_9E5E6F418A4E4D9C817579701453C240",1)</v>
      </c>
      <c r="G19" s="29">
        <v>1</v>
      </c>
      <c r="H19" s="29">
        <v>11.9</v>
      </c>
      <c r="I19" s="31">
        <f>H19*G19</f>
        <v>11.9</v>
      </c>
      <c r="J19" s="35" t="s">
        <v>17</v>
      </c>
      <c r="K19" s="35" t="s">
        <v>63</v>
      </c>
      <c r="L19" s="36" t="s">
        <v>41</v>
      </c>
    </row>
    <row r="20" ht="91" customHeight="1" spans="1:15">
      <c r="A20" s="16">
        <v>17</v>
      </c>
      <c r="B20" s="25"/>
      <c r="C20" s="29" t="s">
        <v>64</v>
      </c>
      <c r="D20" s="29" t="s">
        <v>65</v>
      </c>
      <c r="E20" s="29" t="s">
        <v>27</v>
      </c>
      <c r="F20" s="51" t="str">
        <f>_xlfn.DISPIMG("ID_AAB851D426474759B6D0CBAFF50B48B8",1)</f>
        <v>=DISPIMG("ID_AAB851D426474759B6D0CBAFF50B48B8",1)</v>
      </c>
      <c r="G20" s="29">
        <v>1</v>
      </c>
      <c r="H20" s="29">
        <v>8</v>
      </c>
      <c r="I20" s="31">
        <f>H20*G20</f>
        <v>8</v>
      </c>
      <c r="J20" s="35" t="s">
        <v>17</v>
      </c>
      <c r="K20" s="35" t="s">
        <v>63</v>
      </c>
      <c r="L20" s="36" t="s">
        <v>41</v>
      </c>
    </row>
    <row r="21" ht="78" customHeight="1" spans="1:15">
      <c r="A21" s="16">
        <v>18</v>
      </c>
      <c r="B21" s="25"/>
      <c r="C21" s="29" t="s">
        <v>66</v>
      </c>
      <c r="D21" s="29" t="s">
        <v>67</v>
      </c>
      <c r="E21" s="29" t="s">
        <v>27</v>
      </c>
      <c r="F21" s="51" t="str">
        <f>_xlfn.DISPIMG("ID_8F4ADAE091D04760814185909EC373CE",1)</f>
        <v>=DISPIMG("ID_8F4ADAE091D04760814185909EC373CE",1)</v>
      </c>
      <c r="G21" s="29">
        <v>1</v>
      </c>
      <c r="H21" s="29">
        <v>16</v>
      </c>
      <c r="I21" s="31">
        <f>H21*G21</f>
        <v>16</v>
      </c>
      <c r="J21" s="35" t="s">
        <v>17</v>
      </c>
      <c r="K21" s="35" t="s">
        <v>63</v>
      </c>
      <c r="L21" s="36" t="s">
        <v>50</v>
      </c>
    </row>
    <row r="22" ht="70" customHeight="1" spans="1:15">
      <c r="A22" s="16">
        <v>19</v>
      </c>
      <c r="B22" s="25"/>
      <c r="C22" s="18" t="s">
        <v>68</v>
      </c>
      <c r="D22" s="18" t="s">
        <v>69</v>
      </c>
      <c r="E22" s="52" t="s">
        <v>16</v>
      </c>
      <c r="F22" s="53" t="str">
        <f>_xlfn.DISPIMG("ID_A6F405AB70AE4ACCA075E03EDC7E5D98",1)</f>
        <v>=DISPIMG("ID_A6F405AB70AE4ACCA075E03EDC7E5D98",1)</v>
      </c>
      <c r="G22" s="18">
        <v>1</v>
      </c>
      <c r="H22" s="18">
        <v>6</v>
      </c>
      <c r="I22" s="21">
        <f>H22*G22</f>
        <v>6</v>
      </c>
      <c r="J22" s="23" t="s">
        <v>17</v>
      </c>
      <c r="K22" s="23" t="s">
        <v>70</v>
      </c>
      <c r="L22" s="24" t="s">
        <v>50</v>
      </c>
    </row>
    <row r="23" ht="60" customHeight="1" spans="1:15">
      <c r="A23" s="16">
        <v>20</v>
      </c>
      <c r="B23" s="25"/>
      <c r="C23" s="18" t="s">
        <v>71</v>
      </c>
      <c r="D23" s="26" t="s">
        <v>72</v>
      </c>
      <c r="E23" s="52" t="s">
        <v>16</v>
      </c>
      <c r="F23" s="27" t="str">
        <f>_xlfn.DISPIMG("ID_B9527A081FB94E3C9D0228D31EA319BE",1)</f>
        <v>=DISPIMG("ID_B9527A081FB94E3C9D0228D31EA319BE",1)</v>
      </c>
      <c r="G23" s="18">
        <v>2</v>
      </c>
      <c r="H23" s="21">
        <v>1</v>
      </c>
      <c r="I23" s="21">
        <f>H23*G23</f>
        <v>2</v>
      </c>
      <c r="J23" s="23" t="s">
        <v>17</v>
      </c>
      <c r="K23" s="23" t="s">
        <v>73</v>
      </c>
      <c r="L23" s="24" t="s">
        <v>50</v>
      </c>
    </row>
    <row r="24" ht="78" customHeight="1" spans="1:15">
      <c r="A24" s="16">
        <v>21</v>
      </c>
      <c r="B24" s="25"/>
      <c r="C24" s="18" t="s">
        <v>74</v>
      </c>
      <c r="D24" s="18" t="s">
        <v>75</v>
      </c>
      <c r="E24" s="52" t="s">
        <v>16</v>
      </c>
      <c r="F24" s="20" t="str">
        <f>_xlfn.DISPIMG("ID_8FEF096660BC4195AEAD3B5871499AAC",1)</f>
        <v>=DISPIMG("ID_8FEF096660BC4195AEAD3B5871499AAC",1)</v>
      </c>
      <c r="G24" s="18">
        <v>1</v>
      </c>
      <c r="H24" s="18">
        <v>3</v>
      </c>
      <c r="I24" s="21">
        <f>H24*G24</f>
        <v>3</v>
      </c>
      <c r="J24" s="23" t="s">
        <v>17</v>
      </c>
      <c r="K24" s="54" t="s">
        <v>73</v>
      </c>
      <c r="L24" s="24" t="s">
        <v>50</v>
      </c>
    </row>
    <row r="25" ht="78" customHeight="1" spans="1:15">
      <c r="A25" s="16">
        <v>22</v>
      </c>
      <c r="B25" s="25"/>
      <c r="C25" s="18" t="s">
        <v>76</v>
      </c>
      <c r="D25" s="18" t="s">
        <v>77</v>
      </c>
      <c r="E25" s="52" t="s">
        <v>16</v>
      </c>
      <c r="F25" s="20" t="str">
        <f>_xlfn.DISPIMG("ID_0A264DFEB58445EC9545AB84377538D1",1)</f>
        <v>=DISPIMG("ID_0A264DFEB58445EC9545AB84377538D1",1)</v>
      </c>
      <c r="G25" s="18">
        <v>1</v>
      </c>
      <c r="H25" s="18">
        <v>1</v>
      </c>
      <c r="I25" s="21">
        <f>H25*G25</f>
        <v>1</v>
      </c>
      <c r="J25" s="23" t="s">
        <v>17</v>
      </c>
      <c r="K25" s="23" t="s">
        <v>73</v>
      </c>
      <c r="L25" s="24" t="s">
        <v>50</v>
      </c>
    </row>
    <row r="26" ht="102" customHeight="1" spans="1:15">
      <c r="A26" s="16">
        <v>23</v>
      </c>
      <c r="B26" s="38" t="s">
        <v>13</v>
      </c>
      <c r="C26" s="18" t="s">
        <v>78</v>
      </c>
      <c r="D26" s="26" t="s">
        <v>79</v>
      </c>
      <c r="E26" s="52" t="s">
        <v>16</v>
      </c>
      <c r="F26" s="20" t="str">
        <f>_xlfn.DISPIMG("ID_4FC7E8F4CC284223A3D4FE908948BE28",1)</f>
        <v>=DISPIMG("ID_4FC7E8F4CC284223A3D4FE908948BE28",1)</v>
      </c>
      <c r="G26" s="18">
        <v>2</v>
      </c>
      <c r="H26" s="21">
        <v>2.3</v>
      </c>
      <c r="I26" s="21">
        <f>H26*G26</f>
        <v>4.6</v>
      </c>
      <c r="J26" s="23" t="s">
        <v>17</v>
      </c>
      <c r="K26" s="23" t="s">
        <v>80</v>
      </c>
      <c r="L26" s="24" t="s">
        <v>50</v>
      </c>
    </row>
    <row r="27" ht="89" customHeight="1" spans="1:15">
      <c r="A27" s="16">
        <v>24</v>
      </c>
      <c r="B27" s="38"/>
      <c r="C27" s="18" t="s">
        <v>81</v>
      </c>
      <c r="D27" s="18" t="s">
        <v>82</v>
      </c>
      <c r="E27" s="52" t="s">
        <v>16</v>
      </c>
      <c r="F27" s="20" t="str">
        <f>_xlfn.DISPIMG("ID_358DBFBC2CE348FDB12164BC4353A061",1)</f>
        <v>=DISPIMG("ID_358DBFBC2CE348FDB12164BC4353A061",1)</v>
      </c>
      <c r="G27" s="18">
        <v>1</v>
      </c>
      <c r="H27" s="18">
        <v>15</v>
      </c>
      <c r="I27" s="21">
        <f>H27*G27</f>
        <v>15</v>
      </c>
      <c r="J27" s="23" t="s">
        <v>17</v>
      </c>
      <c r="K27" s="23" t="s">
        <v>80</v>
      </c>
      <c r="L27" s="55" t="s">
        <v>50</v>
      </c>
      <c r="M27"/>
      <c r="N27"/>
      <c r="O27"/>
    </row>
    <row r="28" ht="144" customHeight="1" spans="1:15">
      <c r="A28" s="16">
        <v>25</v>
      </c>
      <c r="B28" s="38"/>
      <c r="C28" s="18" t="s">
        <v>83</v>
      </c>
      <c r="D28" s="45" t="s">
        <v>84</v>
      </c>
      <c r="E28" s="52" t="s">
        <v>16</v>
      </c>
      <c r="F28" s="43" t="str">
        <f>_xlfn.DISPIMG("ID_DF1AE2E1C7734FCAA560263B739B8BCD",1)</f>
        <v>=DISPIMG("ID_DF1AE2E1C7734FCAA560263B739B8BCD",1)</v>
      </c>
      <c r="G28" s="20">
        <v>1</v>
      </c>
      <c r="H28" s="20">
        <v>9</v>
      </c>
      <c r="I28" s="20">
        <f>H28*G28</f>
        <v>9</v>
      </c>
      <c r="J28" s="23" t="s">
        <v>17</v>
      </c>
      <c r="K28" s="23" t="s">
        <v>80</v>
      </c>
      <c r="L28" s="55" t="s">
        <v>41</v>
      </c>
      <c r="M28"/>
      <c r="N28"/>
      <c r="O28"/>
    </row>
    <row r="29" ht="61" customHeight="1" spans="1:15">
      <c r="A29" s="16">
        <v>26</v>
      </c>
      <c r="B29" s="38"/>
      <c r="C29" s="18" t="s">
        <v>85</v>
      </c>
      <c r="D29" s="20" t="s">
        <v>86</v>
      </c>
      <c r="E29" s="21" t="s">
        <v>16</v>
      </c>
      <c r="F29" s="43" t="str">
        <f>_xlfn.DISPIMG("ID_D7C9D176DBE54B6194574C57F421DF7E",1)</f>
        <v>=DISPIMG("ID_D7C9D176DBE54B6194574C57F421DF7E",1)</v>
      </c>
      <c r="G29" s="20">
        <v>1</v>
      </c>
      <c r="H29" s="20">
        <v>0.5</v>
      </c>
      <c r="I29" s="20">
        <f>H29*G29</f>
        <v>0.5</v>
      </c>
      <c r="J29" s="23" t="s">
        <v>17</v>
      </c>
      <c r="K29" s="23" t="s">
        <v>80</v>
      </c>
      <c r="L29" s="55" t="s">
        <v>50</v>
      </c>
      <c r="M29"/>
      <c r="N29"/>
      <c r="O29"/>
    </row>
    <row r="30" ht="79" customHeight="1" spans="1:15">
      <c r="A30" s="16">
        <v>27</v>
      </c>
      <c r="B30" s="38"/>
      <c r="C30" s="18" t="s">
        <v>87</v>
      </c>
      <c r="D30" s="20" t="s">
        <v>88</v>
      </c>
      <c r="E30" s="21" t="s">
        <v>16</v>
      </c>
      <c r="F30" s="43" t="str">
        <f>_xlfn.DISPIMG("ID_48F2545C365C4CC8892F738A9F609081",1)</f>
        <v>=DISPIMG("ID_48F2545C365C4CC8892F738A9F609081",1)</v>
      </c>
      <c r="G30" s="20">
        <v>1</v>
      </c>
      <c r="H30" s="20">
        <v>3</v>
      </c>
      <c r="I30" s="20">
        <f>H30*G30</f>
        <v>3</v>
      </c>
      <c r="J30" s="23" t="s">
        <v>17</v>
      </c>
      <c r="K30" s="23" t="s">
        <v>80</v>
      </c>
      <c r="L30" s="55" t="s">
        <v>50</v>
      </c>
      <c r="M30"/>
      <c r="N30"/>
      <c r="O30"/>
    </row>
    <row r="31" ht="107" customHeight="1" spans="1:15">
      <c r="A31" s="16">
        <v>28</v>
      </c>
      <c r="B31" s="38" t="s">
        <v>28</v>
      </c>
      <c r="C31" s="29" t="s">
        <v>89</v>
      </c>
      <c r="D31" s="37" t="s">
        <v>90</v>
      </c>
      <c r="E31" s="33" t="s">
        <v>27</v>
      </c>
      <c r="F31" s="33" t="str">
        <f>_xlfn.DISPIMG("ID_F4B82A24804D492A95205FEE1A9EFF46",1)</f>
        <v>=DISPIMG("ID_F4B82A24804D492A95205FEE1A9EFF46",1)</v>
      </c>
      <c r="G31" s="29">
        <v>1</v>
      </c>
      <c r="H31" s="29">
        <v>48</v>
      </c>
      <c r="I31" s="31">
        <f>H31*G31</f>
        <v>48</v>
      </c>
      <c r="J31" s="35" t="s">
        <v>17</v>
      </c>
      <c r="K31" s="35" t="s">
        <v>91</v>
      </c>
      <c r="L31" s="56" t="s">
        <v>92</v>
      </c>
      <c r="M31"/>
      <c r="N31"/>
      <c r="O31"/>
    </row>
    <row r="32" ht="102" customHeight="1" spans="1:15">
      <c r="A32" s="16">
        <v>29</v>
      </c>
      <c r="B32" s="38"/>
      <c r="C32" s="29" t="s">
        <v>93</v>
      </c>
      <c r="D32" s="37" t="s">
        <v>94</v>
      </c>
      <c r="E32" s="33" t="s">
        <v>27</v>
      </c>
      <c r="F32" s="33" t="str">
        <f>_xlfn.DISPIMG("ID_C2451802A58841089ABDA62479E47A3B",1)</f>
        <v>=DISPIMG("ID_C2451802A58841089ABDA62479E47A3B",1)</v>
      </c>
      <c r="G32" s="29">
        <v>1</v>
      </c>
      <c r="H32" s="29">
        <v>15</v>
      </c>
      <c r="I32" s="31">
        <f>H32*G32</f>
        <v>15</v>
      </c>
      <c r="J32" s="35" t="s">
        <v>17</v>
      </c>
      <c r="K32" s="35" t="s">
        <v>91</v>
      </c>
      <c r="L32" s="56" t="s">
        <v>92</v>
      </c>
      <c r="M32"/>
      <c r="N32"/>
      <c r="O32"/>
    </row>
    <row r="33" ht="273.6" spans="1:15">
      <c r="A33" s="16">
        <v>30</v>
      </c>
      <c r="B33" s="38"/>
      <c r="C33" s="29" t="s">
        <v>95</v>
      </c>
      <c r="D33" s="57" t="s">
        <v>96</v>
      </c>
      <c r="E33" s="33" t="s">
        <v>27</v>
      </c>
      <c r="F33" s="33" t="str">
        <f>_xlfn.DISPIMG("ID_5A3E96FC910E4ECF82C56ACEEE281D19",1)</f>
        <v>=DISPIMG("ID_5A3E96FC910E4ECF82C56ACEEE281D19",1)</v>
      </c>
      <c r="G33" s="29">
        <v>1</v>
      </c>
      <c r="H33" s="29">
        <v>161.5</v>
      </c>
      <c r="I33" s="31">
        <f>H33*G33</f>
        <v>161.5</v>
      </c>
      <c r="J33" s="35" t="s">
        <v>17</v>
      </c>
      <c r="K33" s="35" t="s">
        <v>91</v>
      </c>
      <c r="L33" s="56" t="s">
        <v>92</v>
      </c>
      <c r="M33"/>
      <c r="N33"/>
      <c r="O33"/>
    </row>
    <row r="34" ht="106" customHeight="1" spans="1:15">
      <c r="A34" s="16">
        <v>31</v>
      </c>
      <c r="B34" s="38"/>
      <c r="C34" s="18" t="s">
        <v>97</v>
      </c>
      <c r="D34" s="19" t="s">
        <v>98</v>
      </c>
      <c r="E34" s="20" t="s">
        <v>16</v>
      </c>
      <c r="F34" s="20" t="str">
        <f>_xlfn.DISPIMG("ID_AFC9B072498743B9AE43022E063103E1",1)</f>
        <v>=DISPIMG("ID_AFC9B072498743B9AE43022E063103E1",1)</v>
      </c>
      <c r="G34" s="18">
        <v>1</v>
      </c>
      <c r="H34" s="18">
        <v>18</v>
      </c>
      <c r="I34" s="21">
        <f>H34*G34</f>
        <v>18</v>
      </c>
      <c r="J34" s="23" t="s">
        <v>17</v>
      </c>
      <c r="K34" s="58" t="s">
        <v>99</v>
      </c>
      <c r="L34" s="55" t="s">
        <v>100</v>
      </c>
      <c r="M34"/>
      <c r="N34"/>
      <c r="O34"/>
    </row>
    <row r="35" ht="106" customHeight="1" spans="1:15">
      <c r="A35" s="16">
        <v>32</v>
      </c>
      <c r="B35" s="38" t="s">
        <v>101</v>
      </c>
      <c r="C35" s="18" t="s">
        <v>102</v>
      </c>
      <c r="D35" s="18" t="s">
        <v>103</v>
      </c>
      <c r="E35" s="20" t="s">
        <v>16</v>
      </c>
      <c r="F35" s="20" t="str">
        <f>_xlfn.DISPIMG("ID_7CD22D5730604A0E979C5A600BC24B07",1)</f>
        <v>=DISPIMG("ID_7CD22D5730604A0E979C5A600BC24B07",1)</v>
      </c>
      <c r="G35" s="18">
        <v>1</v>
      </c>
      <c r="H35" s="18">
        <v>25</v>
      </c>
      <c r="I35" s="21">
        <f t="shared" ref="I35:I62" si="0">H35*G35</f>
        <v>25</v>
      </c>
      <c r="J35" s="23" t="s">
        <v>17</v>
      </c>
      <c r="K35" s="58" t="s">
        <v>104</v>
      </c>
      <c r="L35" s="55" t="s">
        <v>100</v>
      </c>
      <c r="M35"/>
      <c r="N35"/>
      <c r="O35"/>
    </row>
    <row r="36" ht="50" customHeight="1" spans="1:15">
      <c r="A36" s="16">
        <v>33</v>
      </c>
      <c r="B36" s="38"/>
      <c r="C36" s="18" t="s">
        <v>105</v>
      </c>
      <c r="D36" s="18" t="s">
        <v>106</v>
      </c>
      <c r="E36" s="20" t="s">
        <v>16</v>
      </c>
      <c r="F36" s="59" t="str">
        <f>_xlfn.DISPIMG("ID_115D8D81CCD6427E83FF2FE9998B99FB",1)</f>
        <v>=DISPIMG("ID_115D8D81CCD6427E83FF2FE9998B99FB",1)</v>
      </c>
      <c r="G36" s="18">
        <v>1</v>
      </c>
      <c r="H36" s="18">
        <v>10</v>
      </c>
      <c r="I36" s="21">
        <f t="shared" si="0"/>
        <v>10</v>
      </c>
      <c r="J36" s="23" t="s">
        <v>17</v>
      </c>
      <c r="K36" s="58" t="s">
        <v>104</v>
      </c>
      <c r="L36" s="55" t="s">
        <v>50</v>
      </c>
      <c r="M36"/>
      <c r="N36"/>
      <c r="O36"/>
    </row>
    <row r="37" ht="50" customHeight="1" spans="1:15">
      <c r="A37" s="16">
        <v>34</v>
      </c>
      <c r="B37" s="38"/>
      <c r="C37" s="18" t="s">
        <v>105</v>
      </c>
      <c r="D37" s="18" t="s">
        <v>107</v>
      </c>
      <c r="E37" s="20" t="s">
        <v>16</v>
      </c>
      <c r="F37" s="60"/>
      <c r="G37" s="18">
        <v>1</v>
      </c>
      <c r="H37" s="18">
        <v>18</v>
      </c>
      <c r="I37" s="21">
        <f t="shared" si="0"/>
        <v>18</v>
      </c>
      <c r="J37" s="23" t="s">
        <v>17</v>
      </c>
      <c r="K37" s="58" t="s">
        <v>104</v>
      </c>
      <c r="L37" s="55" t="s">
        <v>50</v>
      </c>
      <c r="M37"/>
      <c r="N37"/>
      <c r="O37"/>
    </row>
    <row r="38" ht="51" customHeight="1" spans="1:15">
      <c r="A38" s="16">
        <v>35</v>
      </c>
      <c r="B38" s="38"/>
      <c r="C38" s="18" t="s">
        <v>105</v>
      </c>
      <c r="D38" s="18" t="s">
        <v>108</v>
      </c>
      <c r="E38" s="20" t="s">
        <v>16</v>
      </c>
      <c r="F38" s="61"/>
      <c r="G38" s="18">
        <v>1</v>
      </c>
      <c r="H38" s="18">
        <v>21</v>
      </c>
      <c r="I38" s="21">
        <f t="shared" si="0"/>
        <v>21</v>
      </c>
      <c r="J38" s="23" t="s">
        <v>17</v>
      </c>
      <c r="K38" s="58" t="s">
        <v>104</v>
      </c>
      <c r="L38" s="55" t="s">
        <v>50</v>
      </c>
      <c r="M38"/>
      <c r="N38"/>
      <c r="O38"/>
    </row>
    <row r="39" ht="65" customHeight="1" spans="1:15">
      <c r="A39" s="16">
        <v>36</v>
      </c>
      <c r="B39" s="38"/>
      <c r="C39" s="18" t="s">
        <v>109</v>
      </c>
      <c r="D39" s="45" t="s">
        <v>110</v>
      </c>
      <c r="E39" s="20" t="s">
        <v>16</v>
      </c>
      <c r="F39" s="27" t="str">
        <f>_xlfn.DISPIMG("ID_2D04D48460CC4DFF80BB642E40F6FF57",1)</f>
        <v>=DISPIMG("ID_2D04D48460CC4DFF80BB642E40F6FF57",1)</v>
      </c>
      <c r="G39" s="20">
        <v>1</v>
      </c>
      <c r="H39" s="20">
        <v>5</v>
      </c>
      <c r="I39" s="20">
        <f t="shared" si="0"/>
        <v>5</v>
      </c>
      <c r="J39" s="23" t="s">
        <v>17</v>
      </c>
      <c r="K39" s="58" t="s">
        <v>104</v>
      </c>
      <c r="L39" s="55" t="s">
        <v>50</v>
      </c>
      <c r="M39"/>
      <c r="N39"/>
      <c r="O39"/>
    </row>
    <row r="40" ht="70" customHeight="1" spans="1:15">
      <c r="A40" s="16">
        <v>37</v>
      </c>
      <c r="B40" s="38"/>
      <c r="C40" s="18" t="s">
        <v>111</v>
      </c>
      <c r="D40" s="18" t="s">
        <v>112</v>
      </c>
      <c r="E40" s="20" t="s">
        <v>16</v>
      </c>
      <c r="F40" s="20" t="str">
        <f>_xlfn.DISPIMG("ID_52FB05BD44B6443CA2CE978D3168D2E0",1)</f>
        <v>=DISPIMG("ID_52FB05BD44B6443CA2CE978D3168D2E0",1)</v>
      </c>
      <c r="G40" s="18">
        <v>1</v>
      </c>
      <c r="H40" s="18">
        <v>16</v>
      </c>
      <c r="I40" s="21">
        <f t="shared" si="0"/>
        <v>16</v>
      </c>
      <c r="J40" s="23" t="s">
        <v>17</v>
      </c>
      <c r="K40" s="58" t="s">
        <v>104</v>
      </c>
      <c r="L40" s="55" t="s">
        <v>50</v>
      </c>
      <c r="M40"/>
      <c r="N40"/>
      <c r="O40"/>
    </row>
    <row r="41" ht="148" customHeight="1" spans="1:15">
      <c r="A41" s="16">
        <v>38</v>
      </c>
      <c r="B41" s="38"/>
      <c r="C41" s="18" t="s">
        <v>113</v>
      </c>
      <c r="D41" s="18" t="s">
        <v>114</v>
      </c>
      <c r="E41" s="20" t="s">
        <v>16</v>
      </c>
      <c r="F41" s="20" t="str">
        <f>_xlfn.DISPIMG("ID_A9842DA787F246528BD486E736E8600A",1)</f>
        <v>=DISPIMG("ID_A9842DA787F246528BD486E736E8600A",1)</v>
      </c>
      <c r="G41" s="18">
        <v>1</v>
      </c>
      <c r="H41" s="18">
        <v>13</v>
      </c>
      <c r="I41" s="21">
        <f t="shared" si="0"/>
        <v>13</v>
      </c>
      <c r="J41" s="23" t="s">
        <v>17</v>
      </c>
      <c r="K41" s="58" t="s">
        <v>104</v>
      </c>
      <c r="L41" s="55" t="s">
        <v>50</v>
      </c>
      <c r="M41"/>
      <c r="N41"/>
      <c r="O41"/>
    </row>
    <row r="42" ht="70" customHeight="1" spans="1:15">
      <c r="A42" s="16">
        <v>39</v>
      </c>
      <c r="B42" s="38" t="s">
        <v>115</v>
      </c>
      <c r="C42" s="18" t="s">
        <v>116</v>
      </c>
      <c r="D42" s="19" t="s">
        <v>117</v>
      </c>
      <c r="E42" s="20" t="s">
        <v>16</v>
      </c>
      <c r="F42" s="20" t="str">
        <f>_xlfn.DISPIMG("ID_49A7A073692C4BEAA6F0E4D1CD147236",1)</f>
        <v>=DISPIMG("ID_49A7A073692C4BEAA6F0E4D1CD147236",1)</v>
      </c>
      <c r="G42" s="18">
        <v>3</v>
      </c>
      <c r="H42" s="18">
        <v>8</v>
      </c>
      <c r="I42" s="21">
        <f t="shared" si="0"/>
        <v>24</v>
      </c>
      <c r="J42" s="23" t="s">
        <v>17</v>
      </c>
      <c r="K42" s="23" t="s">
        <v>118</v>
      </c>
      <c r="L42" s="55" t="s">
        <v>41</v>
      </c>
      <c r="M42"/>
      <c r="N42"/>
      <c r="O42"/>
    </row>
    <row r="43" ht="48" customHeight="1" spans="1:15">
      <c r="A43" s="16">
        <v>40</v>
      </c>
      <c r="B43" s="38"/>
      <c r="C43" s="18" t="s">
        <v>119</v>
      </c>
      <c r="D43" s="18" t="s">
        <v>120</v>
      </c>
      <c r="E43" s="20" t="s">
        <v>16</v>
      </c>
      <c r="F43" s="20"/>
      <c r="G43" s="18">
        <v>1</v>
      </c>
      <c r="H43" s="18">
        <v>20</v>
      </c>
      <c r="I43" s="21">
        <f t="shared" si="0"/>
        <v>20</v>
      </c>
      <c r="J43" s="23" t="s">
        <v>17</v>
      </c>
      <c r="K43" s="23" t="s">
        <v>118</v>
      </c>
      <c r="L43" s="55" t="s">
        <v>41</v>
      </c>
      <c r="M43"/>
      <c r="N43"/>
      <c r="O43"/>
    </row>
    <row r="44" ht="65" customHeight="1" spans="1:15">
      <c r="A44" s="16">
        <v>41</v>
      </c>
      <c r="B44" s="38"/>
      <c r="C44" s="18" t="s">
        <v>121</v>
      </c>
      <c r="D44" s="19" t="s">
        <v>122</v>
      </c>
      <c r="E44" s="20" t="s">
        <v>16</v>
      </c>
      <c r="F44" s="20" t="str">
        <f>_xlfn.DISPIMG("ID_CA23483CB34D4FA5B265C928BB69D8A2",1)</f>
        <v>=DISPIMG("ID_CA23483CB34D4FA5B265C928BB69D8A2",1)</v>
      </c>
      <c r="G44" s="18">
        <v>1</v>
      </c>
      <c r="H44" s="18">
        <v>2</v>
      </c>
      <c r="I44" s="21">
        <f t="shared" si="0"/>
        <v>2</v>
      </c>
      <c r="J44" s="23" t="s">
        <v>17</v>
      </c>
      <c r="K44" s="23" t="s">
        <v>118</v>
      </c>
      <c r="L44" s="55" t="s">
        <v>41</v>
      </c>
      <c r="M44"/>
      <c r="N44"/>
      <c r="O44"/>
    </row>
    <row r="45" ht="42" customHeight="1" spans="1:15">
      <c r="A45" s="16">
        <v>42</v>
      </c>
      <c r="B45" s="38"/>
      <c r="C45" s="18" t="s">
        <v>123</v>
      </c>
      <c r="D45" s="44" t="s">
        <v>124</v>
      </c>
      <c r="E45" s="20" t="s">
        <v>16</v>
      </c>
      <c r="F45" s="53" t="str">
        <f>_xlfn.DISPIMG("ID_E2AB3276FF934E5DAAC65C3902BE50CD",1)</f>
        <v>=DISPIMG("ID_E2AB3276FF934E5DAAC65C3902BE50CD",1)</v>
      </c>
      <c r="G45" s="44">
        <v>1</v>
      </c>
      <c r="H45" s="44">
        <v>14</v>
      </c>
      <c r="I45" s="20">
        <f t="shared" si="0"/>
        <v>14</v>
      </c>
      <c r="J45" s="23" t="s">
        <v>17</v>
      </c>
      <c r="K45" s="23" t="s">
        <v>118</v>
      </c>
      <c r="L45" s="55" t="s">
        <v>41</v>
      </c>
      <c r="M45"/>
      <c r="N45"/>
      <c r="O45"/>
    </row>
    <row r="46" ht="251" customHeight="1" spans="1:15">
      <c r="A46" s="16">
        <v>43</v>
      </c>
      <c r="B46" s="38"/>
      <c r="C46" s="18" t="s">
        <v>125</v>
      </c>
      <c r="D46" s="62" t="s">
        <v>126</v>
      </c>
      <c r="E46" s="20" t="s">
        <v>16</v>
      </c>
      <c r="F46" s="27" t="str">
        <f>_xlfn.DISPIMG("ID_83ADABF943354A59AE0BCB6778EF742A",1)</f>
        <v>=DISPIMG("ID_83ADABF943354A59AE0BCB6778EF742A",1)</v>
      </c>
      <c r="G46" s="44">
        <v>1</v>
      </c>
      <c r="H46" s="44">
        <v>6</v>
      </c>
      <c r="I46" s="20">
        <f t="shared" si="0"/>
        <v>6</v>
      </c>
      <c r="J46" s="23" t="s">
        <v>17</v>
      </c>
      <c r="K46" s="23" t="s">
        <v>118</v>
      </c>
      <c r="L46" s="55" t="s">
        <v>41</v>
      </c>
      <c r="M46"/>
      <c r="N46"/>
      <c r="O46"/>
    </row>
    <row r="47" ht="94" customHeight="1" spans="1:15">
      <c r="A47" s="16">
        <v>44</v>
      </c>
      <c r="B47" s="38"/>
      <c r="C47" s="18" t="s">
        <v>127</v>
      </c>
      <c r="D47" s="45" t="s">
        <v>128</v>
      </c>
      <c r="E47" s="20" t="s">
        <v>16</v>
      </c>
      <c r="F47" s="21"/>
      <c r="G47" s="20">
        <v>1</v>
      </c>
      <c r="H47" s="20">
        <v>24</v>
      </c>
      <c r="I47" s="20">
        <f t="shared" si="0"/>
        <v>24</v>
      </c>
      <c r="J47" s="23" t="s">
        <v>17</v>
      </c>
      <c r="K47" s="23" t="s">
        <v>118</v>
      </c>
      <c r="L47" s="55" t="s">
        <v>41</v>
      </c>
      <c r="M47"/>
      <c r="N47"/>
      <c r="O47"/>
    </row>
    <row r="48" ht="70" customHeight="1" spans="1:15">
      <c r="A48" s="16">
        <v>45</v>
      </c>
      <c r="B48" s="38"/>
      <c r="C48" s="18" t="s">
        <v>129</v>
      </c>
      <c r="D48" s="28" t="s">
        <v>130</v>
      </c>
      <c r="E48" s="20" t="s">
        <v>16</v>
      </c>
      <c r="F48" s="21"/>
      <c r="G48" s="44">
        <v>1</v>
      </c>
      <c r="H48" s="44">
        <v>12</v>
      </c>
      <c r="I48" s="20">
        <f t="shared" si="0"/>
        <v>12</v>
      </c>
      <c r="J48" s="23" t="s">
        <v>17</v>
      </c>
      <c r="K48" s="23" t="s">
        <v>118</v>
      </c>
      <c r="L48" s="55" t="s">
        <v>41</v>
      </c>
      <c r="M48"/>
      <c r="N48"/>
      <c r="O48"/>
    </row>
    <row r="49" ht="64" customHeight="1" spans="1:15">
      <c r="A49" s="16">
        <v>46</v>
      </c>
      <c r="B49" s="38"/>
      <c r="C49" s="18" t="s">
        <v>131</v>
      </c>
      <c r="D49" s="28" t="s">
        <v>132</v>
      </c>
      <c r="E49" s="20" t="s">
        <v>16</v>
      </c>
      <c r="F49" s="21"/>
      <c r="G49" s="44">
        <v>1</v>
      </c>
      <c r="H49" s="44">
        <v>14</v>
      </c>
      <c r="I49" s="20">
        <f t="shared" si="0"/>
        <v>14</v>
      </c>
      <c r="J49" s="23" t="s">
        <v>17</v>
      </c>
      <c r="K49" s="23" t="s">
        <v>118</v>
      </c>
      <c r="L49" s="55" t="s">
        <v>41</v>
      </c>
      <c r="M49"/>
      <c r="N49"/>
      <c r="O49"/>
    </row>
    <row r="50" ht="63" customHeight="1" spans="1:15">
      <c r="A50" s="16">
        <v>47</v>
      </c>
      <c r="B50" s="38" t="s">
        <v>133</v>
      </c>
      <c r="C50" s="18" t="s">
        <v>134</v>
      </c>
      <c r="D50" s="18" t="s">
        <v>135</v>
      </c>
      <c r="E50" s="20" t="s">
        <v>16</v>
      </c>
      <c r="F50" s="59" t="str">
        <f>_xlfn.DISPIMG("ID_B806E6CF5ECB4BC4AD3E9BD9D2B75B24",1)</f>
        <v>=DISPIMG("ID_B806E6CF5ECB4BC4AD3E9BD9D2B75B24",1)</v>
      </c>
      <c r="G50" s="18">
        <v>1</v>
      </c>
      <c r="H50" s="18">
        <v>17</v>
      </c>
      <c r="I50" s="21">
        <f t="shared" si="0"/>
        <v>17</v>
      </c>
      <c r="J50" s="23" t="s">
        <v>17</v>
      </c>
      <c r="K50" s="23" t="s">
        <v>136</v>
      </c>
      <c r="L50" s="55" t="s">
        <v>41</v>
      </c>
      <c r="M50"/>
      <c r="N50"/>
      <c r="O50"/>
    </row>
    <row r="51" ht="66" customHeight="1" spans="1:15">
      <c r="A51" s="16">
        <v>48</v>
      </c>
      <c r="B51" s="38"/>
      <c r="C51" s="18" t="s">
        <v>137</v>
      </c>
      <c r="D51" s="18" t="s">
        <v>138</v>
      </c>
      <c r="E51" s="20" t="s">
        <v>16</v>
      </c>
      <c r="F51" s="61"/>
      <c r="G51" s="18">
        <v>1</v>
      </c>
      <c r="H51" s="18">
        <v>8</v>
      </c>
      <c r="I51" s="21">
        <f t="shared" si="0"/>
        <v>8</v>
      </c>
      <c r="J51" s="23" t="s">
        <v>17</v>
      </c>
      <c r="K51" s="23" t="s">
        <v>136</v>
      </c>
      <c r="L51" s="55" t="s">
        <v>41</v>
      </c>
      <c r="M51"/>
      <c r="N51"/>
      <c r="O51"/>
    </row>
    <row r="52" ht="85" customHeight="1" spans="1:15">
      <c r="A52" s="16">
        <v>49</v>
      </c>
      <c r="B52" s="38"/>
      <c r="C52" s="18" t="s">
        <v>139</v>
      </c>
      <c r="D52" s="18" t="s">
        <v>140</v>
      </c>
      <c r="E52" s="20" t="s">
        <v>16</v>
      </c>
      <c r="F52" s="20" t="str">
        <f>_xlfn.DISPIMG("ID_425469C8C2D1484C8CABB38701C05365",1)</f>
        <v>=DISPIMG("ID_425469C8C2D1484C8CABB38701C05365",1)</v>
      </c>
      <c r="G52" s="18">
        <v>1</v>
      </c>
      <c r="H52" s="18">
        <v>3</v>
      </c>
      <c r="I52" s="21">
        <f t="shared" si="0"/>
        <v>3</v>
      </c>
      <c r="J52" s="23" t="s">
        <v>17</v>
      </c>
      <c r="K52" s="23" t="s">
        <v>136</v>
      </c>
      <c r="L52" s="55" t="s">
        <v>41</v>
      </c>
      <c r="M52"/>
      <c r="N52"/>
      <c r="O52"/>
    </row>
    <row r="53" ht="42" customHeight="1" spans="1:15">
      <c r="A53" s="16">
        <v>50</v>
      </c>
      <c r="B53" s="38"/>
      <c r="C53" s="18" t="s">
        <v>141</v>
      </c>
      <c r="D53" s="19" t="s">
        <v>142</v>
      </c>
      <c r="E53" s="20" t="s">
        <v>16</v>
      </c>
      <c r="F53" s="20" t="str">
        <f>_xlfn.DISPIMG("ID_7636E180EA8146F48AEEF9F065B8F492",1)</f>
        <v>=DISPIMG("ID_7636E180EA8146F48AEEF9F065B8F492",1)</v>
      </c>
      <c r="G53" s="18">
        <v>1</v>
      </c>
      <c r="H53" s="18">
        <v>17</v>
      </c>
      <c r="I53" s="21">
        <f t="shared" si="0"/>
        <v>17</v>
      </c>
      <c r="J53" s="23" t="s">
        <v>17</v>
      </c>
      <c r="K53" s="23" t="s">
        <v>136</v>
      </c>
      <c r="L53" s="55" t="s">
        <v>41</v>
      </c>
      <c r="M53"/>
      <c r="N53"/>
      <c r="O53"/>
    </row>
    <row r="54" ht="60" customHeight="1" spans="1:15">
      <c r="A54" s="16">
        <v>51</v>
      </c>
      <c r="B54" s="38"/>
      <c r="C54" s="63" t="s">
        <v>143</v>
      </c>
      <c r="D54" s="19" t="s">
        <v>144</v>
      </c>
      <c r="E54" s="20" t="s">
        <v>16</v>
      </c>
      <c r="F54" s="20" t="str">
        <f>_xlfn.DISPIMG("ID_24BD539BEB3C48939F63E3073D0B4F23",1)</f>
        <v>=DISPIMG("ID_24BD539BEB3C48939F63E3073D0B4F23",1)</v>
      </c>
      <c r="G54" s="18">
        <v>1</v>
      </c>
      <c r="H54" s="18">
        <v>36</v>
      </c>
      <c r="I54" s="21">
        <f t="shared" si="0"/>
        <v>36</v>
      </c>
      <c r="J54" s="23" t="s">
        <v>17</v>
      </c>
      <c r="K54" s="23" t="s">
        <v>136</v>
      </c>
      <c r="L54" s="55" t="s">
        <v>41</v>
      </c>
      <c r="M54"/>
      <c r="N54"/>
      <c r="O54"/>
    </row>
    <row r="55" ht="68" customHeight="1" spans="1:15">
      <c r="A55" s="16">
        <v>52</v>
      </c>
      <c r="B55" s="38"/>
      <c r="C55" s="29" t="s">
        <v>145</v>
      </c>
      <c r="D55" s="37" t="s">
        <v>146</v>
      </c>
      <c r="E55" s="33" t="s">
        <v>27</v>
      </c>
      <c r="F55" s="33" t="str">
        <f>_xlfn.DISPIMG("ID_237CA3C11C1246E2820929300B72BE64",1)</f>
        <v>=DISPIMG("ID_237CA3C11C1246E2820929300B72BE64",1)</v>
      </c>
      <c r="G55" s="29">
        <v>1</v>
      </c>
      <c r="H55" s="29">
        <v>30</v>
      </c>
      <c r="I55" s="31">
        <f t="shared" si="0"/>
        <v>30</v>
      </c>
      <c r="J55" s="35" t="s">
        <v>147</v>
      </c>
      <c r="K55" s="35" t="s">
        <v>148</v>
      </c>
      <c r="L55" s="56" t="s">
        <v>41</v>
      </c>
      <c r="M55"/>
      <c r="N55"/>
      <c r="O55"/>
    </row>
    <row r="56" ht="72" customHeight="1" spans="1:15">
      <c r="A56" s="16">
        <v>53</v>
      </c>
      <c r="B56" s="38" t="s">
        <v>149</v>
      </c>
      <c r="C56" s="18" t="s">
        <v>150</v>
      </c>
      <c r="D56" s="28" t="s">
        <v>151</v>
      </c>
      <c r="E56" s="21" t="s">
        <v>16</v>
      </c>
      <c r="F56" s="43" t="str">
        <f>_xlfn.DISPIMG("ID_E4EC3CBC541641F3916562C7CD16AEB5",1)</f>
        <v>=DISPIMG("ID_E4EC3CBC541641F3916562C7CD16AEB5",1)</v>
      </c>
      <c r="G56" s="44">
        <v>1</v>
      </c>
      <c r="H56" s="44">
        <v>10</v>
      </c>
      <c r="I56" s="20">
        <f t="shared" si="0"/>
        <v>10</v>
      </c>
      <c r="J56" s="23" t="s">
        <v>152</v>
      </c>
      <c r="K56" s="23" t="s">
        <v>148</v>
      </c>
      <c r="L56" s="55" t="s">
        <v>41</v>
      </c>
      <c r="M56"/>
      <c r="N56"/>
      <c r="O56"/>
    </row>
    <row r="57" ht="60" customHeight="1" spans="1:15">
      <c r="A57" s="16">
        <v>54</v>
      </c>
      <c r="B57" s="38"/>
      <c r="C57" s="18" t="s">
        <v>153</v>
      </c>
      <c r="D57" s="44" t="s">
        <v>154</v>
      </c>
      <c r="E57" s="21" t="s">
        <v>16</v>
      </c>
      <c r="F57" s="43" t="str">
        <f>_xlfn.DISPIMG("ID_F2C2E9AC468F4E80B66D8C16853B6C23",1)</f>
        <v>=DISPIMG("ID_F2C2E9AC468F4E80B66D8C16853B6C23",1)</v>
      </c>
      <c r="G57" s="44">
        <v>1</v>
      </c>
      <c r="H57" s="44">
        <v>15</v>
      </c>
      <c r="I57" s="20">
        <f t="shared" si="0"/>
        <v>15</v>
      </c>
      <c r="J57" s="23" t="s">
        <v>152</v>
      </c>
      <c r="K57" s="23" t="s">
        <v>148</v>
      </c>
      <c r="L57" s="55" t="s">
        <v>41</v>
      </c>
      <c r="M57"/>
      <c r="N57"/>
      <c r="O57"/>
    </row>
    <row r="58" ht="114" customHeight="1" spans="1:15">
      <c r="A58" s="16">
        <v>55</v>
      </c>
      <c r="B58" s="38"/>
      <c r="C58" s="18" t="s">
        <v>155</v>
      </c>
      <c r="D58" s="45" t="s">
        <v>156</v>
      </c>
      <c r="E58" s="21" t="s">
        <v>16</v>
      </c>
      <c r="F58" s="43" t="str">
        <f>_xlfn.DISPIMG("ID_E7E8FD16B9C14851BE97FA167E3AB421",1)</f>
        <v>=DISPIMG("ID_E7E8FD16B9C14851BE97FA167E3AB421",1)</v>
      </c>
      <c r="G58" s="20">
        <v>1</v>
      </c>
      <c r="H58" s="20">
        <v>2.5</v>
      </c>
      <c r="I58" s="20">
        <f t="shared" si="0"/>
        <v>2.5</v>
      </c>
      <c r="J58" s="23" t="s">
        <v>157</v>
      </c>
      <c r="K58" s="23" t="s">
        <v>148</v>
      </c>
      <c r="L58" s="55" t="s">
        <v>41</v>
      </c>
      <c r="M58"/>
      <c r="N58"/>
      <c r="O58"/>
    </row>
    <row r="59" ht="97" customHeight="1" spans="1:15">
      <c r="A59" s="16">
        <v>56</v>
      </c>
      <c r="B59" s="38"/>
      <c r="C59" s="29" t="s">
        <v>158</v>
      </c>
      <c r="D59" s="30" t="s">
        <v>159</v>
      </c>
      <c r="E59" s="31" t="s">
        <v>27</v>
      </c>
      <c r="F59" s="47" t="str">
        <f>_xlfn.DISPIMG("ID_CFC7B867A1A84188A7267D9AFB815E55",1)</f>
        <v>=DISPIMG("ID_CFC7B867A1A84188A7267D9AFB815E55",1)</v>
      </c>
      <c r="G59" s="33">
        <v>1</v>
      </c>
      <c r="H59" s="33">
        <v>18</v>
      </c>
      <c r="I59" s="33">
        <f t="shared" si="0"/>
        <v>18</v>
      </c>
      <c r="J59" s="35" t="s">
        <v>157</v>
      </c>
      <c r="K59" s="35" t="s">
        <v>148</v>
      </c>
      <c r="L59" s="56" t="s">
        <v>41</v>
      </c>
      <c r="M59"/>
      <c r="N59"/>
      <c r="O59"/>
    </row>
    <row r="60" ht="132" customHeight="1" spans="1:15">
      <c r="A60" s="16">
        <v>57</v>
      </c>
      <c r="B60" s="38"/>
      <c r="C60" s="29" t="s">
        <v>160</v>
      </c>
      <c r="D60" s="29" t="s">
        <v>161</v>
      </c>
      <c r="E60" s="33" t="s">
        <v>27</v>
      </c>
      <c r="F60" s="33" t="str">
        <f>_xlfn.DISPIMG("ID_CE6818FC5AFA4A4AA9EE5705C92D5A2D",1)</f>
        <v>=DISPIMG("ID_CE6818FC5AFA4A4AA9EE5705C92D5A2D",1)</v>
      </c>
      <c r="G60" s="29">
        <v>1</v>
      </c>
      <c r="H60" s="29">
        <v>33</v>
      </c>
      <c r="I60" s="31">
        <f t="shared" si="0"/>
        <v>33</v>
      </c>
      <c r="J60" s="35" t="s">
        <v>17</v>
      </c>
      <c r="K60" s="35" t="s">
        <v>162</v>
      </c>
      <c r="L60" s="56" t="s">
        <v>50</v>
      </c>
      <c r="M60"/>
      <c r="N60"/>
      <c r="O60"/>
    </row>
    <row r="61" ht="204" customHeight="1" spans="1:15">
      <c r="A61" s="16">
        <v>58</v>
      </c>
      <c r="B61" s="38"/>
      <c r="C61" s="18" t="s">
        <v>163</v>
      </c>
      <c r="D61" s="62" t="s">
        <v>164</v>
      </c>
      <c r="E61" s="52" t="s">
        <v>16</v>
      </c>
      <c r="F61" s="43" t="str">
        <f>_xlfn.DISPIMG("ID_6360374447A2444382FCA99B682313EC",1)</f>
        <v>=DISPIMG("ID_6360374447A2444382FCA99B682313EC",1)</v>
      </c>
      <c r="G61" s="44">
        <v>1</v>
      </c>
      <c r="H61" s="44">
        <v>5</v>
      </c>
      <c r="I61" s="20">
        <f t="shared" si="0"/>
        <v>5</v>
      </c>
      <c r="J61" s="23" t="s">
        <v>17</v>
      </c>
      <c r="K61" s="23" t="s">
        <v>165</v>
      </c>
      <c r="L61" s="55" t="s">
        <v>41</v>
      </c>
      <c r="M61"/>
      <c r="N61"/>
      <c r="O61"/>
    </row>
    <row r="62" ht="203" customHeight="1" spans="1:15">
      <c r="A62" s="16">
        <v>59</v>
      </c>
      <c r="B62" s="38"/>
      <c r="C62" s="18" t="s">
        <v>42</v>
      </c>
      <c r="D62" s="62" t="s">
        <v>166</v>
      </c>
      <c r="E62" s="52" t="s">
        <v>16</v>
      </c>
      <c r="F62" s="43" t="str">
        <f>_xlfn.DISPIMG("ID_3472C9055781429982D2A7ED6E026F32",1)</f>
        <v>=DISPIMG("ID_3472C9055781429982D2A7ED6E026F32",1)</v>
      </c>
      <c r="G62" s="44">
        <v>1</v>
      </c>
      <c r="H62" s="44">
        <v>5</v>
      </c>
      <c r="I62" s="20">
        <f t="shared" si="0"/>
        <v>5</v>
      </c>
      <c r="J62" s="23" t="s">
        <v>17</v>
      </c>
      <c r="K62" s="23" t="s">
        <v>165</v>
      </c>
      <c r="L62" s="55" t="s">
        <v>41</v>
      </c>
      <c r="M62"/>
      <c r="N62"/>
      <c r="O62"/>
    </row>
    <row r="63" ht="123" customHeight="1" spans="1:15">
      <c r="A63" s="16">
        <v>60</v>
      </c>
      <c r="B63" s="38"/>
      <c r="C63" s="18" t="s">
        <v>167</v>
      </c>
      <c r="D63" s="45" t="s">
        <v>168</v>
      </c>
      <c r="E63" s="52" t="s">
        <v>16</v>
      </c>
      <c r="F63" s="53" t="str">
        <f>_xlfn.DISPIMG("ID_844632A8B63543C9B6DB230138A8A3BA",1)</f>
        <v>=DISPIMG("ID_844632A8B63543C9B6DB230138A8A3BA",1)</v>
      </c>
      <c r="G63" s="18">
        <v>1</v>
      </c>
      <c r="H63" s="18">
        <v>1.5</v>
      </c>
      <c r="I63" s="21">
        <f>SUM(G63*H63)</f>
        <v>1.5</v>
      </c>
      <c r="J63" s="23" t="s">
        <v>17</v>
      </c>
      <c r="K63" s="23" t="s">
        <v>165</v>
      </c>
      <c r="L63" s="55" t="s">
        <v>41</v>
      </c>
      <c r="M63"/>
      <c r="N63"/>
      <c r="O63"/>
    </row>
    <row r="64" ht="100.8" spans="1:15">
      <c r="A64" s="16">
        <v>61</v>
      </c>
      <c r="B64" s="38" t="s">
        <v>169</v>
      </c>
      <c r="C64" s="29" t="s">
        <v>170</v>
      </c>
      <c r="D64" s="29" t="s">
        <v>171</v>
      </c>
      <c r="E64" s="64" t="s">
        <v>27</v>
      </c>
      <c r="F64" s="51" t="str">
        <f>_xlfn.DISPIMG("ID_5C67EFE95E624E6489D1846A8AA3D11C",1)</f>
        <v>=DISPIMG("ID_5C67EFE95E624E6489D1846A8AA3D11C",1)</v>
      </c>
      <c r="G64" s="29">
        <v>1</v>
      </c>
      <c r="H64" s="29">
        <v>15</v>
      </c>
      <c r="I64" s="31">
        <f>H64*G64</f>
        <v>15</v>
      </c>
      <c r="J64" s="35" t="s">
        <v>17</v>
      </c>
      <c r="K64" s="35" t="s">
        <v>172</v>
      </c>
      <c r="L64" s="56" t="s">
        <v>41</v>
      </c>
      <c r="M64"/>
      <c r="N64"/>
      <c r="O64"/>
    </row>
    <row r="65" ht="92.15" customHeight="1" spans="1:15">
      <c r="A65" s="16">
        <v>62</v>
      </c>
      <c r="B65" s="25" t="s">
        <v>173</v>
      </c>
      <c r="C65" s="18" t="s">
        <v>174</v>
      </c>
      <c r="D65" s="18" t="s">
        <v>175</v>
      </c>
      <c r="E65" s="20" t="s">
        <v>16</v>
      </c>
      <c r="F65" s="20" t="str">
        <f>_xlfn.DISPIMG("ID_572D32CC16AB4C76843E7898E98C5DDE",1)</f>
        <v>=DISPIMG("ID_572D32CC16AB4C76843E7898E98C5DDE",1)</v>
      </c>
      <c r="G65" s="18">
        <v>3</v>
      </c>
      <c r="H65" s="18">
        <v>3</v>
      </c>
      <c r="I65" s="21">
        <f>H65*G65</f>
        <v>9</v>
      </c>
      <c r="J65" s="23" t="s">
        <v>17</v>
      </c>
      <c r="K65" s="23" t="s">
        <v>176</v>
      </c>
      <c r="L65" s="55" t="s">
        <v>41</v>
      </c>
      <c r="M65"/>
      <c r="N65"/>
      <c r="O65"/>
    </row>
    <row r="66" ht="110.2" spans="1:15">
      <c r="A66" s="16">
        <v>63</v>
      </c>
      <c r="B66" s="25"/>
      <c r="C66" s="18" t="s">
        <v>177</v>
      </c>
      <c r="D66" s="18" t="s">
        <v>178</v>
      </c>
      <c r="E66" s="20" t="s">
        <v>16</v>
      </c>
      <c r="F66" s="20" t="str">
        <f>_xlfn.DISPIMG("ID_DBEABC963991480081A7E642E493993F",1)</f>
        <v>=DISPIMG("ID_DBEABC963991480081A7E642E493993F",1)</v>
      </c>
      <c r="G66" s="18">
        <v>1</v>
      </c>
      <c r="H66" s="18">
        <v>15</v>
      </c>
      <c r="I66" s="21">
        <f>H66*G66</f>
        <v>15</v>
      </c>
      <c r="J66" s="23" t="s">
        <v>17</v>
      </c>
      <c r="K66" s="23" t="s">
        <v>176</v>
      </c>
      <c r="L66" s="55" t="s">
        <v>50</v>
      </c>
      <c r="M66"/>
      <c r="N66"/>
      <c r="O66"/>
    </row>
    <row r="67" ht="75" customHeight="1" spans="1:15">
      <c r="A67" s="16">
        <v>64</v>
      </c>
      <c r="B67" s="25"/>
      <c r="C67" s="18" t="s">
        <v>179</v>
      </c>
      <c r="D67" s="18" t="s">
        <v>180</v>
      </c>
      <c r="E67" s="20" t="s">
        <v>16</v>
      </c>
      <c r="F67" s="20" t="str">
        <f>_xlfn.DISPIMG("ID_E4CC961E92ED48A5ACABE950C4559A10",1)</f>
        <v>=DISPIMG("ID_E4CC961E92ED48A5ACABE950C4559A10",1)</v>
      </c>
      <c r="G67" s="18">
        <v>1</v>
      </c>
      <c r="H67" s="18">
        <v>4.5</v>
      </c>
      <c r="I67" s="21">
        <f>H67*G67</f>
        <v>4.5</v>
      </c>
      <c r="J67" s="23" t="s">
        <v>17</v>
      </c>
      <c r="K67" s="23" t="s">
        <v>181</v>
      </c>
      <c r="L67" s="55" t="s">
        <v>50</v>
      </c>
      <c r="M67"/>
      <c r="N67"/>
      <c r="O67"/>
    </row>
    <row r="68" ht="249" customHeight="1" spans="1:15">
      <c r="A68" s="16">
        <v>65</v>
      </c>
      <c r="B68" s="25"/>
      <c r="C68" s="29" t="s">
        <v>182</v>
      </c>
      <c r="D68" s="29" t="s">
        <v>183</v>
      </c>
      <c r="E68" s="33" t="s">
        <v>27</v>
      </c>
      <c r="F68" s="33" t="str">
        <f>_xlfn.DISPIMG("ID_C40BCEBC5A64486285AC01F9C97AA35F",1)</f>
        <v>=DISPIMG("ID_C40BCEBC5A64486285AC01F9C97AA35F",1)</v>
      </c>
      <c r="G68" s="29">
        <v>20</v>
      </c>
      <c r="H68" s="29">
        <v>1.3</v>
      </c>
      <c r="I68" s="31">
        <f>H68*G68</f>
        <v>26</v>
      </c>
      <c r="J68" s="35" t="s">
        <v>17</v>
      </c>
      <c r="K68" s="35" t="s">
        <v>181</v>
      </c>
      <c r="L68" s="56" t="s">
        <v>50</v>
      </c>
      <c r="M68"/>
      <c r="N68"/>
      <c r="O68"/>
    </row>
    <row r="69" ht="71" customHeight="1" spans="1:15">
      <c r="A69" s="16">
        <v>66</v>
      </c>
      <c r="B69" s="25"/>
      <c r="C69" s="29" t="s">
        <v>184</v>
      </c>
      <c r="D69" s="30" t="s">
        <v>185</v>
      </c>
      <c r="E69" s="31" t="s">
        <v>27</v>
      </c>
      <c r="F69" s="31"/>
      <c r="G69" s="33">
        <v>1</v>
      </c>
      <c r="H69" s="33">
        <v>35</v>
      </c>
      <c r="I69" s="33">
        <f>H69*G69</f>
        <v>35</v>
      </c>
      <c r="J69" s="35" t="s">
        <v>17</v>
      </c>
      <c r="K69" s="35" t="s">
        <v>181</v>
      </c>
      <c r="L69" s="56" t="s">
        <v>50</v>
      </c>
      <c r="M69"/>
      <c r="N69"/>
      <c r="O69"/>
    </row>
    <row r="70" ht="71" customHeight="1" spans="1:15">
      <c r="A70" s="16">
        <v>67</v>
      </c>
      <c r="B70" s="25"/>
      <c r="C70" s="29" t="s">
        <v>186</v>
      </c>
      <c r="D70" s="30" t="s">
        <v>187</v>
      </c>
      <c r="E70" s="31" t="s">
        <v>27</v>
      </c>
      <c r="F70" s="31"/>
      <c r="G70" s="33">
        <v>20</v>
      </c>
      <c r="H70" s="33">
        <v>0.35</v>
      </c>
      <c r="I70" s="33">
        <f>H70*G70</f>
        <v>7</v>
      </c>
      <c r="J70" s="35" t="s">
        <v>17</v>
      </c>
      <c r="K70" s="35" t="s">
        <v>188</v>
      </c>
      <c r="L70" s="56" t="s">
        <v>50</v>
      </c>
      <c r="M70"/>
      <c r="N70"/>
      <c r="O70"/>
    </row>
    <row r="71" ht="87" customHeight="1" spans="1:15">
      <c r="A71" s="16">
        <v>68</v>
      </c>
      <c r="B71" s="17" t="s">
        <v>189</v>
      </c>
      <c r="C71" s="65" t="s">
        <v>190</v>
      </c>
      <c r="D71" s="66" t="s">
        <v>191</v>
      </c>
      <c r="E71" s="65" t="s">
        <v>27</v>
      </c>
      <c r="F71" s="65"/>
      <c r="G71" s="65">
        <v>1</v>
      </c>
      <c r="H71" s="65">
        <v>80</v>
      </c>
      <c r="I71" s="65">
        <v>80</v>
      </c>
      <c r="J71" s="67" t="s">
        <v>17</v>
      </c>
      <c r="K71" s="68" t="s">
        <v>192</v>
      </c>
      <c r="L71" s="36" t="s">
        <v>193</v>
      </c>
    </row>
    <row r="72" ht="86" customHeight="1" spans="1:15">
      <c r="A72" s="16">
        <v>69</v>
      </c>
      <c r="B72" s="25"/>
      <c r="C72" s="65" t="s">
        <v>194</v>
      </c>
      <c r="D72" s="69" t="s">
        <v>195</v>
      </c>
      <c r="E72" s="65" t="s">
        <v>27</v>
      </c>
      <c r="F72" s="65"/>
      <c r="G72" s="65">
        <v>1</v>
      </c>
      <c r="H72" s="65">
        <v>37.5</v>
      </c>
      <c r="I72" s="65">
        <v>37.5</v>
      </c>
      <c r="J72" s="70"/>
      <c r="K72" s="71"/>
      <c r="L72" s="36" t="s">
        <v>193</v>
      </c>
    </row>
    <row r="73" ht="95" customHeight="1" spans="1:15">
      <c r="A73" s="16">
        <v>70</v>
      </c>
      <c r="B73" s="72"/>
      <c r="C73" s="29" t="s">
        <v>196</v>
      </c>
      <c r="D73" s="66" t="s">
        <v>197</v>
      </c>
      <c r="E73" s="65" t="s">
        <v>27</v>
      </c>
      <c r="F73" s="33"/>
      <c r="G73" s="29">
        <v>1</v>
      </c>
      <c r="H73" s="29">
        <v>80</v>
      </c>
      <c r="I73" s="65">
        <v>80</v>
      </c>
      <c r="J73" s="73"/>
      <c r="K73" s="74"/>
      <c r="L73" s="36" t="s">
        <v>193</v>
      </c>
      <c r="M73"/>
      <c r="N73"/>
      <c r="O73"/>
    </row>
    <row r="74" ht="55" customHeight="1" spans="1:15">
      <c r="A74" s="75" t="s">
        <v>198</v>
      </c>
      <c r="B74" s="75"/>
      <c r="C74" s="75"/>
      <c r="D74" s="75"/>
      <c r="E74" s="75"/>
      <c r="F74" s="75"/>
      <c r="G74" s="14">
        <v>135</v>
      </c>
      <c r="H74" s="13"/>
      <c r="I74" s="14">
        <v>1576.5</v>
      </c>
      <c r="J74" s="9"/>
      <c r="K74" s="9"/>
      <c r="L74" s="10"/>
    </row>
    <row r="75" ht="55" customHeight="1" spans="1:15">
      <c r="C75" s="76"/>
      <c r="D75"/>
      <c r="E75"/>
      <c r="F75"/>
    </row>
    <row r="76" ht="55" customHeight="1" spans="1:15">
      <c r="C76" s="76"/>
      <c r="D76"/>
      <c r="E76"/>
      <c r="F76"/>
    </row>
    <row r="77" ht="55" customHeight="1" spans="1:15">
      <c r="C77" s="76"/>
      <c r="D77"/>
      <c r="E77"/>
      <c r="F77"/>
    </row>
    <row r="78" spans="1:15">
      <c r="C78" s="76"/>
      <c r="D78"/>
      <c r="E78"/>
      <c r="F78"/>
    </row>
    <row r="79" spans="1:15">
      <c r="C79" s="76"/>
      <c r="D79"/>
      <c r="E79"/>
      <c r="F79"/>
    </row>
    <row r="80" spans="1:15">
      <c r="C80" s="76"/>
      <c r="D80"/>
      <c r="E80"/>
      <c r="F80"/>
    </row>
    <row r="81" spans="3:6">
      <c r="C81" s="76"/>
      <c r="D81"/>
      <c r="E81"/>
      <c r="F81"/>
    </row>
    <row r="82" spans="3:6">
      <c r="C82" s="76"/>
      <c r="D82"/>
      <c r="E82"/>
      <c r="F82"/>
    </row>
    <row r="83" spans="3:6">
      <c r="C83" s="76"/>
      <c r="D83"/>
      <c r="E83"/>
      <c r="F83"/>
    </row>
    <row r="84" spans="3:6">
      <c r="C84" s="76"/>
      <c r="D84"/>
      <c r="E84"/>
      <c r="F84"/>
    </row>
    <row r="85" spans="3:6">
      <c r="C85" s="76"/>
      <c r="D85"/>
      <c r="E85"/>
      <c r="F85"/>
    </row>
    <row r="86" spans="3:6">
      <c r="C86" s="76"/>
      <c r="D86"/>
      <c r="E86"/>
      <c r="F86"/>
    </row>
    <row r="87" spans="3:6">
      <c r="C87" s="76"/>
      <c r="D87"/>
      <c r="E87"/>
      <c r="F87"/>
    </row>
    <row r="88" spans="3:6">
      <c r="C88" s="76"/>
      <c r="D88"/>
      <c r="E88"/>
      <c r="F88"/>
    </row>
    <row r="89" spans="3:6">
      <c r="C89" s="76"/>
      <c r="D89"/>
      <c r="E89"/>
      <c r="F89"/>
    </row>
    <row r="90" spans="3:6">
      <c r="C90" s="76"/>
      <c r="D90"/>
      <c r="E90"/>
      <c r="F90"/>
    </row>
    <row r="91" spans="3:6">
      <c r="C91" s="76"/>
      <c r="D91"/>
      <c r="E91"/>
      <c r="F91"/>
    </row>
    <row r="92" spans="3:6">
      <c r="C92" s="76"/>
      <c r="D92"/>
      <c r="E92"/>
      <c r="F92"/>
    </row>
    <row r="93" spans="3:6">
      <c r="C93" s="76"/>
      <c r="D93"/>
      <c r="E93"/>
      <c r="F93"/>
    </row>
    <row r="94" spans="3:6">
      <c r="C94" s="76"/>
      <c r="D94"/>
      <c r="E94"/>
      <c r="F94"/>
    </row>
    <row r="95" spans="3:6">
      <c r="C95" s="76"/>
      <c r="D95"/>
      <c r="E95"/>
      <c r="F95"/>
    </row>
    <row r="96" spans="3:6">
      <c r="C96" s="76"/>
      <c r="D96"/>
      <c r="E96"/>
      <c r="F96"/>
    </row>
    <row r="97" spans="3:6">
      <c r="C97" s="76"/>
      <c r="D97"/>
      <c r="E97"/>
      <c r="F97"/>
    </row>
    <row r="98" spans="3:6">
      <c r="C98" s="76"/>
      <c r="D98"/>
      <c r="E98"/>
      <c r="F98"/>
    </row>
    <row r="99" spans="3:6">
      <c r="C99" s="76"/>
      <c r="D99"/>
      <c r="E99"/>
      <c r="F99"/>
    </row>
    <row r="100" spans="3:6">
      <c r="C100" s="76"/>
      <c r="D100"/>
      <c r="E100"/>
      <c r="F100"/>
    </row>
    <row r="101" spans="3:6">
      <c r="C101" s="76"/>
      <c r="D101"/>
      <c r="E101"/>
      <c r="F101"/>
    </row>
    <row r="102" spans="3:6">
      <c r="C102" s="76"/>
      <c r="D102"/>
      <c r="E102"/>
      <c r="F102"/>
    </row>
  </sheetData>
  <sheetProtection formatCells="0" formatColumns="0" formatRows="0" insertRows="0" insertColumns="0" insertHyperlinks="0" deleteColumns="0" deleteRows="0" sort="0" autoFilter="0" pivotTables="0"/>
  <sortState ref="A3:M47">
    <sortCondition ref="B3:B47"/>
  </sortState>
  <mergeCells count="17">
    <mergeCell ref="A1:K1"/>
    <mergeCell ref="A74:F74"/>
    <mergeCell ref="B4:B8"/>
    <mergeCell ref="B10:B15"/>
    <mergeCell ref="B16:B25"/>
    <mergeCell ref="B26:B30"/>
    <mergeCell ref="B31:B33"/>
    <mergeCell ref="B35:B41"/>
    <mergeCell ref="B42:B49"/>
    <mergeCell ref="B50:B55"/>
    <mergeCell ref="B56:B63"/>
    <mergeCell ref="B65:B70"/>
    <mergeCell ref="B71:B73"/>
    <mergeCell ref="F36:F38"/>
    <mergeCell ref="F50:F51"/>
    <mergeCell ref="J71:J73"/>
    <mergeCell ref="K71:K73"/>
  </mergeCells>
  <hyperlinks>
    <hyperlink ref="F17" r:id="rId2" display="https://item.jd.com/10144052319448.html#crumb-wrap" tooltip="https://item.jd.com/10144052319448.html#crumb-wrap"/>
  </hyperlinks>
  <pageMargins left="0.354166666666667" right="0.236111111111111" top="0.629861111111111" bottom="0.314583333333333" header="0.354166666666667" footer="0.156944444444444"/>
  <pageSetup paperSize="9" scale="50" orientation="landscape"/>
  <headerFooter/>
  <ignoredErrors>
    <ignoredError sqref="I63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8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总明细表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Xuemin Zhang</dc:creator>
  <cp:lastModifiedBy>M.whale</cp:lastModifiedBy>
  <dcterms:created xsi:type="dcterms:W3CDTF">2015-06-11T02:19:00Z</dcterms:created>
  <dcterms:modified xsi:type="dcterms:W3CDTF">2026-06-09T07:02:57Z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EA87F353E20E43DBBBD66960C7C15EBB_13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