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5"/>
  <c r="J6"/>
  <c r="J7"/>
  <c r="J8"/>
  <c r="J9"/>
  <c r="J10"/>
  <c r="J11"/>
  <c r="J12"/>
  <c r="J13"/>
  <c r="J14"/>
  <c r="J15"/>
  <c r="J16"/>
  <c r="J17"/>
  <c r="J18"/>
  <c r="J19"/>
  <c r="J20"/>
  <c r="J21"/>
  <c r="J22"/>
  <c r="J5"/>
  <c r="L7"/>
  <c r="L23"/>
  <c r="V8"/>
  <c r="V9"/>
  <c r="V10"/>
  <c r="V11"/>
  <c r="V12"/>
  <c r="V13"/>
  <c r="A6"/>
  <c r="C4" i="2"/>
  <c r="C6"/>
  <c r="C5"/>
  <c r="E1" i="1"/>
  <c r="O5" s="1"/>
  <c r="F5" l="1"/>
  <c r="L5" s="1"/>
  <c r="P5" s="1"/>
  <c r="K7"/>
  <c r="F22"/>
  <c r="L22" s="1"/>
  <c r="M22" s="1"/>
  <c r="N22" s="1"/>
  <c r="U5"/>
  <c r="V5" s="1"/>
  <c r="K5"/>
  <c r="K21" l="1"/>
  <c r="F21"/>
  <c r="L21" s="1"/>
  <c r="K6"/>
  <c r="F6"/>
  <c r="L6" s="1"/>
  <c r="K18"/>
  <c r="F18"/>
  <c r="L18" s="1"/>
  <c r="K15"/>
  <c r="F15"/>
  <c r="L15" s="1"/>
  <c r="K14"/>
  <c r="F14"/>
  <c r="L14" s="1"/>
  <c r="K17"/>
  <c r="F17"/>
  <c r="L17" s="1"/>
  <c r="K16"/>
  <c r="F16"/>
  <c r="L16" s="1"/>
  <c r="K9"/>
  <c r="F9"/>
  <c r="L9" s="1"/>
  <c r="K10"/>
  <c r="F10"/>
  <c r="L10" s="1"/>
  <c r="K8"/>
  <c r="F8"/>
  <c r="L8" s="1"/>
  <c r="K12"/>
  <c r="F12"/>
  <c r="L12" s="1"/>
  <c r="K13"/>
  <c r="F13"/>
  <c r="L13" s="1"/>
  <c r="K11"/>
  <c r="F11"/>
  <c r="L11" s="1"/>
  <c r="K19"/>
  <c r="F19"/>
  <c r="L19" s="1"/>
  <c r="K20"/>
  <c r="F20"/>
  <c r="L20" s="1"/>
  <c r="O8"/>
  <c r="U8"/>
  <c r="O14"/>
  <c r="O16"/>
  <c r="U9"/>
  <c r="O9"/>
  <c r="U10"/>
  <c r="O10"/>
  <c r="U12"/>
  <c r="O12"/>
  <c r="U13"/>
  <c r="O13"/>
  <c r="O11"/>
  <c r="U11"/>
  <c r="O19"/>
  <c r="O20"/>
  <c r="O21"/>
  <c r="W6"/>
  <c r="U6"/>
  <c r="O6"/>
  <c r="U7"/>
  <c r="V7" s="1"/>
  <c r="O7"/>
  <c r="O18"/>
  <c r="O15"/>
  <c r="O22"/>
  <c r="P22"/>
  <c r="O17"/>
  <c r="AA5"/>
  <c r="W5"/>
  <c r="X5"/>
  <c r="Z5" s="1"/>
  <c r="P18" l="1"/>
  <c r="M18"/>
  <c r="N18" s="1"/>
  <c r="P13"/>
  <c r="M15"/>
  <c r="N15" s="1"/>
  <c r="P15"/>
  <c r="P6"/>
  <c r="AA11"/>
  <c r="X11"/>
  <c r="Z11" s="1"/>
  <c r="W11"/>
  <c r="AB11" s="1"/>
  <c r="M11" s="1"/>
  <c r="N11" s="1"/>
  <c r="P14"/>
  <c r="M14"/>
  <c r="N14" s="1"/>
  <c r="P11"/>
  <c r="P12"/>
  <c r="M16"/>
  <c r="N16" s="1"/>
  <c r="P16"/>
  <c r="X6"/>
  <c r="AA6"/>
  <c r="V6"/>
  <c r="P19"/>
  <c r="M19"/>
  <c r="N19" s="1"/>
  <c r="X9"/>
  <c r="Z9" s="1"/>
  <c r="AA9"/>
  <c r="W9"/>
  <c r="AB9" s="1"/>
  <c r="M9" s="1"/>
  <c r="N9" s="1"/>
  <c r="P17"/>
  <c r="M17"/>
  <c r="N17" s="1"/>
  <c r="M20"/>
  <c r="N20" s="1"/>
  <c r="P20"/>
  <c r="AA13"/>
  <c r="X13"/>
  <c r="Z13" s="1"/>
  <c r="W13"/>
  <c r="AB13" s="1"/>
  <c r="M13" s="1"/>
  <c r="N13" s="1"/>
  <c r="P9"/>
  <c r="P8"/>
  <c r="W8"/>
  <c r="AB8" s="1"/>
  <c r="M8" s="1"/>
  <c r="N8" s="1"/>
  <c r="X8"/>
  <c r="Z8" s="1"/>
  <c r="AA8"/>
  <c r="X7"/>
  <c r="Z7" s="1"/>
  <c r="AA7"/>
  <c r="W7"/>
  <c r="P7"/>
  <c r="M21"/>
  <c r="N21" s="1"/>
  <c r="P21"/>
  <c r="X10"/>
  <c r="Z10" s="1"/>
  <c r="W10"/>
  <c r="AB10" s="1"/>
  <c r="M10" s="1"/>
  <c r="N10" s="1"/>
  <c r="AA10"/>
  <c r="P10"/>
  <c r="AA12"/>
  <c r="X12"/>
  <c r="Z12" s="1"/>
  <c r="W12"/>
  <c r="AB12" s="1"/>
  <c r="M12" s="1"/>
  <c r="N12" s="1"/>
  <c r="AB5"/>
  <c r="M5" s="1"/>
  <c r="N5" s="1"/>
  <c r="AB7" l="1"/>
  <c r="M7" s="1"/>
  <c r="N7" s="1"/>
  <c r="Z6"/>
  <c r="AB6" s="1"/>
  <c r="M6" s="1"/>
  <c r="N6" s="1"/>
</calcChain>
</file>

<file path=xl/sharedStrings.xml><?xml version="1.0" encoding="utf-8"?>
<sst xmlns="http://schemas.openxmlformats.org/spreadsheetml/2006/main" count="42" uniqueCount="34">
  <si>
    <t>Position</t>
  </si>
  <si>
    <t>Symbol</t>
  </si>
  <si>
    <t>Date/Time</t>
  </si>
  <si>
    <t>Buy</t>
  </si>
  <si>
    <t>Sell</t>
  </si>
  <si>
    <t>Profit/Loss</t>
  </si>
  <si>
    <t>R-Multiple</t>
  </si>
  <si>
    <t>INFY</t>
  </si>
  <si>
    <t>Long</t>
  </si>
  <si>
    <t>Size</t>
  </si>
  <si>
    <t>Equity Risked</t>
  </si>
  <si>
    <t>Account Size</t>
  </si>
  <si>
    <t>Returns(%)</t>
  </si>
  <si>
    <t>Investment</t>
  </si>
  <si>
    <t>Margin available</t>
  </si>
  <si>
    <t>Broakrage</t>
  </si>
  <si>
    <t>Turnover</t>
  </si>
  <si>
    <t>STT</t>
  </si>
  <si>
    <t>STT Total</t>
  </si>
  <si>
    <t>ExchngTxnChrg</t>
  </si>
  <si>
    <t>ClearingChrg</t>
  </si>
  <si>
    <t>GST</t>
  </si>
  <si>
    <t>SEBI Chrg</t>
  </si>
  <si>
    <t>TotTaxNChrgs</t>
  </si>
  <si>
    <t>Initial Risk/Share</t>
  </si>
  <si>
    <t>Total Risk</t>
  </si>
  <si>
    <t>MIS</t>
  </si>
  <si>
    <t>Suggested Quantity</t>
  </si>
  <si>
    <t>Order Quantity</t>
  </si>
  <si>
    <t>Delivery (CNC/MIS)</t>
  </si>
  <si>
    <t>OPTION</t>
  </si>
  <si>
    <t>P/L less Charges</t>
  </si>
  <si>
    <t>LUPIN</t>
  </si>
  <si>
    <t>Reward/Unit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</si>
</sst>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ont="1" applyFill="1" applyAlignment="1">
      <alignment horizontal="right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FF33CC"/>
      <color rgb="FF66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9"/>
  <sheetViews>
    <sheetView tabSelected="1" workbookViewId="0">
      <selection activeCell="H15" sqref="H15"/>
    </sheetView>
  </sheetViews>
  <sheetFormatPr defaultRowHeight="15"/>
  <cols>
    <col min="1" max="1" width="12.28515625" style="1" customWidth="1"/>
    <col min="2" max="2" width="10.85546875" style="1" customWidth="1"/>
    <col min="3" max="3" width="7.85546875" style="1" customWidth="1"/>
    <col min="4" max="4" width="8.42578125" customWidth="1"/>
    <col min="5" max="6" width="11" customWidth="1"/>
    <col min="9" max="10" width="10.5703125" customWidth="1"/>
    <col min="11" max="11" width="5.5703125" customWidth="1"/>
    <col min="12" max="13" width="11.28515625" customWidth="1"/>
    <col min="14" max="14" width="10.28515625" customWidth="1"/>
    <col min="15" max="15" width="11.140625" customWidth="1"/>
    <col min="16" max="16" width="11.42578125" customWidth="1"/>
    <col min="18" max="18" width="11.5703125" customWidth="1"/>
    <col min="22" max="22" width="10.28515625" customWidth="1"/>
    <col min="23" max="23" width="8.7109375" customWidth="1"/>
  </cols>
  <sheetData>
    <row r="1" spans="1:28">
      <c r="A1" s="8" t="s">
        <v>10</v>
      </c>
      <c r="B1" s="8"/>
      <c r="C1" s="8"/>
      <c r="D1" s="9">
        <v>1.2999999999999999E-2</v>
      </c>
      <c r="E1" s="10">
        <f>D2*D1</f>
        <v>260</v>
      </c>
    </row>
    <row r="2" spans="1:28">
      <c r="A2" s="7" t="s">
        <v>11</v>
      </c>
      <c r="B2" s="7"/>
      <c r="C2" s="7"/>
      <c r="D2" s="10">
        <v>20000</v>
      </c>
      <c r="E2" s="10"/>
    </row>
    <row r="4" spans="1:28" s="4" customFormat="1" ht="30.75" customHeight="1">
      <c r="A4" s="3" t="s">
        <v>2</v>
      </c>
      <c r="B4" s="3" t="s">
        <v>29</v>
      </c>
      <c r="C4" s="3" t="s">
        <v>1</v>
      </c>
      <c r="D4" s="4" t="s">
        <v>0</v>
      </c>
      <c r="E4" s="5" t="s">
        <v>27</v>
      </c>
      <c r="F4" s="4" t="s">
        <v>28</v>
      </c>
      <c r="G4" s="4" t="s">
        <v>3</v>
      </c>
      <c r="H4" s="4" t="s">
        <v>4</v>
      </c>
      <c r="I4" s="4" t="s">
        <v>24</v>
      </c>
      <c r="J4" s="4" t="s">
        <v>33</v>
      </c>
      <c r="K4" s="4" t="s">
        <v>25</v>
      </c>
      <c r="L4" s="4" t="s">
        <v>5</v>
      </c>
      <c r="M4" s="4" t="s">
        <v>31</v>
      </c>
      <c r="N4" s="4" t="s">
        <v>6</v>
      </c>
      <c r="O4" s="4" t="s">
        <v>13</v>
      </c>
      <c r="P4" s="4" t="s">
        <v>12</v>
      </c>
      <c r="Q4" s="4" t="s">
        <v>14</v>
      </c>
      <c r="U4" s="4" t="s">
        <v>16</v>
      </c>
      <c r="V4" s="4" t="s">
        <v>15</v>
      </c>
      <c r="W4" s="4" t="s">
        <v>18</v>
      </c>
      <c r="X4" s="4" t="s">
        <v>19</v>
      </c>
      <c r="Y4" s="4" t="s">
        <v>20</v>
      </c>
      <c r="Z4" s="4" t="s">
        <v>21</v>
      </c>
      <c r="AA4" s="4" t="s">
        <v>22</v>
      </c>
      <c r="AB4" s="4" t="s">
        <v>23</v>
      </c>
    </row>
    <row r="5" spans="1:28">
      <c r="A5" s="2">
        <v>43588</v>
      </c>
      <c r="B5" s="2" t="s">
        <v>26</v>
      </c>
      <c r="C5" s="1" t="s">
        <v>7</v>
      </c>
      <c r="D5" t="s">
        <v>8</v>
      </c>
      <c r="E5" s="6">
        <f>IF(FLOOR($E$1/I5,1), FLOOR($E$1/I5,1),)</f>
        <v>130</v>
      </c>
      <c r="F5">
        <f>E5</f>
        <v>130</v>
      </c>
      <c r="G5">
        <v>733</v>
      </c>
      <c r="H5">
        <v>739</v>
      </c>
      <c r="I5">
        <v>2</v>
      </c>
      <c r="J5">
        <f>IF(D5="Long", H5-G5,G5-H5)</f>
        <v>6</v>
      </c>
      <c r="K5">
        <f>I5*E5</f>
        <v>260</v>
      </c>
      <c r="L5">
        <f>(H5-G5)*F5</f>
        <v>780</v>
      </c>
      <c r="M5">
        <f>L5-AB5</f>
        <v>725.89</v>
      </c>
      <c r="N5" s="11">
        <f>M5/K5</f>
        <v>2.7918846153846153</v>
      </c>
      <c r="O5">
        <f>IF(D5="Long",G5,H5) * E5</f>
        <v>95290</v>
      </c>
      <c r="P5">
        <f>ROUND(L5*100/(IF(D5="Long",G5,H5) * E5),2)</f>
        <v>0.82</v>
      </c>
      <c r="Q5">
        <v>12.5</v>
      </c>
      <c r="U5">
        <f>(E5*G5)+(E5*H5)</f>
        <v>191360</v>
      </c>
      <c r="V5">
        <f>IF(B5="MIS",MIN(20,ROUND(U5*0.01%,2)), 0)</f>
        <v>19.14</v>
      </c>
      <c r="W5">
        <f>IF(B5="MIS",ROUND(E5*H5*0.025%,0),CEILING(U5*0.1%,1))</f>
        <v>24</v>
      </c>
      <c r="X5">
        <f>ROUND(U5*0.00325%,2)</f>
        <v>6.22</v>
      </c>
      <c r="Y5">
        <v>0</v>
      </c>
      <c r="Z5">
        <f>ROUND((V5+X5)*18%,2)</f>
        <v>4.5599999999999996</v>
      </c>
      <c r="AA5">
        <f>ROUND(U5/10^6,2)</f>
        <v>0.19</v>
      </c>
      <c r="AB5">
        <f>SUM(V5:AA5)</f>
        <v>54.11</v>
      </c>
    </row>
    <row r="6" spans="1:28">
      <c r="A6" s="2">
        <f ca="1">TODAY()</f>
        <v>43600</v>
      </c>
      <c r="B6" s="1" t="s">
        <v>26</v>
      </c>
      <c r="C6" s="1" t="s">
        <v>30</v>
      </c>
      <c r="D6" t="s">
        <v>8</v>
      </c>
      <c r="E6" s="6">
        <f t="shared" ref="E6:E29" si="0">IF(FLOOR($E$1/I6,1), FLOOR($E$1/I6,1),)</f>
        <v>17</v>
      </c>
      <c r="F6">
        <f t="shared" ref="F6:F22" si="1">E6</f>
        <v>17</v>
      </c>
      <c r="G6">
        <v>250</v>
      </c>
      <c r="H6">
        <v>290</v>
      </c>
      <c r="I6">
        <v>15</v>
      </c>
      <c r="J6">
        <f t="shared" ref="J6:J22" si="2">IF(D6="Long", H6-G6,G6-H6)</f>
        <v>40</v>
      </c>
      <c r="K6">
        <f>I6*E6</f>
        <v>255</v>
      </c>
      <c r="L6">
        <f t="shared" ref="L6:L23" si="3">(H6-G6)*F6</f>
        <v>680</v>
      </c>
      <c r="M6">
        <f t="shared" ref="M6:M22" si="4">L6-AB6</f>
        <v>675.55</v>
      </c>
      <c r="N6" s="11">
        <f t="shared" ref="N6:N22" si="5">M6/K6</f>
        <v>2.6492156862745095</v>
      </c>
      <c r="O6">
        <f>IF(D6="Long",G6,H6) * E6</f>
        <v>4250</v>
      </c>
      <c r="P6">
        <f>ROUND(L6*100/(IF(D6="Long",G6,H6) * E6),2)</f>
        <v>16</v>
      </c>
      <c r="Q6">
        <v>14.5</v>
      </c>
      <c r="U6">
        <f>(E6*G6)+(E6*H6)</f>
        <v>9180</v>
      </c>
      <c r="V6">
        <f>IF(B6="MIS",MIN(20,ROUND(U6*0.01%,2)), 0)</f>
        <v>0.92</v>
      </c>
      <c r="W6">
        <f>IF(B6="MIS",ROUND(E6*H6*0.025%,0),CEILING(U6*0.1%,1))</f>
        <v>1</v>
      </c>
      <c r="X6">
        <f t="shared" ref="X6:X13" si="6">ROUND(U6*0.00325%,2)</f>
        <v>0.3</v>
      </c>
      <c r="Y6">
        <v>2</v>
      </c>
      <c r="Z6">
        <f t="shared" ref="Z6:Z13" si="7">ROUND((V6+X6)*18%,2)</f>
        <v>0.22</v>
      </c>
      <c r="AA6">
        <f t="shared" ref="AA6:AA13" si="8">ROUND(U6/10^6,2)</f>
        <v>0.01</v>
      </c>
      <c r="AB6">
        <f t="shared" ref="AB6:AB13" si="9">SUM(V6:AA6)</f>
        <v>4.4499999999999993</v>
      </c>
    </row>
    <row r="7" spans="1:28">
      <c r="A7" s="2">
        <v>43600</v>
      </c>
      <c r="B7" s="1" t="s">
        <v>26</v>
      </c>
      <c r="C7" s="1" t="s">
        <v>32</v>
      </c>
      <c r="D7" t="s">
        <v>8</v>
      </c>
      <c r="E7" s="6">
        <f t="shared" si="0"/>
        <v>52</v>
      </c>
      <c r="F7">
        <v>50</v>
      </c>
      <c r="G7">
        <v>799.5</v>
      </c>
      <c r="H7">
        <v>813</v>
      </c>
      <c r="I7">
        <v>5</v>
      </c>
      <c r="J7">
        <f t="shared" si="2"/>
        <v>13.5</v>
      </c>
      <c r="K7">
        <f>I7*E7</f>
        <v>260</v>
      </c>
      <c r="L7">
        <f t="shared" si="3"/>
        <v>675</v>
      </c>
      <c r="M7">
        <f t="shared" si="4"/>
        <v>647.79999999999995</v>
      </c>
      <c r="N7" s="11">
        <f t="shared" si="5"/>
        <v>2.4915384615384615</v>
      </c>
      <c r="O7">
        <f>IF(D7="Long",G7,H7) * E7</f>
        <v>41574</v>
      </c>
      <c r="P7">
        <f>ROUND(L7*100/(IF(D7="Long",G7,H7) * E7),2)</f>
        <v>1.62</v>
      </c>
      <c r="Q7">
        <v>15.5</v>
      </c>
      <c r="U7">
        <f>(E7*G7)+(E7*H7)</f>
        <v>83850</v>
      </c>
      <c r="V7">
        <f>IF(B7="MIS",MIN(20,ROUND(U7*0.01%,2)), 0)</f>
        <v>8.39</v>
      </c>
      <c r="W7">
        <f>IF(B7="MIS",ROUND(E7*H7*0.025%,0),CEILING(U7*0.1%,1))</f>
        <v>11</v>
      </c>
      <c r="X7">
        <f t="shared" si="6"/>
        <v>2.73</v>
      </c>
      <c r="Y7">
        <v>3</v>
      </c>
      <c r="Z7">
        <f t="shared" si="7"/>
        <v>2</v>
      </c>
      <c r="AA7">
        <f t="shared" si="8"/>
        <v>0.08</v>
      </c>
      <c r="AB7">
        <f t="shared" si="9"/>
        <v>27.2</v>
      </c>
    </row>
    <row r="8" spans="1:28">
      <c r="E8" s="6" t="e">
        <f t="shared" si="0"/>
        <v>#DIV/0!</v>
      </c>
      <c r="F8" t="e">
        <f t="shared" si="1"/>
        <v>#DIV/0!</v>
      </c>
      <c r="J8">
        <f t="shared" si="2"/>
        <v>0</v>
      </c>
      <c r="K8" t="e">
        <f>I8*E8</f>
        <v>#DIV/0!</v>
      </c>
      <c r="L8" t="e">
        <f t="shared" si="3"/>
        <v>#DIV/0!</v>
      </c>
      <c r="M8" t="e">
        <f t="shared" si="4"/>
        <v>#DIV/0!</v>
      </c>
      <c r="N8" s="11" t="e">
        <f t="shared" si="5"/>
        <v>#DIV/0!</v>
      </c>
      <c r="O8" t="e">
        <f>IF(D8="Long",G8,H8) * E8</f>
        <v>#DIV/0!</v>
      </c>
      <c r="P8" t="e">
        <f>ROUND(L8*100/(IF(D8="Long",G8,H8) * E8),2)</f>
        <v>#DIV/0!</v>
      </c>
      <c r="Q8">
        <v>16.5</v>
      </c>
      <c r="U8" t="e">
        <f>(E8*G8)+(E8*H8)</f>
        <v>#DIV/0!</v>
      </c>
      <c r="V8">
        <f>IF(B8="MIS",MIN(20,ROUND(U8*0.01%,2)), 0)</f>
        <v>0</v>
      </c>
      <c r="W8" t="e">
        <f>IF(B8="MIS",ROUND(E8*H8*0.025%,0),CEILING(U8*0.1%,1))</f>
        <v>#DIV/0!</v>
      </c>
      <c r="X8" t="e">
        <f t="shared" si="6"/>
        <v>#DIV/0!</v>
      </c>
      <c r="Y8">
        <v>4</v>
      </c>
      <c r="Z8" t="e">
        <f t="shared" si="7"/>
        <v>#DIV/0!</v>
      </c>
      <c r="AA8" t="e">
        <f t="shared" si="8"/>
        <v>#DIV/0!</v>
      </c>
      <c r="AB8" t="e">
        <f t="shared" si="9"/>
        <v>#DIV/0!</v>
      </c>
    </row>
    <row r="9" spans="1:28">
      <c r="E9" s="6" t="e">
        <f t="shared" si="0"/>
        <v>#DIV/0!</v>
      </c>
      <c r="F9" t="e">
        <f t="shared" si="1"/>
        <v>#DIV/0!</v>
      </c>
      <c r="J9">
        <f t="shared" si="2"/>
        <v>0</v>
      </c>
      <c r="K9" t="e">
        <f>I9*E9</f>
        <v>#DIV/0!</v>
      </c>
      <c r="L9" t="e">
        <f t="shared" si="3"/>
        <v>#DIV/0!</v>
      </c>
      <c r="M9" t="e">
        <f t="shared" si="4"/>
        <v>#DIV/0!</v>
      </c>
      <c r="N9" s="11" t="e">
        <f t="shared" si="5"/>
        <v>#DIV/0!</v>
      </c>
      <c r="O9" t="e">
        <f>IF(D9="Long",G9,H9) * E9</f>
        <v>#DIV/0!</v>
      </c>
      <c r="P9" t="e">
        <f>ROUND(L9*100/(IF(D9="Long",G9,H9) * E9),2)</f>
        <v>#DIV/0!</v>
      </c>
      <c r="Q9">
        <v>17.5</v>
      </c>
      <c r="U9" t="e">
        <f>(E9*G9)+(E9*H9)</f>
        <v>#DIV/0!</v>
      </c>
      <c r="V9">
        <f>IF(B9="MIS",MIN(20,ROUND(U9*0.01%,2)), 0)</f>
        <v>0</v>
      </c>
      <c r="W9" t="e">
        <f>IF(B9="MIS",ROUND(E9*H9*0.025%,0),CEILING(U9*0.1%,1))</f>
        <v>#DIV/0!</v>
      </c>
      <c r="X9" t="e">
        <f t="shared" si="6"/>
        <v>#DIV/0!</v>
      </c>
      <c r="Y9">
        <v>5</v>
      </c>
      <c r="Z9" t="e">
        <f t="shared" si="7"/>
        <v>#DIV/0!</v>
      </c>
      <c r="AA9" t="e">
        <f t="shared" si="8"/>
        <v>#DIV/0!</v>
      </c>
      <c r="AB9" t="e">
        <f t="shared" si="9"/>
        <v>#DIV/0!</v>
      </c>
    </row>
    <row r="10" spans="1:28">
      <c r="E10" s="6" t="e">
        <f t="shared" si="0"/>
        <v>#DIV/0!</v>
      </c>
      <c r="F10" t="e">
        <f t="shared" si="1"/>
        <v>#DIV/0!</v>
      </c>
      <c r="J10">
        <f t="shared" si="2"/>
        <v>0</v>
      </c>
      <c r="K10" t="e">
        <f>I10*E10</f>
        <v>#DIV/0!</v>
      </c>
      <c r="L10" t="e">
        <f t="shared" si="3"/>
        <v>#DIV/0!</v>
      </c>
      <c r="M10" t="e">
        <f t="shared" si="4"/>
        <v>#DIV/0!</v>
      </c>
      <c r="N10" s="11" t="e">
        <f t="shared" si="5"/>
        <v>#DIV/0!</v>
      </c>
      <c r="O10" t="e">
        <f>IF(D10="Long",G10,H10) * E10</f>
        <v>#DIV/0!</v>
      </c>
      <c r="P10" t="e">
        <f>ROUND(L10*100/(IF(D10="Long",G10,H10) * E10),2)</f>
        <v>#DIV/0!</v>
      </c>
      <c r="Q10">
        <v>18.5</v>
      </c>
      <c r="U10" t="e">
        <f>(E10*G10)+(E10*H10)</f>
        <v>#DIV/0!</v>
      </c>
      <c r="V10">
        <f>IF(B10="MIS",MIN(20,ROUND(U10*0.01%,2)), 0)</f>
        <v>0</v>
      </c>
      <c r="W10" t="e">
        <f>IF(B10="MIS",ROUND(E10*H10*0.025%,0),CEILING(U10*0.1%,1))</f>
        <v>#DIV/0!</v>
      </c>
      <c r="X10" t="e">
        <f t="shared" si="6"/>
        <v>#DIV/0!</v>
      </c>
      <c r="Y10">
        <v>6</v>
      </c>
      <c r="Z10" t="e">
        <f t="shared" si="7"/>
        <v>#DIV/0!</v>
      </c>
      <c r="AA10" t="e">
        <f t="shared" si="8"/>
        <v>#DIV/0!</v>
      </c>
      <c r="AB10" t="e">
        <f t="shared" si="9"/>
        <v>#DIV/0!</v>
      </c>
    </row>
    <row r="11" spans="1:28">
      <c r="E11" s="6" t="e">
        <f t="shared" si="0"/>
        <v>#DIV/0!</v>
      </c>
      <c r="F11" t="e">
        <f t="shared" si="1"/>
        <v>#DIV/0!</v>
      </c>
      <c r="J11">
        <f t="shared" si="2"/>
        <v>0</v>
      </c>
      <c r="K11" t="e">
        <f>I11*E11</f>
        <v>#DIV/0!</v>
      </c>
      <c r="L11" t="e">
        <f t="shared" si="3"/>
        <v>#DIV/0!</v>
      </c>
      <c r="M11" t="e">
        <f t="shared" si="4"/>
        <v>#DIV/0!</v>
      </c>
      <c r="N11" s="11" t="e">
        <f t="shared" si="5"/>
        <v>#DIV/0!</v>
      </c>
      <c r="O11" t="e">
        <f>IF(D11="Long",G11,H11) * E11</f>
        <v>#DIV/0!</v>
      </c>
      <c r="P11" t="e">
        <f>ROUND(L11*100/(IF(D11="Long",G11,H11) * E11),2)</f>
        <v>#DIV/0!</v>
      </c>
      <c r="Q11">
        <v>19.5</v>
      </c>
      <c r="U11" t="e">
        <f>(E11*G11)+(E11*H11)</f>
        <v>#DIV/0!</v>
      </c>
      <c r="V11">
        <f>IF(B11="MIS",MIN(20,ROUND(U11*0.01%,2)), 0)</f>
        <v>0</v>
      </c>
      <c r="W11" t="e">
        <f>IF(B11="MIS",ROUND(E11*H11*0.025%,0),CEILING(U11*0.1%,1))</f>
        <v>#DIV/0!</v>
      </c>
      <c r="X11" t="e">
        <f t="shared" si="6"/>
        <v>#DIV/0!</v>
      </c>
      <c r="Y11">
        <v>7</v>
      </c>
      <c r="Z11" t="e">
        <f t="shared" si="7"/>
        <v>#DIV/0!</v>
      </c>
      <c r="AA11" t="e">
        <f t="shared" si="8"/>
        <v>#DIV/0!</v>
      </c>
      <c r="AB11" t="e">
        <f t="shared" si="9"/>
        <v>#DIV/0!</v>
      </c>
    </row>
    <row r="12" spans="1:28">
      <c r="E12" s="6" t="e">
        <f t="shared" si="0"/>
        <v>#DIV/0!</v>
      </c>
      <c r="F12" t="e">
        <f t="shared" si="1"/>
        <v>#DIV/0!</v>
      </c>
      <c r="J12">
        <f t="shared" si="2"/>
        <v>0</v>
      </c>
      <c r="K12" t="e">
        <f>I12*E12</f>
        <v>#DIV/0!</v>
      </c>
      <c r="L12" t="e">
        <f t="shared" si="3"/>
        <v>#DIV/0!</v>
      </c>
      <c r="M12" t="e">
        <f t="shared" si="4"/>
        <v>#DIV/0!</v>
      </c>
      <c r="N12" s="11" t="e">
        <f t="shared" si="5"/>
        <v>#DIV/0!</v>
      </c>
      <c r="O12" t="e">
        <f>IF(D12="Long",G12,H12) * E12</f>
        <v>#DIV/0!</v>
      </c>
      <c r="P12" t="e">
        <f>ROUND(L12*100/(IF(D12="Long",G12,H12) * E12),2)</f>
        <v>#DIV/0!</v>
      </c>
      <c r="Q12">
        <v>20.5</v>
      </c>
      <c r="U12" t="e">
        <f>(E12*G12)+(E12*H12)</f>
        <v>#DIV/0!</v>
      </c>
      <c r="V12">
        <f>IF(B12="MIS",MIN(20,ROUND(U12*0.01%,2)), 0)</f>
        <v>0</v>
      </c>
      <c r="W12" t="e">
        <f>IF(B12="MIS",ROUND(E12*H12*0.025%,0),CEILING(U12*0.1%,1))</f>
        <v>#DIV/0!</v>
      </c>
      <c r="X12" t="e">
        <f t="shared" si="6"/>
        <v>#DIV/0!</v>
      </c>
      <c r="Y12">
        <v>8</v>
      </c>
      <c r="Z12" t="e">
        <f t="shared" si="7"/>
        <v>#DIV/0!</v>
      </c>
      <c r="AA12" t="e">
        <f t="shared" si="8"/>
        <v>#DIV/0!</v>
      </c>
      <c r="AB12" t="e">
        <f t="shared" si="9"/>
        <v>#DIV/0!</v>
      </c>
    </row>
    <row r="13" spans="1:28">
      <c r="E13" s="6" t="e">
        <f t="shared" si="0"/>
        <v>#DIV/0!</v>
      </c>
      <c r="F13" t="e">
        <f t="shared" si="1"/>
        <v>#DIV/0!</v>
      </c>
      <c r="J13">
        <f t="shared" si="2"/>
        <v>0</v>
      </c>
      <c r="K13" t="e">
        <f>I13*E13</f>
        <v>#DIV/0!</v>
      </c>
      <c r="L13" t="e">
        <f t="shared" si="3"/>
        <v>#DIV/0!</v>
      </c>
      <c r="M13" t="e">
        <f t="shared" si="4"/>
        <v>#DIV/0!</v>
      </c>
      <c r="N13" s="11" t="e">
        <f t="shared" si="5"/>
        <v>#DIV/0!</v>
      </c>
      <c r="O13" t="e">
        <f>IF(D13="Long",G13,H13) * E13</f>
        <v>#DIV/0!</v>
      </c>
      <c r="P13" t="e">
        <f>ROUND(L13*100/(IF(D13="Long",G13,H13) * E13),2)</f>
        <v>#DIV/0!</v>
      </c>
      <c r="Q13">
        <v>21.5</v>
      </c>
      <c r="U13" t="e">
        <f>(E13*G13)+(E13*H13)</f>
        <v>#DIV/0!</v>
      </c>
      <c r="V13">
        <f>IF(B13="MIS",MIN(20,ROUND(U13*0.01%,2)), 0)</f>
        <v>0</v>
      </c>
      <c r="W13" t="e">
        <f>IF(B13="MIS",ROUND(E13*H13*0.025%,0),CEILING(U13*0.1%,1))</f>
        <v>#DIV/0!</v>
      </c>
      <c r="X13" t="e">
        <f t="shared" si="6"/>
        <v>#DIV/0!</v>
      </c>
      <c r="Y13">
        <v>9</v>
      </c>
      <c r="Z13" t="e">
        <f t="shared" si="7"/>
        <v>#DIV/0!</v>
      </c>
      <c r="AA13" t="e">
        <f t="shared" si="8"/>
        <v>#DIV/0!</v>
      </c>
      <c r="AB13" t="e">
        <f t="shared" si="9"/>
        <v>#DIV/0!</v>
      </c>
    </row>
    <row r="14" spans="1:28">
      <c r="E14" s="6" t="e">
        <f t="shared" si="0"/>
        <v>#DIV/0!</v>
      </c>
      <c r="F14" t="e">
        <f t="shared" si="1"/>
        <v>#DIV/0!</v>
      </c>
      <c r="J14">
        <f t="shared" si="2"/>
        <v>0</v>
      </c>
      <c r="K14" t="e">
        <f>I14*E14</f>
        <v>#DIV/0!</v>
      </c>
      <c r="L14" t="e">
        <f t="shared" si="3"/>
        <v>#DIV/0!</v>
      </c>
      <c r="M14" t="e">
        <f t="shared" si="4"/>
        <v>#DIV/0!</v>
      </c>
      <c r="N14" s="11" t="e">
        <f t="shared" si="5"/>
        <v>#DIV/0!</v>
      </c>
      <c r="O14" t="e">
        <f>IF(D14="Long",G14,H14) * E14</f>
        <v>#DIV/0!</v>
      </c>
      <c r="P14" t="e">
        <f>ROUND(L14*100/(IF(D14="Long",G14,H14) * E14),2)</f>
        <v>#DIV/0!</v>
      </c>
      <c r="Q14">
        <v>22.5</v>
      </c>
    </row>
    <row r="15" spans="1:28">
      <c r="E15" s="6" t="e">
        <f t="shared" si="0"/>
        <v>#DIV/0!</v>
      </c>
      <c r="F15" t="e">
        <f t="shared" si="1"/>
        <v>#DIV/0!</v>
      </c>
      <c r="J15">
        <f t="shared" si="2"/>
        <v>0</v>
      </c>
      <c r="K15" t="e">
        <f>I15*E15</f>
        <v>#DIV/0!</v>
      </c>
      <c r="L15" t="e">
        <f t="shared" si="3"/>
        <v>#DIV/0!</v>
      </c>
      <c r="M15" t="e">
        <f t="shared" si="4"/>
        <v>#DIV/0!</v>
      </c>
      <c r="N15" s="11" t="e">
        <f t="shared" si="5"/>
        <v>#DIV/0!</v>
      </c>
      <c r="O15" t="e">
        <f>IF(D15="Long",G15,H15) * E15</f>
        <v>#DIV/0!</v>
      </c>
      <c r="P15" t="e">
        <f>ROUND(L15*100/(IF(D15="Long",G15,H15) * E15),2)</f>
        <v>#DIV/0!</v>
      </c>
      <c r="Q15">
        <v>23.5</v>
      </c>
    </row>
    <row r="16" spans="1:28">
      <c r="E16" s="6" t="e">
        <f t="shared" si="0"/>
        <v>#DIV/0!</v>
      </c>
      <c r="F16" t="e">
        <f t="shared" si="1"/>
        <v>#DIV/0!</v>
      </c>
      <c r="J16">
        <f t="shared" si="2"/>
        <v>0</v>
      </c>
      <c r="K16" t="e">
        <f>I16*E16</f>
        <v>#DIV/0!</v>
      </c>
      <c r="L16" t="e">
        <f t="shared" si="3"/>
        <v>#DIV/0!</v>
      </c>
      <c r="M16" t="e">
        <f t="shared" si="4"/>
        <v>#DIV/0!</v>
      </c>
      <c r="N16" s="11" t="e">
        <f t="shared" si="5"/>
        <v>#DIV/0!</v>
      </c>
      <c r="O16" t="e">
        <f>IF(D16="Long",G16,H16) * E16</f>
        <v>#DIV/0!</v>
      </c>
      <c r="P16" t="e">
        <f>ROUND(L16*100/(IF(D16="Long",G16,H16) * E16),2)</f>
        <v>#DIV/0!</v>
      </c>
      <c r="Q16">
        <v>24.5</v>
      </c>
    </row>
    <row r="17" spans="5:17">
      <c r="E17" s="6" t="e">
        <f t="shared" si="0"/>
        <v>#DIV/0!</v>
      </c>
      <c r="F17" t="e">
        <f t="shared" si="1"/>
        <v>#DIV/0!</v>
      </c>
      <c r="J17">
        <f t="shared" si="2"/>
        <v>0</v>
      </c>
      <c r="K17" t="e">
        <f>I17*E17</f>
        <v>#DIV/0!</v>
      </c>
      <c r="L17" t="e">
        <f t="shared" si="3"/>
        <v>#DIV/0!</v>
      </c>
      <c r="M17" t="e">
        <f t="shared" si="4"/>
        <v>#DIV/0!</v>
      </c>
      <c r="N17" s="11" t="e">
        <f t="shared" si="5"/>
        <v>#DIV/0!</v>
      </c>
      <c r="O17" t="e">
        <f>IF(D17="Long",G17,H17) * E17</f>
        <v>#DIV/0!</v>
      </c>
      <c r="P17" t="e">
        <f>ROUND(L17*100/(IF(D17="Long",G17,H17) * E17),2)</f>
        <v>#DIV/0!</v>
      </c>
      <c r="Q17">
        <v>25.5</v>
      </c>
    </row>
    <row r="18" spans="5:17">
      <c r="E18" s="6" t="e">
        <f t="shared" si="0"/>
        <v>#DIV/0!</v>
      </c>
      <c r="F18" t="e">
        <f t="shared" si="1"/>
        <v>#DIV/0!</v>
      </c>
      <c r="J18">
        <f t="shared" si="2"/>
        <v>0</v>
      </c>
      <c r="K18" t="e">
        <f>I18*E18</f>
        <v>#DIV/0!</v>
      </c>
      <c r="L18" t="e">
        <f t="shared" si="3"/>
        <v>#DIV/0!</v>
      </c>
      <c r="M18" t="e">
        <f t="shared" si="4"/>
        <v>#DIV/0!</v>
      </c>
      <c r="N18" s="11" t="e">
        <f t="shared" si="5"/>
        <v>#DIV/0!</v>
      </c>
      <c r="O18" t="e">
        <f>IF(D18="Long",G18,H18) * E18</f>
        <v>#DIV/0!</v>
      </c>
      <c r="P18" t="e">
        <f>ROUND(L18*100/(IF(D18="Long",G18,H18) * E18),2)</f>
        <v>#DIV/0!</v>
      </c>
      <c r="Q18">
        <v>26.5</v>
      </c>
    </row>
    <row r="19" spans="5:17">
      <c r="E19" s="6" t="e">
        <f t="shared" si="0"/>
        <v>#DIV/0!</v>
      </c>
      <c r="F19" t="e">
        <f t="shared" si="1"/>
        <v>#DIV/0!</v>
      </c>
      <c r="J19">
        <f t="shared" si="2"/>
        <v>0</v>
      </c>
      <c r="K19" t="e">
        <f>I19*E19</f>
        <v>#DIV/0!</v>
      </c>
      <c r="L19" t="e">
        <f t="shared" si="3"/>
        <v>#DIV/0!</v>
      </c>
      <c r="M19" t="e">
        <f t="shared" si="4"/>
        <v>#DIV/0!</v>
      </c>
      <c r="N19" s="11" t="e">
        <f t="shared" si="5"/>
        <v>#DIV/0!</v>
      </c>
      <c r="O19" t="e">
        <f>IF(D19="Long",G19,H19) * E19</f>
        <v>#DIV/0!</v>
      </c>
      <c r="P19" t="e">
        <f>ROUND(L19*100/(IF(D19="Long",G19,H19) * E19),2)</f>
        <v>#DIV/0!</v>
      </c>
      <c r="Q19">
        <v>27.5</v>
      </c>
    </row>
    <row r="20" spans="5:17">
      <c r="E20" s="6" t="e">
        <f t="shared" si="0"/>
        <v>#DIV/0!</v>
      </c>
      <c r="F20" t="e">
        <f t="shared" si="1"/>
        <v>#DIV/0!</v>
      </c>
      <c r="J20">
        <f t="shared" si="2"/>
        <v>0</v>
      </c>
      <c r="K20" t="e">
        <f>I20*E20</f>
        <v>#DIV/0!</v>
      </c>
      <c r="L20" t="e">
        <f t="shared" si="3"/>
        <v>#DIV/0!</v>
      </c>
      <c r="M20" t="e">
        <f t="shared" si="4"/>
        <v>#DIV/0!</v>
      </c>
      <c r="N20" s="11" t="e">
        <f t="shared" si="5"/>
        <v>#DIV/0!</v>
      </c>
      <c r="O20" t="e">
        <f>IF(D20="Long",G20,H20) * E20</f>
        <v>#DIV/0!</v>
      </c>
      <c r="P20" t="e">
        <f>ROUND(L20*100/(IF(D20="Long",G20,H20) * E20),2)</f>
        <v>#DIV/0!</v>
      </c>
      <c r="Q20">
        <v>28.5</v>
      </c>
    </row>
    <row r="21" spans="5:17">
      <c r="E21" s="6" t="e">
        <f t="shared" si="0"/>
        <v>#DIV/0!</v>
      </c>
      <c r="F21" t="e">
        <f t="shared" si="1"/>
        <v>#DIV/0!</v>
      </c>
      <c r="J21">
        <f t="shared" si="2"/>
        <v>0</v>
      </c>
      <c r="K21" t="e">
        <f>I21*E21</f>
        <v>#DIV/0!</v>
      </c>
      <c r="L21" t="e">
        <f t="shared" si="3"/>
        <v>#DIV/0!</v>
      </c>
      <c r="M21" t="e">
        <f t="shared" si="4"/>
        <v>#DIV/0!</v>
      </c>
      <c r="N21" s="11" t="e">
        <f t="shared" si="5"/>
        <v>#DIV/0!</v>
      </c>
      <c r="O21" t="e">
        <f>IF(D21="Long",G21,H21) * E21</f>
        <v>#DIV/0!</v>
      </c>
      <c r="P21" t="e">
        <f>ROUND(L21*100/(IF(D21="Long",G21,H21) * E21),2)</f>
        <v>#DIV/0!</v>
      </c>
      <c r="Q21">
        <v>29.5</v>
      </c>
    </row>
    <row r="22" spans="5:17">
      <c r="E22" s="6" t="e">
        <f t="shared" si="0"/>
        <v>#DIV/0!</v>
      </c>
      <c r="F22" t="e">
        <f t="shared" si="1"/>
        <v>#DIV/0!</v>
      </c>
      <c r="J22">
        <f t="shared" si="2"/>
        <v>0</v>
      </c>
      <c r="L22" t="e">
        <f t="shared" si="3"/>
        <v>#DIV/0!</v>
      </c>
      <c r="M22" t="e">
        <f t="shared" si="4"/>
        <v>#DIV/0!</v>
      </c>
      <c r="N22" s="11" t="e">
        <f t="shared" si="5"/>
        <v>#DIV/0!</v>
      </c>
      <c r="O22" t="e">
        <f>IF(D22="Long",G22,H22) * E22</f>
        <v>#DIV/0!</v>
      </c>
      <c r="P22" t="e">
        <f>ROUND(L22*100/(IF(D22="Long",G22,H22) * E22),2)</f>
        <v>#DIV/0!</v>
      </c>
      <c r="Q22">
        <v>30.5</v>
      </c>
    </row>
    <row r="23" spans="5:17">
      <c r="E23" s="6" t="e">
        <f t="shared" si="0"/>
        <v>#DIV/0!</v>
      </c>
      <c r="L23">
        <f t="shared" si="3"/>
        <v>0</v>
      </c>
    </row>
    <row r="24" spans="5:17">
      <c r="E24" s="6" t="e">
        <f t="shared" si="0"/>
        <v>#DIV/0!</v>
      </c>
    </row>
    <row r="25" spans="5:17">
      <c r="E25" s="6" t="e">
        <f t="shared" si="0"/>
        <v>#DIV/0!</v>
      </c>
    </row>
    <row r="26" spans="5:17">
      <c r="E26" s="6" t="e">
        <f t="shared" si="0"/>
        <v>#DIV/0!</v>
      </c>
    </row>
    <row r="27" spans="5:17">
      <c r="E27" s="6" t="e">
        <f t="shared" si="0"/>
        <v>#DIV/0!</v>
      </c>
    </row>
    <row r="28" spans="5:17">
      <c r="E28" s="6" t="e">
        <f t="shared" si="0"/>
        <v>#DIV/0!</v>
      </c>
    </row>
    <row r="29" spans="5:17">
      <c r="E29" s="6" t="e">
        <f t="shared" si="0"/>
        <v>#DIV/0!</v>
      </c>
    </row>
  </sheetData>
  <mergeCells count="2">
    <mergeCell ref="A1:C1"/>
    <mergeCell ref="A2:C2"/>
  </mergeCells>
  <conditionalFormatting sqref="N5:O49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5:B49">
      <formula1>"CNC, MIS"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6"/>
  <sheetViews>
    <sheetView workbookViewId="0">
      <selection activeCell="C1" sqref="C1"/>
    </sheetView>
  </sheetViews>
  <sheetFormatPr defaultRowHeight="15"/>
  <cols>
    <col min="2" max="2" width="10.42578125" customWidth="1"/>
  </cols>
  <sheetData>
    <row r="1" spans="2:3">
      <c r="B1" t="s">
        <v>3</v>
      </c>
      <c r="C1">
        <v>733</v>
      </c>
    </row>
    <row r="2" spans="2:3">
      <c r="B2" t="s">
        <v>4</v>
      </c>
      <c r="C2">
        <v>739</v>
      </c>
    </row>
    <row r="3" spans="2:3">
      <c r="B3" t="s">
        <v>9</v>
      </c>
      <c r="C3">
        <v>97</v>
      </c>
    </row>
    <row r="4" spans="2:3">
      <c r="B4" t="s">
        <v>16</v>
      </c>
      <c r="C4">
        <f>(C1*C3)+(C2*C3)</f>
        <v>142784</v>
      </c>
    </row>
    <row r="5" spans="2:3">
      <c r="B5" t="s">
        <v>15</v>
      </c>
      <c r="C5">
        <f>MIN(20, C4*0.01%)</f>
        <v>14.278400000000001</v>
      </c>
    </row>
    <row r="6" spans="2:3">
      <c r="B6" t="s">
        <v>17</v>
      </c>
      <c r="C6">
        <f>ROUND(C2*C3*0.025%,0)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2019-05-15T01:48:43Z</dcterms:modified>
</cp:coreProperties>
</file>