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gif" ContentType="image/gif"/>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omments1.xml" ContentType="application/vnd.openxmlformats-officedocument.spreadsheetml.comments+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61"/>
  <workbookPr date1904="1" codeName="ThisWorkbook" defaultThemeVersion="124226"/>
  <mc:AlternateContent xmlns:mc="http://schemas.openxmlformats.org/markup-compatibility/2006">
    <mc:Choice Requires="x15">
      <x15ac:absPath xmlns:x15ac="http://schemas.microsoft.com/office/spreadsheetml/2010/11/ac" url="C:\Users\mayur\Downloads\Udaanous\"/>
    </mc:Choice>
  </mc:AlternateContent>
  <xr:revisionPtr revIDLastSave="0" documentId="13_ncr:1_{085A5BDE-28CB-47EE-8ED6-E33DA0EE30CB}" xr6:coauthVersionLast="36" xr6:coauthVersionMax="36" xr10:uidLastSave="{00000000-0000-0000-0000-000000000000}"/>
  <bookViews>
    <workbookView showSheetTabs="0" xWindow="0" yWindow="0" windowWidth="23040" windowHeight="9060" xr2:uid="{00000000-000D-0000-FFFF-FFFF00000000}"/>
  </bookViews>
  <sheets>
    <sheet name="Home" sheetId="1" r:id="rId1"/>
    <sheet name="Introduction to MS Excel" sheetId="9" r:id="rId2"/>
    <sheet name="Around Excel Sheet" sheetId="16" r:id="rId3"/>
    <sheet name="Age Calculation" sheetId="11" r:id="rId4"/>
    <sheet name="Concatenate" sheetId="12" r:id="rId5"/>
    <sheet name="Count" sheetId="17" r:id="rId6"/>
    <sheet name="Counta &amp; Countblank" sheetId="18" r:id="rId7"/>
    <sheet name="Countif" sheetId="19" r:id="rId8"/>
    <sheet name="Upper,Proper,Lower,Trim" sheetId="20" r:id="rId9"/>
    <sheet name="Istext,IsNumber,IsError,IsBlank" sheetId="22" r:id="rId10"/>
    <sheet name="ShortCuts in Excel" sheetId="23" r:id="rId11"/>
    <sheet name="Option Window &amp; Format Painter" sheetId="21" r:id="rId12"/>
    <sheet name="Working" sheetId="10" r:id="rId13"/>
  </sheets>
  <definedNames>
    <definedName name="_xlnm._FilterDatabase" localSheetId="7" hidden="1">Countif!$A$211:$E$239</definedName>
    <definedName name="_xlnm._FilterDatabase" localSheetId="12" hidden="1">Working!#REF!</definedName>
  </definedNames>
  <calcPr calcId="191029"/>
</workbook>
</file>

<file path=xl/calcChain.xml><?xml version="1.0" encoding="utf-8"?>
<calcChain xmlns="http://schemas.openxmlformats.org/spreadsheetml/2006/main">
  <c r="C71" i="22" l="1"/>
  <c r="C70" i="22"/>
  <c r="C69" i="22"/>
  <c r="C68" i="22"/>
  <c r="C209" i="19"/>
  <c r="B209" i="19"/>
  <c r="H180" i="19"/>
  <c r="F180" i="19"/>
  <c r="B133" i="19"/>
  <c r="A133" i="19"/>
  <c r="B62" i="19"/>
  <c r="B63" i="19"/>
  <c r="B64" i="19"/>
  <c r="B65" i="19"/>
  <c r="B66" i="19"/>
  <c r="B67" i="19"/>
  <c r="B68" i="19"/>
  <c r="B69" i="19"/>
  <c r="B70" i="19"/>
  <c r="B71" i="19"/>
  <c r="B72" i="19"/>
  <c r="B73" i="19"/>
  <c r="B74" i="19"/>
  <c r="B75" i="19"/>
  <c r="B76" i="19"/>
  <c r="B77" i="19"/>
  <c r="B78" i="19"/>
  <c r="B79" i="19"/>
  <c r="B80" i="19"/>
  <c r="B81" i="19"/>
  <c r="B82" i="19"/>
  <c r="B83" i="19"/>
  <c r="B84" i="19"/>
  <c r="B85" i="19"/>
  <c r="B86" i="19"/>
  <c r="B87" i="19"/>
  <c r="B88" i="19"/>
  <c r="B89" i="19"/>
  <c r="B90" i="19"/>
  <c r="B91" i="19"/>
  <c r="B92" i="19"/>
  <c r="B93" i="19"/>
  <c r="B94" i="19"/>
  <c r="B95" i="19"/>
  <c r="B96" i="19"/>
  <c r="B97" i="19"/>
  <c r="B98" i="19"/>
  <c r="B99" i="19"/>
  <c r="B100" i="19"/>
  <c r="B101" i="19"/>
  <c r="B102" i="19"/>
  <c r="B103" i="19"/>
  <c r="B104" i="19"/>
  <c r="B105" i="19"/>
  <c r="B106" i="19"/>
  <c r="B61" i="19"/>
  <c r="G15" i="19"/>
  <c r="E15" i="19"/>
  <c r="E12" i="19"/>
  <c r="N16" i="10" l="1"/>
  <c r="F11" i="12" l="1"/>
  <c r="F10" i="12"/>
  <c r="B37" i="22" l="1"/>
  <c r="B38" i="22"/>
  <c r="B36" i="22"/>
  <c r="B34" i="22"/>
  <c r="B33" i="22"/>
  <c r="L36" i="20"/>
  <c r="L35" i="20"/>
  <c r="L34" i="20"/>
  <c r="L33" i="20"/>
  <c r="L32" i="20"/>
  <c r="G223" i="19"/>
  <c r="H213" i="19"/>
  <c r="E136" i="19"/>
  <c r="D61" i="18"/>
  <c r="D60" i="18"/>
  <c r="D59" i="18"/>
  <c r="D23" i="17"/>
  <c r="F11" i="17"/>
  <c r="B27" i="12"/>
  <c r="E24" i="11"/>
  <c r="C26" i="11"/>
  <c r="E29" i="11" s="1"/>
  <c r="F33" i="20"/>
  <c r="C36" i="20"/>
  <c r="C34" i="20"/>
  <c r="C33" i="20"/>
  <c r="C35" i="20" s="1"/>
  <c r="G146" i="19"/>
  <c r="F146" i="19"/>
  <c r="E133" i="19"/>
  <c r="E55" i="19"/>
  <c r="E54" i="19"/>
  <c r="C14" i="17"/>
  <c r="C11" i="17"/>
  <c r="C13" i="17"/>
  <c r="C12" i="17"/>
  <c r="D179" i="19"/>
  <c r="C179" i="19"/>
  <c r="B179" i="19"/>
  <c r="E51" i="19"/>
  <c r="C42" i="19"/>
  <c r="D17" i="17" l="1"/>
  <c r="I23" i="12"/>
  <c r="B33" i="12"/>
  <c r="G30" i="12"/>
  <c r="D30" i="12"/>
  <c r="E49" i="19"/>
  <c r="E47" i="19"/>
  <c r="A55" i="22" l="1"/>
  <c r="A56" i="20"/>
  <c r="A55" i="20"/>
  <c r="A54" i="20"/>
  <c r="A53" i="20"/>
  <c r="H172" i="19"/>
  <c r="G145" i="19"/>
  <c r="G55" i="19"/>
  <c r="G54" i="19"/>
  <c r="J34" i="18"/>
  <c r="J33" i="18"/>
  <c r="G10" i="17"/>
  <c r="E8" i="11"/>
  <c r="F7" i="11" s="1"/>
  <c r="G12" i="11" l="1"/>
  <c r="G13" i="11" s="1"/>
  <c r="G11" i="11"/>
  <c r="G7" i="11"/>
  <c r="F9" i="11"/>
  <c r="F8" i="11"/>
  <c r="G220" i="19"/>
  <c r="L171" i="19"/>
  <c r="L170" i="19"/>
  <c r="D18" i="18"/>
  <c r="D17" i="18"/>
  <c r="D13" i="17"/>
  <c r="D10" i="17"/>
  <c r="C61" i="12"/>
  <c r="C60" i="12"/>
  <c r="E11" i="11"/>
  <c r="E10" i="11"/>
  <c r="E9" i="11"/>
  <c r="G59" i="19" l="1"/>
  <c r="G61" i="19"/>
  <c r="G212" i="19"/>
  <c r="H211" i="19" s="1"/>
  <c r="G211" i="19"/>
  <c r="F171" i="19"/>
  <c r="G170" i="19"/>
  <c r="F170" i="19"/>
  <c r="G215" i="19" l="1"/>
  <c r="E30" i="18"/>
  <c r="E29" i="18"/>
  <c r="H13" i="11"/>
  <c r="H15" i="11" s="1"/>
  <c r="G20" i="11" l="1"/>
  <c r="J18" i="11"/>
  <c r="J19" i="11" s="1"/>
  <c r="H19" i="11"/>
  <c r="J16" i="11"/>
  <c r="H17" i="11"/>
  <c r="H16" i="11"/>
  <c r="D31" i="12"/>
  <c r="G39" i="11"/>
  <c r="F26" i="11"/>
  <c r="D26" i="11" l="1"/>
  <c r="E26" i="11"/>
  <c r="F25" i="11"/>
  <c r="F38" i="11"/>
  <c r="G25" i="11"/>
  <c r="H25" i="11"/>
  <c r="D30" i="11"/>
  <c r="F36" i="11"/>
  <c r="F34" i="11"/>
  <c r="D32" i="11"/>
  <c r="D31" i="11"/>
  <c r="C46" i="20"/>
  <c r="C47" i="20"/>
  <c r="C48" i="20"/>
  <c r="C45" i="20"/>
  <c r="B40" i="20"/>
  <c r="B39" i="20"/>
  <c r="B38" i="20"/>
  <c r="I142" i="19"/>
  <c r="I141" i="19"/>
  <c r="I140" i="19"/>
  <c r="L46" i="19"/>
  <c r="C58" i="19"/>
  <c r="C57" i="19"/>
  <c r="C56" i="19"/>
  <c r="C55" i="19"/>
  <c r="D45" i="18"/>
  <c r="G46" i="11" l="1"/>
  <c r="F49" i="11"/>
  <c r="H45" i="11"/>
  <c r="G45" i="11"/>
  <c r="F45" i="11"/>
  <c r="E45" i="11"/>
  <c r="D45" i="11"/>
  <c r="D47" i="11" s="1"/>
  <c r="C45" i="11"/>
  <c r="C46" i="11" s="1"/>
  <c r="C47" i="11" l="1"/>
  <c r="B39" i="22"/>
  <c r="C103" i="17"/>
  <c r="B105" i="17"/>
  <c r="A105" i="17"/>
  <c r="C41" i="17"/>
  <c r="B41" i="17"/>
  <c r="A41" i="17"/>
  <c r="D38" i="12"/>
  <c r="C38" i="12"/>
  <c r="E27" i="12"/>
  <c r="D27" i="12"/>
  <c r="C27" i="12"/>
  <c r="C31" i="12"/>
  <c r="C30" i="12"/>
  <c r="G54" i="11"/>
  <c r="G55" i="11"/>
  <c r="G56" i="11"/>
  <c r="G57" i="11"/>
  <c r="G58" i="11"/>
  <c r="G59" i="11"/>
  <c r="G60" i="11"/>
  <c r="G53" i="11"/>
  <c r="D54" i="11"/>
  <c r="D55" i="11"/>
  <c r="D56" i="11"/>
  <c r="D57" i="11"/>
  <c r="D58" i="11"/>
  <c r="D59" i="11"/>
  <c r="D60" i="11"/>
  <c r="D53" i="11"/>
  <c r="G31" i="12" l="1"/>
  <c r="D34" i="12"/>
  <c r="D33" i="12"/>
  <c r="B87" i="17"/>
  <c r="H27" i="12" l="1"/>
  <c r="G27" i="12"/>
  <c r="F27" i="12"/>
  <c r="A55" i="11"/>
  <c r="F40" i="18" l="1"/>
  <c r="F43" i="18"/>
  <c r="F42" i="18"/>
  <c r="E37" i="17" l="1"/>
  <c r="E41" i="22" l="1"/>
  <c r="E40" i="22"/>
  <c r="E38" i="22"/>
  <c r="F38" i="22"/>
  <c r="F34" i="22"/>
  <c r="F35" i="22"/>
  <c r="F36" i="22"/>
  <c r="F37" i="22"/>
  <c r="F33" i="22"/>
  <c r="E34" i="22"/>
  <c r="E35" i="22"/>
  <c r="E36" i="22"/>
  <c r="E37" i="22"/>
  <c r="E33" i="22"/>
  <c r="L132" i="19" l="1"/>
  <c r="L130" i="19"/>
  <c r="L128" i="19"/>
  <c r="L127" i="19"/>
  <c r="C126" i="19"/>
  <c r="C127" i="19" s="1"/>
  <c r="C128" i="19" s="1"/>
  <c r="C129" i="19" s="1"/>
  <c r="C130" i="19" s="1"/>
  <c r="C131" i="19" s="1"/>
  <c r="L125" i="19"/>
  <c r="L124" i="19"/>
  <c r="L203" i="19"/>
  <c r="L200" i="19"/>
  <c r="E88" i="17" l="1"/>
  <c r="D88" i="17"/>
  <c r="C88" i="17"/>
  <c r="B88" i="17"/>
  <c r="A88" i="17"/>
  <c r="D46" i="20" l="1"/>
  <c r="D47" i="20"/>
  <c r="D48" i="20"/>
  <c r="D45" i="20"/>
  <c r="B46" i="20"/>
  <c r="B47" i="20"/>
  <c r="B48" i="20"/>
  <c r="B45" i="20"/>
  <c r="B39" i="12" l="1"/>
  <c r="C39" i="12" l="1"/>
  <c r="D39" i="12"/>
  <c r="B40" i="12"/>
  <c r="D40" i="12" l="1"/>
  <c r="C40" i="12"/>
  <c r="B41" i="12"/>
  <c r="C41" i="12" l="1"/>
  <c r="D41" i="12"/>
  <c r="B42" i="12"/>
  <c r="C42" i="12" l="1"/>
  <c r="D42" i="12"/>
  <c r="B43" i="12"/>
  <c r="C43" i="12" l="1"/>
  <c r="D43" i="12"/>
  <c r="B44" i="12"/>
  <c r="A4" i="23"/>
  <c r="A5" i="23" s="1"/>
  <c r="A6" i="23" s="1"/>
  <c r="A7" i="23" s="1"/>
  <c r="A8" i="23" s="1"/>
  <c r="A9" i="23" s="1"/>
  <c r="A10" i="23" s="1"/>
  <c r="A11" i="23" s="1"/>
  <c r="A12" i="23" s="1"/>
  <c r="A13" i="23" s="1"/>
  <c r="A14" i="23" s="1"/>
  <c r="A15" i="23" s="1"/>
  <c r="A16" i="23" s="1"/>
  <c r="A17" i="23" s="1"/>
  <c r="A18" i="23" s="1"/>
  <c r="A19" i="23" s="1"/>
  <c r="A20" i="23" s="1"/>
  <c r="A21" i="23" s="1"/>
  <c r="A22" i="23" s="1"/>
  <c r="A23" i="23" s="1"/>
  <c r="A24" i="23" s="1"/>
  <c r="A25" i="23" s="1"/>
  <c r="A26" i="23" s="1"/>
  <c r="A27" i="23" s="1"/>
  <c r="A28" i="23" s="1"/>
  <c r="A29" i="23" s="1"/>
  <c r="A30" i="23" s="1"/>
  <c r="A31" i="23" s="1"/>
  <c r="A32" i="23" s="1"/>
  <c r="A33" i="23" s="1"/>
  <c r="A34" i="23" s="1"/>
  <c r="A35" i="23" s="1"/>
  <c r="A36" i="23" s="1"/>
  <c r="A37" i="23" s="1"/>
  <c r="A38" i="23" s="1"/>
  <c r="A39" i="23" s="1"/>
  <c r="A40" i="23" s="1"/>
  <c r="A41" i="23" s="1"/>
  <c r="A42" i="23" s="1"/>
  <c r="A43" i="23" s="1"/>
  <c r="A44" i="23" s="1"/>
  <c r="A45" i="23" s="1"/>
  <c r="A46" i="23" s="1"/>
  <c r="I28" i="22"/>
  <c r="G28" i="22"/>
  <c r="E28" i="22"/>
  <c r="C28" i="22"/>
  <c r="A28" i="22"/>
  <c r="G28" i="20"/>
  <c r="E28" i="20"/>
  <c r="C28" i="20"/>
  <c r="A28" i="20"/>
  <c r="E28" i="19"/>
  <c r="C28" i="19"/>
  <c r="A28" i="19"/>
  <c r="I26" i="18"/>
  <c r="F26" i="18"/>
  <c r="C26" i="18"/>
  <c r="A26" i="18"/>
  <c r="F21" i="17"/>
  <c r="C21" i="17"/>
  <c r="A21" i="17"/>
  <c r="B17" i="12"/>
  <c r="F32" i="11"/>
  <c r="F30" i="11"/>
  <c r="F28" i="11"/>
  <c r="D44" i="12" l="1"/>
  <c r="C44" i="12"/>
  <c r="B45" i="12"/>
  <c r="C45" i="12" l="1"/>
  <c r="D45" i="12"/>
  <c r="B46" i="12"/>
  <c r="C46" i="12" l="1"/>
  <c r="D46" i="12"/>
  <c r="B47" i="12"/>
  <c r="C47" i="12" l="1"/>
  <c r="D47" i="12"/>
  <c r="B48" i="12"/>
  <c r="D48" i="12" l="1"/>
  <c r="C48" i="1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Rohit Gupta</author>
  </authors>
  <commentList>
    <comment ref="C26" authorId="0" shapeId="0" xr:uid="{00000000-0006-0000-0600-000001000000}">
      <text>
        <r>
          <rPr>
            <b/>
            <sz val="9"/>
            <color indexed="81"/>
            <rFont val="Tahoma"/>
            <family val="2"/>
          </rPr>
          <t xml:space="preserve">The Output is 5 becaouse it also counts space i.e. space is also a text
</t>
        </r>
      </text>
    </comment>
  </commentList>
</comments>
</file>

<file path=xl/sharedStrings.xml><?xml version="1.0" encoding="utf-8"?>
<sst xmlns="http://schemas.openxmlformats.org/spreadsheetml/2006/main" count="891" uniqueCount="447">
  <si>
    <t>Examples:-</t>
  </si>
  <si>
    <t>Intoduction to MS Excel</t>
  </si>
  <si>
    <t>What is workbook?</t>
  </si>
  <si>
    <t>A workbook is a spreadsheet file. By default, each workbook in Excel contains three pages or worksheets.</t>
  </si>
  <si>
    <t>An Excel worksheet is a single spreadsheet that contains cells organized by rows and columns. A worksheet begins with row number one and column A. Each cell can contain a number, text or formula. A cell can also reference another cell in the same worksheet, the same workbook or a different workbook.</t>
  </si>
  <si>
    <t>What is worksheet or sheets?</t>
  </si>
  <si>
    <t>What is Row?</t>
  </si>
  <si>
    <t>What is Column?</t>
  </si>
  <si>
    <t>What is Cell?</t>
  </si>
  <si>
    <t>The intersection point between a row and a column is called a cell.</t>
  </si>
  <si>
    <t>Columns run vertically in a worksheet.
Each column is identified by a letter in the column header starting with Column A and running through to Column XFD.
There are 16384 columns in  each excel worksheet.</t>
  </si>
  <si>
    <t>Rows run horizontally in an Excel worksheet.
Each row is identified by a number in the row header.
There are 1048576 rows in each Excel worksheet.</t>
  </si>
  <si>
    <t>what is the heirarchy we follow in Excel?</t>
  </si>
  <si>
    <t>About Excel</t>
  </si>
  <si>
    <t>Around Excel Sheet</t>
  </si>
  <si>
    <t>Age Calculation : Datedif Function</t>
  </si>
  <si>
    <t>The DATEDIF function computes the difference between two dates in a variety of different intervals, such as the number of years, months, or days between the dates</t>
  </si>
  <si>
    <t>Datedif Function</t>
  </si>
  <si>
    <t>Parameters:-</t>
  </si>
  <si>
    <t>Date of Joining, Date of Birth or Start Date</t>
  </si>
  <si>
    <t>End Date or Today's Date</t>
  </si>
  <si>
    <t>Interval</t>
  </si>
  <si>
    <t>Meaning</t>
  </si>
  <si>
    <t>Description</t>
  </si>
  <si>
    <t>Months</t>
  </si>
  <si>
    <t>Complete calendar months between the dates.</t>
  </si>
  <si>
    <t>Days</t>
  </si>
  <si>
    <t>Number of days between the dates.</t>
  </si>
  <si>
    <t>Years</t>
  </si>
  <si>
    <t>Complete calendar years between the dates.</t>
  </si>
  <si>
    <t>Months Excluding Years</t>
  </si>
  <si>
    <t>Complete calendar months between the dates as if they were of the same year.</t>
  </si>
  <si>
    <t>Days Excluding Years</t>
  </si>
  <si>
    <t>Complete calendar days between the dates as if they were of the same year.</t>
  </si>
  <si>
    <t>Days Excluding Years And Months</t>
  </si>
  <si>
    <t>Complete calendar days between the dates as if they were of the same month and same year.</t>
  </si>
  <si>
    <t>M</t>
  </si>
  <si>
    <t>D</t>
  </si>
  <si>
    <t>Y</t>
  </si>
  <si>
    <t>YM</t>
  </si>
  <si>
    <t>YD</t>
  </si>
  <si>
    <t>MD</t>
  </si>
  <si>
    <t>Start Date</t>
  </si>
  <si>
    <t>End Date</t>
  </si>
  <si>
    <t>Output</t>
  </si>
  <si>
    <t>Total Months</t>
  </si>
  <si>
    <t>Total Days</t>
  </si>
  <si>
    <t>Year Between Months</t>
  </si>
  <si>
    <t>Months Between Days</t>
  </si>
  <si>
    <t>Year Between Days</t>
  </si>
  <si>
    <t>Working:-</t>
  </si>
  <si>
    <t>Concatenate</t>
  </si>
  <si>
    <t>one of the text functions, to join two or more text strings into one string.</t>
  </si>
  <si>
    <t>Syntax:</t>
  </si>
  <si>
    <r>
      <t xml:space="preserve">Syntax:   </t>
    </r>
    <r>
      <rPr>
        <b/>
        <sz val="11"/>
        <color rgb="FF363636"/>
        <rFont val="Segoe UI"/>
        <family val="2"/>
      </rPr>
      <t>CONCATENATE(text1, [text2], ...)</t>
    </r>
  </si>
  <si>
    <t>Examples:</t>
  </si>
  <si>
    <t>First Name</t>
  </si>
  <si>
    <t>Last Name</t>
  </si>
  <si>
    <t>Manisha</t>
  </si>
  <si>
    <t>Agarwal</t>
  </si>
  <si>
    <t>Function</t>
  </si>
  <si>
    <t>=CONCATENATE(A10," ",B10)</t>
  </si>
  <si>
    <t>Aging</t>
  </si>
  <si>
    <t>Note:- You can used "&amp;" to join two words</t>
  </si>
  <si>
    <t>=A13&amp;" "&amp;A12&amp;" "&amp;B13&amp;" "&amp;B12&amp;" "&amp;C13&amp;" "&amp;C12</t>
  </si>
  <si>
    <t>=DATEDIF(B26,C26,"Y")</t>
  </si>
  <si>
    <t>=DATEDIF(B26,C26,"YM")</t>
  </si>
  <si>
    <t>=DATEDIF(B26,C26,"MD")</t>
  </si>
  <si>
    <t>=DATEDIF(B26,C26,"M")</t>
  </si>
  <si>
    <t>=DATEDIF(B26,C26,"D")</t>
  </si>
  <si>
    <t>=DATEDIF(B26,C26,"YD")</t>
  </si>
  <si>
    <t>To count the number of cells that contain numbers, use the COUNT function</t>
  </si>
  <si>
    <r>
      <t xml:space="preserve">Syntax:   </t>
    </r>
    <r>
      <rPr>
        <b/>
        <sz val="11"/>
        <color rgb="FF363636"/>
        <rFont val="Segoe UI"/>
        <family val="2"/>
      </rPr>
      <t>COUNT(value1, [value2], ...)</t>
    </r>
  </si>
  <si>
    <t>Ouput</t>
  </si>
  <si>
    <t>=COUNT(A9,A10,A11,A12,A13)</t>
  </si>
  <si>
    <t>First Method</t>
  </si>
  <si>
    <t>Second Method</t>
  </si>
  <si>
    <t>=COUNT(C11:C15)</t>
  </si>
  <si>
    <t>=COUNT(F11:F15)</t>
  </si>
  <si>
    <t>Count</t>
  </si>
  <si>
    <t>The COUNTA function counts the number of cells that are not empty in a range i.e. it counts everything except blank cells</t>
  </si>
  <si>
    <r>
      <t xml:space="preserve">Syntax:   </t>
    </r>
    <r>
      <rPr>
        <b/>
        <sz val="11"/>
        <color rgb="FF363636"/>
        <rFont val="Segoe UI"/>
        <family val="2"/>
      </rPr>
      <t>COUNTA(value1, [value2], ...)</t>
    </r>
  </si>
  <si>
    <t>=COUNTA(A9,A10,A11,A12,A13)</t>
  </si>
  <si>
    <t>=COUNTA(C11:C15)</t>
  </si>
  <si>
    <t>Counta and Countblank</t>
  </si>
  <si>
    <t>Example 1</t>
  </si>
  <si>
    <t>Example 2</t>
  </si>
  <si>
    <t>Example 3</t>
  </si>
  <si>
    <t>The COUNTBLANK function Counts empty cells in a specified range of cells.</t>
  </si>
  <si>
    <r>
      <t xml:space="preserve">Syntax:   </t>
    </r>
    <r>
      <rPr>
        <b/>
        <sz val="11"/>
        <color rgb="FF363636"/>
        <rFont val="Segoe UI"/>
        <family val="2"/>
      </rPr>
      <t>COUNTBLANK(RANGE)</t>
    </r>
  </si>
  <si>
    <t>Example 4</t>
  </si>
  <si>
    <t>=COUNTBLANK(I16:I20)</t>
  </si>
  <si>
    <t>Count if function count the number of cells that meet a particular criteria; i.e. it counts as per the criteria and only single criteria can be used.</t>
  </si>
  <si>
    <r>
      <t xml:space="preserve">Syntax:   </t>
    </r>
    <r>
      <rPr>
        <b/>
        <sz val="11"/>
        <color rgb="FF363636"/>
        <rFont val="Segoe UI"/>
        <family val="2"/>
      </rPr>
      <t>COUNTIF(range, criteria)</t>
    </r>
  </si>
  <si>
    <t>Item</t>
  </si>
  <si>
    <t>Date</t>
  </si>
  <si>
    <t>Cost</t>
  </si>
  <si>
    <t>Brakes</t>
  </si>
  <si>
    <t>Tyres</t>
  </si>
  <si>
    <t>Service</t>
  </si>
  <si>
    <t>Window</t>
  </si>
  <si>
    <t>Clutch</t>
  </si>
  <si>
    <t>=COUNTIF(A11:A19,"Brakes")</t>
  </si>
  <si>
    <t>Count the item named as "Brakes"</t>
  </si>
  <si>
    <t>Count the item cost 100 and above</t>
  </si>
  <si>
    <t>=COUNTIF(B11:B19,"&gt;30-Apr-02")</t>
  </si>
  <si>
    <t>Count the item sale after April 2002</t>
  </si>
  <si>
    <t>=COUNTIF(C11:C19,"&gt;100")</t>
  </si>
  <si>
    <t>Countif</t>
  </si>
  <si>
    <t>UPPER, Proper, lower &amp; Trim</t>
  </si>
  <si>
    <t>Syntax:   Lower(Text)</t>
  </si>
  <si>
    <t xml:space="preserve"> The LOWER function will convert all letters in a text string to lowercase</t>
  </si>
  <si>
    <t>The UPPER function will convert all letters in a text string to uppercase.</t>
  </si>
  <si>
    <t>Syntax:   Upper(Text)</t>
  </si>
  <si>
    <t>Syntax:   Proper(Text)</t>
  </si>
  <si>
    <t>The PROPER function will convert a text string to proper case. That is, the first letter in each word in uppercase, and all other letters in lowercase.</t>
  </si>
  <si>
    <t>Hi how r U doing?</t>
  </si>
  <si>
    <t>=LOWER(A19)</t>
  </si>
  <si>
    <t>Hi how r U    doing?</t>
  </si>
  <si>
    <t>=UPPER(C19)</t>
  </si>
  <si>
    <t>=PROPER(E19)</t>
  </si>
  <si>
    <t>=Trim(G19)</t>
  </si>
  <si>
    <t>Syntax:   Trim(Text)</t>
  </si>
  <si>
    <t>The TRIM function returns a string with extra spaces, starting spaces and ending spaces removed. The CLEAN function removes nonprintable characters from a string.</t>
  </si>
  <si>
    <t>ISBLANK: Return True if Value refers to an empty cell.</t>
  </si>
  <si>
    <t>ISERROR: Return True if Value refers to any error value (#N/A, #VALUE!, #REF!, #DIV/0!, #NUM!, #NAME?, or #NULL!).</t>
  </si>
  <si>
    <t>ISNUMBER: Return True if Value refers to a number.</t>
  </si>
  <si>
    <t>Return True if Value refers to text.</t>
  </si>
  <si>
    <t>=ISNUMBER(A19)</t>
  </si>
  <si>
    <t>=ISTEXT(C19)</t>
  </si>
  <si>
    <t>=ISERROR(E19)</t>
  </si>
  <si>
    <t>=ISBLANK(G19)</t>
  </si>
  <si>
    <t>SILVER</t>
  </si>
  <si>
    <t>=ISTEXT(I22)</t>
  </si>
  <si>
    <t>Isnumber, Istext, Isblank &amp; Iserror</t>
  </si>
  <si>
    <t>ShortCuts in Excel</t>
  </si>
  <si>
    <t>Ctrl+PgDn</t>
  </si>
  <si>
    <t>Switches between worksheet tabs, from left-to-right.</t>
  </si>
  <si>
    <t>Ctrl+PgUp</t>
  </si>
  <si>
    <t>Switches between worksheet tabs, from right-to-left.</t>
  </si>
  <si>
    <t>Applies the outline border to the selected cells.</t>
  </si>
  <si>
    <t>Ctrl+Shift_</t>
  </si>
  <si>
    <t>Removes the outline border from the selected cells.</t>
  </si>
  <si>
    <t>Ctrl+Shift+~</t>
  </si>
  <si>
    <t>Applies the General number format.</t>
  </si>
  <si>
    <t>Ctrl+Shift+$</t>
  </si>
  <si>
    <t>Applies the Currency format with two decimal places (negative numbers in parentheses).</t>
  </si>
  <si>
    <t>Ctrl+Shift+%</t>
  </si>
  <si>
    <t>Applies the Percentage format with no decimal places.</t>
  </si>
  <si>
    <t>Ctrl+Shift+^</t>
  </si>
  <si>
    <t>Applies the Scientific number format with two decimal places.</t>
  </si>
  <si>
    <t>Ctrl+Shift+#</t>
  </si>
  <si>
    <t>Applies the Date format with the day, month, and year.</t>
  </si>
  <si>
    <t>Ctrl+Shift+@</t>
  </si>
  <si>
    <t>Applies the Time format with the hour and minute, and AM or PM.</t>
  </si>
  <si>
    <t>Ctrl+Shift+!</t>
  </si>
  <si>
    <t>Applies the Number format with two decimal places, thousands separator, and minus sign (-) for negative values.</t>
  </si>
  <si>
    <t>Ctrl+1</t>
  </si>
  <si>
    <r>
      <t>Displays the </t>
    </r>
    <r>
      <rPr>
        <b/>
        <sz val="11"/>
        <color rgb="FF363636"/>
        <rFont val="Segoe UI"/>
        <family val="2"/>
      </rPr>
      <t>Format Cells</t>
    </r>
    <r>
      <rPr>
        <sz val="11"/>
        <color rgb="FF363636"/>
        <rFont val="Segoe UI"/>
        <family val="2"/>
      </rPr>
      <t> dialog box.</t>
    </r>
  </si>
  <si>
    <t>Ctrl+2</t>
  </si>
  <si>
    <t>Applies or removes bold formatting.</t>
  </si>
  <si>
    <t>Ctrl+3</t>
  </si>
  <si>
    <t>Applies or removes italic formatting.</t>
  </si>
  <si>
    <t>Ctrl+4</t>
  </si>
  <si>
    <t>Applies or removes underlining.</t>
  </si>
  <si>
    <t>Ctrl+5</t>
  </si>
  <si>
    <t>Applies or removes strikethrough.</t>
  </si>
  <si>
    <t>Ctrl+6</t>
  </si>
  <si>
    <t>Alternates between hiding and displaying objects.</t>
  </si>
  <si>
    <t>Ctrl+8</t>
  </si>
  <si>
    <t>Displays or hides the outline symbols.</t>
  </si>
  <si>
    <t>Ctrl+9</t>
  </si>
  <si>
    <t>Hides the selected rows.</t>
  </si>
  <si>
    <t>Ctrl+0</t>
  </si>
  <si>
    <t>Hides the selected columns.</t>
  </si>
  <si>
    <t>Ctrl+A</t>
  </si>
  <si>
    <t>Selects the entire worksheet.</t>
  </si>
  <si>
    <t>Ctrl+K</t>
  </si>
  <si>
    <r>
      <t>Displays the </t>
    </r>
    <r>
      <rPr>
        <b/>
        <sz val="11"/>
        <color rgb="FF363636"/>
        <rFont val="Segoe UI"/>
        <family val="2"/>
      </rPr>
      <t>Insert Hyperlink</t>
    </r>
    <r>
      <rPr>
        <sz val="11"/>
        <color rgb="FF363636"/>
        <rFont val="Segoe UI"/>
        <family val="2"/>
      </rPr>
      <t> dialog box for new hyperlinks or the </t>
    </r>
    <r>
      <rPr>
        <b/>
        <sz val="11"/>
        <color rgb="FF363636"/>
        <rFont val="Segoe UI"/>
        <family val="2"/>
      </rPr>
      <t>Edit Hyperlink</t>
    </r>
    <r>
      <rPr>
        <sz val="11"/>
        <color rgb="FF363636"/>
        <rFont val="Segoe UI"/>
        <family val="2"/>
      </rPr>
      <t> dialog box for selected existing hyperlinks.</t>
    </r>
  </si>
  <si>
    <t>Ctrl+C</t>
  </si>
  <si>
    <t>Copies the selected cells.</t>
  </si>
  <si>
    <t>Ctrl+D</t>
  </si>
  <si>
    <r>
      <t>Uses the </t>
    </r>
    <r>
      <rPr>
        <b/>
        <sz val="11"/>
        <color rgb="FF363636"/>
        <rFont val="Segoe UI"/>
        <family val="2"/>
      </rPr>
      <t>Fill Down</t>
    </r>
    <r>
      <rPr>
        <sz val="11"/>
        <color rgb="FF363636"/>
        <rFont val="Segoe UI"/>
        <family val="2"/>
      </rPr>
      <t> command to copy the contents and format of the topmost cell of a selected range into the cells below.</t>
    </r>
  </si>
  <si>
    <t>Ctrl+E</t>
  </si>
  <si>
    <t>Adds more values to the active column by using data surrounding that column.</t>
  </si>
  <si>
    <t>Ctrl+F</t>
  </si>
  <si>
    <r>
      <t>Displays the </t>
    </r>
    <r>
      <rPr>
        <b/>
        <sz val="11"/>
        <color rgb="FF363636"/>
        <rFont val="Segoe UI"/>
        <family val="2"/>
      </rPr>
      <t>Find and Replace</t>
    </r>
    <r>
      <rPr>
        <sz val="11"/>
        <color rgb="FF363636"/>
        <rFont val="Segoe UI"/>
        <family val="2"/>
      </rPr>
      <t> dialog box, with the </t>
    </r>
    <r>
      <rPr>
        <b/>
        <sz val="11"/>
        <color rgb="FF363636"/>
        <rFont val="Segoe UI"/>
        <family val="2"/>
      </rPr>
      <t>Find</t>
    </r>
    <r>
      <rPr>
        <sz val="11"/>
        <color rgb="FF363636"/>
        <rFont val="Segoe UI"/>
        <family val="2"/>
      </rPr>
      <t> tab selected.</t>
    </r>
  </si>
  <si>
    <t>Ctrl+G</t>
  </si>
  <si>
    <r>
      <t>Displays the </t>
    </r>
    <r>
      <rPr>
        <b/>
        <sz val="11"/>
        <color rgb="FF363636"/>
        <rFont val="Segoe UI"/>
        <family val="2"/>
      </rPr>
      <t>Go To</t>
    </r>
    <r>
      <rPr>
        <sz val="11"/>
        <color rgb="FF363636"/>
        <rFont val="Segoe UI"/>
        <family val="2"/>
      </rPr>
      <t> dialog box.</t>
    </r>
  </si>
  <si>
    <t>Ctrl+H</t>
  </si>
  <si>
    <r>
      <t>Displays the </t>
    </r>
    <r>
      <rPr>
        <b/>
        <sz val="11"/>
        <color rgb="FF363636"/>
        <rFont val="Segoe UI"/>
        <family val="2"/>
      </rPr>
      <t>Find and Replace</t>
    </r>
    <r>
      <rPr>
        <sz val="11"/>
        <color rgb="FF363636"/>
        <rFont val="Segoe UI"/>
        <family val="2"/>
      </rPr>
      <t> dialog box, with the </t>
    </r>
    <r>
      <rPr>
        <b/>
        <sz val="11"/>
        <color rgb="FF363636"/>
        <rFont val="Segoe UI"/>
        <family val="2"/>
      </rPr>
      <t>Replace</t>
    </r>
    <r>
      <rPr>
        <sz val="11"/>
        <color rgb="FF363636"/>
        <rFont val="Segoe UI"/>
        <family val="2"/>
      </rPr>
      <t> tab selected.</t>
    </r>
  </si>
  <si>
    <t>Ctrl+I</t>
  </si>
  <si>
    <t>Ctrl+L</t>
  </si>
  <si>
    <r>
      <t>Displays the </t>
    </r>
    <r>
      <rPr>
        <b/>
        <sz val="11"/>
        <color rgb="FF363636"/>
        <rFont val="Segoe UI"/>
        <family val="2"/>
      </rPr>
      <t>Create Table</t>
    </r>
    <r>
      <rPr>
        <sz val="11"/>
        <color rgb="FF363636"/>
        <rFont val="Segoe UI"/>
        <family val="2"/>
      </rPr>
      <t> dialog box.</t>
    </r>
  </si>
  <si>
    <t>Ctrl+N</t>
  </si>
  <si>
    <t>Creates a new, blank workbook.</t>
  </si>
  <si>
    <t>Ctrl+O</t>
  </si>
  <si>
    <r>
      <t>Displays the </t>
    </r>
    <r>
      <rPr>
        <b/>
        <sz val="11"/>
        <color rgb="FF363636"/>
        <rFont val="Segoe UI"/>
        <family val="2"/>
      </rPr>
      <t>Open</t>
    </r>
    <r>
      <rPr>
        <sz val="11"/>
        <color rgb="FF363636"/>
        <rFont val="Segoe UI"/>
        <family val="2"/>
      </rPr>
      <t> dialog box to open or find a file.</t>
    </r>
  </si>
  <si>
    <t>Ctrl+P</t>
  </si>
  <si>
    <r>
      <t>Displays the </t>
    </r>
    <r>
      <rPr>
        <b/>
        <sz val="11"/>
        <color rgb="FF363636"/>
        <rFont val="Segoe UI"/>
        <family val="2"/>
      </rPr>
      <t>Print</t>
    </r>
    <r>
      <rPr>
        <sz val="11"/>
        <color rgb="FF363636"/>
        <rFont val="Segoe UI"/>
        <family val="2"/>
      </rPr>
      <t> tab in Microsoft Office Backstage view.</t>
    </r>
  </si>
  <si>
    <t>Ctrl+Q</t>
  </si>
  <si>
    <r>
      <t>Displays the </t>
    </r>
    <r>
      <rPr>
        <b/>
        <sz val="11"/>
        <color rgb="FF363636"/>
        <rFont val="Segoe UI"/>
        <family val="2"/>
      </rPr>
      <t>Quick Analysis</t>
    </r>
    <r>
      <rPr>
        <sz val="11"/>
        <color rgb="FF363636"/>
        <rFont val="Segoe UI"/>
        <family val="2"/>
      </rPr>
      <t> options for your data when you have cells that contain that data selected.</t>
    </r>
  </si>
  <si>
    <t>Ctrl+R</t>
  </si>
  <si>
    <r>
      <t>Uses the </t>
    </r>
    <r>
      <rPr>
        <b/>
        <sz val="11"/>
        <color rgb="FF363636"/>
        <rFont val="Segoe UI"/>
        <family val="2"/>
      </rPr>
      <t>Fill Right</t>
    </r>
    <r>
      <rPr>
        <sz val="11"/>
        <color rgb="FF363636"/>
        <rFont val="Segoe UI"/>
        <family val="2"/>
      </rPr>
      <t> command to copy the contents and format of the leftmost cell of a selected range into the cells to the right.</t>
    </r>
  </si>
  <si>
    <t>Ctrl+S</t>
  </si>
  <si>
    <t>Saves the active file with its current file name, location, and file format.</t>
  </si>
  <si>
    <t>Ctrl+T</t>
  </si>
  <si>
    <t>Ctrl+U</t>
  </si>
  <si>
    <t>Ctrl+V</t>
  </si>
  <si>
    <t>Inserts the contents of the Clipboard at the insertion point and replaces any selection. Available only after you have cut or copied an object, text, or cell contents.</t>
  </si>
  <si>
    <t>Ctrl+W</t>
  </si>
  <si>
    <t>Closes the selected workbook window.</t>
  </si>
  <si>
    <t>Ctrl+X</t>
  </si>
  <si>
    <t>Cuts the selected cells.</t>
  </si>
  <si>
    <t>Ctrl+Y</t>
  </si>
  <si>
    <t>Repeats the last command or action, if possible.</t>
  </si>
  <si>
    <t>Ctrl+Z</t>
  </si>
  <si>
    <r>
      <t>Uses the </t>
    </r>
    <r>
      <rPr>
        <b/>
        <sz val="11"/>
        <color rgb="FF363636"/>
        <rFont val="Segoe UI"/>
        <family val="2"/>
      </rPr>
      <t>Undo</t>
    </r>
    <r>
      <rPr>
        <sz val="11"/>
        <color rgb="FF363636"/>
        <rFont val="Segoe UI"/>
        <family val="2"/>
      </rPr>
      <t> command to reverse the last command or to delete the last entry that you typed.</t>
    </r>
  </si>
  <si>
    <t>Note: Use Hot Keys Shortcuts by pressing ALT Button</t>
  </si>
  <si>
    <t>Option Window and Format Painter</t>
  </si>
  <si>
    <t>Step 1:</t>
  </si>
  <si>
    <t>Step 2:</t>
  </si>
  <si>
    <t>Format Painter</t>
  </si>
  <si>
    <t>Format Painter is used to quickly copy formatting from one thing in a document to another. Select the thing you like the look of, click Format Painter, and then click the thing you want to change to look the same. If you want to copy the formatting to more than one thing, double-click instead of single-clicking Format Painter. To exit the Format Painter, press Esc.</t>
  </si>
  <si>
    <t>Year Between dAys</t>
  </si>
  <si>
    <t>Employee ID</t>
  </si>
  <si>
    <t>Data1</t>
  </si>
  <si>
    <t>Data2</t>
  </si>
  <si>
    <t>Data3</t>
  </si>
  <si>
    <t>Data4</t>
  </si>
  <si>
    <t>Data5</t>
  </si>
  <si>
    <t>Hello</t>
  </si>
  <si>
    <t>aa</t>
  </si>
  <si>
    <t>&gt;</t>
  </si>
  <si>
    <t>&lt;</t>
  </si>
  <si>
    <t>&gt;=</t>
  </si>
  <si>
    <t>&lt;=</t>
  </si>
  <si>
    <t>&lt;&gt;</t>
  </si>
  <si>
    <t xml:space="preserve">   Abhay</t>
  </si>
  <si>
    <t>Syntax:   ISBLANK(value)</t>
  </si>
  <si>
    <t>Syntax:   ISERROR(value)</t>
  </si>
  <si>
    <t>Syntax:   ISNUMBER(value)</t>
  </si>
  <si>
    <t>Syntax:   ISTEXT(value)</t>
  </si>
  <si>
    <t xml:space="preserve"> </t>
  </si>
  <si>
    <t>Number</t>
  </si>
  <si>
    <t>Currency</t>
  </si>
  <si>
    <t>Time</t>
  </si>
  <si>
    <t>Rohit</t>
  </si>
  <si>
    <t>%</t>
  </si>
  <si>
    <t>Gupta</t>
  </si>
  <si>
    <t>=</t>
  </si>
  <si>
    <t>Ctrl+Shift+&amp;</t>
  </si>
  <si>
    <t>Vendor Code</t>
  </si>
  <si>
    <t>Country</t>
  </si>
  <si>
    <t>Salesperson</t>
  </si>
  <si>
    <t>Order Date</t>
  </si>
  <si>
    <t>OrderID</t>
  </si>
  <si>
    <t>Order Amount</t>
  </si>
  <si>
    <t>UK</t>
  </si>
  <si>
    <t>Buchanan</t>
  </si>
  <si>
    <t>Suyama</t>
  </si>
  <si>
    <t>USA</t>
  </si>
  <si>
    <t>Lee</t>
  </si>
  <si>
    <t>Leverling</t>
  </si>
  <si>
    <t>Dodsworth</t>
  </si>
  <si>
    <t>Fuller</t>
  </si>
  <si>
    <t>Raj</t>
  </si>
  <si>
    <t>Malhotra</t>
  </si>
  <si>
    <t>;</t>
  </si>
  <si>
    <t>30  015</t>
  </si>
  <si>
    <t>300  08</t>
  </si>
  <si>
    <t>30  004</t>
  </si>
  <si>
    <t>~</t>
  </si>
  <si>
    <t>DATEDIF(Start Date, End Date, "Interval")</t>
  </si>
  <si>
    <t>100 or Above</t>
  </si>
  <si>
    <t>2E536</t>
  </si>
  <si>
    <t>2E537</t>
  </si>
  <si>
    <t>2E551</t>
  </si>
  <si>
    <t>2E515</t>
  </si>
  <si>
    <t>2E563</t>
  </si>
  <si>
    <t>2E533</t>
  </si>
  <si>
    <t>2E571</t>
  </si>
  <si>
    <t>2E546</t>
  </si>
  <si>
    <t>2E502</t>
  </si>
  <si>
    <t>2E509</t>
  </si>
  <si>
    <t>2E545</t>
  </si>
  <si>
    <t>2E558</t>
  </si>
  <si>
    <t>2E579</t>
  </si>
  <si>
    <t>2E504</t>
  </si>
  <si>
    <t>2E500</t>
  </si>
  <si>
    <t>2E542</t>
  </si>
  <si>
    <t>2E576</t>
  </si>
  <si>
    <t>2E512</t>
  </si>
  <si>
    <t>2E560</t>
  </si>
  <si>
    <t>2E592</t>
  </si>
  <si>
    <t>2E532</t>
  </si>
  <si>
    <t>2E582</t>
  </si>
  <si>
    <t>2E598</t>
  </si>
  <si>
    <t>2E527</t>
  </si>
  <si>
    <t>2E541</t>
  </si>
  <si>
    <t>2E510</t>
  </si>
  <si>
    <t>2E505</t>
  </si>
  <si>
    <t>2E526</t>
  </si>
  <si>
    <t>2E564</t>
  </si>
  <si>
    <t>2E577</t>
  </si>
  <si>
    <t>2E550</t>
  </si>
  <si>
    <t>2E565</t>
  </si>
  <si>
    <t>2E583</t>
  </si>
  <si>
    <t>2E528</t>
  </si>
  <si>
    <t>2E507</t>
  </si>
  <si>
    <t>2E549</t>
  </si>
  <si>
    <t>2E508</t>
  </si>
  <si>
    <t>Color Fill</t>
  </si>
  <si>
    <t>Font Color</t>
  </si>
  <si>
    <t>Border</t>
  </si>
  <si>
    <t>Cell Merge</t>
  </si>
  <si>
    <t>Wrap</t>
  </si>
  <si>
    <t>Hi how r u?</t>
  </si>
  <si>
    <t>Ctrl+B</t>
  </si>
  <si>
    <t>123</t>
  </si>
  <si>
    <t>Rohit    Gupta</t>
  </si>
  <si>
    <t>Microsoft Excel is a Spreadsheet program. Spreadsheets allow you
to keep track of data, create charts based from data, and perform complex calculations. Just
like a book ledger, spreadsheets store information in columns and rows. You can have up to
256 columns and 65,536 rows per worksheet in excel 2003 and 1048576 rows and 16384 columns in excel 2007,2010,2013,2016.</t>
  </si>
  <si>
    <t>Not Equal to</t>
  </si>
  <si>
    <t>&gt;Apr-2002</t>
  </si>
  <si>
    <t xml:space="preserve">   Rohit</t>
  </si>
  <si>
    <t xml:space="preserve">Rohit   </t>
  </si>
  <si>
    <t>DOJ</t>
  </si>
  <si>
    <t xml:space="preserve">   </t>
  </si>
  <si>
    <t>Duplicates</t>
  </si>
  <si>
    <t>Lower</t>
  </si>
  <si>
    <t>Upper</t>
  </si>
  <si>
    <t>dfdffffffffddddddddddddddddd</t>
  </si>
  <si>
    <t>R  G  A</t>
  </si>
  <si>
    <t>ROHIT</t>
  </si>
  <si>
    <t>31 Years 9 Months 10 Days</t>
  </si>
  <si>
    <t>31 Year 239 Days</t>
  </si>
  <si>
    <t>#NA</t>
  </si>
  <si>
    <t>3242234</t>
  </si>
  <si>
    <t>2sdfs</t>
  </si>
  <si>
    <t>&gt;234</t>
  </si>
  <si>
    <t>12</t>
  </si>
  <si>
    <t>Working Count:-</t>
  </si>
  <si>
    <t>Sum</t>
  </si>
  <si>
    <t>The Microsoft Excel SUM function adds all numbers in a range of cells and returns the result.</t>
  </si>
  <si>
    <t>SUM( number1, [number2, ... number_n] )</t>
  </si>
  <si>
    <t>Parameters:</t>
  </si>
  <si>
    <t>number:- A numeric value that you wish to sum.</t>
  </si>
  <si>
    <t>Example:-</t>
  </si>
  <si>
    <t>=SUM(A31,A32)</t>
  </si>
  <si>
    <t>=SUM(B31,B32,55)</t>
  </si>
  <si>
    <t>=SUM(C31:C37)</t>
  </si>
  <si>
    <t>=SUM(D31:D34,D35:D37)</t>
  </si>
  <si>
    <t>=SUM(E31:E33,E34:E36,55)</t>
  </si>
  <si>
    <t>Result</t>
  </si>
  <si>
    <t>Note:- Shortcut for Sum is ALT + = , but its limitation is that if there is any blank cell then the data will be selected upto blank cell only, then we have to manually select the range.</t>
  </si>
  <si>
    <t>Data Type in Excel</t>
  </si>
  <si>
    <t>Identify Text and Numbers</t>
  </si>
  <si>
    <t>Use of Isnumber and Istext</t>
  </si>
  <si>
    <t>Num/Text</t>
  </si>
  <si>
    <t>Conditional Operators</t>
  </si>
  <si>
    <t>Greater than</t>
  </si>
  <si>
    <t>Less than</t>
  </si>
  <si>
    <t>Greater than equal to</t>
  </si>
  <si>
    <t>Less than equal to</t>
  </si>
  <si>
    <t>Equal to</t>
  </si>
  <si>
    <t>Countifs</t>
  </si>
  <si>
    <t>The Microsoft Excel COUNTIFS function counts the number of cells in a range, that meets a single or multiple criteria.</t>
  </si>
  <si>
    <t>COUNTIFS( criteria_range1, criteria1, [criteria_range2, criteria2, ... criteria_range_n, criteria_n] )</t>
  </si>
  <si>
    <r>
      <t xml:space="preserve">criteria_range1:- </t>
    </r>
    <r>
      <rPr>
        <sz val="11"/>
        <color theme="1"/>
        <rFont val="Calibri"/>
        <family val="2"/>
        <scheme val="minor"/>
      </rPr>
      <t>The range of cells that you want to apply criteria1 against.</t>
    </r>
  </si>
  <si>
    <r>
      <t>criteria1:-</t>
    </r>
    <r>
      <rPr>
        <sz val="11"/>
        <color theme="1"/>
        <rFont val="Calibri"/>
        <family val="2"/>
        <scheme val="minor"/>
      </rPr>
      <t xml:space="preserve"> It is used to determine which cells to add. criteria1 is applied against criteria_range1.</t>
    </r>
  </si>
  <si>
    <r>
      <t xml:space="preserve">criteria_range2, ... criteria_range_n:- </t>
    </r>
    <r>
      <rPr>
        <sz val="11"/>
        <color theme="1"/>
        <rFont val="Calibri"/>
        <family val="2"/>
        <scheme val="minor"/>
      </rPr>
      <t>Optional. It is the range of cells that you want to apply criteria2, ... criteria_n against. There can be up to 127 ranges.</t>
    </r>
  </si>
  <si>
    <r>
      <t xml:space="preserve">criteria2, ... criteria_n:- </t>
    </r>
    <r>
      <rPr>
        <sz val="11"/>
        <color theme="1"/>
        <rFont val="Calibri"/>
        <family val="2"/>
        <scheme val="minor"/>
      </rPr>
      <t>Optional. It is used to determine which cells to add. criteria2 is applied against criteria_range2, criteria3 is applied against criteria_range3, and so on. There can be up to 127 criteria.</t>
    </r>
  </si>
  <si>
    <t>Wher Year is 2007</t>
  </si>
  <si>
    <t>Sumifs</t>
  </si>
  <si>
    <t>The Microsoft Excel SUMIFS function adds all numbers in a range of cells, based on a single or multiple criteria.</t>
  </si>
  <si>
    <t>SUMIF( sum_range, criteria_range1, criteria1, [criteria_range2, criteria2, ... criteria_range_n, criteria_n] )</t>
  </si>
  <si>
    <r>
      <t xml:space="preserve">sum_range:- </t>
    </r>
    <r>
      <rPr>
        <sz val="11"/>
        <color theme="1"/>
        <rFont val="Calibri"/>
        <family val="2"/>
        <scheme val="minor"/>
      </rPr>
      <t>The cells to sum</t>
    </r>
  </si>
  <si>
    <t>=SUMIFS($E$21:$E$27,$A$21:$A$27,G20,$B$21:$B$27,H20)</t>
  </si>
  <si>
    <t>=SUMIFS($E$21:$E$27,$A$21:$A$27,"USA",$B$21:$B$27,"Fuller",$C$21:$C$27,"&gt;31-Dec-06",$C$21:$C$27,"&lt;1-Jan-08")</t>
  </si>
  <si>
    <t>Tutorial 1</t>
  </si>
  <si>
    <t>Sumif</t>
  </si>
  <si>
    <t>The Microsoft Excel SUMIF function adds all numbers in a range of cells, based on a given criteria.</t>
  </si>
  <si>
    <t>SUMIF( range, criteria, [sum_range] )</t>
  </si>
  <si>
    <r>
      <rPr>
        <b/>
        <sz val="11"/>
        <color theme="1"/>
        <rFont val="Calibri"/>
        <family val="2"/>
        <scheme val="minor"/>
      </rPr>
      <t>range:-</t>
    </r>
    <r>
      <rPr>
        <sz val="11"/>
        <color theme="1"/>
        <rFont val="Calibri"/>
        <family val="2"/>
        <scheme val="minor"/>
      </rPr>
      <t xml:space="preserve"> The range of cells that you want to apply the criteria against.</t>
    </r>
  </si>
  <si>
    <r>
      <t xml:space="preserve">criteria:- </t>
    </r>
    <r>
      <rPr>
        <sz val="11"/>
        <color theme="1"/>
        <rFont val="Calibri"/>
        <family val="2"/>
        <scheme val="minor"/>
      </rPr>
      <t>The criteria used to determine which cells to add.</t>
    </r>
  </si>
  <si>
    <r>
      <t xml:space="preserve">sum_range:- </t>
    </r>
    <r>
      <rPr>
        <sz val="11"/>
        <color theme="1"/>
        <rFont val="Calibri"/>
        <family val="2"/>
        <scheme val="minor"/>
      </rPr>
      <t>Optional. It is the cells to sum. If this parameter is omitted, it uses range as the sum_range.</t>
    </r>
  </si>
  <si>
    <t>Criteria</t>
  </si>
  <si>
    <t>=SUMIF($A$18:$A$24,G17,$E$18:$E$24)</t>
  </si>
  <si>
    <t>=SUMIF($A$18:$A$24,G18,$E$18:$E$24)</t>
  </si>
  <si>
    <t>=SUMIF($A$18:$A$24,"USA",$E$18:$E$24)</t>
  </si>
  <si>
    <t>=SUMIF($A$18:$A$24,"UK",$E$18:$E$24)</t>
  </si>
  <si>
    <t>&gt;1-Jul-07</t>
  </si>
  <si>
    <t>=SUMIF($C$18:$C$24,"&gt;1-Jul-07",$E$18:$E$24)</t>
  </si>
  <si>
    <t>&gt;2000</t>
  </si>
  <si>
    <t>=SUMIF($E$18:$E$24,"&gt;2000",$E$18:$E$24)</t>
  </si>
  <si>
    <t>&gt;31-May-07</t>
  </si>
  <si>
    <t>Proper</t>
  </si>
  <si>
    <t>Len</t>
  </si>
  <si>
    <t>Abc</t>
  </si>
  <si>
    <t>#123fdf</t>
  </si>
  <si>
    <t>Sunny</t>
  </si>
  <si>
    <t>Lalit</t>
  </si>
  <si>
    <t>Begins with R</t>
  </si>
  <si>
    <t>Ends with  t</t>
  </si>
  <si>
    <t>Contain u</t>
  </si>
  <si>
    <t>Begins with A*</t>
  </si>
  <si>
    <t>Ends with *A</t>
  </si>
  <si>
    <t>Contain *A*</t>
  </si>
  <si>
    <t>1231</t>
  </si>
  <si>
    <t>fd2343</t>
  </si>
  <si>
    <t>432fd$#</t>
  </si>
  <si>
    <t>6666</t>
  </si>
  <si>
    <t>s</t>
  </si>
  <si>
    <t>Trim</t>
  </si>
  <si>
    <t>dodsworth</t>
  </si>
  <si>
    <t>rerohi</t>
  </si>
  <si>
    <t>weerr</t>
  </si>
  <si>
    <t>re</t>
  </si>
  <si>
    <t>r</t>
  </si>
  <si>
    <t>rere</t>
  </si>
  <si>
    <t>232</t>
  </si>
  <si>
    <t>ALT=</t>
  </si>
  <si>
    <t>Rahut</t>
  </si>
  <si>
    <t>Wildcard Operators</t>
  </si>
  <si>
    <t>121</t>
  </si>
  <si>
    <t>Year</t>
  </si>
  <si>
    <t>Month</t>
  </si>
  <si>
    <t>Day</t>
  </si>
  <si>
    <t>count all items whos begin with t</t>
  </si>
  <si>
    <t>end with s</t>
  </si>
  <si>
    <t>HI hELlo               Where          r              u</t>
  </si>
  <si>
    <t xml:space="preserve">I </t>
  </si>
  <si>
    <t>Am</t>
  </si>
  <si>
    <t xml:space="preserve">From </t>
  </si>
  <si>
    <t>India</t>
  </si>
  <si>
    <t>a</t>
  </si>
  <si>
    <t>b</t>
  </si>
  <si>
    <t>h</t>
  </si>
  <si>
    <t>i</t>
  </si>
  <si>
    <t>d</t>
  </si>
  <si>
    <t/>
  </si>
  <si>
    <t>heLLo                       HoW    aRE        You</t>
  </si>
  <si>
    <t>kljkjk</t>
  </si>
  <si>
    <t>k</t>
  </si>
  <si>
    <t>j</t>
  </si>
  <si>
    <t>25 year 5 Month 21 day</t>
  </si>
  <si>
    <t>#1/21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</si>
</sst>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 #,##0.00_ ;_ * \-#,##0.00_ ;_ * &quot;-&quot;??_ ;_ @_ "/>
    <numFmt numFmtId="164" formatCode="[$-409]m/d/yy\ h:mm\ AM/PM;@"/>
    <numFmt numFmtId="165" formatCode="_ * #,##0_ ;_ * \-#,##0_ ;_ * &quot;-&quot;??_ ;_ @_ "/>
    <numFmt numFmtId="166" formatCode="[$-F800]dddd\,\ mmmm\ dd\,\ yyyy"/>
    <numFmt numFmtId="167" formatCode="[$-F400]h:mm:ss\ AM/PM"/>
    <numFmt numFmtId="168" formatCode="&quot;₹&quot;\ #,##0.00"/>
  </numFmts>
  <fonts count="26" x14ac:knownFonts="1">
    <font>
      <sz val="11"/>
      <color theme="1"/>
      <name val="Calibri"/>
      <family val="2"/>
      <scheme val="minor"/>
    </font>
    <font>
      <b/>
      <sz val="11"/>
      <color theme="1"/>
      <name val="Calibri"/>
      <family val="2"/>
      <scheme val="minor"/>
    </font>
    <font>
      <b/>
      <sz val="12"/>
      <color theme="0"/>
      <name val="Tahoma"/>
      <family val="2"/>
    </font>
    <font>
      <sz val="11"/>
      <color rgb="FF363636"/>
      <name val="Segoe UI"/>
      <family val="2"/>
    </font>
    <font>
      <b/>
      <sz val="12"/>
      <name val="Calibri"/>
      <family val="2"/>
      <scheme val="minor"/>
    </font>
    <font>
      <b/>
      <sz val="10"/>
      <name val="Calibri"/>
      <family val="2"/>
      <scheme val="minor"/>
    </font>
    <font>
      <sz val="10"/>
      <name val="Calibri"/>
      <family val="2"/>
      <scheme val="minor"/>
    </font>
    <font>
      <b/>
      <u/>
      <sz val="11"/>
      <color theme="1"/>
      <name val="Calibri"/>
      <family val="2"/>
      <scheme val="minor"/>
    </font>
    <font>
      <b/>
      <sz val="11"/>
      <color rgb="FF363636"/>
      <name val="Segoe UI"/>
      <family val="2"/>
    </font>
    <font>
      <b/>
      <sz val="14"/>
      <color theme="1"/>
      <name val="Calibri"/>
      <family val="2"/>
      <scheme val="minor"/>
    </font>
    <font>
      <b/>
      <sz val="14"/>
      <color rgb="FF363636"/>
      <name val="Segoe UI"/>
      <family val="2"/>
    </font>
    <font>
      <b/>
      <sz val="9"/>
      <color indexed="81"/>
      <name val="Tahoma"/>
      <family val="2"/>
    </font>
    <font>
      <sz val="11"/>
      <color theme="5" tint="-0.249977111117893"/>
      <name val="Calibri"/>
      <family val="2"/>
      <scheme val="minor"/>
    </font>
    <font>
      <b/>
      <sz val="11"/>
      <color theme="0"/>
      <name val="Calibri"/>
      <family val="2"/>
      <scheme val="minor"/>
    </font>
    <font>
      <b/>
      <sz val="9"/>
      <color theme="1"/>
      <name val="Calibri"/>
      <family val="2"/>
      <scheme val="minor"/>
    </font>
    <font>
      <sz val="10"/>
      <color theme="1"/>
      <name val="Calibri"/>
      <family val="2"/>
      <scheme val="minor"/>
    </font>
    <font>
      <sz val="11"/>
      <color theme="9" tint="-0.249977111117893"/>
      <name val="Calibri"/>
      <family val="2"/>
      <scheme val="minor"/>
    </font>
    <font>
      <i/>
      <sz val="11"/>
      <color theme="1"/>
      <name val="Calibri"/>
      <family val="2"/>
      <scheme val="minor"/>
    </font>
    <font>
      <b/>
      <sz val="10"/>
      <color theme="0"/>
      <name val="Tahoma"/>
      <family val="2"/>
    </font>
    <font>
      <sz val="10"/>
      <name val="Arial"/>
      <family val="2"/>
    </font>
    <font>
      <b/>
      <sz val="11"/>
      <color theme="0"/>
      <name val="Tahoma"/>
      <family val="2"/>
    </font>
    <font>
      <sz val="11"/>
      <name val="Calibri"/>
      <family val="2"/>
      <scheme val="minor"/>
    </font>
    <font>
      <b/>
      <i/>
      <u/>
      <sz val="28"/>
      <color theme="5"/>
      <name val="Calibri"/>
      <family val="2"/>
      <scheme val="minor"/>
    </font>
    <font>
      <b/>
      <i/>
      <u/>
      <sz val="11"/>
      <color rgb="FFFF0000"/>
      <name val="Calibri"/>
      <family val="2"/>
      <scheme val="minor"/>
    </font>
    <font>
      <b/>
      <i/>
      <u/>
      <sz val="11"/>
      <color rgb="FFC00000"/>
      <name val="Calibri"/>
      <family val="2"/>
      <scheme val="minor"/>
    </font>
    <font>
      <sz val="11"/>
      <color theme="1"/>
      <name val="Calibri"/>
      <family val="2"/>
      <scheme val="minor"/>
    </font>
  </fonts>
  <fills count="15">
    <fill>
      <patternFill patternType="none"/>
    </fill>
    <fill>
      <patternFill patternType="gray125"/>
    </fill>
    <fill>
      <patternFill patternType="solid">
        <fgColor theme="4" tint="0.79998168889431442"/>
        <bgColor indexed="64"/>
      </patternFill>
    </fill>
    <fill>
      <patternFill patternType="solid">
        <fgColor theme="0" tint="-4.9989318521683403E-2"/>
        <bgColor indexed="64"/>
      </patternFill>
    </fill>
    <fill>
      <patternFill patternType="solid">
        <fgColor theme="6" tint="0.79998168889431442"/>
        <bgColor indexed="64"/>
      </patternFill>
    </fill>
    <fill>
      <patternFill patternType="solid">
        <fgColor rgb="FFFFFFFF"/>
        <bgColor indexed="64"/>
      </patternFill>
    </fill>
    <fill>
      <patternFill patternType="solid">
        <fgColor theme="2" tint="-0.249977111117893"/>
        <bgColor indexed="64"/>
      </patternFill>
    </fill>
    <fill>
      <patternFill patternType="solid">
        <fgColor rgb="FFFFFF00"/>
        <bgColor indexed="64"/>
      </patternFill>
    </fill>
    <fill>
      <patternFill patternType="solid">
        <fgColor theme="7" tint="0.39997558519241921"/>
        <bgColor indexed="64"/>
      </patternFill>
    </fill>
    <fill>
      <patternFill patternType="solid">
        <fgColor theme="7" tint="-0.249977111117893"/>
        <bgColor indexed="64"/>
      </patternFill>
    </fill>
    <fill>
      <patternFill patternType="solid">
        <fgColor theme="5" tint="-0.499984740745262"/>
        <bgColor indexed="64"/>
      </patternFill>
    </fill>
    <fill>
      <patternFill patternType="solid">
        <fgColor theme="2" tint="-9.9978637043366805E-2"/>
        <bgColor indexed="64"/>
      </patternFill>
    </fill>
    <fill>
      <patternFill patternType="solid">
        <fgColor theme="7" tint="-0.499984740745262"/>
        <bgColor indexed="64"/>
      </patternFill>
    </fill>
    <fill>
      <patternFill patternType="solid">
        <fgColor theme="3" tint="0.79998168889431442"/>
        <bgColor indexed="64"/>
      </patternFill>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s>
  <cellStyleXfs count="3">
    <xf numFmtId="0" fontId="0" fillId="0" borderId="0"/>
    <xf numFmtId="43" fontId="25" fillId="0" borderId="0" applyFont="0" applyFill="0" applyBorder="0" applyAlignment="0" applyProtection="0"/>
    <xf numFmtId="9" fontId="25" fillId="0" borderId="0" applyFont="0" applyFill="0" applyBorder="0" applyAlignment="0" applyProtection="0"/>
  </cellStyleXfs>
  <cellXfs count="117">
    <xf numFmtId="0" fontId="0" fillId="0" borderId="0" xfId="0"/>
    <xf numFmtId="0" fontId="1" fillId="0" borderId="0" xfId="0" applyFont="1"/>
    <xf numFmtId="0" fontId="0" fillId="0" borderId="1" xfId="0" applyBorder="1"/>
    <xf numFmtId="0" fontId="0" fillId="0" borderId="0" xfId="0" applyAlignment="1">
      <alignment wrapText="1"/>
    </xf>
    <xf numFmtId="0" fontId="0" fillId="0" borderId="0" xfId="0" applyAlignment="1">
      <alignment horizontal="center"/>
    </xf>
    <xf numFmtId="0" fontId="5" fillId="0" borderId="1" xfId="0" applyFont="1" applyBorder="1" applyAlignment="1">
      <alignment wrapText="1"/>
    </xf>
    <xf numFmtId="0" fontId="3" fillId="5" borderId="1" xfId="0" applyFont="1" applyFill="1" applyBorder="1" applyAlignment="1">
      <alignment vertical="top" wrapText="1"/>
    </xf>
    <xf numFmtId="0" fontId="0" fillId="9" borderId="1" xfId="0" applyFill="1" applyBorder="1"/>
    <xf numFmtId="0" fontId="14" fillId="11" borderId="1" xfId="0" applyFont="1" applyFill="1" applyBorder="1" applyAlignment="1">
      <alignment horizontal="left" vertical="center"/>
    </xf>
    <xf numFmtId="0" fontId="15" fillId="0" borderId="1" xfId="0" applyFont="1" applyBorder="1" applyAlignment="1">
      <alignment horizontal="left"/>
    </xf>
    <xf numFmtId="15" fontId="15" fillId="0" borderId="1" xfId="0" applyNumberFormat="1" applyFont="1" applyBorder="1" applyAlignment="1">
      <alignment horizontal="left"/>
    </xf>
    <xf numFmtId="15" fontId="0" fillId="0" borderId="1" xfId="0" applyNumberFormat="1" applyBorder="1"/>
    <xf numFmtId="0" fontId="21" fillId="0" borderId="1" xfId="0" applyFont="1" applyBorder="1"/>
    <xf numFmtId="0" fontId="13" fillId="10" borderId="1" xfId="0" applyFont="1" applyFill="1" applyBorder="1"/>
    <xf numFmtId="0" fontId="23" fillId="7" borderId="0" xfId="0" applyFont="1" applyFill="1"/>
    <xf numFmtId="0" fontId="24" fillId="13" borderId="2" xfId="0" applyFont="1" applyFill="1" applyBorder="1"/>
    <xf numFmtId="14" fontId="21" fillId="0" borderId="1" xfId="0" applyNumberFormat="1" applyFont="1" applyBorder="1"/>
    <xf numFmtId="167" fontId="13" fillId="10" borderId="1" xfId="0" applyNumberFormat="1" applyFont="1" applyFill="1" applyBorder="1"/>
    <xf numFmtId="167" fontId="21" fillId="0" borderId="1" xfId="0" applyNumberFormat="1" applyFont="1" applyBorder="1"/>
    <xf numFmtId="168" fontId="13" fillId="10" borderId="1" xfId="0" applyNumberFormat="1" applyFont="1" applyFill="1" applyBorder="1"/>
    <xf numFmtId="168" fontId="21" fillId="0" borderId="1" xfId="0" applyNumberFormat="1" applyFont="1" applyBorder="1"/>
    <xf numFmtId="9" fontId="13" fillId="10" borderId="1" xfId="2" applyFont="1" applyFill="1" applyBorder="1"/>
    <xf numFmtId="9" fontId="21" fillId="0" borderId="1" xfId="2" applyFont="1" applyFill="1" applyBorder="1"/>
    <xf numFmtId="0" fontId="4" fillId="2" borderId="1" xfId="0" applyFont="1" applyFill="1" applyBorder="1" applyAlignment="1">
      <alignment wrapText="1"/>
    </xf>
    <xf numFmtId="0" fontId="6" fillId="0" borderId="1" xfId="0" applyFont="1" applyBorder="1" applyAlignment="1">
      <alignment wrapText="1"/>
    </xf>
    <xf numFmtId="0" fontId="0" fillId="3" borderId="0" xfId="0" applyFill="1" applyBorder="1"/>
    <xf numFmtId="0" fontId="0" fillId="0" borderId="0" xfId="0" applyBorder="1"/>
    <xf numFmtId="0" fontId="1" fillId="3" borderId="0" xfId="0" applyFont="1" applyFill="1" applyBorder="1"/>
    <xf numFmtId="0" fontId="10" fillId="0" borderId="1" xfId="0" applyFont="1" applyBorder="1"/>
    <xf numFmtId="0" fontId="9" fillId="0" borderId="1" xfId="0" applyFont="1" applyBorder="1"/>
    <xf numFmtId="0" fontId="7" fillId="4" borderId="1" xfId="0" applyFont="1" applyFill="1" applyBorder="1" applyAlignment="1">
      <alignment vertical="top"/>
    </xf>
    <xf numFmtId="0" fontId="1" fillId="4" borderId="1" xfId="0" applyFont="1" applyFill="1" applyBorder="1" applyAlignment="1">
      <alignment vertical="top"/>
    </xf>
    <xf numFmtId="0" fontId="0" fillId="4" borderId="1" xfId="0" applyFill="1" applyBorder="1" applyAlignment="1">
      <alignment vertical="top"/>
    </xf>
    <xf numFmtId="0" fontId="0" fillId="4" borderId="1" xfId="0" quotePrefix="1" applyFill="1" applyBorder="1" applyAlignment="1">
      <alignment vertical="top"/>
    </xf>
    <xf numFmtId="0" fontId="0" fillId="4" borderId="1" xfId="0" quotePrefix="1" applyFill="1" applyBorder="1" applyAlignment="1">
      <alignment horizontal="center" vertical="top"/>
    </xf>
    <xf numFmtId="0" fontId="1" fillId="0" borderId="1" xfId="0" applyFont="1" applyBorder="1"/>
    <xf numFmtId="0" fontId="0" fillId="0" borderId="1" xfId="0" applyBorder="1" applyAlignment="1">
      <alignment horizontal="center"/>
    </xf>
    <xf numFmtId="0" fontId="0" fillId="7" borderId="1" xfId="0" applyFill="1" applyBorder="1"/>
    <xf numFmtId="0" fontId="0" fillId="0" borderId="1" xfId="0" quotePrefix="1" applyBorder="1"/>
    <xf numFmtId="0" fontId="17" fillId="0" borderId="1" xfId="0" applyFont="1" applyBorder="1"/>
    <xf numFmtId="0" fontId="1" fillId="4" borderId="1" xfId="0" applyFont="1" applyFill="1" applyBorder="1"/>
    <xf numFmtId="0" fontId="0" fillId="4" borderId="1" xfId="0" applyFill="1" applyBorder="1"/>
    <xf numFmtId="0" fontId="1" fillId="4" borderId="1" xfId="0" applyFont="1" applyFill="1" applyBorder="1" applyAlignment="1">
      <alignment horizontal="center"/>
    </xf>
    <xf numFmtId="3" fontId="0" fillId="4" borderId="1" xfId="0" applyNumberFormat="1" applyFill="1" applyBorder="1" applyAlignment="1">
      <alignment horizontal="center"/>
    </xf>
    <xf numFmtId="0" fontId="0" fillId="4" borderId="1" xfId="0" applyFill="1" applyBorder="1" applyAlignment="1">
      <alignment horizontal="center"/>
    </xf>
    <xf numFmtId="0" fontId="0" fillId="4" borderId="1" xfId="0" quotePrefix="1" applyFill="1" applyBorder="1" applyAlignment="1">
      <alignment horizontal="center"/>
    </xf>
    <xf numFmtId="3" fontId="0" fillId="4" borderId="1" xfId="0" quotePrefix="1" applyNumberFormat="1" applyFill="1" applyBorder="1" applyAlignment="1">
      <alignment horizontal="center"/>
    </xf>
    <xf numFmtId="3" fontId="0" fillId="4" borderId="1" xfId="0" quotePrefix="1" applyNumberFormat="1" applyFill="1" applyBorder="1"/>
    <xf numFmtId="0" fontId="1" fillId="4" borderId="1" xfId="0" quotePrefix="1" applyFont="1" applyFill="1" applyBorder="1" applyAlignment="1">
      <alignment horizontal="center"/>
    </xf>
    <xf numFmtId="15" fontId="7" fillId="4" borderId="1" xfId="0" applyNumberFormat="1" applyFont="1" applyFill="1" applyBorder="1" applyAlignment="1">
      <alignment vertical="top"/>
    </xf>
    <xf numFmtId="15" fontId="0" fillId="4" borderId="1" xfId="0" applyNumberFormat="1" applyFill="1" applyBorder="1" applyAlignment="1">
      <alignment vertical="top"/>
    </xf>
    <xf numFmtId="15" fontId="0" fillId="4" borderId="1" xfId="0" quotePrefix="1" applyNumberFormat="1" applyFill="1" applyBorder="1" applyAlignment="1">
      <alignment vertical="top"/>
    </xf>
    <xf numFmtId="0" fontId="0" fillId="8" borderId="1" xfId="0" applyFill="1" applyBorder="1"/>
    <xf numFmtId="0" fontId="0" fillId="12" borderId="1" xfId="0" applyFill="1" applyBorder="1"/>
    <xf numFmtId="0" fontId="12" fillId="0" borderId="1" xfId="0" applyFont="1" applyBorder="1"/>
    <xf numFmtId="0" fontId="0" fillId="6" borderId="1" xfId="0" applyFill="1" applyBorder="1"/>
    <xf numFmtId="0" fontId="1" fillId="2" borderId="1" xfId="0" applyFont="1" applyFill="1" applyBorder="1"/>
    <xf numFmtId="14" fontId="0" fillId="0" borderId="1" xfId="0" applyNumberFormat="1" applyBorder="1"/>
    <xf numFmtId="1" fontId="0" fillId="0" borderId="1" xfId="0" applyNumberFormat="1" applyBorder="1"/>
    <xf numFmtId="0" fontId="7" fillId="4" borderId="1" xfId="0" applyFont="1" applyFill="1" applyBorder="1"/>
    <xf numFmtId="22" fontId="0" fillId="4" borderId="1" xfId="0" applyNumberFormat="1" applyFill="1" applyBorder="1"/>
    <xf numFmtId="14" fontId="0" fillId="4" borderId="1" xfId="0" applyNumberFormat="1" applyFill="1" applyBorder="1" applyAlignment="1">
      <alignment horizontal="center"/>
    </xf>
    <xf numFmtId="1" fontId="0" fillId="4" borderId="1" xfId="0" applyNumberFormat="1" applyFill="1" applyBorder="1"/>
    <xf numFmtId="0" fontId="1" fillId="14" borderId="1" xfId="0" applyFont="1" applyFill="1" applyBorder="1"/>
    <xf numFmtId="164" fontId="1" fillId="14" borderId="1" xfId="0" applyNumberFormat="1" applyFont="1" applyFill="1" applyBorder="1"/>
    <xf numFmtId="15" fontId="0" fillId="0" borderId="1" xfId="0" applyNumberFormat="1" applyBorder="1" applyAlignment="1">
      <alignment horizontal="left"/>
    </xf>
    <xf numFmtId="0" fontId="1" fillId="7" borderId="1" xfId="0" applyFont="1" applyFill="1" applyBorder="1"/>
    <xf numFmtId="15" fontId="0" fillId="0" borderId="1" xfId="0" quotePrefix="1" applyNumberFormat="1" applyBorder="1"/>
    <xf numFmtId="0" fontId="0" fillId="0" borderId="1" xfId="0" applyBorder="1" applyAlignment="1">
      <alignment horizontal="left"/>
    </xf>
    <xf numFmtId="14" fontId="0" fillId="0" borderId="1" xfId="0" quotePrefix="1" applyNumberFormat="1" applyBorder="1"/>
    <xf numFmtId="0" fontId="1" fillId="0" borderId="1" xfId="0" quotePrefix="1" applyFont="1" applyBorder="1"/>
    <xf numFmtId="14" fontId="1" fillId="0" borderId="1" xfId="0" applyNumberFormat="1" applyFont="1" applyBorder="1"/>
    <xf numFmtId="0" fontId="0" fillId="7" borderId="1" xfId="0" quotePrefix="1" applyFill="1" applyBorder="1"/>
    <xf numFmtId="14" fontId="0" fillId="7" borderId="1" xfId="0" applyNumberFormat="1" applyFill="1" applyBorder="1"/>
    <xf numFmtId="14" fontId="0" fillId="0" borderId="1" xfId="0" quotePrefix="1" applyNumberFormat="1" applyBorder="1" applyAlignment="1">
      <alignment horizontal="left"/>
    </xf>
    <xf numFmtId="4" fontId="0" fillId="0" borderId="1" xfId="0" applyNumberFormat="1" applyBorder="1"/>
    <xf numFmtId="4" fontId="0" fillId="0" borderId="1" xfId="0" quotePrefix="1" applyNumberFormat="1" applyBorder="1"/>
    <xf numFmtId="3" fontId="0" fillId="4" borderId="1" xfId="0" applyNumberFormat="1" applyFill="1" applyBorder="1" applyAlignment="1">
      <alignment horizontal="center" vertical="top"/>
    </xf>
    <xf numFmtId="3" fontId="0" fillId="4" borderId="1" xfId="0" quotePrefix="1" applyNumberFormat="1" applyFill="1" applyBorder="1" applyAlignment="1">
      <alignment horizontal="center" vertical="top"/>
    </xf>
    <xf numFmtId="14" fontId="0" fillId="4" borderId="1" xfId="0" applyNumberFormat="1" applyFill="1" applyBorder="1" applyAlignment="1">
      <alignment vertical="top"/>
    </xf>
    <xf numFmtId="15" fontId="1" fillId="0" borderId="1" xfId="0" applyNumberFormat="1" applyFont="1" applyBorder="1"/>
    <xf numFmtId="17" fontId="0" fillId="0" borderId="1" xfId="0" applyNumberFormat="1" applyBorder="1"/>
    <xf numFmtId="3" fontId="0" fillId="0" borderId="1" xfId="0" applyNumberFormat="1" applyBorder="1"/>
    <xf numFmtId="0" fontId="19" fillId="0" borderId="1" xfId="0" applyFont="1" applyBorder="1"/>
    <xf numFmtId="0" fontId="1" fillId="4" borderId="1" xfId="0" applyFont="1" applyFill="1" applyBorder="1" applyAlignment="1">
      <alignment horizontal="left"/>
    </xf>
    <xf numFmtId="0" fontId="0" fillId="4" borderId="1" xfId="0" applyFill="1" applyBorder="1" applyAlignment="1">
      <alignment horizontal="left"/>
    </xf>
    <xf numFmtId="0" fontId="1" fillId="4" borderId="1" xfId="0" applyFont="1" applyFill="1" applyBorder="1" applyAlignment="1">
      <alignment horizontal="right"/>
    </xf>
    <xf numFmtId="1" fontId="0" fillId="4" borderId="1" xfId="0" quotePrefix="1" applyNumberFormat="1" applyFill="1" applyBorder="1"/>
    <xf numFmtId="15" fontId="0" fillId="4" borderId="1" xfId="0" applyNumberFormat="1" applyFill="1" applyBorder="1"/>
    <xf numFmtId="3" fontId="0" fillId="4" borderId="1" xfId="0" applyNumberFormat="1" applyFill="1" applyBorder="1"/>
    <xf numFmtId="165" fontId="0" fillId="7" borderId="1" xfId="1" applyNumberFormat="1" applyFont="1" applyFill="1" applyBorder="1"/>
    <xf numFmtId="0" fontId="1" fillId="13" borderId="1" xfId="0" applyFont="1" applyFill="1" applyBorder="1" applyAlignment="1">
      <alignment horizontal="left"/>
    </xf>
    <xf numFmtId="0" fontId="1" fillId="13" borderId="1" xfId="0" applyFont="1" applyFill="1" applyBorder="1"/>
    <xf numFmtId="3" fontId="1" fillId="4" borderId="1" xfId="0" applyNumberFormat="1" applyFont="1" applyFill="1" applyBorder="1"/>
    <xf numFmtId="0" fontId="0" fillId="0" borderId="1" xfId="0" applyBorder="1" applyProtection="1">
      <protection hidden="1"/>
    </xf>
    <xf numFmtId="14" fontId="13" fillId="10" borderId="1" xfId="0" applyNumberFormat="1" applyFont="1" applyFill="1" applyBorder="1"/>
    <xf numFmtId="167" fontId="0" fillId="0" borderId="1" xfId="0" applyNumberFormat="1" applyBorder="1"/>
    <xf numFmtId="168" fontId="0" fillId="0" borderId="1" xfId="0" applyNumberFormat="1" applyBorder="1"/>
    <xf numFmtId="9" fontId="0" fillId="0" borderId="1" xfId="2" applyFont="1" applyBorder="1"/>
    <xf numFmtId="166" fontId="0" fillId="0" borderId="1" xfId="0" applyNumberFormat="1" applyBorder="1"/>
    <xf numFmtId="22" fontId="0" fillId="0" borderId="1" xfId="0" applyNumberFormat="1" applyBorder="1"/>
    <xf numFmtId="0" fontId="22" fillId="3" borderId="0" xfId="0" applyFont="1" applyFill="1" applyBorder="1" applyAlignment="1">
      <alignment horizontal="center" vertical="center"/>
    </xf>
    <xf numFmtId="0" fontId="2" fillId="10" borderId="0" xfId="0" applyFont="1" applyFill="1" applyAlignment="1">
      <alignment horizontal="left"/>
    </xf>
    <xf numFmtId="0" fontId="0" fillId="0" borderId="0" xfId="0" applyAlignment="1">
      <alignment wrapText="1"/>
    </xf>
    <xf numFmtId="0" fontId="0" fillId="0" borderId="0" xfId="0" applyAlignment="1">
      <alignment horizontal="left" wrapText="1"/>
    </xf>
    <xf numFmtId="0" fontId="0" fillId="0" borderId="0" xfId="0" applyAlignment="1">
      <alignment horizontal="left"/>
    </xf>
    <xf numFmtId="0" fontId="0" fillId="4" borderId="1" xfId="0" quotePrefix="1" applyFill="1" applyBorder="1" applyAlignment="1">
      <alignment horizontal="center"/>
    </xf>
    <xf numFmtId="0" fontId="1" fillId="4" borderId="1" xfId="0" quotePrefix="1" applyFont="1" applyFill="1" applyBorder="1" applyAlignment="1">
      <alignment horizontal="center"/>
    </xf>
    <xf numFmtId="1" fontId="1" fillId="4" borderId="1" xfId="0" quotePrefix="1" applyNumberFormat="1" applyFont="1" applyFill="1" applyBorder="1" applyAlignment="1">
      <alignment horizontal="center"/>
    </xf>
    <xf numFmtId="0" fontId="6" fillId="0" borderId="1" xfId="0" applyFont="1" applyBorder="1" applyAlignment="1">
      <alignment wrapText="1"/>
    </xf>
    <xf numFmtId="0" fontId="2" fillId="10" borderId="1" xfId="0" applyFont="1" applyFill="1" applyBorder="1" applyAlignment="1">
      <alignment horizontal="left"/>
    </xf>
    <xf numFmtId="0" fontId="4" fillId="2" borderId="1" xfId="0" applyFont="1" applyFill="1" applyBorder="1" applyAlignment="1">
      <alignment wrapText="1"/>
    </xf>
    <xf numFmtId="0" fontId="18" fillId="10" borderId="1" xfId="0" applyFont="1" applyFill="1" applyBorder="1" applyAlignment="1">
      <alignment horizontal="left"/>
    </xf>
    <xf numFmtId="0" fontId="20" fillId="10" borderId="1" xfId="0" applyFont="1" applyFill="1" applyBorder="1" applyAlignment="1">
      <alignment horizontal="left"/>
    </xf>
    <xf numFmtId="1" fontId="0" fillId="4" borderId="1" xfId="0" quotePrefix="1" applyNumberFormat="1" applyFill="1" applyBorder="1" applyAlignment="1">
      <alignment vertical="top" wrapText="1"/>
    </xf>
    <xf numFmtId="0" fontId="16" fillId="0" borderId="1" xfId="0" applyFont="1" applyBorder="1" applyAlignment="1">
      <alignment wrapText="1"/>
    </xf>
    <xf numFmtId="0" fontId="3" fillId="0" borderId="0" xfId="0" applyFont="1" applyAlignment="1">
      <alignment wrapText="1"/>
    </xf>
  </cellXfs>
  <cellStyles count="3">
    <cellStyle name="Comma" xfId="1" builtinId="3"/>
    <cellStyle name="Normal" xfId="0" builtinId="0"/>
    <cellStyle name="Percent" xfId="2" builtinId="5"/>
  </cellStyles>
  <dxfs count="1">
    <dxf>
      <font>
        <color rgb="FF9C0006"/>
      </font>
      <fill>
        <patternFill>
          <bgColor rgb="FFFFC7CE"/>
        </patternFill>
      </fill>
    </dxf>
  </dxfs>
  <tableStyles count="0" defaultTableStyle="TableStyleMedium9" defaultPivotStyle="PivotStyleLight16"/>
  <colors>
    <mruColors>
      <color rgb="FFFF0000"/>
      <color rgb="FFFF6600"/>
      <color rgb="FFFFC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iagrams/colors1.xml><?xml version="1.0" encoding="utf-8"?>
<dgm:colorsDef xmlns:dgm="http://schemas.openxmlformats.org/drawingml/2006/diagram" xmlns:a="http://schemas.openxmlformats.org/drawingml/2006/main" uniqueId="urn:microsoft.com/office/officeart/2005/8/colors/accent0_3">
  <dgm:title val=""/>
  <dgm:desc val=""/>
  <dgm:catLst>
    <dgm:cat type="mainScheme" pri="10300"/>
  </dgm:catLst>
  <dgm:styleLbl name="node0">
    <dgm:fillClrLst meth="repeat">
      <a:schemeClr val="dk2"/>
    </dgm:fillClrLst>
    <dgm:linClrLst meth="repeat">
      <a:schemeClr val="lt2"/>
    </dgm:linClrLst>
    <dgm:effectClrLst/>
    <dgm:txLinClrLst/>
    <dgm:txFillClrLst/>
    <dgm:txEffectClrLst/>
  </dgm:styleLbl>
  <dgm:styleLbl name="alignNode1">
    <dgm:fillClrLst meth="repeat">
      <a:schemeClr val="dk2"/>
    </dgm:fillClrLst>
    <dgm:linClrLst meth="repeat">
      <a:schemeClr val="dk2"/>
    </dgm:linClrLst>
    <dgm:effectClrLst/>
    <dgm:txLinClrLst/>
    <dgm:txFillClrLst/>
    <dgm:txEffectClrLst/>
  </dgm:styleLbl>
  <dgm:styleLbl name="node1">
    <dgm:fillClrLst meth="repeat">
      <a:schemeClr val="dk2"/>
    </dgm:fillClrLst>
    <dgm:linClrLst meth="repeat">
      <a:schemeClr val="lt2"/>
    </dgm:linClrLst>
    <dgm:effectClrLst/>
    <dgm:txLinClrLst/>
    <dgm:txFillClrLst/>
    <dgm:txEffectClrLst/>
  </dgm:styleLbl>
  <dgm:styleLbl name="lnNode1">
    <dgm:fillClrLst meth="repeat">
      <a:schemeClr val="dk2"/>
    </dgm:fillClrLst>
    <dgm:linClrLst meth="repeat">
      <a:schemeClr val="lt2"/>
    </dgm:linClrLst>
    <dgm:effectClrLst/>
    <dgm:txLinClrLst/>
    <dgm:txFillClrLst/>
    <dgm:txEffectClrLst/>
  </dgm:styleLbl>
  <dgm:styleLbl name="vennNode1">
    <dgm:fillClrLst meth="repeat">
      <a:schemeClr val="dk2">
        <a:alpha val="50000"/>
      </a:schemeClr>
    </dgm:fillClrLst>
    <dgm:linClrLst meth="repeat">
      <a:schemeClr val="lt2"/>
    </dgm:linClrLst>
    <dgm:effectClrLst/>
    <dgm:txLinClrLst/>
    <dgm:txFillClrLst/>
    <dgm:txEffectClrLst/>
  </dgm:styleLbl>
  <dgm:styleLbl name="node2">
    <dgm:fillClrLst meth="repeat">
      <a:schemeClr val="dk2"/>
    </dgm:fillClrLst>
    <dgm:linClrLst meth="repeat">
      <a:schemeClr val="lt2"/>
    </dgm:linClrLst>
    <dgm:effectClrLst/>
    <dgm:txLinClrLst/>
    <dgm:txFillClrLst/>
    <dgm:txEffectClrLst/>
  </dgm:styleLbl>
  <dgm:styleLbl name="node3">
    <dgm:fillClrLst meth="repeat">
      <a:schemeClr val="dk2"/>
    </dgm:fillClrLst>
    <dgm:linClrLst meth="repeat">
      <a:schemeClr val="lt2"/>
    </dgm:linClrLst>
    <dgm:effectClrLst/>
    <dgm:txLinClrLst/>
    <dgm:txFillClrLst/>
    <dgm:txEffectClrLst/>
  </dgm:styleLbl>
  <dgm:styleLbl name="node4">
    <dgm:fillClrLst meth="repeat">
      <a:schemeClr val="dk2"/>
    </dgm:fillClrLst>
    <dgm:linClrLst meth="repeat">
      <a:schemeClr val="lt2"/>
    </dgm:linClrLst>
    <dgm:effectClrLst/>
    <dgm:txLinClrLst/>
    <dgm:txFillClrLst/>
    <dgm:txEffectClrLst/>
  </dgm:styleLbl>
  <dgm:styleLbl name="fgImgPlace1">
    <dgm:fillClrLst meth="repeat">
      <a:schemeClr val="dk2">
        <a:tint val="50000"/>
      </a:schemeClr>
    </dgm:fillClrLst>
    <dgm:linClrLst meth="repeat">
      <a:schemeClr val="lt2"/>
    </dgm:linClrLst>
    <dgm:effectClrLst/>
    <dgm:txLinClrLst/>
    <dgm:txFillClrLst meth="repeat">
      <a:schemeClr val="lt2"/>
    </dgm:txFillClrLst>
    <dgm:txEffectClrLst/>
  </dgm:styleLbl>
  <dgm:styleLbl name="alignImgPlace1">
    <dgm:fillClrLst meth="repeat">
      <a:schemeClr val="dk2">
        <a:tint val="50000"/>
      </a:schemeClr>
    </dgm:fillClrLst>
    <dgm:linClrLst meth="repeat">
      <a:schemeClr val="dk2">
        <a:shade val="80000"/>
      </a:schemeClr>
    </dgm:linClrLst>
    <dgm:effectClrLst/>
    <dgm:txLinClrLst/>
    <dgm:txFillClrLst meth="repeat">
      <a:schemeClr val="lt2"/>
    </dgm:txFillClrLst>
    <dgm:txEffectClrLst/>
  </dgm:styleLbl>
  <dgm:styleLbl name="bgImgPlace1">
    <dgm:fillClrLst meth="repeat">
      <a:schemeClr val="dk2">
        <a:tint val="50000"/>
      </a:schemeClr>
    </dgm:fillClrLst>
    <dgm:linClrLst meth="repeat">
      <a:schemeClr val="dk2">
        <a:shade val="80000"/>
      </a:schemeClr>
    </dgm:linClrLst>
    <dgm:effectClrLst/>
    <dgm:txLinClrLst/>
    <dgm:txFillClrLst meth="repeat">
      <a:schemeClr val="lt2"/>
    </dgm:txFillClrLst>
    <dgm:txEffectClrLst/>
  </dgm:styleLbl>
  <dgm:styleLbl name="sibTrans2D1">
    <dgm:fillClrLst meth="repeat">
      <a:schemeClr val="dk2">
        <a:tint val="60000"/>
      </a:schemeClr>
    </dgm:fillClrLst>
    <dgm:linClrLst meth="repeat">
      <a:schemeClr val="dk2">
        <a:tint val="60000"/>
      </a:schemeClr>
    </dgm:linClrLst>
    <dgm:effectClrLst/>
    <dgm:txLinClrLst/>
    <dgm:txFillClrLst/>
    <dgm:txEffectClrLst/>
  </dgm:styleLbl>
  <dgm:styleLbl name="fgSibTrans2D1">
    <dgm:fillClrLst meth="repeat">
      <a:schemeClr val="dk2">
        <a:tint val="60000"/>
      </a:schemeClr>
    </dgm:fillClrLst>
    <dgm:linClrLst meth="repeat">
      <a:schemeClr val="dk2">
        <a:tint val="60000"/>
      </a:schemeClr>
    </dgm:linClrLst>
    <dgm:effectClrLst/>
    <dgm:txLinClrLst/>
    <dgm:txFillClrLst/>
    <dgm:txEffectClrLst/>
  </dgm:styleLbl>
  <dgm:styleLbl name="bgSibTrans2D1">
    <dgm:fillClrLst meth="repeat">
      <a:schemeClr val="dk2">
        <a:tint val="60000"/>
      </a:schemeClr>
    </dgm:fillClrLst>
    <dgm:linClrLst meth="repeat">
      <a:schemeClr val="dk2">
        <a:tint val="60000"/>
      </a:schemeClr>
    </dgm:linClrLst>
    <dgm:effectClrLst/>
    <dgm:txLinClrLst/>
    <dgm:txFillClrLst/>
    <dgm:txEffectClrLst/>
  </dgm:styleLbl>
  <dgm:styleLbl name="sibTrans1D1">
    <dgm:fillClrLst meth="repeat">
      <a:schemeClr val="dk2"/>
    </dgm:fillClrLst>
    <dgm:linClrLst meth="repeat">
      <a:schemeClr val="dk2"/>
    </dgm:linClrLst>
    <dgm:effectClrLst/>
    <dgm:txLinClrLst/>
    <dgm:txFillClrLst meth="repeat">
      <a:schemeClr val="lt2"/>
    </dgm:txFillClrLst>
    <dgm:txEffectClrLst/>
  </dgm:styleLbl>
  <dgm:styleLbl name="callout">
    <dgm:fillClrLst meth="repeat">
      <a:schemeClr val="dk2"/>
    </dgm:fillClrLst>
    <dgm:linClrLst meth="repeat">
      <a:schemeClr val="dk2">
        <a:tint val="50000"/>
      </a:schemeClr>
    </dgm:linClrLst>
    <dgm:effectClrLst/>
    <dgm:txLinClrLst/>
    <dgm:txFillClrLst meth="repeat">
      <a:schemeClr val="lt2"/>
    </dgm:txFillClrLst>
    <dgm:txEffectClrLst/>
  </dgm:styleLbl>
  <dgm:styleLbl name="asst0">
    <dgm:fillClrLst meth="repeat">
      <a:schemeClr val="dk2"/>
    </dgm:fillClrLst>
    <dgm:linClrLst meth="repeat">
      <a:schemeClr val="lt2"/>
    </dgm:linClrLst>
    <dgm:effectClrLst/>
    <dgm:txLinClrLst/>
    <dgm:txFillClrLst/>
    <dgm:txEffectClrLst/>
  </dgm:styleLbl>
  <dgm:styleLbl name="asst1">
    <dgm:fillClrLst meth="repeat">
      <a:schemeClr val="dk2"/>
    </dgm:fillClrLst>
    <dgm:linClrLst meth="repeat">
      <a:schemeClr val="lt2"/>
    </dgm:linClrLst>
    <dgm:effectClrLst/>
    <dgm:txLinClrLst/>
    <dgm:txFillClrLst/>
    <dgm:txEffectClrLst/>
  </dgm:styleLbl>
  <dgm:styleLbl name="asst2">
    <dgm:fillClrLst meth="repeat">
      <a:schemeClr val="dk2"/>
    </dgm:fillClrLst>
    <dgm:linClrLst meth="repeat">
      <a:schemeClr val="lt2"/>
    </dgm:linClrLst>
    <dgm:effectClrLst/>
    <dgm:txLinClrLst/>
    <dgm:txFillClrLst/>
    <dgm:txEffectClrLst/>
  </dgm:styleLbl>
  <dgm:styleLbl name="asst3">
    <dgm:fillClrLst meth="repeat">
      <a:schemeClr val="dk2"/>
    </dgm:fillClrLst>
    <dgm:linClrLst meth="repeat">
      <a:schemeClr val="lt2"/>
    </dgm:linClrLst>
    <dgm:effectClrLst/>
    <dgm:txLinClrLst/>
    <dgm:txFillClrLst/>
    <dgm:txEffectClrLst/>
  </dgm:styleLbl>
  <dgm:styleLbl name="asst4">
    <dgm:fillClrLst meth="repeat">
      <a:schemeClr val="dk2"/>
    </dgm:fillClrLst>
    <dgm:linClrLst meth="repeat">
      <a:schemeClr val="lt2"/>
    </dgm:linClrLst>
    <dgm:effectClrLst/>
    <dgm:txLinClrLst/>
    <dgm:txFillClrLst/>
    <dgm:txEffectClrLst/>
  </dgm:styleLbl>
  <dgm:styleLbl name="parChTrans2D1">
    <dgm:fillClrLst meth="repeat">
      <a:schemeClr val="dk2">
        <a:tint val="60000"/>
      </a:schemeClr>
    </dgm:fillClrLst>
    <dgm:linClrLst meth="repeat">
      <a:schemeClr val="dk2">
        <a:tint val="60000"/>
      </a:schemeClr>
    </dgm:linClrLst>
    <dgm:effectClrLst/>
    <dgm:txLinClrLst/>
    <dgm:txFillClrLst meth="repeat">
      <a:schemeClr val="lt2"/>
    </dgm:txFillClrLst>
    <dgm:txEffectClrLst/>
  </dgm:styleLbl>
  <dgm:styleLbl name="parChTrans2D2">
    <dgm:fillClrLst meth="repeat">
      <a:schemeClr val="dk2"/>
    </dgm:fillClrLst>
    <dgm:linClrLst meth="repeat">
      <a:schemeClr val="dk2"/>
    </dgm:linClrLst>
    <dgm:effectClrLst/>
    <dgm:txLinClrLst/>
    <dgm:txFillClrLst meth="repeat">
      <a:schemeClr val="lt2"/>
    </dgm:txFillClrLst>
    <dgm:txEffectClrLst/>
  </dgm:styleLbl>
  <dgm:styleLbl name="parChTrans2D3">
    <dgm:fillClrLst meth="repeat">
      <a:schemeClr val="dk2"/>
    </dgm:fillClrLst>
    <dgm:linClrLst meth="repeat">
      <a:schemeClr val="dk2"/>
    </dgm:linClrLst>
    <dgm:effectClrLst/>
    <dgm:txLinClrLst/>
    <dgm:txFillClrLst meth="repeat">
      <a:schemeClr val="lt2"/>
    </dgm:txFillClrLst>
    <dgm:txEffectClrLst/>
  </dgm:styleLbl>
  <dgm:styleLbl name="parChTrans2D4">
    <dgm:fillClrLst meth="repeat">
      <a:schemeClr val="dk2"/>
    </dgm:fillClrLst>
    <dgm:linClrLst meth="repeat">
      <a:schemeClr val="dk2"/>
    </dgm:linClrLst>
    <dgm:effectClrLst/>
    <dgm:txLinClrLst/>
    <dgm:txFillClrLst meth="repeat">
      <a:schemeClr val="lt2"/>
    </dgm:txFillClrLst>
    <dgm:txEffectClrLst/>
  </dgm:styleLbl>
  <dgm:styleLbl name="parChTrans1D1">
    <dgm:fillClrLst meth="repeat">
      <a:schemeClr val="dk2"/>
    </dgm:fillClrLst>
    <dgm:linClrLst meth="repeat">
      <a:schemeClr val="dk2">
        <a:shade val="60000"/>
      </a:schemeClr>
    </dgm:linClrLst>
    <dgm:effectClrLst/>
    <dgm:txLinClrLst/>
    <dgm:txFillClrLst meth="repeat">
      <a:schemeClr val="tx1"/>
    </dgm:txFillClrLst>
    <dgm:txEffectClrLst/>
  </dgm:styleLbl>
  <dgm:styleLbl name="parChTrans1D2">
    <dgm:fillClrLst meth="repeat">
      <a:schemeClr val="dk2"/>
    </dgm:fillClrLst>
    <dgm:linClrLst meth="repeat">
      <a:schemeClr val="dk2">
        <a:shade val="60000"/>
      </a:schemeClr>
    </dgm:linClrLst>
    <dgm:effectClrLst/>
    <dgm:txLinClrLst/>
    <dgm:txFillClrLst meth="repeat">
      <a:schemeClr val="tx1"/>
    </dgm:txFillClrLst>
    <dgm:txEffectClrLst/>
  </dgm:styleLbl>
  <dgm:styleLbl name="parChTrans1D3">
    <dgm:fillClrLst meth="repeat">
      <a:schemeClr val="dk2"/>
    </dgm:fillClrLst>
    <dgm:linClrLst meth="repeat">
      <a:schemeClr val="dk2">
        <a:shade val="80000"/>
      </a:schemeClr>
    </dgm:linClrLst>
    <dgm:effectClrLst/>
    <dgm:txLinClrLst/>
    <dgm:txFillClrLst meth="repeat">
      <a:schemeClr val="tx1"/>
    </dgm:txFillClrLst>
    <dgm:txEffectClrLst/>
  </dgm:styleLbl>
  <dgm:styleLbl name="parChTrans1D4">
    <dgm:fillClrLst meth="repeat">
      <a:schemeClr val="dk2"/>
    </dgm:fillClrLst>
    <dgm:linClrLst meth="repeat">
      <a:schemeClr val="dk2">
        <a:shade val="80000"/>
      </a:schemeClr>
    </dgm:linClrLst>
    <dgm:effectClrLst/>
    <dgm:txLinClrLst/>
    <dgm:txFillClrLst meth="repeat">
      <a:schemeClr val="tx1"/>
    </dgm:txFillClrLst>
    <dgm:txEffectClrLst/>
  </dgm:styleLbl>
  <dgm:styleLbl name="fgAcc1">
    <dgm:fillClrLst meth="repeat">
      <a:schemeClr val="lt2">
        <a:alpha val="90000"/>
      </a:schemeClr>
    </dgm:fillClrLst>
    <dgm:linClrLst meth="repeat">
      <a:schemeClr val="dk2"/>
    </dgm:linClrLst>
    <dgm:effectClrLst/>
    <dgm:txLinClrLst/>
    <dgm:txFillClrLst meth="repeat">
      <a:schemeClr val="dk1"/>
    </dgm:txFillClrLst>
    <dgm:txEffectClrLst/>
  </dgm:styleLbl>
  <dgm:styleLbl name="conFgAcc1">
    <dgm:fillClrLst meth="repeat">
      <a:schemeClr val="lt2">
        <a:alpha val="90000"/>
      </a:schemeClr>
    </dgm:fillClrLst>
    <dgm:linClrLst meth="repeat">
      <a:schemeClr val="dk2"/>
    </dgm:linClrLst>
    <dgm:effectClrLst/>
    <dgm:txLinClrLst/>
    <dgm:txFillClrLst meth="repeat">
      <a:schemeClr val="dk1"/>
    </dgm:txFillClrLst>
    <dgm:txEffectClrLst/>
  </dgm:styleLbl>
  <dgm:styleLbl name="alignAcc1">
    <dgm:fillClrLst meth="repeat">
      <a:schemeClr val="lt2">
        <a:alpha val="90000"/>
      </a:schemeClr>
    </dgm:fillClrLst>
    <dgm:linClrLst meth="repeat">
      <a:schemeClr val="dk2"/>
    </dgm:linClrLst>
    <dgm:effectClrLst/>
    <dgm:txLinClrLst/>
    <dgm:txFillClrLst meth="repeat">
      <a:schemeClr val="dk1"/>
    </dgm:txFillClrLst>
    <dgm:txEffectClrLst/>
  </dgm:styleLbl>
  <dgm:styleLbl name="trAlignAcc1">
    <dgm:fillClrLst meth="repeat">
      <a:schemeClr val="lt2">
        <a:alpha val="40000"/>
      </a:schemeClr>
    </dgm:fillClrLst>
    <dgm:linClrLst meth="repeat">
      <a:schemeClr val="dk2"/>
    </dgm:linClrLst>
    <dgm:effectClrLst/>
    <dgm:txLinClrLst/>
    <dgm:txFillClrLst meth="repeat">
      <a:schemeClr val="dk1"/>
    </dgm:txFillClrLst>
    <dgm:txEffectClrLst/>
  </dgm:styleLbl>
  <dgm:styleLbl name="bgAcc1">
    <dgm:fillClrLst meth="repeat">
      <a:schemeClr val="lt2">
        <a:alpha val="90000"/>
      </a:schemeClr>
    </dgm:fillClrLst>
    <dgm:linClrLst meth="repeat">
      <a:schemeClr val="dk2"/>
    </dgm:linClrLst>
    <dgm:effectClrLst/>
    <dgm:txLinClrLst/>
    <dgm:txFillClrLst meth="repeat">
      <a:schemeClr val="dk1"/>
    </dgm:txFillClrLst>
    <dgm:txEffectClrLst/>
  </dgm:styleLbl>
  <dgm:styleLbl name="solidFgAcc1">
    <dgm:fillClrLst meth="repeat">
      <a:schemeClr val="lt2"/>
    </dgm:fillClrLst>
    <dgm:linClrLst meth="repeat">
      <a:schemeClr val="dk2"/>
    </dgm:linClrLst>
    <dgm:effectClrLst/>
    <dgm:txLinClrLst/>
    <dgm:txFillClrLst meth="repeat">
      <a:schemeClr val="dk1"/>
    </dgm:txFillClrLst>
    <dgm:txEffectClrLst/>
  </dgm:styleLbl>
  <dgm:styleLbl name="solidAlignAcc1">
    <dgm:fillClrLst meth="repeat">
      <a:schemeClr val="lt2"/>
    </dgm:fillClrLst>
    <dgm:linClrLst meth="repeat">
      <a:schemeClr val="dk2"/>
    </dgm:linClrLst>
    <dgm:effectClrLst/>
    <dgm:txLinClrLst/>
    <dgm:txFillClrLst meth="repeat">
      <a:schemeClr val="dk1"/>
    </dgm:txFillClrLst>
    <dgm:txEffectClrLst/>
  </dgm:styleLbl>
  <dgm:styleLbl name="solidBgAcc1">
    <dgm:fillClrLst meth="repeat">
      <a:schemeClr val="lt2"/>
    </dgm:fillClrLst>
    <dgm:linClrLst meth="repeat">
      <a:schemeClr val="dk2"/>
    </dgm:linClrLst>
    <dgm:effectClrLst/>
    <dgm:txLinClrLst/>
    <dgm:txFillClrLst meth="repeat">
      <a:schemeClr val="dk1"/>
    </dgm:txFillClrLst>
    <dgm:txEffectClrLst/>
  </dgm:styleLbl>
  <dgm:styleLbl name="fgAccFollowNode1">
    <dgm:fillClrLst meth="repeat">
      <a:schemeClr val="dk2">
        <a:alpha val="90000"/>
        <a:tint val="40000"/>
      </a:schemeClr>
    </dgm:fillClrLst>
    <dgm:linClrLst meth="repeat">
      <a:schemeClr val="dk2">
        <a:alpha val="90000"/>
        <a:tint val="40000"/>
      </a:schemeClr>
    </dgm:linClrLst>
    <dgm:effectClrLst/>
    <dgm:txLinClrLst/>
    <dgm:txFillClrLst meth="repeat">
      <a:schemeClr val="dk1"/>
    </dgm:txFillClrLst>
    <dgm:txEffectClrLst/>
  </dgm:styleLbl>
  <dgm:styleLbl name="alignAccFollowNode1">
    <dgm:fillClrLst meth="repeat">
      <a:schemeClr val="dk2">
        <a:alpha val="90000"/>
        <a:tint val="40000"/>
      </a:schemeClr>
    </dgm:fillClrLst>
    <dgm:linClrLst meth="repeat">
      <a:schemeClr val="dk2">
        <a:alpha val="90000"/>
        <a:tint val="40000"/>
      </a:schemeClr>
    </dgm:linClrLst>
    <dgm:effectClrLst/>
    <dgm:txLinClrLst/>
    <dgm:txFillClrLst meth="repeat">
      <a:schemeClr val="dk1"/>
    </dgm:txFillClrLst>
    <dgm:txEffectClrLst/>
  </dgm:styleLbl>
  <dgm:styleLbl name="bgAccFollowNode1">
    <dgm:fillClrLst meth="repeat">
      <a:schemeClr val="dk2">
        <a:alpha val="90000"/>
        <a:tint val="40000"/>
      </a:schemeClr>
    </dgm:fillClrLst>
    <dgm:linClrLst meth="repeat">
      <a:schemeClr val="dk2">
        <a:alpha val="90000"/>
        <a:tint val="40000"/>
      </a:schemeClr>
    </dgm:linClrLst>
    <dgm:effectClrLst/>
    <dgm:txLinClrLst/>
    <dgm:txFillClrLst meth="repeat">
      <a:schemeClr val="dk1"/>
    </dgm:txFillClrLst>
    <dgm:txEffectClrLst/>
  </dgm:styleLbl>
  <dgm:styleLbl name="fgAcc0">
    <dgm:fillClrLst meth="repeat">
      <a:schemeClr val="lt2">
        <a:alpha val="90000"/>
      </a:schemeClr>
    </dgm:fillClrLst>
    <dgm:linClrLst meth="repeat">
      <a:schemeClr val="dk2"/>
    </dgm:linClrLst>
    <dgm:effectClrLst/>
    <dgm:txLinClrLst/>
    <dgm:txFillClrLst meth="repeat">
      <a:schemeClr val="dk1"/>
    </dgm:txFillClrLst>
    <dgm:txEffectClrLst/>
  </dgm:styleLbl>
  <dgm:styleLbl name="fgAcc2">
    <dgm:fillClrLst meth="repeat">
      <a:schemeClr val="lt2">
        <a:alpha val="90000"/>
      </a:schemeClr>
    </dgm:fillClrLst>
    <dgm:linClrLst meth="repeat">
      <a:schemeClr val="dk2"/>
    </dgm:linClrLst>
    <dgm:effectClrLst/>
    <dgm:txLinClrLst/>
    <dgm:txFillClrLst meth="repeat">
      <a:schemeClr val="dk1"/>
    </dgm:txFillClrLst>
    <dgm:txEffectClrLst/>
  </dgm:styleLbl>
  <dgm:styleLbl name="fgAcc3">
    <dgm:fillClrLst meth="repeat">
      <a:schemeClr val="lt2">
        <a:alpha val="90000"/>
      </a:schemeClr>
    </dgm:fillClrLst>
    <dgm:linClrLst meth="repeat">
      <a:schemeClr val="dk2"/>
    </dgm:linClrLst>
    <dgm:effectClrLst/>
    <dgm:txLinClrLst/>
    <dgm:txFillClrLst meth="repeat">
      <a:schemeClr val="dk1"/>
    </dgm:txFillClrLst>
    <dgm:txEffectClrLst/>
  </dgm:styleLbl>
  <dgm:styleLbl name="fgAcc4">
    <dgm:fillClrLst meth="repeat">
      <a:schemeClr val="lt2">
        <a:alpha val="90000"/>
      </a:schemeClr>
    </dgm:fillClrLst>
    <dgm:linClrLst meth="repeat">
      <a:schemeClr val="dk2"/>
    </dgm:linClrLst>
    <dgm:effectClrLst/>
    <dgm:txLinClrLst/>
    <dgm:txFillClrLst meth="repeat">
      <a:schemeClr val="dk1"/>
    </dgm:txFillClrLst>
    <dgm:txEffectClrLst/>
  </dgm:styleLbl>
  <dgm:styleLbl name="bgShp">
    <dgm:fillClrLst meth="repeat">
      <a:schemeClr val="dk2">
        <a:tint val="40000"/>
      </a:schemeClr>
    </dgm:fillClrLst>
    <dgm:linClrLst meth="repeat">
      <a:schemeClr val="dk2"/>
    </dgm:linClrLst>
    <dgm:effectClrLst/>
    <dgm:txLinClrLst/>
    <dgm:txFillClrLst meth="repeat">
      <a:schemeClr val="dk1"/>
    </dgm:txFillClrLst>
    <dgm:txEffectClrLst/>
  </dgm:styleLbl>
  <dgm:styleLbl name="dkBgShp">
    <dgm:fillClrLst meth="repeat">
      <a:schemeClr val="dk2">
        <a:shade val="80000"/>
      </a:schemeClr>
    </dgm:fillClrLst>
    <dgm:linClrLst meth="repeat">
      <a:schemeClr val="dk2"/>
    </dgm:linClrLst>
    <dgm:effectClrLst/>
    <dgm:txLinClrLst/>
    <dgm:txFillClrLst meth="repeat">
      <a:schemeClr val="lt1"/>
    </dgm:txFillClrLst>
    <dgm:txEffectClrLst/>
  </dgm:styleLbl>
  <dgm:styleLbl name="trBgShp">
    <dgm:fillClrLst meth="repeat">
      <a:schemeClr val="dk2">
        <a:tint val="50000"/>
        <a:alpha val="40000"/>
      </a:schemeClr>
    </dgm:fillClrLst>
    <dgm:linClrLst meth="repeat">
      <a:schemeClr val="dk2"/>
    </dgm:linClrLst>
    <dgm:effectClrLst/>
    <dgm:txLinClrLst/>
    <dgm:txFillClrLst meth="repeat">
      <a:schemeClr val="lt1"/>
    </dgm:txFillClrLst>
    <dgm:txEffectClrLst/>
  </dgm:styleLbl>
  <dgm:styleLbl name="fgShp">
    <dgm:fillClrLst meth="repeat">
      <a:schemeClr val="dk2">
        <a:tint val="60000"/>
      </a:schemeClr>
    </dgm:fillClrLst>
    <dgm:linClrLst meth="repeat">
      <a:schemeClr val="lt2"/>
    </dgm:linClrLst>
    <dgm:effectClrLst/>
    <dgm:txLinClrLst/>
    <dgm:txFillClrLst meth="repeat">
      <a:schemeClr val="dk1"/>
    </dgm:txFillClrLst>
    <dgm:txEffectClrLst/>
  </dgm:styleLbl>
  <dgm:styleLbl name="revTx">
    <dgm:fillClrLst meth="repeat">
      <a:schemeClr val="lt2">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8944FAB1-9998-4F67-984F-7E3EA61E49BD}" type="doc">
      <dgm:prSet loTypeId="urn:microsoft.com/office/officeart/2005/8/layout/process2" loCatId="process" qsTypeId="urn:microsoft.com/office/officeart/2005/8/quickstyle/3d2" qsCatId="3D" csTypeId="urn:microsoft.com/office/officeart/2005/8/colors/accent0_3" csCatId="mainScheme" phldr="1"/>
      <dgm:spPr/>
    </dgm:pt>
    <dgm:pt modelId="{FAC3A663-2D72-4BC0-8347-9D52D77DA2A2}">
      <dgm:prSet phldrT="[Text]" custT="1"/>
      <dgm:spPr/>
      <dgm:t>
        <a:bodyPr/>
        <a:lstStyle/>
        <a:p>
          <a:r>
            <a:rPr lang="en-IN" sz="1200" b="1"/>
            <a:t>Excel Application</a:t>
          </a:r>
        </a:p>
      </dgm:t>
    </dgm:pt>
    <dgm:pt modelId="{E0229C83-BF48-44A5-8A36-E28B2736D018}" type="parTrans" cxnId="{311EBB20-42D0-4793-9267-B5E75AB6EB32}">
      <dgm:prSet/>
      <dgm:spPr/>
      <dgm:t>
        <a:bodyPr/>
        <a:lstStyle/>
        <a:p>
          <a:endParaRPr lang="en-IN"/>
        </a:p>
      </dgm:t>
    </dgm:pt>
    <dgm:pt modelId="{F2E80019-F41E-4B79-9108-69671B855AC2}" type="sibTrans" cxnId="{311EBB20-42D0-4793-9267-B5E75AB6EB32}">
      <dgm:prSet/>
      <dgm:spPr/>
      <dgm:t>
        <a:bodyPr/>
        <a:lstStyle/>
        <a:p>
          <a:endParaRPr lang="en-IN"/>
        </a:p>
      </dgm:t>
    </dgm:pt>
    <dgm:pt modelId="{09A47D5B-4EDA-4AC1-8ECB-41DDD23936C0}">
      <dgm:prSet phldrT="[Text]" custT="1"/>
      <dgm:spPr/>
      <dgm:t>
        <a:bodyPr/>
        <a:lstStyle/>
        <a:p>
          <a:r>
            <a:rPr lang="en-IN" sz="1200" b="1"/>
            <a:t>Workbook</a:t>
          </a:r>
        </a:p>
      </dgm:t>
    </dgm:pt>
    <dgm:pt modelId="{07A23619-A622-4DD4-B0F0-302C89BDE222}" type="parTrans" cxnId="{EC546156-C1F1-43EF-B16A-06D2DE91AEDD}">
      <dgm:prSet/>
      <dgm:spPr/>
      <dgm:t>
        <a:bodyPr/>
        <a:lstStyle/>
        <a:p>
          <a:endParaRPr lang="en-IN"/>
        </a:p>
      </dgm:t>
    </dgm:pt>
    <dgm:pt modelId="{BAA2A98E-03D5-4D19-ADA6-AD762D5616E6}" type="sibTrans" cxnId="{EC546156-C1F1-43EF-B16A-06D2DE91AEDD}">
      <dgm:prSet/>
      <dgm:spPr/>
      <dgm:t>
        <a:bodyPr/>
        <a:lstStyle/>
        <a:p>
          <a:endParaRPr lang="en-IN"/>
        </a:p>
      </dgm:t>
    </dgm:pt>
    <dgm:pt modelId="{9C3BED81-37F8-4689-9C6B-6AE6279C9B2D}">
      <dgm:prSet phldrT="[Text]" custT="1"/>
      <dgm:spPr/>
      <dgm:t>
        <a:bodyPr/>
        <a:lstStyle/>
        <a:p>
          <a:r>
            <a:rPr lang="en-IN" sz="1200" b="1"/>
            <a:t>Worksheet</a:t>
          </a:r>
        </a:p>
      </dgm:t>
    </dgm:pt>
    <dgm:pt modelId="{4988FE12-8498-4A97-963D-642CEA679BB7}" type="parTrans" cxnId="{A74E8848-97A3-40DF-AC3D-353534C1DAB0}">
      <dgm:prSet/>
      <dgm:spPr/>
      <dgm:t>
        <a:bodyPr/>
        <a:lstStyle/>
        <a:p>
          <a:endParaRPr lang="en-IN"/>
        </a:p>
      </dgm:t>
    </dgm:pt>
    <dgm:pt modelId="{D2D87F86-B3BA-48C1-B315-300C8B6026A6}" type="sibTrans" cxnId="{A74E8848-97A3-40DF-AC3D-353534C1DAB0}">
      <dgm:prSet/>
      <dgm:spPr/>
      <dgm:t>
        <a:bodyPr/>
        <a:lstStyle/>
        <a:p>
          <a:endParaRPr lang="en-IN"/>
        </a:p>
      </dgm:t>
    </dgm:pt>
    <dgm:pt modelId="{0533E491-5F86-4B45-A933-21F092F97FB6}">
      <dgm:prSet phldrT="[Text]" custT="1"/>
      <dgm:spPr/>
      <dgm:t>
        <a:bodyPr/>
        <a:lstStyle/>
        <a:p>
          <a:r>
            <a:rPr lang="en-IN" sz="1200" b="1"/>
            <a:t>Range/Cells</a:t>
          </a:r>
        </a:p>
      </dgm:t>
    </dgm:pt>
    <dgm:pt modelId="{DF989CD6-0090-4977-8A5D-866741A9C5A1}" type="parTrans" cxnId="{94F457BD-2DCC-4DC2-8F7F-49DA880B6A21}">
      <dgm:prSet/>
      <dgm:spPr/>
      <dgm:t>
        <a:bodyPr/>
        <a:lstStyle/>
        <a:p>
          <a:endParaRPr lang="en-IN"/>
        </a:p>
      </dgm:t>
    </dgm:pt>
    <dgm:pt modelId="{1E66E98E-287A-47CB-BE1E-0EDDB1D61EC9}" type="sibTrans" cxnId="{94F457BD-2DCC-4DC2-8F7F-49DA880B6A21}">
      <dgm:prSet/>
      <dgm:spPr/>
      <dgm:t>
        <a:bodyPr/>
        <a:lstStyle/>
        <a:p>
          <a:endParaRPr lang="en-IN"/>
        </a:p>
      </dgm:t>
    </dgm:pt>
    <dgm:pt modelId="{D0F84108-DF14-4CD1-9606-3F1D03F59789}" type="pres">
      <dgm:prSet presAssocID="{8944FAB1-9998-4F67-984F-7E3EA61E49BD}" presName="linearFlow" presStyleCnt="0">
        <dgm:presLayoutVars>
          <dgm:resizeHandles val="exact"/>
        </dgm:presLayoutVars>
      </dgm:prSet>
      <dgm:spPr/>
    </dgm:pt>
    <dgm:pt modelId="{5EFA61C0-3E03-4D5B-B772-4FCFA0BF1D56}" type="pres">
      <dgm:prSet presAssocID="{FAC3A663-2D72-4BC0-8347-9D52D77DA2A2}" presName="node" presStyleLbl="node1" presStyleIdx="0" presStyleCnt="4" custScaleX="169022">
        <dgm:presLayoutVars>
          <dgm:bulletEnabled val="1"/>
        </dgm:presLayoutVars>
      </dgm:prSet>
      <dgm:spPr/>
    </dgm:pt>
    <dgm:pt modelId="{30247E2E-2D3D-4F00-88C8-6CA0600AABDF}" type="pres">
      <dgm:prSet presAssocID="{F2E80019-F41E-4B79-9108-69671B855AC2}" presName="sibTrans" presStyleLbl="sibTrans2D1" presStyleIdx="0" presStyleCnt="3"/>
      <dgm:spPr/>
    </dgm:pt>
    <dgm:pt modelId="{D75CF668-FC4B-4019-9937-4A0345A8AF64}" type="pres">
      <dgm:prSet presAssocID="{F2E80019-F41E-4B79-9108-69671B855AC2}" presName="connectorText" presStyleLbl="sibTrans2D1" presStyleIdx="0" presStyleCnt="3"/>
      <dgm:spPr/>
    </dgm:pt>
    <dgm:pt modelId="{FC425D85-8B94-4ED1-A827-F3DBBB0E4FEB}" type="pres">
      <dgm:prSet presAssocID="{09A47D5B-4EDA-4AC1-8ECB-41DDD23936C0}" presName="node" presStyleLbl="node1" presStyleIdx="1" presStyleCnt="4" custScaleX="169022">
        <dgm:presLayoutVars>
          <dgm:bulletEnabled val="1"/>
        </dgm:presLayoutVars>
      </dgm:prSet>
      <dgm:spPr/>
    </dgm:pt>
    <dgm:pt modelId="{25C90F05-0CC1-48D0-9798-E99EBBBDBB5E}" type="pres">
      <dgm:prSet presAssocID="{BAA2A98E-03D5-4D19-ADA6-AD762D5616E6}" presName="sibTrans" presStyleLbl="sibTrans2D1" presStyleIdx="1" presStyleCnt="3"/>
      <dgm:spPr/>
    </dgm:pt>
    <dgm:pt modelId="{E68A3E42-D28E-4039-A48C-88210846D7DF}" type="pres">
      <dgm:prSet presAssocID="{BAA2A98E-03D5-4D19-ADA6-AD762D5616E6}" presName="connectorText" presStyleLbl="sibTrans2D1" presStyleIdx="1" presStyleCnt="3"/>
      <dgm:spPr/>
    </dgm:pt>
    <dgm:pt modelId="{CD98679B-BDAA-4C4C-9CB9-403CF9FE17AC}" type="pres">
      <dgm:prSet presAssocID="{9C3BED81-37F8-4689-9C6B-6AE6279C9B2D}" presName="node" presStyleLbl="node1" presStyleIdx="2" presStyleCnt="4" custScaleX="169022">
        <dgm:presLayoutVars>
          <dgm:bulletEnabled val="1"/>
        </dgm:presLayoutVars>
      </dgm:prSet>
      <dgm:spPr/>
    </dgm:pt>
    <dgm:pt modelId="{2F2DF2EC-ADC6-4A03-B7B7-2DF64605965F}" type="pres">
      <dgm:prSet presAssocID="{D2D87F86-B3BA-48C1-B315-300C8B6026A6}" presName="sibTrans" presStyleLbl="sibTrans2D1" presStyleIdx="2" presStyleCnt="3"/>
      <dgm:spPr/>
    </dgm:pt>
    <dgm:pt modelId="{94DF98E9-AA0D-4D00-9D91-9A6D711FCE5B}" type="pres">
      <dgm:prSet presAssocID="{D2D87F86-B3BA-48C1-B315-300C8B6026A6}" presName="connectorText" presStyleLbl="sibTrans2D1" presStyleIdx="2" presStyleCnt="3"/>
      <dgm:spPr/>
    </dgm:pt>
    <dgm:pt modelId="{8C3F5004-9F6B-414C-B294-0BE753F79432}" type="pres">
      <dgm:prSet presAssocID="{0533E491-5F86-4B45-A933-21F092F97FB6}" presName="node" presStyleLbl="node1" presStyleIdx="3" presStyleCnt="4" custScaleX="169022">
        <dgm:presLayoutVars>
          <dgm:bulletEnabled val="1"/>
        </dgm:presLayoutVars>
      </dgm:prSet>
      <dgm:spPr/>
    </dgm:pt>
  </dgm:ptLst>
  <dgm:cxnLst>
    <dgm:cxn modelId="{311EBB20-42D0-4793-9267-B5E75AB6EB32}" srcId="{8944FAB1-9998-4F67-984F-7E3EA61E49BD}" destId="{FAC3A663-2D72-4BC0-8347-9D52D77DA2A2}" srcOrd="0" destOrd="0" parTransId="{E0229C83-BF48-44A5-8A36-E28B2736D018}" sibTransId="{F2E80019-F41E-4B79-9108-69671B855AC2}"/>
    <dgm:cxn modelId="{96A14424-F4D0-4FFB-AAD0-A8FB4D766853}" type="presOf" srcId="{09A47D5B-4EDA-4AC1-8ECB-41DDD23936C0}" destId="{FC425D85-8B94-4ED1-A827-F3DBBB0E4FEB}" srcOrd="0" destOrd="0" presId="urn:microsoft.com/office/officeart/2005/8/layout/process2"/>
    <dgm:cxn modelId="{9D91465E-866E-40C1-9328-A11D49F6FA61}" type="presOf" srcId="{0533E491-5F86-4B45-A933-21F092F97FB6}" destId="{8C3F5004-9F6B-414C-B294-0BE753F79432}" srcOrd="0" destOrd="0" presId="urn:microsoft.com/office/officeart/2005/8/layout/process2"/>
    <dgm:cxn modelId="{A74E8848-97A3-40DF-AC3D-353534C1DAB0}" srcId="{8944FAB1-9998-4F67-984F-7E3EA61E49BD}" destId="{9C3BED81-37F8-4689-9C6B-6AE6279C9B2D}" srcOrd="2" destOrd="0" parTransId="{4988FE12-8498-4A97-963D-642CEA679BB7}" sibTransId="{D2D87F86-B3BA-48C1-B315-300C8B6026A6}"/>
    <dgm:cxn modelId="{942C386B-D407-4D3A-9E30-8F4615D06D18}" type="presOf" srcId="{F2E80019-F41E-4B79-9108-69671B855AC2}" destId="{30247E2E-2D3D-4F00-88C8-6CA0600AABDF}" srcOrd="0" destOrd="0" presId="urn:microsoft.com/office/officeart/2005/8/layout/process2"/>
    <dgm:cxn modelId="{EC546156-C1F1-43EF-B16A-06D2DE91AEDD}" srcId="{8944FAB1-9998-4F67-984F-7E3EA61E49BD}" destId="{09A47D5B-4EDA-4AC1-8ECB-41DDD23936C0}" srcOrd="1" destOrd="0" parTransId="{07A23619-A622-4DD4-B0F0-302C89BDE222}" sibTransId="{BAA2A98E-03D5-4D19-ADA6-AD762D5616E6}"/>
    <dgm:cxn modelId="{C0E91C87-0639-4FA1-8985-1FF83AF59146}" type="presOf" srcId="{9C3BED81-37F8-4689-9C6B-6AE6279C9B2D}" destId="{CD98679B-BDAA-4C4C-9CB9-403CF9FE17AC}" srcOrd="0" destOrd="0" presId="urn:microsoft.com/office/officeart/2005/8/layout/process2"/>
    <dgm:cxn modelId="{76B71194-8A88-40FE-B2D8-489523213154}" type="presOf" srcId="{8944FAB1-9998-4F67-984F-7E3EA61E49BD}" destId="{D0F84108-DF14-4CD1-9606-3F1D03F59789}" srcOrd="0" destOrd="0" presId="urn:microsoft.com/office/officeart/2005/8/layout/process2"/>
    <dgm:cxn modelId="{A17C7B95-BDF5-4983-B3BB-78BB8EDD076C}" type="presOf" srcId="{BAA2A98E-03D5-4D19-ADA6-AD762D5616E6}" destId="{25C90F05-0CC1-48D0-9798-E99EBBBDBB5E}" srcOrd="0" destOrd="0" presId="urn:microsoft.com/office/officeart/2005/8/layout/process2"/>
    <dgm:cxn modelId="{BB0CC59C-C5A7-45ED-8103-39BBEE7D4C12}" type="presOf" srcId="{FAC3A663-2D72-4BC0-8347-9D52D77DA2A2}" destId="{5EFA61C0-3E03-4D5B-B772-4FCFA0BF1D56}" srcOrd="0" destOrd="0" presId="urn:microsoft.com/office/officeart/2005/8/layout/process2"/>
    <dgm:cxn modelId="{633EE3B1-C10E-41E2-9B49-EA7308C25674}" type="presOf" srcId="{BAA2A98E-03D5-4D19-ADA6-AD762D5616E6}" destId="{E68A3E42-D28E-4039-A48C-88210846D7DF}" srcOrd="1" destOrd="0" presId="urn:microsoft.com/office/officeart/2005/8/layout/process2"/>
    <dgm:cxn modelId="{94F457BD-2DCC-4DC2-8F7F-49DA880B6A21}" srcId="{8944FAB1-9998-4F67-984F-7E3EA61E49BD}" destId="{0533E491-5F86-4B45-A933-21F092F97FB6}" srcOrd="3" destOrd="0" parTransId="{DF989CD6-0090-4977-8A5D-866741A9C5A1}" sibTransId="{1E66E98E-287A-47CB-BE1E-0EDDB1D61EC9}"/>
    <dgm:cxn modelId="{34F5CEC2-2248-45A9-A2DB-9A49AA0E18B6}" type="presOf" srcId="{F2E80019-F41E-4B79-9108-69671B855AC2}" destId="{D75CF668-FC4B-4019-9937-4A0345A8AF64}" srcOrd="1" destOrd="0" presId="urn:microsoft.com/office/officeart/2005/8/layout/process2"/>
    <dgm:cxn modelId="{BA5A04E8-E198-4453-B7E1-E944207786EB}" type="presOf" srcId="{D2D87F86-B3BA-48C1-B315-300C8B6026A6}" destId="{2F2DF2EC-ADC6-4A03-B7B7-2DF64605965F}" srcOrd="0" destOrd="0" presId="urn:microsoft.com/office/officeart/2005/8/layout/process2"/>
    <dgm:cxn modelId="{C5234DF9-F4F0-451D-932B-DB3A7BF1222C}" type="presOf" srcId="{D2D87F86-B3BA-48C1-B315-300C8B6026A6}" destId="{94DF98E9-AA0D-4D00-9D91-9A6D711FCE5B}" srcOrd="1" destOrd="0" presId="urn:microsoft.com/office/officeart/2005/8/layout/process2"/>
    <dgm:cxn modelId="{94F2254E-E404-4E32-B193-57D5A149346F}" type="presParOf" srcId="{D0F84108-DF14-4CD1-9606-3F1D03F59789}" destId="{5EFA61C0-3E03-4D5B-B772-4FCFA0BF1D56}" srcOrd="0" destOrd="0" presId="urn:microsoft.com/office/officeart/2005/8/layout/process2"/>
    <dgm:cxn modelId="{F696A01A-5460-4339-B98A-5525DB711009}" type="presParOf" srcId="{D0F84108-DF14-4CD1-9606-3F1D03F59789}" destId="{30247E2E-2D3D-4F00-88C8-6CA0600AABDF}" srcOrd="1" destOrd="0" presId="urn:microsoft.com/office/officeart/2005/8/layout/process2"/>
    <dgm:cxn modelId="{2D9625D9-22AA-4748-A5CE-23E15408AD7E}" type="presParOf" srcId="{30247E2E-2D3D-4F00-88C8-6CA0600AABDF}" destId="{D75CF668-FC4B-4019-9937-4A0345A8AF64}" srcOrd="0" destOrd="0" presId="urn:microsoft.com/office/officeart/2005/8/layout/process2"/>
    <dgm:cxn modelId="{E9326402-427A-40D8-BFBB-8EFD788F4F0B}" type="presParOf" srcId="{D0F84108-DF14-4CD1-9606-3F1D03F59789}" destId="{FC425D85-8B94-4ED1-A827-F3DBBB0E4FEB}" srcOrd="2" destOrd="0" presId="urn:microsoft.com/office/officeart/2005/8/layout/process2"/>
    <dgm:cxn modelId="{FBF3585E-886F-4486-98EC-FC61AF7643F9}" type="presParOf" srcId="{D0F84108-DF14-4CD1-9606-3F1D03F59789}" destId="{25C90F05-0CC1-48D0-9798-E99EBBBDBB5E}" srcOrd="3" destOrd="0" presId="urn:microsoft.com/office/officeart/2005/8/layout/process2"/>
    <dgm:cxn modelId="{8D2BBDAD-18A0-4CE2-B0D3-12A374E5D788}" type="presParOf" srcId="{25C90F05-0CC1-48D0-9798-E99EBBBDBB5E}" destId="{E68A3E42-D28E-4039-A48C-88210846D7DF}" srcOrd="0" destOrd="0" presId="urn:microsoft.com/office/officeart/2005/8/layout/process2"/>
    <dgm:cxn modelId="{0FA4EF80-7727-4CA0-B3BD-836ADB23A952}" type="presParOf" srcId="{D0F84108-DF14-4CD1-9606-3F1D03F59789}" destId="{CD98679B-BDAA-4C4C-9CB9-403CF9FE17AC}" srcOrd="4" destOrd="0" presId="urn:microsoft.com/office/officeart/2005/8/layout/process2"/>
    <dgm:cxn modelId="{6AA937AE-3ACB-456F-89E7-F3433F55B713}" type="presParOf" srcId="{D0F84108-DF14-4CD1-9606-3F1D03F59789}" destId="{2F2DF2EC-ADC6-4A03-B7B7-2DF64605965F}" srcOrd="5" destOrd="0" presId="urn:microsoft.com/office/officeart/2005/8/layout/process2"/>
    <dgm:cxn modelId="{A4D40FB9-E5F7-4F36-BC1D-3E66D9D740E3}" type="presParOf" srcId="{2F2DF2EC-ADC6-4A03-B7B7-2DF64605965F}" destId="{94DF98E9-AA0D-4D00-9D91-9A6D711FCE5B}" srcOrd="0" destOrd="0" presId="urn:microsoft.com/office/officeart/2005/8/layout/process2"/>
    <dgm:cxn modelId="{3D1F2EDA-A449-4CEE-95C7-EF3B4ABDE4EA}" type="presParOf" srcId="{D0F84108-DF14-4CD1-9606-3F1D03F59789}" destId="{8C3F5004-9F6B-414C-B294-0BE753F79432}" srcOrd="6" destOrd="0" presId="urn:microsoft.com/office/officeart/2005/8/layout/process2"/>
  </dgm:cxnLst>
  <dgm:bg/>
  <dgm:whole/>
  <dgm:extLst>
    <a:ext uri="http://schemas.microsoft.com/office/drawing/2008/diagram">
      <dsp:dataModelExt xmlns:dsp="http://schemas.microsoft.com/office/drawing/2008/diagram" relId="rId6"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5EFA61C0-3E03-4D5B-B772-4FCFA0BF1D56}">
      <dsp:nvSpPr>
        <dsp:cNvPr id="0" name=""/>
        <dsp:cNvSpPr/>
      </dsp:nvSpPr>
      <dsp:spPr>
        <a:xfrm>
          <a:off x="185648" y="1016"/>
          <a:ext cx="2029002" cy="378090"/>
        </a:xfrm>
        <a:prstGeom prst="roundRect">
          <a:avLst>
            <a:gd name="adj" fmla="val 10000"/>
          </a:avLst>
        </a:prstGeom>
        <a:gradFill rotWithShape="0">
          <a:gsLst>
            <a:gs pos="0">
              <a:schemeClr val="dk2">
                <a:hueOff val="0"/>
                <a:satOff val="0"/>
                <a:lumOff val="0"/>
                <a:alphaOff val="0"/>
                <a:shade val="51000"/>
                <a:satMod val="130000"/>
              </a:schemeClr>
            </a:gs>
            <a:gs pos="80000">
              <a:schemeClr val="dk2">
                <a:hueOff val="0"/>
                <a:satOff val="0"/>
                <a:lumOff val="0"/>
                <a:alphaOff val="0"/>
                <a:shade val="93000"/>
                <a:satMod val="130000"/>
              </a:schemeClr>
            </a:gs>
            <a:gs pos="100000">
              <a:schemeClr val="dk2">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lightRig rig="threePt" dir="t">
            <a:rot lat="0" lon="0" rev="7500000"/>
          </a:lightRig>
        </a:scene3d>
        <a:sp3d prstMaterial="plastic">
          <a:bevelT w="127000" h="25400" prst="relaxedInset"/>
        </a:sp3d>
      </dsp:spPr>
      <dsp:style>
        <a:lnRef idx="0">
          <a:scrgbClr r="0" g="0" b="0"/>
        </a:lnRef>
        <a:fillRef idx="3">
          <a:scrgbClr r="0" g="0" b="0"/>
        </a:fillRef>
        <a:effectRef idx="2">
          <a:scrgbClr r="0" g="0" b="0"/>
        </a:effectRef>
        <a:fontRef idx="minor">
          <a:schemeClr val="lt1"/>
        </a:fontRef>
      </dsp:style>
      <dsp:txBody>
        <a:bodyPr spcFirstLastPara="0" vert="horz" wrap="square" lIns="45720" tIns="45720" rIns="45720" bIns="45720" numCol="1" spcCol="1270" anchor="ctr" anchorCtr="0">
          <a:noAutofit/>
        </a:bodyPr>
        <a:lstStyle/>
        <a:p>
          <a:pPr marL="0" lvl="0" indent="0" algn="ctr" defTabSz="533400">
            <a:lnSpc>
              <a:spcPct val="90000"/>
            </a:lnSpc>
            <a:spcBef>
              <a:spcPct val="0"/>
            </a:spcBef>
            <a:spcAft>
              <a:spcPct val="35000"/>
            </a:spcAft>
            <a:buNone/>
          </a:pPr>
          <a:r>
            <a:rPr lang="en-IN" sz="1200" b="1" kern="1200"/>
            <a:t>Excel Application</a:t>
          </a:r>
        </a:p>
      </dsp:txBody>
      <dsp:txXfrm>
        <a:off x="196722" y="12090"/>
        <a:ext cx="2006854" cy="355942"/>
      </dsp:txXfrm>
    </dsp:sp>
    <dsp:sp modelId="{30247E2E-2D3D-4F00-88C8-6CA0600AABDF}">
      <dsp:nvSpPr>
        <dsp:cNvPr id="0" name=""/>
        <dsp:cNvSpPr/>
      </dsp:nvSpPr>
      <dsp:spPr>
        <a:xfrm rot="5400000">
          <a:off x="1129257" y="388559"/>
          <a:ext cx="141783" cy="170140"/>
        </a:xfrm>
        <a:prstGeom prst="rightArrow">
          <a:avLst>
            <a:gd name="adj1" fmla="val 60000"/>
            <a:gd name="adj2" fmla="val 50000"/>
          </a:avLst>
        </a:prstGeom>
        <a:solidFill>
          <a:schemeClr val="dk2">
            <a:tint val="60000"/>
            <a:hueOff val="0"/>
            <a:satOff val="0"/>
            <a:lumOff val="0"/>
            <a:alphaOff val="0"/>
          </a:schemeClr>
        </a:solidFill>
        <a:ln>
          <a:noFill/>
        </a:ln>
        <a:effectLst>
          <a:outerShdw blurRad="40000" dist="23000" dir="5400000" rotWithShape="0">
            <a:srgbClr val="000000">
              <a:alpha val="35000"/>
            </a:srgbClr>
          </a:outerShdw>
        </a:effectLst>
        <a:scene3d>
          <a:camera prst="orthographicFront"/>
          <a:lightRig rig="threePt" dir="t">
            <a:rot lat="0" lon="0" rev="7500000"/>
          </a:lightRig>
        </a:scene3d>
        <a:sp3d z="-70000" extrusionH="63500" prstMaterial="matte">
          <a:bevelT w="25400" h="6350" prst="relaxedInset"/>
          <a:contourClr>
            <a:schemeClr val="bg1"/>
          </a:contourClr>
        </a:sp3d>
      </dsp:spPr>
      <dsp:style>
        <a:lnRef idx="0">
          <a:scrgbClr r="0" g="0" b="0"/>
        </a:lnRef>
        <a:fillRef idx="1">
          <a:scrgbClr r="0" g="0" b="0"/>
        </a:fillRef>
        <a:effectRef idx="2">
          <a:scrgbClr r="0" g="0" b="0"/>
        </a:effectRef>
        <a:fontRef idx="minor">
          <a:schemeClr val="lt1"/>
        </a:fontRef>
      </dsp:style>
      <dsp:txBody>
        <a:bodyPr spcFirstLastPara="0" vert="horz" wrap="square" lIns="0" tIns="0" rIns="0" bIns="0" numCol="1" spcCol="1270" anchor="ctr" anchorCtr="0">
          <a:noAutofit/>
        </a:bodyPr>
        <a:lstStyle/>
        <a:p>
          <a:pPr marL="0" lvl="0" indent="0" algn="ctr" defTabSz="311150">
            <a:lnSpc>
              <a:spcPct val="90000"/>
            </a:lnSpc>
            <a:spcBef>
              <a:spcPct val="0"/>
            </a:spcBef>
            <a:spcAft>
              <a:spcPct val="35000"/>
            </a:spcAft>
            <a:buNone/>
          </a:pPr>
          <a:endParaRPr lang="en-IN" sz="700" kern="1200"/>
        </a:p>
      </dsp:txBody>
      <dsp:txXfrm rot="-5400000">
        <a:off x="1149107" y="402738"/>
        <a:ext cx="102084" cy="99248"/>
      </dsp:txXfrm>
    </dsp:sp>
    <dsp:sp modelId="{FC425D85-8B94-4ED1-A827-F3DBBB0E4FEB}">
      <dsp:nvSpPr>
        <dsp:cNvPr id="0" name=""/>
        <dsp:cNvSpPr/>
      </dsp:nvSpPr>
      <dsp:spPr>
        <a:xfrm>
          <a:off x="185648" y="568151"/>
          <a:ext cx="2029002" cy="378090"/>
        </a:xfrm>
        <a:prstGeom prst="roundRect">
          <a:avLst>
            <a:gd name="adj" fmla="val 10000"/>
          </a:avLst>
        </a:prstGeom>
        <a:gradFill rotWithShape="0">
          <a:gsLst>
            <a:gs pos="0">
              <a:schemeClr val="dk2">
                <a:hueOff val="0"/>
                <a:satOff val="0"/>
                <a:lumOff val="0"/>
                <a:alphaOff val="0"/>
                <a:shade val="51000"/>
                <a:satMod val="130000"/>
              </a:schemeClr>
            </a:gs>
            <a:gs pos="80000">
              <a:schemeClr val="dk2">
                <a:hueOff val="0"/>
                <a:satOff val="0"/>
                <a:lumOff val="0"/>
                <a:alphaOff val="0"/>
                <a:shade val="93000"/>
                <a:satMod val="130000"/>
              </a:schemeClr>
            </a:gs>
            <a:gs pos="100000">
              <a:schemeClr val="dk2">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lightRig rig="threePt" dir="t">
            <a:rot lat="0" lon="0" rev="7500000"/>
          </a:lightRig>
        </a:scene3d>
        <a:sp3d prstMaterial="plastic">
          <a:bevelT w="127000" h="25400" prst="relaxedInset"/>
        </a:sp3d>
      </dsp:spPr>
      <dsp:style>
        <a:lnRef idx="0">
          <a:scrgbClr r="0" g="0" b="0"/>
        </a:lnRef>
        <a:fillRef idx="3">
          <a:scrgbClr r="0" g="0" b="0"/>
        </a:fillRef>
        <a:effectRef idx="2">
          <a:scrgbClr r="0" g="0" b="0"/>
        </a:effectRef>
        <a:fontRef idx="minor">
          <a:schemeClr val="lt1"/>
        </a:fontRef>
      </dsp:style>
      <dsp:txBody>
        <a:bodyPr spcFirstLastPara="0" vert="horz" wrap="square" lIns="45720" tIns="45720" rIns="45720" bIns="45720" numCol="1" spcCol="1270" anchor="ctr" anchorCtr="0">
          <a:noAutofit/>
        </a:bodyPr>
        <a:lstStyle/>
        <a:p>
          <a:pPr marL="0" lvl="0" indent="0" algn="ctr" defTabSz="533400">
            <a:lnSpc>
              <a:spcPct val="90000"/>
            </a:lnSpc>
            <a:spcBef>
              <a:spcPct val="0"/>
            </a:spcBef>
            <a:spcAft>
              <a:spcPct val="35000"/>
            </a:spcAft>
            <a:buNone/>
          </a:pPr>
          <a:r>
            <a:rPr lang="en-IN" sz="1200" b="1" kern="1200"/>
            <a:t>Workbook</a:t>
          </a:r>
        </a:p>
      </dsp:txBody>
      <dsp:txXfrm>
        <a:off x="196722" y="579225"/>
        <a:ext cx="2006854" cy="355942"/>
      </dsp:txXfrm>
    </dsp:sp>
    <dsp:sp modelId="{25C90F05-0CC1-48D0-9798-E99EBBBDBB5E}">
      <dsp:nvSpPr>
        <dsp:cNvPr id="0" name=""/>
        <dsp:cNvSpPr/>
      </dsp:nvSpPr>
      <dsp:spPr>
        <a:xfrm rot="5400000">
          <a:off x="1129257" y="955694"/>
          <a:ext cx="141783" cy="170140"/>
        </a:xfrm>
        <a:prstGeom prst="rightArrow">
          <a:avLst>
            <a:gd name="adj1" fmla="val 60000"/>
            <a:gd name="adj2" fmla="val 50000"/>
          </a:avLst>
        </a:prstGeom>
        <a:solidFill>
          <a:schemeClr val="dk2">
            <a:tint val="60000"/>
            <a:hueOff val="0"/>
            <a:satOff val="0"/>
            <a:lumOff val="0"/>
            <a:alphaOff val="0"/>
          </a:schemeClr>
        </a:solidFill>
        <a:ln>
          <a:noFill/>
        </a:ln>
        <a:effectLst>
          <a:outerShdw blurRad="40000" dist="23000" dir="5400000" rotWithShape="0">
            <a:srgbClr val="000000">
              <a:alpha val="35000"/>
            </a:srgbClr>
          </a:outerShdw>
        </a:effectLst>
        <a:scene3d>
          <a:camera prst="orthographicFront"/>
          <a:lightRig rig="threePt" dir="t">
            <a:rot lat="0" lon="0" rev="7500000"/>
          </a:lightRig>
        </a:scene3d>
        <a:sp3d z="-70000" extrusionH="63500" prstMaterial="matte">
          <a:bevelT w="25400" h="6350" prst="relaxedInset"/>
          <a:contourClr>
            <a:schemeClr val="bg1"/>
          </a:contourClr>
        </a:sp3d>
      </dsp:spPr>
      <dsp:style>
        <a:lnRef idx="0">
          <a:scrgbClr r="0" g="0" b="0"/>
        </a:lnRef>
        <a:fillRef idx="1">
          <a:scrgbClr r="0" g="0" b="0"/>
        </a:fillRef>
        <a:effectRef idx="2">
          <a:scrgbClr r="0" g="0" b="0"/>
        </a:effectRef>
        <a:fontRef idx="minor">
          <a:schemeClr val="lt1"/>
        </a:fontRef>
      </dsp:style>
      <dsp:txBody>
        <a:bodyPr spcFirstLastPara="0" vert="horz" wrap="square" lIns="0" tIns="0" rIns="0" bIns="0" numCol="1" spcCol="1270" anchor="ctr" anchorCtr="0">
          <a:noAutofit/>
        </a:bodyPr>
        <a:lstStyle/>
        <a:p>
          <a:pPr marL="0" lvl="0" indent="0" algn="ctr" defTabSz="311150">
            <a:lnSpc>
              <a:spcPct val="90000"/>
            </a:lnSpc>
            <a:spcBef>
              <a:spcPct val="0"/>
            </a:spcBef>
            <a:spcAft>
              <a:spcPct val="35000"/>
            </a:spcAft>
            <a:buNone/>
          </a:pPr>
          <a:endParaRPr lang="en-IN" sz="700" kern="1200"/>
        </a:p>
      </dsp:txBody>
      <dsp:txXfrm rot="-5400000">
        <a:off x="1149107" y="969873"/>
        <a:ext cx="102084" cy="99248"/>
      </dsp:txXfrm>
    </dsp:sp>
    <dsp:sp modelId="{CD98679B-BDAA-4C4C-9CB9-403CF9FE17AC}">
      <dsp:nvSpPr>
        <dsp:cNvPr id="0" name=""/>
        <dsp:cNvSpPr/>
      </dsp:nvSpPr>
      <dsp:spPr>
        <a:xfrm>
          <a:off x="185648" y="1135287"/>
          <a:ext cx="2029002" cy="378090"/>
        </a:xfrm>
        <a:prstGeom prst="roundRect">
          <a:avLst>
            <a:gd name="adj" fmla="val 10000"/>
          </a:avLst>
        </a:prstGeom>
        <a:gradFill rotWithShape="0">
          <a:gsLst>
            <a:gs pos="0">
              <a:schemeClr val="dk2">
                <a:hueOff val="0"/>
                <a:satOff val="0"/>
                <a:lumOff val="0"/>
                <a:alphaOff val="0"/>
                <a:shade val="51000"/>
                <a:satMod val="130000"/>
              </a:schemeClr>
            </a:gs>
            <a:gs pos="80000">
              <a:schemeClr val="dk2">
                <a:hueOff val="0"/>
                <a:satOff val="0"/>
                <a:lumOff val="0"/>
                <a:alphaOff val="0"/>
                <a:shade val="93000"/>
                <a:satMod val="130000"/>
              </a:schemeClr>
            </a:gs>
            <a:gs pos="100000">
              <a:schemeClr val="dk2">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lightRig rig="threePt" dir="t">
            <a:rot lat="0" lon="0" rev="7500000"/>
          </a:lightRig>
        </a:scene3d>
        <a:sp3d prstMaterial="plastic">
          <a:bevelT w="127000" h="25400" prst="relaxedInset"/>
        </a:sp3d>
      </dsp:spPr>
      <dsp:style>
        <a:lnRef idx="0">
          <a:scrgbClr r="0" g="0" b="0"/>
        </a:lnRef>
        <a:fillRef idx="3">
          <a:scrgbClr r="0" g="0" b="0"/>
        </a:fillRef>
        <a:effectRef idx="2">
          <a:scrgbClr r="0" g="0" b="0"/>
        </a:effectRef>
        <a:fontRef idx="minor">
          <a:schemeClr val="lt1"/>
        </a:fontRef>
      </dsp:style>
      <dsp:txBody>
        <a:bodyPr spcFirstLastPara="0" vert="horz" wrap="square" lIns="45720" tIns="45720" rIns="45720" bIns="45720" numCol="1" spcCol="1270" anchor="ctr" anchorCtr="0">
          <a:noAutofit/>
        </a:bodyPr>
        <a:lstStyle/>
        <a:p>
          <a:pPr marL="0" lvl="0" indent="0" algn="ctr" defTabSz="533400">
            <a:lnSpc>
              <a:spcPct val="90000"/>
            </a:lnSpc>
            <a:spcBef>
              <a:spcPct val="0"/>
            </a:spcBef>
            <a:spcAft>
              <a:spcPct val="35000"/>
            </a:spcAft>
            <a:buNone/>
          </a:pPr>
          <a:r>
            <a:rPr lang="en-IN" sz="1200" b="1" kern="1200"/>
            <a:t>Worksheet</a:t>
          </a:r>
        </a:p>
      </dsp:txBody>
      <dsp:txXfrm>
        <a:off x="196722" y="1146361"/>
        <a:ext cx="2006854" cy="355942"/>
      </dsp:txXfrm>
    </dsp:sp>
    <dsp:sp modelId="{2F2DF2EC-ADC6-4A03-B7B7-2DF64605965F}">
      <dsp:nvSpPr>
        <dsp:cNvPr id="0" name=""/>
        <dsp:cNvSpPr/>
      </dsp:nvSpPr>
      <dsp:spPr>
        <a:xfrm rot="5400000">
          <a:off x="1129257" y="1522830"/>
          <a:ext cx="141783" cy="170140"/>
        </a:xfrm>
        <a:prstGeom prst="rightArrow">
          <a:avLst>
            <a:gd name="adj1" fmla="val 60000"/>
            <a:gd name="adj2" fmla="val 50000"/>
          </a:avLst>
        </a:prstGeom>
        <a:solidFill>
          <a:schemeClr val="dk2">
            <a:tint val="60000"/>
            <a:hueOff val="0"/>
            <a:satOff val="0"/>
            <a:lumOff val="0"/>
            <a:alphaOff val="0"/>
          </a:schemeClr>
        </a:solidFill>
        <a:ln>
          <a:noFill/>
        </a:ln>
        <a:effectLst>
          <a:outerShdw blurRad="40000" dist="23000" dir="5400000" rotWithShape="0">
            <a:srgbClr val="000000">
              <a:alpha val="35000"/>
            </a:srgbClr>
          </a:outerShdw>
        </a:effectLst>
        <a:scene3d>
          <a:camera prst="orthographicFront"/>
          <a:lightRig rig="threePt" dir="t">
            <a:rot lat="0" lon="0" rev="7500000"/>
          </a:lightRig>
        </a:scene3d>
        <a:sp3d z="-70000" extrusionH="63500" prstMaterial="matte">
          <a:bevelT w="25400" h="6350" prst="relaxedInset"/>
          <a:contourClr>
            <a:schemeClr val="bg1"/>
          </a:contourClr>
        </a:sp3d>
      </dsp:spPr>
      <dsp:style>
        <a:lnRef idx="0">
          <a:scrgbClr r="0" g="0" b="0"/>
        </a:lnRef>
        <a:fillRef idx="1">
          <a:scrgbClr r="0" g="0" b="0"/>
        </a:fillRef>
        <a:effectRef idx="2">
          <a:scrgbClr r="0" g="0" b="0"/>
        </a:effectRef>
        <a:fontRef idx="minor">
          <a:schemeClr val="lt1"/>
        </a:fontRef>
      </dsp:style>
      <dsp:txBody>
        <a:bodyPr spcFirstLastPara="0" vert="horz" wrap="square" lIns="0" tIns="0" rIns="0" bIns="0" numCol="1" spcCol="1270" anchor="ctr" anchorCtr="0">
          <a:noAutofit/>
        </a:bodyPr>
        <a:lstStyle/>
        <a:p>
          <a:pPr marL="0" lvl="0" indent="0" algn="ctr" defTabSz="311150">
            <a:lnSpc>
              <a:spcPct val="90000"/>
            </a:lnSpc>
            <a:spcBef>
              <a:spcPct val="0"/>
            </a:spcBef>
            <a:spcAft>
              <a:spcPct val="35000"/>
            </a:spcAft>
            <a:buNone/>
          </a:pPr>
          <a:endParaRPr lang="en-IN" sz="700" kern="1200"/>
        </a:p>
      </dsp:txBody>
      <dsp:txXfrm rot="-5400000">
        <a:off x="1149107" y="1537009"/>
        <a:ext cx="102084" cy="99248"/>
      </dsp:txXfrm>
    </dsp:sp>
    <dsp:sp modelId="{8C3F5004-9F6B-414C-B294-0BE753F79432}">
      <dsp:nvSpPr>
        <dsp:cNvPr id="0" name=""/>
        <dsp:cNvSpPr/>
      </dsp:nvSpPr>
      <dsp:spPr>
        <a:xfrm>
          <a:off x="185648" y="1702423"/>
          <a:ext cx="2029002" cy="378090"/>
        </a:xfrm>
        <a:prstGeom prst="roundRect">
          <a:avLst>
            <a:gd name="adj" fmla="val 10000"/>
          </a:avLst>
        </a:prstGeom>
        <a:gradFill rotWithShape="0">
          <a:gsLst>
            <a:gs pos="0">
              <a:schemeClr val="dk2">
                <a:hueOff val="0"/>
                <a:satOff val="0"/>
                <a:lumOff val="0"/>
                <a:alphaOff val="0"/>
                <a:shade val="51000"/>
                <a:satMod val="130000"/>
              </a:schemeClr>
            </a:gs>
            <a:gs pos="80000">
              <a:schemeClr val="dk2">
                <a:hueOff val="0"/>
                <a:satOff val="0"/>
                <a:lumOff val="0"/>
                <a:alphaOff val="0"/>
                <a:shade val="93000"/>
                <a:satMod val="130000"/>
              </a:schemeClr>
            </a:gs>
            <a:gs pos="100000">
              <a:schemeClr val="dk2">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lightRig rig="threePt" dir="t">
            <a:rot lat="0" lon="0" rev="7500000"/>
          </a:lightRig>
        </a:scene3d>
        <a:sp3d prstMaterial="plastic">
          <a:bevelT w="127000" h="25400" prst="relaxedInset"/>
        </a:sp3d>
      </dsp:spPr>
      <dsp:style>
        <a:lnRef idx="0">
          <a:scrgbClr r="0" g="0" b="0"/>
        </a:lnRef>
        <a:fillRef idx="3">
          <a:scrgbClr r="0" g="0" b="0"/>
        </a:fillRef>
        <a:effectRef idx="2">
          <a:scrgbClr r="0" g="0" b="0"/>
        </a:effectRef>
        <a:fontRef idx="minor">
          <a:schemeClr val="lt1"/>
        </a:fontRef>
      </dsp:style>
      <dsp:txBody>
        <a:bodyPr spcFirstLastPara="0" vert="horz" wrap="square" lIns="45720" tIns="45720" rIns="45720" bIns="45720" numCol="1" spcCol="1270" anchor="ctr" anchorCtr="0">
          <a:noAutofit/>
        </a:bodyPr>
        <a:lstStyle/>
        <a:p>
          <a:pPr marL="0" lvl="0" indent="0" algn="ctr" defTabSz="533400">
            <a:lnSpc>
              <a:spcPct val="90000"/>
            </a:lnSpc>
            <a:spcBef>
              <a:spcPct val="0"/>
            </a:spcBef>
            <a:spcAft>
              <a:spcPct val="35000"/>
            </a:spcAft>
            <a:buNone/>
          </a:pPr>
          <a:r>
            <a:rPr lang="en-IN" sz="1200" b="1" kern="1200"/>
            <a:t>Range/Cells</a:t>
          </a:r>
        </a:p>
      </dsp:txBody>
      <dsp:txXfrm>
        <a:off x="196722" y="1713497"/>
        <a:ext cx="2006854" cy="355942"/>
      </dsp:txXfrm>
    </dsp:sp>
  </dsp:spTree>
</dsp:drawing>
</file>

<file path=xl/diagrams/layout1.xml><?xml version="1.0" encoding="utf-8"?>
<dgm:layoutDef xmlns:dgm="http://schemas.openxmlformats.org/drawingml/2006/diagram" xmlns:a="http://schemas.openxmlformats.org/drawingml/2006/main" uniqueId="urn:microsoft.com/office/officeart/2005/8/layout/process2">
  <dgm:title val=""/>
  <dgm:desc val=""/>
  <dgm:catLst>
    <dgm:cat type="process" pri="13000"/>
  </dgm:catLst>
  <dgm:sampData useDef="1">
    <dgm:dataModel>
      <dgm:ptLst/>
      <dgm:bg/>
      <dgm:whole/>
    </dgm:dataModel>
  </dgm:sampData>
  <dgm:styleData>
    <dgm:dataModel>
      <dgm:ptLst>
        <dgm:pt modelId="0" type="doc"/>
        <dgm:pt modelId="1"/>
        <dgm:pt modelId="2"/>
      </dgm:ptLst>
      <dgm:cxnLst>
        <dgm:cxn modelId="3" srcId="0" destId="1" srcOrd="0" destOrd="0"/>
        <dgm:cxn modelId="4" srcId="0" destId="2" srcOrd="1" destOrd="0"/>
      </dgm:cxnLst>
      <dgm:bg/>
      <dgm:whole/>
    </dgm:dataModel>
  </dgm:styleData>
  <dgm:clrData>
    <dgm:dataModel>
      <dgm:ptLst>
        <dgm:pt modelId="0" type="doc"/>
        <dgm:pt modelId="1"/>
        <dgm:pt modelId="2"/>
        <dgm:pt modelId="3"/>
        <dgm:pt modelId="4"/>
      </dgm:ptLst>
      <dgm:cxnLst>
        <dgm:cxn modelId="5" srcId="0" destId="1" srcOrd="0" destOrd="0"/>
        <dgm:cxn modelId="6" srcId="0" destId="2" srcOrd="1" destOrd="0"/>
        <dgm:cxn modelId="7" srcId="0" destId="3" srcOrd="2" destOrd="0"/>
        <dgm:cxn modelId="8" srcId="0" destId="4" srcOrd="3" destOrd="0"/>
      </dgm:cxnLst>
      <dgm:bg/>
      <dgm:whole/>
    </dgm:dataModel>
  </dgm:clrData>
  <dgm:layoutNode name="linearFlow">
    <dgm:varLst>
      <dgm:resizeHandles val="exact"/>
    </dgm:varLst>
    <dgm:alg type="lin">
      <dgm:param type="linDir" val="fromT"/>
    </dgm:alg>
    <dgm:shape xmlns:r="http://schemas.openxmlformats.org/officeDocument/2006/relationships" r:blip="">
      <dgm:adjLst/>
    </dgm:shape>
    <dgm:presOf/>
    <dgm:constrLst>
      <dgm:constr type="h" for="ch" ptType="node" refType="h"/>
      <dgm:constr type="h" for="ch" ptType="sibTrans" refType="h" refFor="ch" refPtType="node" fact="0.5"/>
      <dgm:constr type="w" for="ch" ptType="node" op="equ"/>
      <dgm:constr type="primFontSz" for="ch" ptType="node" op="equ" val="65"/>
      <dgm:constr type="primFontSz" for="des" forName="connectorText" op="equ" val="55"/>
      <dgm:constr type="primFontSz" for="des" forName="connectorText" refType="primFontSz" refFor="ch" refPtType="node" op="lte" fact="0.8"/>
    </dgm:constrLst>
    <dgm:ruleLst/>
    <dgm:forEach name="nodesForEach" axis="ch" ptType="node">
      <dgm:layoutNode name="node">
        <dgm:varLst>
          <dgm:bulletEnabled val="1"/>
        </dgm:varLst>
        <dgm:choose name="Name0">
          <dgm:if name="Name1" axis="root des" ptType="all node" func="maxDepth" op="gt" val="1">
            <dgm:alg type="tx">
              <dgm:param type="parTxLTRAlign" val="l"/>
              <dgm:param type="parTxRTLAlign" val="r"/>
              <dgm:param type="txAnchorVertCh" val="mid"/>
            </dgm:alg>
          </dgm:if>
          <dgm:else name="Name2">
            <dgm:alg type="tx"/>
          </dgm:else>
        </dgm:choose>
        <dgm:shape xmlns:r="http://schemas.openxmlformats.org/officeDocument/2006/relationships" type="roundRect" r:blip="">
          <dgm:adjLst>
            <dgm:adj idx="1" val="0.1"/>
          </dgm:adjLst>
        </dgm:shape>
        <dgm:presOf axis="desOrSelf" ptType="node"/>
        <dgm:constrLst>
          <dgm:constr type="w" refType="h" fact="1.8"/>
          <dgm:constr type="tMarg" refType="primFontSz" fact="0.3"/>
          <dgm:constr type="bMarg" refType="primFontSz" fact="0.3"/>
          <dgm:constr type="lMarg" refType="primFontSz" fact="0.3"/>
          <dgm:constr type="rMarg" refType="primFontSz" fact="0.3"/>
        </dgm:constrLst>
        <dgm:ruleLst>
          <dgm:rule type="primFontSz" val="18" fact="NaN" max="NaN"/>
          <dgm:rule type="w" val="NaN" fact="4" max="NaN"/>
          <dgm:rule type="primFontSz" val="5" fact="NaN" max="NaN"/>
        </dgm:ruleLst>
      </dgm:layoutNode>
      <dgm:forEach name="sibTransForEach" axis="followSib" ptType="sibTrans" cnt="1">
        <dgm:layoutNode name="sibTrans">
          <dgm:alg type="conn">
            <dgm:param type="begPts" val="auto"/>
            <dgm:param type="endPts" val="auto"/>
          </dgm:alg>
          <dgm:shape xmlns:r="http://schemas.openxmlformats.org/officeDocument/2006/relationships" type="conn" r:blip="">
            <dgm:adjLst/>
          </dgm:shape>
          <dgm:presOf axis="self"/>
          <dgm:constrLst>
            <dgm:constr type="w" refType="h" fact="0.9"/>
            <dgm:constr type="connDist"/>
            <dgm:constr type="wArH" refType="w" fact="0.5"/>
            <dgm:constr type="hArH" refType="w"/>
            <dgm:constr type="stemThick" refType="w" fact="0.6"/>
            <dgm:constr type="begPad" refType="connDist" fact="0.125"/>
            <dgm:constr type="endPad" refType="connDist" fact="0.125"/>
          </dgm:constrLst>
          <dgm:ruleLst/>
          <dgm:layoutNode name="connectorText">
            <dgm:alg type="tx">
              <dgm:param type="autoTxRot" val="upr"/>
            </dgm:alg>
            <dgm:shape xmlns:r="http://schemas.openxmlformats.org/officeDocument/2006/relationships" type="conn" r:blip="" hideGeom="1">
              <dgm:adjLst/>
            </dgm:shape>
            <dgm:presOf axis="self"/>
            <dgm:constrLst>
              <dgm:constr type="lMarg"/>
              <dgm:constr type="rMarg"/>
              <dgm:constr type="tMarg"/>
              <dgm:constr type="bMarg"/>
            </dgm:constrLst>
            <dgm:ruleLst>
              <dgm:rule type="primFontSz" val="5" fact="NaN" max="NaN"/>
            </dgm:ruleLst>
          </dgm:layoutNode>
        </dgm:layoutNode>
      </dgm:forEach>
    </dgm:forEach>
  </dgm:layoutNode>
</dgm:layoutDef>
</file>

<file path=xl/diagrams/quickStyle1.xml><?xml version="1.0" encoding="utf-8"?>
<dgm:styleDef xmlns:dgm="http://schemas.openxmlformats.org/drawingml/2006/diagram" xmlns:a="http://schemas.openxmlformats.org/drawingml/2006/main" uniqueId="urn:microsoft.com/office/officeart/2005/8/quickstyle/3d2">
  <dgm:title val=""/>
  <dgm:desc val=""/>
  <dgm:catLst>
    <dgm:cat type="3D" pri="11200"/>
  </dgm:catLst>
  <dgm:scene3d>
    <a:camera prst="orthographicFront"/>
    <a:lightRig rig="threePt" dir="t"/>
  </dgm:scene3d>
  <dgm:styleLbl name="node0">
    <dgm:scene3d>
      <a:camera prst="orthographicFront"/>
      <a:lightRig rig="threePt" dir="t">
        <a:rot lat="0" lon="0" rev="7500000"/>
      </a:lightRig>
    </dgm:scene3d>
    <dgm:sp3d prstMaterial="plastic">
      <a:bevelT w="127000" h="25400" prst="relaxedInset"/>
    </dgm:sp3d>
    <dgm:txPr/>
    <dgm:style>
      <a:lnRef idx="0">
        <a:scrgbClr r="0" g="0" b="0"/>
      </a:lnRef>
      <a:fillRef idx="3">
        <a:scrgbClr r="0" g="0" b="0"/>
      </a:fillRef>
      <a:effectRef idx="2">
        <a:scrgbClr r="0" g="0" b="0"/>
      </a:effectRef>
      <a:fontRef idx="minor">
        <a:schemeClr val="lt1"/>
      </a:fontRef>
    </dgm:style>
  </dgm:styleLbl>
  <dgm:styleLbl name="lnNode1">
    <dgm:scene3d>
      <a:camera prst="orthographicFront"/>
      <a:lightRig rig="threePt" dir="t">
        <a:rot lat="0" lon="0" rev="7500000"/>
      </a:lightRig>
    </dgm:scene3d>
    <dgm:sp3d prstMaterial="plastic">
      <a:bevelT w="127000" h="25400" prst="relaxedInset"/>
    </dgm:sp3d>
    <dgm:txPr/>
    <dgm:style>
      <a:lnRef idx="1">
        <a:scrgbClr r="0" g="0" b="0"/>
      </a:lnRef>
      <a:fillRef idx="3">
        <a:scrgbClr r="0" g="0" b="0"/>
      </a:fillRef>
      <a:effectRef idx="2">
        <a:scrgbClr r="0" g="0" b="0"/>
      </a:effectRef>
      <a:fontRef idx="minor">
        <a:schemeClr val="lt1"/>
      </a:fontRef>
    </dgm:style>
  </dgm:styleLbl>
  <dgm:styleLbl name="vennNode1">
    <dgm:scene3d>
      <a:camera prst="orthographicFront"/>
      <a:lightRig rig="threePt" dir="t">
        <a:rot lat="0" lon="0" rev="7500000"/>
      </a:lightRig>
    </dgm:scene3d>
    <dgm:sp3d prstMaterial="plastic">
      <a:bevelT w="127000" h="25400" prst="relaxedInset"/>
    </dgm:sp3d>
    <dgm:txPr/>
    <dgm:style>
      <a:lnRef idx="0">
        <a:scrgbClr r="0" g="0" b="0"/>
      </a:lnRef>
      <a:fillRef idx="3">
        <a:scrgbClr r="0" g="0" b="0"/>
      </a:fillRef>
      <a:effectRef idx="2">
        <a:scrgbClr r="0" g="0" b="0"/>
      </a:effectRef>
      <a:fontRef idx="minor">
        <a:schemeClr val="tx1"/>
      </a:fontRef>
    </dgm:style>
  </dgm:styleLbl>
  <dgm:styleLbl name="alingNode1">
    <dgm:scene3d>
      <a:camera prst="orthographicFront"/>
      <a:lightRig rig="threePt" dir="t">
        <a:rot lat="0" lon="0" rev="7500000"/>
      </a:lightRig>
    </dgm:scene3d>
    <dgm:sp3d prstMaterial="plastic">
      <a:bevelT w="127000" h="25400" prst="relaxedInset"/>
    </dgm:sp3d>
    <dgm:txPr/>
    <dgm:style>
      <a:lnRef idx="0">
        <a:scrgbClr r="0" g="0" b="0"/>
      </a:lnRef>
      <a:fillRef idx="3">
        <a:scrgbClr r="0" g="0" b="0"/>
      </a:fillRef>
      <a:effectRef idx="2">
        <a:scrgbClr r="0" g="0" b="0"/>
      </a:effectRef>
      <a:fontRef idx="minor">
        <a:schemeClr val="lt1"/>
      </a:fontRef>
    </dgm:style>
  </dgm:styleLbl>
  <dgm:styleLbl name="node1">
    <dgm:scene3d>
      <a:camera prst="orthographicFront"/>
      <a:lightRig rig="threePt" dir="t">
        <a:rot lat="0" lon="0" rev="7500000"/>
      </a:lightRig>
    </dgm:scene3d>
    <dgm:sp3d prstMaterial="plastic">
      <a:bevelT w="127000" h="25400" prst="relaxedInset"/>
    </dgm:sp3d>
    <dgm:txPr/>
    <dgm:style>
      <a:lnRef idx="0">
        <a:scrgbClr r="0" g="0" b="0"/>
      </a:lnRef>
      <a:fillRef idx="3">
        <a:scrgbClr r="0" g="0" b="0"/>
      </a:fillRef>
      <a:effectRef idx="2">
        <a:scrgbClr r="0" g="0" b="0"/>
      </a:effectRef>
      <a:fontRef idx="minor">
        <a:schemeClr val="lt1"/>
      </a:fontRef>
    </dgm:style>
  </dgm:styleLbl>
  <dgm:styleLbl name="node2">
    <dgm:scene3d>
      <a:camera prst="orthographicFront"/>
      <a:lightRig rig="threePt" dir="t">
        <a:rot lat="0" lon="0" rev="7500000"/>
      </a:lightRig>
    </dgm:scene3d>
    <dgm:sp3d prstMaterial="plastic">
      <a:bevelT w="127000" h="25400" prst="relaxedInset"/>
    </dgm:sp3d>
    <dgm:txPr/>
    <dgm:style>
      <a:lnRef idx="0">
        <a:scrgbClr r="0" g="0" b="0"/>
      </a:lnRef>
      <a:fillRef idx="3">
        <a:scrgbClr r="0" g="0" b="0"/>
      </a:fillRef>
      <a:effectRef idx="2">
        <a:scrgbClr r="0" g="0" b="0"/>
      </a:effectRef>
      <a:fontRef idx="minor">
        <a:schemeClr val="lt1"/>
      </a:fontRef>
    </dgm:style>
  </dgm:styleLbl>
  <dgm:styleLbl name="node3">
    <dgm:scene3d>
      <a:camera prst="orthographicFront"/>
      <a:lightRig rig="threePt" dir="t">
        <a:rot lat="0" lon="0" rev="7500000"/>
      </a:lightRig>
    </dgm:scene3d>
    <dgm:sp3d prstMaterial="plastic">
      <a:bevelT w="127000" h="25400" prst="relaxedInset"/>
    </dgm:sp3d>
    <dgm:txPr/>
    <dgm:style>
      <a:lnRef idx="0">
        <a:scrgbClr r="0" g="0" b="0"/>
      </a:lnRef>
      <a:fillRef idx="3">
        <a:scrgbClr r="0" g="0" b="0"/>
      </a:fillRef>
      <a:effectRef idx="2">
        <a:scrgbClr r="0" g="0" b="0"/>
      </a:effectRef>
      <a:fontRef idx="minor">
        <a:schemeClr val="lt1"/>
      </a:fontRef>
    </dgm:style>
  </dgm:styleLbl>
  <dgm:styleLbl name="node4">
    <dgm:scene3d>
      <a:camera prst="orthographicFront"/>
      <a:lightRig rig="threePt" dir="t">
        <a:rot lat="0" lon="0" rev="7500000"/>
      </a:lightRig>
    </dgm:scene3d>
    <dgm:sp3d prstMaterial="plastic">
      <a:bevelT w="127000" h="25400" prst="relaxedInset"/>
    </dgm:sp3d>
    <dgm:txPr/>
    <dgm:style>
      <a:lnRef idx="0">
        <a:scrgbClr r="0" g="0" b="0"/>
      </a:lnRef>
      <a:fillRef idx="3">
        <a:scrgbClr r="0" g="0" b="0"/>
      </a:fillRef>
      <a:effectRef idx="2">
        <a:scrgbClr r="0" g="0" b="0"/>
      </a:effectRef>
      <a:fontRef idx="minor">
        <a:schemeClr val="lt1"/>
      </a:fontRef>
    </dgm:style>
  </dgm:styleLbl>
  <dgm:styleLbl name="fgImgPlace1">
    <dgm:scene3d>
      <a:camera prst="orthographicFront"/>
      <a:lightRig rig="threePt" dir="t">
        <a:rot lat="0" lon="0" rev="7500000"/>
      </a:lightRig>
    </dgm:scene3d>
    <dgm:sp3d z="152400" extrusionH="63500" prstMaterial="matte">
      <a:bevelT w="50800" h="19050" prst="relaxedInset"/>
      <a:contourClr>
        <a:schemeClr val="bg1"/>
      </a:contourClr>
    </dgm:sp3d>
    <dgm:txPr/>
    <dgm:style>
      <a:lnRef idx="0">
        <a:scrgbClr r="0" g="0" b="0"/>
      </a:lnRef>
      <a:fillRef idx="1">
        <a:scrgbClr r="0" g="0" b="0"/>
      </a:fillRef>
      <a:effectRef idx="0">
        <a:scrgbClr r="0" g="0" b="0"/>
      </a:effectRef>
      <a:fontRef idx="minor"/>
    </dgm:style>
  </dgm:styleLbl>
  <dgm:styleLbl name="alignImgPlace1">
    <dgm:scene3d>
      <a:camera prst="orthographicFront"/>
      <a:lightRig rig="threePt" dir="t">
        <a:rot lat="0" lon="0" rev="7500000"/>
      </a:lightRig>
    </dgm:scene3d>
    <dgm:sp3d z="254000" extrusionH="63500" contourW="12700" prstMaterial="matte">
      <a:contourClr>
        <a:schemeClr val="lt1"/>
      </a:contourClr>
    </dgm:sp3d>
    <dgm:txPr/>
    <dgm:style>
      <a:lnRef idx="0">
        <a:scrgbClr r="0" g="0" b="0"/>
      </a:lnRef>
      <a:fillRef idx="1">
        <a:scrgbClr r="0" g="0" b="0"/>
      </a:fillRef>
      <a:effectRef idx="0">
        <a:scrgbClr r="0" g="0" b="0"/>
      </a:effectRef>
      <a:fontRef idx="minor"/>
    </dgm:style>
  </dgm:styleLbl>
  <dgm:styleLbl name="bgImgPlace1">
    <dgm:scene3d>
      <a:camera prst="orthographicFront"/>
      <a:lightRig rig="threePt" dir="t">
        <a:rot lat="0" lon="0" rev="7500000"/>
      </a:lightRig>
    </dgm:scene3d>
    <dgm:sp3d z="-152400" extrusionH="63500" contourW="12700" prstMaterial="matte">
      <a:contourClr>
        <a:schemeClr val="lt1"/>
      </a:contourClr>
    </dgm:sp3d>
    <dgm:txPr/>
    <dgm:style>
      <a:lnRef idx="0">
        <a:scrgbClr r="0" g="0" b="0"/>
      </a:lnRef>
      <a:fillRef idx="1">
        <a:scrgbClr r="0" g="0" b="0"/>
      </a:fillRef>
      <a:effectRef idx="0">
        <a:scrgbClr r="0" g="0" b="0"/>
      </a:effectRef>
      <a:fontRef idx="minor"/>
    </dgm:style>
  </dgm:styleLbl>
  <dgm:styleLbl name="sibTrans2D1">
    <dgm:scene3d>
      <a:camera prst="orthographicFront"/>
      <a:lightRig rig="threePt" dir="t">
        <a:rot lat="0" lon="0" rev="7500000"/>
      </a:lightRig>
    </dgm:scene3d>
    <dgm:sp3d z="-70000" extrusionH="63500" prstMaterial="matte">
      <a:bevelT w="25400" h="6350" prst="relaxedInset"/>
      <a:contourClr>
        <a:schemeClr val="bg1"/>
      </a:contourClr>
    </dgm:sp3d>
    <dgm:txPr/>
    <dgm:style>
      <a:lnRef idx="0">
        <a:scrgbClr r="0" g="0" b="0"/>
      </a:lnRef>
      <a:fillRef idx="1">
        <a:scrgbClr r="0" g="0" b="0"/>
      </a:fillRef>
      <a:effectRef idx="2">
        <a:scrgbClr r="0" g="0" b="0"/>
      </a:effectRef>
      <a:fontRef idx="minor">
        <a:schemeClr val="lt1"/>
      </a:fontRef>
    </dgm:style>
  </dgm:styleLbl>
  <dgm:styleLbl name="fgSibTrans2D1">
    <dgm:scene3d>
      <a:camera prst="orthographicFront"/>
      <a:lightRig rig="threePt" dir="t">
        <a:rot lat="0" lon="0" rev="7500000"/>
      </a:lightRig>
    </dgm:scene3d>
    <dgm:sp3d z="152400" extrusionH="63500" prstMaterial="matte">
      <a:bevelT w="25400" h="6350" prst="relaxedInset"/>
      <a:contourClr>
        <a:schemeClr val="bg1"/>
      </a:contourClr>
    </dgm:sp3d>
    <dgm:txPr/>
    <dgm:style>
      <a:lnRef idx="0">
        <a:scrgbClr r="0" g="0" b="0"/>
      </a:lnRef>
      <a:fillRef idx="1">
        <a:scrgbClr r="0" g="0" b="0"/>
      </a:fillRef>
      <a:effectRef idx="2">
        <a:scrgbClr r="0" g="0" b="0"/>
      </a:effectRef>
      <a:fontRef idx="minor">
        <a:schemeClr val="lt1"/>
      </a:fontRef>
    </dgm:style>
  </dgm:styleLbl>
  <dgm:styleLbl name="bgSibTrans2D1">
    <dgm:scene3d>
      <a:camera prst="orthographicFront"/>
      <a:lightRig rig="threePt" dir="t">
        <a:rot lat="0" lon="0" rev="7500000"/>
      </a:lightRig>
    </dgm:scene3d>
    <dgm:sp3d z="-152400" extrusionH="63500" prstMaterial="matte">
      <a:bevelT w="25400" h="6350" prst="relaxedInset"/>
      <a:contourClr>
        <a:schemeClr val="bg1"/>
      </a:contourClr>
    </dgm:sp3d>
    <dgm:txPr/>
    <dgm:style>
      <a:lnRef idx="0">
        <a:scrgbClr r="0" g="0" b="0"/>
      </a:lnRef>
      <a:fillRef idx="1">
        <a:scrgbClr r="0" g="0" b="0"/>
      </a:fillRef>
      <a:effectRef idx="2">
        <a:scrgbClr r="0" g="0" b="0"/>
      </a:effectRef>
      <a:fontRef idx="minor">
        <a:schemeClr val="lt1"/>
      </a:fontRef>
    </dgm:style>
  </dgm:styleLbl>
  <dgm:styleLbl name="sibTrans1D1">
    <dgm:scene3d>
      <a:camera prst="orthographicFront"/>
      <a:lightRig rig="threePt" dir="t">
        <a:rot lat="0" lon="0" rev="7500000"/>
      </a:lightRig>
    </dgm:scene3d>
    <dgm:sp3d z="-40000" prstMaterial="matte"/>
    <dgm:txPr/>
    <dgm:style>
      <a:lnRef idx="1">
        <a:scrgbClr r="0" g="0" b="0"/>
      </a:lnRef>
      <a:fillRef idx="0">
        <a:scrgbClr r="0" g="0" b="0"/>
      </a:fillRef>
      <a:effectRef idx="0">
        <a:scrgbClr r="0" g="0" b="0"/>
      </a:effectRef>
      <a:fontRef idx="minor"/>
    </dgm:style>
  </dgm:styleLbl>
  <dgm:styleLbl name="callout">
    <dgm:scene3d>
      <a:camera prst="orthographicFront"/>
      <a:lightRig rig="threePt" dir="t">
        <a:rot lat="0" lon="0" rev="7500000"/>
      </a:lightRig>
    </dgm:scene3d>
    <dgm:sp3d z="127000" prstMaterial="matte"/>
    <dgm:txPr/>
    <dgm:style>
      <a:lnRef idx="2">
        <a:scrgbClr r="0" g="0" b="0"/>
      </a:lnRef>
      <a:fillRef idx="1">
        <a:scrgbClr r="0" g="0" b="0"/>
      </a:fillRef>
      <a:effectRef idx="0">
        <a:scrgbClr r="0" g="0" b="0"/>
      </a:effectRef>
      <a:fontRef idx="minor"/>
    </dgm:style>
  </dgm:styleLbl>
  <dgm:styleLbl name="asst0">
    <dgm:scene3d>
      <a:camera prst="orthographicFront"/>
      <a:lightRig rig="threePt" dir="t">
        <a:rot lat="0" lon="0" rev="7500000"/>
      </a:lightRig>
    </dgm:scene3d>
    <dgm:sp3d prstMaterial="plastic">
      <a:bevelT w="127000" h="25400" prst="relaxedInset"/>
    </dgm:sp3d>
    <dgm:txPr/>
    <dgm:style>
      <a:lnRef idx="0">
        <a:scrgbClr r="0" g="0" b="0"/>
      </a:lnRef>
      <a:fillRef idx="3">
        <a:scrgbClr r="0" g="0" b="0"/>
      </a:fillRef>
      <a:effectRef idx="2">
        <a:scrgbClr r="0" g="0" b="0"/>
      </a:effectRef>
      <a:fontRef idx="minor">
        <a:schemeClr val="lt1"/>
      </a:fontRef>
    </dgm:style>
  </dgm:styleLbl>
  <dgm:styleLbl name="asst1">
    <dgm:scene3d>
      <a:camera prst="orthographicFront"/>
      <a:lightRig rig="threePt" dir="t">
        <a:rot lat="0" lon="0" rev="7500000"/>
      </a:lightRig>
    </dgm:scene3d>
    <dgm:sp3d prstMaterial="plastic">
      <a:bevelT w="127000" h="25400" prst="relaxedInset"/>
    </dgm:sp3d>
    <dgm:txPr/>
    <dgm:style>
      <a:lnRef idx="0">
        <a:scrgbClr r="0" g="0" b="0"/>
      </a:lnRef>
      <a:fillRef idx="3">
        <a:scrgbClr r="0" g="0" b="0"/>
      </a:fillRef>
      <a:effectRef idx="2">
        <a:scrgbClr r="0" g="0" b="0"/>
      </a:effectRef>
      <a:fontRef idx="minor">
        <a:schemeClr val="lt1"/>
      </a:fontRef>
    </dgm:style>
  </dgm:styleLbl>
  <dgm:styleLbl name="asst2">
    <dgm:scene3d>
      <a:camera prst="orthographicFront"/>
      <a:lightRig rig="threePt" dir="t">
        <a:rot lat="0" lon="0" rev="7500000"/>
      </a:lightRig>
    </dgm:scene3d>
    <dgm:sp3d prstMaterial="plastic">
      <a:bevelT w="127000" h="25400" prst="relaxedInset"/>
    </dgm:sp3d>
    <dgm:txPr/>
    <dgm:style>
      <a:lnRef idx="0">
        <a:scrgbClr r="0" g="0" b="0"/>
      </a:lnRef>
      <a:fillRef idx="3">
        <a:scrgbClr r="0" g="0" b="0"/>
      </a:fillRef>
      <a:effectRef idx="2">
        <a:scrgbClr r="0" g="0" b="0"/>
      </a:effectRef>
      <a:fontRef idx="minor">
        <a:schemeClr val="lt1"/>
      </a:fontRef>
    </dgm:style>
  </dgm:styleLbl>
  <dgm:styleLbl name="asst3">
    <dgm:scene3d>
      <a:camera prst="orthographicFront"/>
      <a:lightRig rig="threePt" dir="t">
        <a:rot lat="0" lon="0" rev="7500000"/>
      </a:lightRig>
    </dgm:scene3d>
    <dgm:sp3d prstMaterial="plastic">
      <a:bevelT w="127000" h="25400" prst="relaxedInset"/>
    </dgm:sp3d>
    <dgm:txPr/>
    <dgm:style>
      <a:lnRef idx="0">
        <a:scrgbClr r="0" g="0" b="0"/>
      </a:lnRef>
      <a:fillRef idx="3">
        <a:scrgbClr r="0" g="0" b="0"/>
      </a:fillRef>
      <a:effectRef idx="2">
        <a:scrgbClr r="0" g="0" b="0"/>
      </a:effectRef>
      <a:fontRef idx="minor">
        <a:schemeClr val="lt1"/>
      </a:fontRef>
    </dgm:style>
  </dgm:styleLbl>
  <dgm:styleLbl name="parChTrans2D1">
    <dgm:scene3d>
      <a:camera prst="orthographicFront"/>
      <a:lightRig rig="threePt" dir="t">
        <a:rot lat="0" lon="0" rev="7500000"/>
      </a:lightRig>
    </dgm:scene3d>
    <dgm:sp3d extrusionH="63500" prstMaterial="matte">
      <a:bevelT w="50800" h="19050" prst="relaxedInset"/>
      <a:contourClr>
        <a:schemeClr val="bg1"/>
      </a:contourClr>
    </dgm:sp3d>
    <dgm:txPr/>
    <dgm:style>
      <a:lnRef idx="0">
        <a:scrgbClr r="0" g="0" b="0"/>
      </a:lnRef>
      <a:fillRef idx="1">
        <a:scrgbClr r="0" g="0" b="0"/>
      </a:fillRef>
      <a:effectRef idx="2">
        <a:scrgbClr r="0" g="0" b="0"/>
      </a:effectRef>
      <a:fontRef idx="minor">
        <a:schemeClr val="lt1"/>
      </a:fontRef>
    </dgm:style>
  </dgm:styleLbl>
  <dgm:styleLbl name="parChTrans2D2">
    <dgm:scene3d>
      <a:camera prst="orthographicFront"/>
      <a:lightRig rig="threePt" dir="t">
        <a:rot lat="0" lon="0" rev="7500000"/>
      </a:lightRig>
    </dgm:scene3d>
    <dgm:sp3d extrusionH="63500" prstMaterial="matte">
      <a:bevelT w="50800" h="19050" prst="relaxedInset"/>
      <a:contourClr>
        <a:schemeClr val="bg1"/>
      </a:contourClr>
    </dgm:sp3d>
    <dgm:txPr/>
    <dgm:style>
      <a:lnRef idx="0">
        <a:scrgbClr r="0" g="0" b="0"/>
      </a:lnRef>
      <a:fillRef idx="1">
        <a:scrgbClr r="0" g="0" b="0"/>
      </a:fillRef>
      <a:effectRef idx="0">
        <a:scrgbClr r="0" g="0" b="0"/>
      </a:effectRef>
      <a:fontRef idx="minor">
        <a:schemeClr val="lt1"/>
      </a:fontRef>
    </dgm:style>
  </dgm:styleLbl>
  <dgm:styleLbl name="parChTrans2D3">
    <dgm:scene3d>
      <a:camera prst="orthographicFront"/>
      <a:lightRig rig="threePt" dir="t">
        <a:rot lat="0" lon="0" rev="7500000"/>
      </a:lightRig>
    </dgm:scene3d>
    <dgm:sp3d z="60000" prstMaterial="flat">
      <a:bevelT w="120900" h="88900"/>
    </dgm:sp3d>
    <dgm:txPr/>
    <dgm:style>
      <a:lnRef idx="0">
        <a:scrgbClr r="0" g="0" b="0"/>
      </a:lnRef>
      <a:fillRef idx="3">
        <a:scrgbClr r="0" g="0" b="0"/>
      </a:fillRef>
      <a:effectRef idx="1">
        <a:scrgbClr r="0" g="0" b="0"/>
      </a:effectRef>
      <a:fontRef idx="minor">
        <a:schemeClr val="lt1"/>
      </a:fontRef>
    </dgm:style>
  </dgm:styleLbl>
  <dgm:styleLbl name="parChTrans2D4">
    <dgm:scene3d>
      <a:camera prst="orthographicFront"/>
      <a:lightRig rig="threePt" dir="t">
        <a:rot lat="0" lon="0" rev="7500000"/>
      </a:lightRig>
    </dgm:scene3d>
    <dgm:sp3d z="60000" prstMaterial="flat">
      <a:bevelT w="120900" h="88900"/>
    </dgm:sp3d>
    <dgm:txPr/>
    <dgm:style>
      <a:lnRef idx="0">
        <a:scrgbClr r="0" g="0" b="0"/>
      </a:lnRef>
      <a:fillRef idx="3">
        <a:scrgbClr r="0" g="0" b="0"/>
      </a:fillRef>
      <a:effectRef idx="1">
        <a:scrgbClr r="0" g="0" b="0"/>
      </a:effectRef>
      <a:fontRef idx="minor">
        <a:schemeClr val="lt1"/>
      </a:fontRef>
    </dgm:style>
  </dgm:styleLbl>
  <dgm:styleLbl name="parChTrans1D1">
    <dgm:scene3d>
      <a:camera prst="orthographicFront"/>
      <a:lightRig rig="threePt" dir="t">
        <a:rot lat="0" lon="0" rev="7500000"/>
      </a:lightRig>
    </dgm:scene3d>
    <dgm:sp3d z="-40000" prstMaterial="matte"/>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a:rot lat="0" lon="0" rev="7500000"/>
      </a:lightRig>
    </dgm:scene3d>
    <dgm:sp3d z="-40000" prstMaterial="matte"/>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a:rot lat="0" lon="0" rev="7500000"/>
      </a:lightRig>
    </dgm:scene3d>
    <dgm:sp3d z="-40000" prstMaterial="matte"/>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a:rot lat="0" lon="0" rev="7500000"/>
      </a:lightRig>
    </dgm:scene3d>
    <dgm:sp3d z="-40000" prstMaterial="matte"/>
    <dgm:txPr/>
    <dgm:style>
      <a:lnRef idx="2">
        <a:scrgbClr r="0" g="0" b="0"/>
      </a:lnRef>
      <a:fillRef idx="0">
        <a:scrgbClr r="0" g="0" b="0"/>
      </a:fillRef>
      <a:effectRef idx="0">
        <a:scrgbClr r="0" g="0" b="0"/>
      </a:effectRef>
      <a:fontRef idx="minor"/>
    </dgm:style>
  </dgm:styleLbl>
  <dgm:styleLbl name="fgAcc1">
    <dgm:scene3d>
      <a:camera prst="orthographicFront"/>
      <a:lightRig rig="threePt" dir="t">
        <a:rot lat="0" lon="0" rev="7500000"/>
      </a:lightRig>
    </dgm:scene3d>
    <dgm:sp3d z="152400" extrusionH="63500" prstMaterial="dkEdge">
      <a:bevelT w="135400" h="16350" prst="relaxedInset"/>
      <a:contourClr>
        <a:schemeClr val="bg1"/>
      </a:contourClr>
    </dgm:sp3d>
    <dgm:txPr/>
    <dgm:style>
      <a:lnRef idx="1">
        <a:scrgbClr r="0" g="0" b="0"/>
      </a:lnRef>
      <a:fillRef idx="1">
        <a:scrgbClr r="0" g="0" b="0"/>
      </a:fillRef>
      <a:effectRef idx="2">
        <a:scrgbClr r="0" g="0" b="0"/>
      </a:effectRef>
      <a:fontRef idx="minor"/>
    </dgm:style>
  </dgm:styleLbl>
  <dgm:styleLbl name="conFgAcc1">
    <dgm:scene3d>
      <a:camera prst="orthographicFront"/>
      <a:lightRig rig="threePt" dir="t">
        <a:rot lat="0" lon="0" rev="7500000"/>
      </a:lightRig>
    </dgm:scene3d>
    <dgm:sp3d z="152400" extrusionH="63500" prstMaterial="dkEdge">
      <a:bevelT w="135400" h="16350" prst="relaxedInset"/>
      <a:contourClr>
        <a:schemeClr val="bg1"/>
      </a:contourClr>
    </dgm:sp3d>
    <dgm:txPr/>
    <dgm:style>
      <a:lnRef idx="1">
        <a:scrgbClr r="0" g="0" b="0"/>
      </a:lnRef>
      <a:fillRef idx="1">
        <a:scrgbClr r="0" g="0" b="0"/>
      </a:fillRef>
      <a:effectRef idx="2">
        <a:scrgbClr r="0" g="0" b="0"/>
      </a:effectRef>
      <a:fontRef idx="minor"/>
    </dgm:style>
  </dgm:styleLbl>
  <dgm:styleLbl name="alignAcc1">
    <dgm:scene3d>
      <a:camera prst="orthographicFront"/>
      <a:lightRig rig="threePt" dir="t">
        <a:rot lat="0" lon="0" rev="7500000"/>
      </a:lightRig>
    </dgm:scene3d>
    <dgm:sp3d extrusionH="190500" prstMaterial="dkEdge">
      <a:bevelT w="135400" h="16350" prst="relaxedInset"/>
      <a:contourClr>
        <a:schemeClr val="bg1"/>
      </a:contourClr>
    </dgm:sp3d>
    <dgm:txPr/>
    <dgm:style>
      <a:lnRef idx="1">
        <a:scrgbClr r="0" g="0" b="0"/>
      </a:lnRef>
      <a:fillRef idx="1">
        <a:scrgbClr r="0" g="0" b="0"/>
      </a:fillRef>
      <a:effectRef idx="2">
        <a:scrgbClr r="0" g="0" b="0"/>
      </a:effectRef>
      <a:fontRef idx="minor"/>
    </dgm:style>
  </dgm:styleLbl>
  <dgm:styleLbl name="trAlignAcc1">
    <dgm:scene3d>
      <a:camera prst="orthographicFront"/>
      <a:lightRig rig="threePt" dir="t">
        <a:rot lat="0" lon="0" rev="7500000"/>
      </a:lightRig>
    </dgm:scene3d>
    <dgm:sp3d prstMaterial="plastic">
      <a:bevelT w="127000" h="35400"/>
    </dgm:sp3d>
    <dgm:txPr/>
    <dgm:style>
      <a:lnRef idx="1">
        <a:scrgbClr r="0" g="0" b="0"/>
      </a:lnRef>
      <a:fillRef idx="1">
        <a:scrgbClr r="0" g="0" b="0"/>
      </a:fillRef>
      <a:effectRef idx="2">
        <a:scrgbClr r="0" g="0" b="0"/>
      </a:effectRef>
      <a:fontRef idx="minor">
        <a:schemeClr val="lt1"/>
      </a:fontRef>
    </dgm:style>
  </dgm:styleLbl>
  <dgm:styleLbl name="bgAcc1">
    <dgm:scene3d>
      <a:camera prst="orthographicFront"/>
      <a:lightRig rig="threePt" dir="t">
        <a:rot lat="0" lon="0" rev="7500000"/>
      </a:lightRig>
    </dgm:scene3d>
    <dgm:sp3d z="-152400" extrusionH="63500" prstMaterial="dkEdge">
      <a:bevelT w="124450" h="16350" prst="relaxedInset"/>
      <a:contourClr>
        <a:schemeClr val="bg1"/>
      </a:contourClr>
    </dgm:sp3d>
    <dgm:txPr/>
    <dgm:style>
      <a:lnRef idx="1">
        <a:scrgbClr r="0" g="0" b="0"/>
      </a:lnRef>
      <a:fillRef idx="1">
        <a:scrgbClr r="0" g="0" b="0"/>
      </a:fillRef>
      <a:effectRef idx="0">
        <a:scrgbClr r="0" g="0" b="0"/>
      </a:effectRef>
      <a:fontRef idx="minor"/>
    </dgm:style>
  </dgm:styleLbl>
  <dgm:styleLbl name="solidFgAcc1">
    <dgm:scene3d>
      <a:camera prst="orthographicFront"/>
      <a:lightRig rig="threePt" dir="t">
        <a:rot lat="0" lon="0" rev="7500000"/>
      </a:lightRig>
    </dgm:scene3d>
    <dgm:sp3d z="152400" extrusionH="63500" prstMaterial="dkEdge">
      <a:bevelT w="120800" h="19050" prst="relaxedInset"/>
      <a:contourClr>
        <a:schemeClr val="bg1"/>
      </a:contourClr>
    </dgm:sp3d>
    <dgm:txPr/>
    <dgm:style>
      <a:lnRef idx="1">
        <a:scrgbClr r="0" g="0" b="0"/>
      </a:lnRef>
      <a:fillRef idx="1">
        <a:scrgbClr r="0" g="0" b="0"/>
      </a:fillRef>
      <a:effectRef idx="2">
        <a:scrgbClr r="0" g="0" b="0"/>
      </a:effectRef>
      <a:fontRef idx="minor"/>
    </dgm:style>
  </dgm:styleLbl>
  <dgm:styleLbl name="solidAlignAcc1">
    <dgm:scene3d>
      <a:camera prst="orthographicFront"/>
      <a:lightRig rig="threePt" dir="t">
        <a:rot lat="0" lon="0" rev="7500000"/>
      </a:lightRig>
    </dgm:scene3d>
    <dgm:sp3d extrusionH="190500" prstMaterial="dkEdge">
      <a:bevelT w="120650" h="38100" prst="relaxedInset"/>
      <a:contourClr>
        <a:schemeClr val="bg1"/>
      </a:contourClr>
    </dgm:sp3d>
    <dgm:txPr/>
    <dgm:style>
      <a:lnRef idx="1">
        <a:scrgbClr r="0" g="0" b="0"/>
      </a:lnRef>
      <a:fillRef idx="1">
        <a:scrgbClr r="0" g="0" b="0"/>
      </a:fillRef>
      <a:effectRef idx="2">
        <a:scrgbClr r="0" g="0" b="0"/>
      </a:effectRef>
      <a:fontRef idx="minor"/>
    </dgm:style>
  </dgm:styleLbl>
  <dgm:styleLbl name="solidBgAcc1">
    <dgm:scene3d>
      <a:camera prst="orthographicFront"/>
      <a:lightRig rig="threePt" dir="t">
        <a:rot lat="0" lon="0" rev="7500000"/>
      </a:lightRig>
    </dgm:scene3d>
    <dgm:sp3d z="-152400" extrusionH="63500" prstMaterial="dkEdge">
      <a:bevelT w="144450" h="36350" prst="relaxedInset"/>
      <a:contourClr>
        <a:schemeClr val="bg1"/>
      </a:contourClr>
    </dgm:sp3d>
    <dgm:txPr/>
    <dgm:style>
      <a:lnRef idx="1">
        <a:scrgbClr r="0" g="0" b="0"/>
      </a:lnRef>
      <a:fillRef idx="1">
        <a:scrgbClr r="0" g="0" b="0"/>
      </a:fillRef>
      <a:effectRef idx="0">
        <a:scrgbClr r="0" g="0" b="0"/>
      </a:effectRef>
      <a:fontRef idx="minor"/>
    </dgm:style>
  </dgm:styleLbl>
  <dgm:styleLbl name="fgAccFollowNode1">
    <dgm:scene3d>
      <a:camera prst="orthographicFront"/>
      <a:lightRig rig="threePt" dir="t">
        <a:rot lat="0" lon="0" rev="7500000"/>
      </a:lightRig>
    </dgm:scene3d>
    <dgm:sp3d z="152400" extrusionH="63500" prstMaterial="dkEdge">
      <a:bevelT w="125400" h="36350" prst="relaxedInset"/>
      <a:contourClr>
        <a:schemeClr val="bg1"/>
      </a:contourClr>
    </dgm:sp3d>
    <dgm:txPr/>
    <dgm:style>
      <a:lnRef idx="1">
        <a:scrgbClr r="0" g="0" b="0"/>
      </a:lnRef>
      <a:fillRef idx="1">
        <a:scrgbClr r="0" g="0" b="0"/>
      </a:fillRef>
      <a:effectRef idx="0">
        <a:scrgbClr r="0" g="0" b="0"/>
      </a:effectRef>
      <a:fontRef idx="minor"/>
    </dgm:style>
  </dgm:styleLbl>
  <dgm:styleLbl name="alignAccFollowNode1">
    <dgm:scene3d>
      <a:camera prst="orthographicFront"/>
      <a:lightRig rig="threePt" dir="t">
        <a:rot lat="0" lon="0" rev="7500000"/>
      </a:lightRig>
    </dgm:scene3d>
    <dgm:sp3d extrusionH="190500" prstMaterial="dkEdge">
      <a:bevelT w="120650" h="38100" prst="relaxedInset"/>
      <a:bevelB w="120650" h="57150" prst="relaxedInset"/>
      <a:contourClr>
        <a:schemeClr val="bg1"/>
      </a:contourClr>
    </dgm:sp3d>
    <dgm:txPr/>
    <dgm:style>
      <a:lnRef idx="1">
        <a:scrgbClr r="0" g="0" b="0"/>
      </a:lnRef>
      <a:fillRef idx="1">
        <a:scrgbClr r="0" g="0" b="0"/>
      </a:fillRef>
      <a:effectRef idx="2">
        <a:scrgbClr r="0" g="0" b="0"/>
      </a:effectRef>
      <a:fontRef idx="minor"/>
    </dgm:style>
  </dgm:styleLbl>
  <dgm:styleLbl name="bgAccFollowNode1">
    <dgm:scene3d>
      <a:camera prst="orthographicFront"/>
      <a:lightRig rig="threePt" dir="t">
        <a:rot lat="0" lon="0" rev="7500000"/>
      </a:lightRig>
    </dgm:scene3d>
    <dgm:sp3d z="-152400" extrusionH="63500" prstMaterial="dkEdge">
      <a:bevelT w="144450" h="36350" prst="relaxedInset"/>
      <a:contourClr>
        <a:schemeClr val="bg1"/>
      </a:contourClr>
    </dgm:sp3d>
    <dgm:txPr/>
    <dgm:style>
      <a:lnRef idx="1">
        <a:scrgbClr r="0" g="0" b="0"/>
      </a:lnRef>
      <a:fillRef idx="1">
        <a:scrgbClr r="0" g="0" b="0"/>
      </a:fillRef>
      <a:effectRef idx="2">
        <a:scrgbClr r="0" g="0" b="0"/>
      </a:effectRef>
      <a:fontRef idx="minor"/>
    </dgm:style>
  </dgm:styleLbl>
  <dgm:styleLbl name="fgAcc0">
    <dgm:scene3d>
      <a:camera prst="orthographicFront"/>
      <a:lightRig rig="threePt" dir="t">
        <a:rot lat="0" lon="0" rev="7500000"/>
      </a:lightRig>
    </dgm:scene3d>
    <dgm:sp3d z="152400" extrusionH="63500" prstMaterial="dkEdge">
      <a:bevelT w="125400" h="36350" prst="relaxedInset"/>
      <a:contourClr>
        <a:schemeClr val="bg1"/>
      </a:contourClr>
    </dgm:sp3d>
    <dgm:txPr/>
    <dgm:style>
      <a:lnRef idx="1">
        <a:scrgbClr r="0" g="0" b="0"/>
      </a:lnRef>
      <a:fillRef idx="1">
        <a:scrgbClr r="0" g="0" b="0"/>
      </a:fillRef>
      <a:effectRef idx="2">
        <a:scrgbClr r="0" g="0" b="0"/>
      </a:effectRef>
      <a:fontRef idx="minor"/>
    </dgm:style>
  </dgm:styleLbl>
  <dgm:styleLbl name="fgAcc2">
    <dgm:scene3d>
      <a:camera prst="orthographicFront"/>
      <a:lightRig rig="threePt" dir="t">
        <a:rot lat="0" lon="0" rev="7500000"/>
      </a:lightRig>
    </dgm:scene3d>
    <dgm:sp3d z="152400" extrusionH="63500" prstMaterial="dkEdge">
      <a:bevelT w="125400" h="36350" prst="relaxedInset"/>
      <a:contourClr>
        <a:schemeClr val="bg1"/>
      </a:contourClr>
    </dgm:sp3d>
    <dgm:txPr/>
    <dgm:style>
      <a:lnRef idx="1">
        <a:scrgbClr r="0" g="0" b="0"/>
      </a:lnRef>
      <a:fillRef idx="1">
        <a:scrgbClr r="0" g="0" b="0"/>
      </a:fillRef>
      <a:effectRef idx="2">
        <a:scrgbClr r="0" g="0" b="0"/>
      </a:effectRef>
      <a:fontRef idx="minor"/>
    </dgm:style>
  </dgm:styleLbl>
  <dgm:styleLbl name="fgAcc3">
    <dgm:scene3d>
      <a:camera prst="orthographicFront"/>
      <a:lightRig rig="threePt" dir="t">
        <a:rot lat="0" lon="0" rev="7500000"/>
      </a:lightRig>
    </dgm:scene3d>
    <dgm:sp3d z="152400" extrusionH="63500" prstMaterial="dkEdge">
      <a:bevelT w="125400" h="36350" prst="relaxedInset"/>
      <a:contourClr>
        <a:schemeClr val="bg1"/>
      </a:contourClr>
    </dgm:sp3d>
    <dgm:txPr/>
    <dgm:style>
      <a:lnRef idx="1">
        <a:scrgbClr r="0" g="0" b="0"/>
      </a:lnRef>
      <a:fillRef idx="1">
        <a:scrgbClr r="0" g="0" b="0"/>
      </a:fillRef>
      <a:effectRef idx="2">
        <a:scrgbClr r="0" g="0" b="0"/>
      </a:effectRef>
      <a:fontRef idx="minor"/>
    </dgm:style>
  </dgm:styleLbl>
  <dgm:styleLbl name="fgAcc4">
    <dgm:scene3d>
      <a:camera prst="orthographicFront"/>
      <a:lightRig rig="threePt" dir="t">
        <a:rot lat="0" lon="0" rev="7500000"/>
      </a:lightRig>
    </dgm:scene3d>
    <dgm:sp3d z="152400" extrusionH="63500" prstMaterial="dkEdge">
      <a:bevelT w="125400" h="36350" prst="relaxedInset"/>
      <a:contourClr>
        <a:schemeClr val="bg1"/>
      </a:contourClr>
    </dgm:sp3d>
    <dgm:txPr/>
    <dgm:style>
      <a:lnRef idx="1">
        <a:scrgbClr r="0" g="0" b="0"/>
      </a:lnRef>
      <a:fillRef idx="1">
        <a:scrgbClr r="0" g="0" b="0"/>
      </a:fillRef>
      <a:effectRef idx="2">
        <a:scrgbClr r="0" g="0" b="0"/>
      </a:effectRef>
      <a:fontRef idx="minor"/>
    </dgm:style>
  </dgm:styleLbl>
  <dgm:styleLbl name="bgShp">
    <dgm:scene3d>
      <a:camera prst="orthographicFront"/>
      <a:lightRig rig="threePt" dir="t">
        <a:rot lat="0" lon="0" rev="7500000"/>
      </a:lightRig>
    </dgm:scene3d>
    <dgm:sp3d z="-152400" extrusionH="63500" prstMaterial="matte">
      <a:bevelT w="144450" h="6350" prst="relaxedInset"/>
      <a:contourClr>
        <a:schemeClr val="bg1"/>
      </a:contourClr>
    </dgm:sp3d>
    <dgm:txPr/>
    <dgm:style>
      <a:lnRef idx="0">
        <a:scrgbClr r="0" g="0" b="0"/>
      </a:lnRef>
      <a:fillRef idx="3">
        <a:scrgbClr r="0" g="0" b="0"/>
      </a:fillRef>
      <a:effectRef idx="0">
        <a:scrgbClr r="0" g="0" b="0"/>
      </a:effectRef>
      <a:fontRef idx="minor"/>
    </dgm:style>
  </dgm:styleLbl>
  <dgm:styleLbl name="dkBgShp">
    <dgm:scene3d>
      <a:camera prst="orthographicFront"/>
      <a:lightRig rig="threePt" dir="t">
        <a:rot lat="0" lon="0" rev="7500000"/>
      </a:lightRig>
    </dgm:scene3d>
    <dgm:sp3d prstMaterial="plastic">
      <a:bevelT w="127000" h="25400" prst="relaxedInset"/>
      <a:bevelB w="88900" h="121750" prst="angle"/>
    </dgm:sp3d>
    <dgm:txPr/>
    <dgm:style>
      <a:lnRef idx="0">
        <a:scrgbClr r="0" g="0" b="0"/>
      </a:lnRef>
      <a:fillRef idx="1">
        <a:scrgbClr r="0" g="0" b="0"/>
      </a:fillRef>
      <a:effectRef idx="2">
        <a:scrgbClr r="0" g="0" b="0"/>
      </a:effectRef>
      <a:fontRef idx="minor">
        <a:schemeClr val="lt1"/>
      </a:fontRef>
    </dgm:style>
  </dgm:styleLbl>
  <dgm:styleLbl name="trBgShp">
    <dgm:scene3d>
      <a:camera prst="orthographicFront"/>
      <a:lightRig rig="threePt" dir="t"/>
    </dgm:scene3d>
    <dgm:sp3d z="-152400" prstMaterial="matte"/>
    <dgm:txPr/>
    <dgm:style>
      <a:lnRef idx="0">
        <a:scrgbClr r="0" g="0" b="0"/>
      </a:lnRef>
      <a:fillRef idx="1">
        <a:scrgbClr r="0" g="0" b="0"/>
      </a:fillRef>
      <a:effectRef idx="0">
        <a:scrgbClr r="0" g="0" b="0"/>
      </a:effectRef>
      <a:fontRef idx="minor"/>
    </dgm:style>
  </dgm:styleLbl>
  <dgm:styleLbl name="fgShp">
    <dgm:scene3d>
      <a:camera prst="orthographicFront"/>
      <a:lightRig rig="threePt" dir="t">
        <a:rot lat="0" lon="0" rev="7500000"/>
      </a:lightRig>
    </dgm:scene3d>
    <dgm:sp3d z="152400" extrusionH="63500" prstMaterial="matte">
      <a:bevelT w="50800" h="19050" prst="relaxedInset"/>
      <a:contourClr>
        <a:schemeClr val="bg1"/>
      </a:contourClr>
    </dgm:sp3d>
    <dgm:txPr/>
    <dgm:style>
      <a:lnRef idx="0">
        <a:scrgbClr r="0" g="0" b="0"/>
      </a:lnRef>
      <a:fillRef idx="1">
        <a:scrgbClr r="0" g="0" b="0"/>
      </a:fillRef>
      <a:effectRef idx="2">
        <a:scrgbClr r="0" g="0" b="0"/>
      </a:effectRef>
      <a:fontRef idx="minor">
        <a:schemeClr val="lt1"/>
      </a:fontRef>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8" Type="http://schemas.openxmlformats.org/officeDocument/2006/relationships/hyperlink" Target="#'Upper,Proper,Lower,Trim'!A1"/><Relationship Id="rId3" Type="http://schemas.openxmlformats.org/officeDocument/2006/relationships/hyperlink" Target="#Concatenate!A1"/><Relationship Id="rId7" Type="http://schemas.openxmlformats.org/officeDocument/2006/relationships/hyperlink" Target="#'Counta &amp; Countblank'!A1"/><Relationship Id="rId2" Type="http://schemas.openxmlformats.org/officeDocument/2006/relationships/hyperlink" Target="#'Age Calculation'!A1"/><Relationship Id="rId1" Type="http://schemas.openxmlformats.org/officeDocument/2006/relationships/hyperlink" Target="#'Introduction to MS Excel'!A1"/><Relationship Id="rId6" Type="http://schemas.openxmlformats.org/officeDocument/2006/relationships/hyperlink" Target="#Count!A1"/><Relationship Id="rId11" Type="http://schemas.openxmlformats.org/officeDocument/2006/relationships/hyperlink" Target="#'ShortCuts in Excel'!A1"/><Relationship Id="rId5" Type="http://schemas.openxmlformats.org/officeDocument/2006/relationships/hyperlink" Target="#Working!A1"/><Relationship Id="rId10" Type="http://schemas.openxmlformats.org/officeDocument/2006/relationships/hyperlink" Target="#'Istext,IsNumber,IsError,IsBlank'!A1"/><Relationship Id="rId4" Type="http://schemas.openxmlformats.org/officeDocument/2006/relationships/hyperlink" Target="#'Around Excel Sheet'!A1"/><Relationship Id="rId9" Type="http://schemas.openxmlformats.org/officeDocument/2006/relationships/hyperlink" Target="#Countif!A1"/></Relationships>
</file>

<file path=xl/drawings/_rels/drawing10.xml.rels><?xml version="1.0" encoding="UTF-8" standalone="yes"?>
<Relationships xmlns="http://schemas.openxmlformats.org/package/2006/relationships"><Relationship Id="rId1" Type="http://schemas.openxmlformats.org/officeDocument/2006/relationships/hyperlink" Target="#Home!A1"/></Relationships>
</file>

<file path=xl/drawings/_rels/drawing11.xml.rels><?xml version="1.0" encoding="UTF-8" standalone="yes"?>
<Relationships xmlns="http://schemas.openxmlformats.org/package/2006/relationships"><Relationship Id="rId1" Type="http://schemas.openxmlformats.org/officeDocument/2006/relationships/hyperlink" Target="#Home!A1"/></Relationships>
</file>

<file path=xl/drawings/_rels/drawing12.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 Id="rId4" Type="http://schemas.openxmlformats.org/officeDocument/2006/relationships/hyperlink" Target="#Home!A1"/></Relationships>
</file>

<file path=xl/drawings/_rels/drawing13.xml.rels><?xml version="1.0" encoding="UTF-8" standalone="yes"?>
<Relationships xmlns="http://schemas.openxmlformats.org/package/2006/relationships"><Relationship Id="rId1" Type="http://schemas.openxmlformats.org/officeDocument/2006/relationships/hyperlink" Target="#Home!A1"/></Relationships>
</file>

<file path=xl/drawings/_rels/drawing2.xml.rels><?xml version="1.0" encoding="UTF-8" standalone="yes"?>
<Relationships xmlns="http://schemas.openxmlformats.org/package/2006/relationships"><Relationship Id="rId3" Type="http://schemas.openxmlformats.org/officeDocument/2006/relationships/diagramLayout" Target="../diagrams/layout1.xml"/><Relationship Id="rId2" Type="http://schemas.openxmlformats.org/officeDocument/2006/relationships/diagramData" Target="../diagrams/data1.xml"/><Relationship Id="rId1" Type="http://schemas.openxmlformats.org/officeDocument/2006/relationships/hyperlink" Target="#Home!A1"/><Relationship Id="rId6" Type="http://schemas.microsoft.com/office/2007/relationships/diagramDrawing" Target="../diagrams/drawing1.xml"/><Relationship Id="rId5" Type="http://schemas.openxmlformats.org/officeDocument/2006/relationships/diagramColors" Target="../diagrams/colors1.xml"/><Relationship Id="rId4" Type="http://schemas.openxmlformats.org/officeDocument/2006/relationships/diagramQuickStyle" Target="../diagrams/quickStyle1.xml"/></Relationships>
</file>

<file path=xl/drawings/_rels/drawing3.xml.rels><?xml version="1.0" encoding="UTF-8" standalone="yes"?>
<Relationships xmlns="http://schemas.openxmlformats.org/package/2006/relationships"><Relationship Id="rId2" Type="http://schemas.openxmlformats.org/officeDocument/2006/relationships/hyperlink" Target="#Home!A1"/><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hyperlink" Target="#Home!A1"/></Relationships>
</file>

<file path=xl/drawings/_rels/drawing5.xml.rels><?xml version="1.0" encoding="UTF-8" standalone="yes"?>
<Relationships xmlns="http://schemas.openxmlformats.org/package/2006/relationships"><Relationship Id="rId2" Type="http://schemas.openxmlformats.org/officeDocument/2006/relationships/hyperlink" Target="#Home!A1"/><Relationship Id="rId1" Type="http://schemas.openxmlformats.org/officeDocument/2006/relationships/hyperlink" Target="Assignment-3%20Working.xlsx" TargetMode="External"/></Relationships>
</file>

<file path=xl/drawings/_rels/drawing6.xml.rels><?xml version="1.0" encoding="UTF-8" standalone="yes"?>
<Relationships xmlns="http://schemas.openxmlformats.org/package/2006/relationships"><Relationship Id="rId2" Type="http://schemas.openxmlformats.org/officeDocument/2006/relationships/hyperlink" Target="#Home!A1"/><Relationship Id="rId1" Type="http://schemas.openxmlformats.org/officeDocument/2006/relationships/image" Target="../media/image2.gif"/></Relationships>
</file>

<file path=xl/drawings/_rels/drawing7.xml.rels><?xml version="1.0" encoding="UTF-8" standalone="yes"?>
<Relationships xmlns="http://schemas.openxmlformats.org/package/2006/relationships"><Relationship Id="rId1" Type="http://schemas.openxmlformats.org/officeDocument/2006/relationships/hyperlink" Target="#Home!A1"/></Relationships>
</file>

<file path=xl/drawings/_rels/drawing8.xml.rels><?xml version="1.0" encoding="UTF-8" standalone="yes"?>
<Relationships xmlns="http://schemas.openxmlformats.org/package/2006/relationships"><Relationship Id="rId1" Type="http://schemas.openxmlformats.org/officeDocument/2006/relationships/hyperlink" Target="#Home!A1"/></Relationships>
</file>

<file path=xl/drawings/_rels/drawing9.xml.rels><?xml version="1.0" encoding="UTF-8" standalone="yes"?>
<Relationships xmlns="http://schemas.openxmlformats.org/package/2006/relationships"><Relationship Id="rId1" Type="http://schemas.openxmlformats.org/officeDocument/2006/relationships/hyperlink" Target="#Home!A1"/></Relationships>
</file>

<file path=xl/drawings/drawing1.xml><?xml version="1.0" encoding="utf-8"?>
<xdr:wsDr xmlns:xdr="http://schemas.openxmlformats.org/drawingml/2006/spreadsheetDrawing" xmlns:a="http://schemas.openxmlformats.org/drawingml/2006/main">
  <xdr:twoCellAnchor>
    <xdr:from>
      <xdr:col>1</xdr:col>
      <xdr:colOff>164085</xdr:colOff>
      <xdr:row>7</xdr:row>
      <xdr:rowOff>181928</xdr:rowOff>
    </xdr:from>
    <xdr:to>
      <xdr:col>5</xdr:col>
      <xdr:colOff>126799</xdr:colOff>
      <xdr:row>10</xdr:row>
      <xdr:rowOff>136821</xdr:rowOff>
    </xdr:to>
    <xdr:sp macro="" textlink="">
      <xdr:nvSpPr>
        <xdr:cNvPr id="5" name="Rounded Rectangle 4">
          <a:hlinkClick xmlns:r="http://schemas.openxmlformats.org/officeDocument/2006/relationships" r:id="rId1" tooltip="Click to view to learn about Excel Introduction"/>
          <a:extLst>
            <a:ext uri="{FF2B5EF4-FFF2-40B4-BE49-F238E27FC236}">
              <a16:creationId xmlns:a16="http://schemas.microsoft.com/office/drawing/2014/main" id="{00000000-0008-0000-0000-000005000000}"/>
            </a:ext>
          </a:extLst>
        </xdr:cNvPr>
        <xdr:cNvSpPr/>
      </xdr:nvSpPr>
      <xdr:spPr>
        <a:xfrm>
          <a:off x="769203" y="1986075"/>
          <a:ext cx="2383184" cy="548805"/>
        </a:xfrm>
        <a:prstGeom prst="roundRect">
          <a:avLst/>
        </a:prstGeom>
        <a:solidFill>
          <a:schemeClr val="accent2">
            <a:lumMod val="50000"/>
          </a:schemeClr>
        </a:solidFill>
        <a:effectLst>
          <a:outerShdw blurRad="40000" dist="23000" dir="5400000" rotWithShape="0">
            <a:srgbClr val="000000">
              <a:alpha val="35000"/>
            </a:srgbClr>
          </a:outerShdw>
          <a:reflection blurRad="6350" stA="52000" endA="300" endPos="35000" dir="5400000" sy="-100000" algn="bl" rotWithShape="0"/>
        </a:effectLst>
      </xdr:spPr>
      <xdr:style>
        <a:lnRef idx="0">
          <a:schemeClr val="accent1"/>
        </a:lnRef>
        <a:fillRef idx="3">
          <a:schemeClr val="accent1"/>
        </a:fillRef>
        <a:effectRef idx="3">
          <a:schemeClr val="accent1"/>
        </a:effectRef>
        <a:fontRef idx="minor">
          <a:schemeClr val="lt1"/>
        </a:fontRef>
      </xdr:style>
      <xdr:txBody>
        <a:bodyPr rtlCol="0" anchor="ctr"/>
        <a:lstStyle/>
        <a:p>
          <a:pPr algn="ctr"/>
          <a:r>
            <a:rPr lang="en-IN" sz="1200" b="1">
              <a:solidFill>
                <a:schemeClr val="bg1"/>
              </a:solidFill>
            </a:rPr>
            <a:t>Introduction</a:t>
          </a:r>
          <a:r>
            <a:rPr lang="en-IN" sz="1200" b="1" baseline="0">
              <a:solidFill>
                <a:schemeClr val="bg1"/>
              </a:solidFill>
            </a:rPr>
            <a:t> to Excel</a:t>
          </a:r>
          <a:endParaRPr lang="en-IN" sz="1200" b="1">
            <a:solidFill>
              <a:schemeClr val="bg1"/>
            </a:solidFill>
          </a:endParaRPr>
        </a:p>
      </xdr:txBody>
    </xdr:sp>
    <xdr:clientData/>
  </xdr:twoCellAnchor>
  <xdr:twoCellAnchor>
    <xdr:from>
      <xdr:col>1</xdr:col>
      <xdr:colOff>164085</xdr:colOff>
      <xdr:row>17</xdr:row>
      <xdr:rowOff>35667</xdr:rowOff>
    </xdr:from>
    <xdr:to>
      <xdr:col>5</xdr:col>
      <xdr:colOff>126799</xdr:colOff>
      <xdr:row>20</xdr:row>
      <xdr:rowOff>4167</xdr:rowOff>
    </xdr:to>
    <xdr:sp macro="" textlink="">
      <xdr:nvSpPr>
        <xdr:cNvPr id="12" name="Rounded Rectangle 11">
          <a:hlinkClick xmlns:r="http://schemas.openxmlformats.org/officeDocument/2006/relationships" r:id="rId2" tooltip="Click to view to learn how to calculate Aging"/>
          <a:extLst>
            <a:ext uri="{FF2B5EF4-FFF2-40B4-BE49-F238E27FC236}">
              <a16:creationId xmlns:a16="http://schemas.microsoft.com/office/drawing/2014/main" id="{00000000-0008-0000-0000-00000C000000}"/>
            </a:ext>
          </a:extLst>
        </xdr:cNvPr>
        <xdr:cNvSpPr/>
      </xdr:nvSpPr>
      <xdr:spPr>
        <a:xfrm>
          <a:off x="769203" y="3767226"/>
          <a:ext cx="2383184" cy="540000"/>
        </a:xfrm>
        <a:prstGeom prst="roundRect">
          <a:avLst/>
        </a:prstGeom>
        <a:solidFill>
          <a:schemeClr val="accent2">
            <a:lumMod val="50000"/>
          </a:schemeClr>
        </a:solidFill>
        <a:effectLst>
          <a:outerShdw blurRad="40000" dist="23000" dir="5400000" rotWithShape="0">
            <a:srgbClr val="000000">
              <a:alpha val="35000"/>
            </a:srgbClr>
          </a:outerShdw>
          <a:reflection blurRad="6350" stA="52000" endA="300" endPos="35000" dir="5400000" sy="-100000" algn="bl" rotWithShape="0"/>
        </a:effectLst>
      </xdr:spPr>
      <xdr:style>
        <a:lnRef idx="0">
          <a:schemeClr val="accent1"/>
        </a:lnRef>
        <a:fillRef idx="3">
          <a:schemeClr val="accent1"/>
        </a:fillRef>
        <a:effectRef idx="3">
          <a:schemeClr val="accent1"/>
        </a:effectRef>
        <a:fontRef idx="minor">
          <a:schemeClr val="lt1"/>
        </a:fontRef>
      </xdr:style>
      <xdr:txBody>
        <a:bodyPr rtlCol="0" anchor="ctr"/>
        <a:lstStyle/>
        <a:p>
          <a:pPr algn="ctr"/>
          <a:r>
            <a:rPr lang="en-IN" sz="1200" b="1">
              <a:solidFill>
                <a:schemeClr val="bg1"/>
              </a:solidFill>
            </a:rPr>
            <a:t>Age Calculation</a:t>
          </a:r>
        </a:p>
      </xdr:txBody>
    </xdr:sp>
    <xdr:clientData/>
  </xdr:twoCellAnchor>
  <xdr:twoCellAnchor>
    <xdr:from>
      <xdr:col>1</xdr:col>
      <xdr:colOff>164085</xdr:colOff>
      <xdr:row>21</xdr:row>
      <xdr:rowOff>159840</xdr:rowOff>
    </xdr:from>
    <xdr:to>
      <xdr:col>5</xdr:col>
      <xdr:colOff>126799</xdr:colOff>
      <xdr:row>24</xdr:row>
      <xdr:rowOff>128340</xdr:rowOff>
    </xdr:to>
    <xdr:sp macro="" textlink="">
      <xdr:nvSpPr>
        <xdr:cNvPr id="13" name="Rounded Rectangle 12">
          <a:hlinkClick xmlns:r="http://schemas.openxmlformats.org/officeDocument/2006/relationships" r:id="rId3" tooltip="Click to view to learn about Concatenate Function"/>
          <a:extLst>
            <a:ext uri="{FF2B5EF4-FFF2-40B4-BE49-F238E27FC236}">
              <a16:creationId xmlns:a16="http://schemas.microsoft.com/office/drawing/2014/main" id="{00000000-0008-0000-0000-00000D000000}"/>
            </a:ext>
          </a:extLst>
        </xdr:cNvPr>
        <xdr:cNvSpPr/>
      </xdr:nvSpPr>
      <xdr:spPr>
        <a:xfrm>
          <a:off x="769203" y="4653399"/>
          <a:ext cx="2383184" cy="540000"/>
        </a:xfrm>
        <a:prstGeom prst="roundRect">
          <a:avLst/>
        </a:prstGeom>
        <a:solidFill>
          <a:schemeClr val="accent2">
            <a:lumMod val="50000"/>
          </a:schemeClr>
        </a:solidFill>
        <a:effectLst>
          <a:outerShdw blurRad="40000" dist="23000" dir="5400000" rotWithShape="0">
            <a:srgbClr val="000000">
              <a:alpha val="35000"/>
            </a:srgbClr>
          </a:outerShdw>
          <a:reflection blurRad="6350" stA="52000" endA="300" endPos="35000" dir="5400000" sy="-100000" algn="bl" rotWithShape="0"/>
        </a:effectLst>
      </xdr:spPr>
      <xdr:style>
        <a:lnRef idx="0">
          <a:schemeClr val="accent1"/>
        </a:lnRef>
        <a:fillRef idx="3">
          <a:schemeClr val="accent1"/>
        </a:fillRef>
        <a:effectRef idx="3">
          <a:schemeClr val="accent1"/>
        </a:effectRef>
        <a:fontRef idx="minor">
          <a:schemeClr val="lt1"/>
        </a:fontRef>
      </xdr:style>
      <xdr:txBody>
        <a:bodyPr rtlCol="0" anchor="ctr"/>
        <a:lstStyle/>
        <a:p>
          <a:pPr algn="ctr"/>
          <a:r>
            <a:rPr lang="en-IN" sz="1200" b="1">
              <a:solidFill>
                <a:schemeClr val="bg1"/>
              </a:solidFill>
            </a:rPr>
            <a:t>Concatenate</a:t>
          </a:r>
        </a:p>
      </xdr:txBody>
    </xdr:sp>
    <xdr:clientData/>
  </xdr:twoCellAnchor>
  <xdr:twoCellAnchor>
    <xdr:from>
      <xdr:col>1</xdr:col>
      <xdr:colOff>164085</xdr:colOff>
      <xdr:row>12</xdr:row>
      <xdr:rowOff>101994</xdr:rowOff>
    </xdr:from>
    <xdr:to>
      <xdr:col>5</xdr:col>
      <xdr:colOff>126799</xdr:colOff>
      <xdr:row>15</xdr:row>
      <xdr:rowOff>70494</xdr:rowOff>
    </xdr:to>
    <xdr:sp macro="" textlink="">
      <xdr:nvSpPr>
        <xdr:cNvPr id="14" name="Rounded Rectangle 13">
          <a:hlinkClick xmlns:r="http://schemas.openxmlformats.org/officeDocument/2006/relationships" r:id="rId4" tooltip="Click to view to learn excel around"/>
          <a:extLst>
            <a:ext uri="{FF2B5EF4-FFF2-40B4-BE49-F238E27FC236}">
              <a16:creationId xmlns:a16="http://schemas.microsoft.com/office/drawing/2014/main" id="{00000000-0008-0000-0000-00000E000000}"/>
            </a:ext>
          </a:extLst>
        </xdr:cNvPr>
        <xdr:cNvSpPr/>
      </xdr:nvSpPr>
      <xdr:spPr>
        <a:xfrm>
          <a:off x="769203" y="2881053"/>
          <a:ext cx="2383184" cy="540000"/>
        </a:xfrm>
        <a:prstGeom prst="roundRect">
          <a:avLst/>
        </a:prstGeom>
        <a:solidFill>
          <a:schemeClr val="accent2">
            <a:lumMod val="50000"/>
          </a:schemeClr>
        </a:solidFill>
        <a:effectLst>
          <a:outerShdw blurRad="40000" dist="23000" dir="5400000" rotWithShape="0">
            <a:srgbClr val="000000">
              <a:alpha val="35000"/>
            </a:srgbClr>
          </a:outerShdw>
          <a:reflection blurRad="6350" stA="52000" endA="300" endPos="35000" dir="5400000" sy="-100000" algn="bl" rotWithShape="0"/>
        </a:effectLst>
      </xdr:spPr>
      <xdr:style>
        <a:lnRef idx="0">
          <a:schemeClr val="accent1"/>
        </a:lnRef>
        <a:fillRef idx="3">
          <a:schemeClr val="accent1"/>
        </a:fillRef>
        <a:effectRef idx="3">
          <a:schemeClr val="accent1"/>
        </a:effectRef>
        <a:fontRef idx="minor">
          <a:schemeClr val="lt1"/>
        </a:fontRef>
      </xdr:style>
      <xdr:txBody>
        <a:bodyPr rtlCol="0" anchor="ctr"/>
        <a:lstStyle/>
        <a:p>
          <a:pPr algn="ctr"/>
          <a:r>
            <a:rPr lang="en-IN" sz="1200" b="1">
              <a:solidFill>
                <a:schemeClr val="bg1"/>
              </a:solidFill>
            </a:rPr>
            <a:t>Around Excel</a:t>
          </a:r>
          <a:r>
            <a:rPr lang="en-IN" sz="1200" b="1" baseline="0">
              <a:solidFill>
                <a:schemeClr val="bg1"/>
              </a:solidFill>
            </a:rPr>
            <a:t>  Sheet</a:t>
          </a:r>
          <a:endParaRPr lang="en-IN" sz="1200" b="1">
            <a:solidFill>
              <a:schemeClr val="bg1"/>
            </a:solidFill>
          </a:endParaRPr>
        </a:p>
      </xdr:txBody>
    </xdr:sp>
    <xdr:clientData/>
  </xdr:twoCellAnchor>
  <xdr:twoCellAnchor>
    <xdr:from>
      <xdr:col>11</xdr:col>
      <xdr:colOff>57949</xdr:colOff>
      <xdr:row>17</xdr:row>
      <xdr:rowOff>80595</xdr:rowOff>
    </xdr:from>
    <xdr:to>
      <xdr:col>15</xdr:col>
      <xdr:colOff>20664</xdr:colOff>
      <xdr:row>20</xdr:row>
      <xdr:rowOff>58614</xdr:rowOff>
    </xdr:to>
    <xdr:sp macro="" textlink="">
      <xdr:nvSpPr>
        <xdr:cNvPr id="15" name="Rounded Rectangle 14">
          <a:hlinkClick xmlns:r="http://schemas.openxmlformats.org/officeDocument/2006/relationships" r:id="rId5" tooltip="Click working tab to view different examples"/>
          <a:extLst>
            <a:ext uri="{FF2B5EF4-FFF2-40B4-BE49-F238E27FC236}">
              <a16:creationId xmlns:a16="http://schemas.microsoft.com/office/drawing/2014/main" id="{00000000-0008-0000-0000-00000F000000}"/>
            </a:ext>
          </a:extLst>
        </xdr:cNvPr>
        <xdr:cNvSpPr/>
      </xdr:nvSpPr>
      <xdr:spPr>
        <a:xfrm>
          <a:off x="6747430" y="3524249"/>
          <a:ext cx="2395253" cy="549519"/>
        </a:xfrm>
        <a:prstGeom prst="roundRect">
          <a:avLst/>
        </a:prstGeom>
        <a:solidFill>
          <a:schemeClr val="accent2">
            <a:lumMod val="50000"/>
          </a:schemeClr>
        </a:solidFill>
        <a:effectLst>
          <a:outerShdw blurRad="40000" dist="23000" dir="5400000" rotWithShape="0">
            <a:srgbClr val="000000">
              <a:alpha val="35000"/>
            </a:srgbClr>
          </a:outerShdw>
          <a:reflection blurRad="6350" stA="52000" endA="300" endPos="35000" dir="5400000" sy="-100000" algn="bl" rotWithShape="0"/>
        </a:effectLst>
      </xdr:spPr>
      <xdr:style>
        <a:lnRef idx="0">
          <a:schemeClr val="accent1"/>
        </a:lnRef>
        <a:fillRef idx="3">
          <a:schemeClr val="accent1"/>
        </a:fillRef>
        <a:effectRef idx="3">
          <a:schemeClr val="accent1"/>
        </a:effectRef>
        <a:fontRef idx="minor">
          <a:schemeClr val="lt1"/>
        </a:fontRef>
      </xdr:style>
      <xdr:txBody>
        <a:bodyPr rtlCol="0" anchor="ctr"/>
        <a:lstStyle/>
        <a:p>
          <a:pPr algn="ctr"/>
          <a:r>
            <a:rPr lang="en-IN" sz="1200" b="1">
              <a:solidFill>
                <a:schemeClr val="bg1"/>
              </a:solidFill>
            </a:rPr>
            <a:t>Working</a:t>
          </a:r>
        </a:p>
      </xdr:txBody>
    </xdr:sp>
    <xdr:clientData/>
  </xdr:twoCellAnchor>
  <xdr:twoCellAnchor>
    <xdr:from>
      <xdr:col>6</xdr:col>
      <xdr:colOff>132531</xdr:colOff>
      <xdr:row>7</xdr:row>
      <xdr:rowOff>181928</xdr:rowOff>
    </xdr:from>
    <xdr:to>
      <xdr:col>10</xdr:col>
      <xdr:colOff>95246</xdr:colOff>
      <xdr:row>10</xdr:row>
      <xdr:rowOff>136821</xdr:rowOff>
    </xdr:to>
    <xdr:sp macro="" textlink="">
      <xdr:nvSpPr>
        <xdr:cNvPr id="16" name="Rounded Rectangle 15">
          <a:hlinkClick xmlns:r="http://schemas.openxmlformats.org/officeDocument/2006/relationships" r:id="rId6" tooltip="Click to view count function"/>
          <a:extLst>
            <a:ext uri="{FF2B5EF4-FFF2-40B4-BE49-F238E27FC236}">
              <a16:creationId xmlns:a16="http://schemas.microsoft.com/office/drawing/2014/main" id="{00000000-0008-0000-0000-000010000000}"/>
            </a:ext>
          </a:extLst>
        </xdr:cNvPr>
        <xdr:cNvSpPr/>
      </xdr:nvSpPr>
      <xdr:spPr>
        <a:xfrm>
          <a:off x="3763237" y="1986075"/>
          <a:ext cx="2383185" cy="548805"/>
        </a:xfrm>
        <a:prstGeom prst="roundRect">
          <a:avLst/>
        </a:prstGeom>
        <a:solidFill>
          <a:schemeClr val="accent2">
            <a:lumMod val="50000"/>
          </a:schemeClr>
        </a:solidFill>
        <a:effectLst>
          <a:outerShdw blurRad="40000" dist="23000" dir="5400000" rotWithShape="0">
            <a:srgbClr val="000000">
              <a:alpha val="35000"/>
            </a:srgbClr>
          </a:outerShdw>
          <a:reflection blurRad="6350" stA="52000" endA="300" endPos="35000" dir="5400000" sy="-100000" algn="bl" rotWithShape="0"/>
        </a:effectLst>
      </xdr:spPr>
      <xdr:style>
        <a:lnRef idx="0">
          <a:schemeClr val="accent1"/>
        </a:lnRef>
        <a:fillRef idx="3">
          <a:schemeClr val="accent1"/>
        </a:fillRef>
        <a:effectRef idx="3">
          <a:schemeClr val="accent1"/>
        </a:effectRef>
        <a:fontRef idx="minor">
          <a:schemeClr val="lt1"/>
        </a:fontRef>
      </xdr:style>
      <xdr:txBody>
        <a:bodyPr rtlCol="0" anchor="ctr"/>
        <a:lstStyle/>
        <a:p>
          <a:pPr algn="ctr"/>
          <a:r>
            <a:rPr lang="en-IN" sz="1200" b="1">
              <a:solidFill>
                <a:schemeClr val="bg1"/>
              </a:solidFill>
            </a:rPr>
            <a:t>Count</a:t>
          </a:r>
          <a:r>
            <a:rPr lang="en-IN" sz="1200" b="1" baseline="0">
              <a:solidFill>
                <a:schemeClr val="bg1"/>
              </a:solidFill>
            </a:rPr>
            <a:t> &amp;</a:t>
          </a:r>
          <a:r>
            <a:rPr lang="en-IN" sz="1200" b="1">
              <a:solidFill>
                <a:schemeClr val="bg1"/>
              </a:solidFill>
            </a:rPr>
            <a:t> Sum </a:t>
          </a:r>
        </a:p>
      </xdr:txBody>
    </xdr:sp>
    <xdr:clientData/>
  </xdr:twoCellAnchor>
  <xdr:twoCellAnchor>
    <xdr:from>
      <xdr:col>6</xdr:col>
      <xdr:colOff>118924</xdr:colOff>
      <xdr:row>12</xdr:row>
      <xdr:rowOff>107472</xdr:rowOff>
    </xdr:from>
    <xdr:to>
      <xdr:col>10</xdr:col>
      <xdr:colOff>81639</xdr:colOff>
      <xdr:row>15</xdr:row>
      <xdr:rowOff>75972</xdr:rowOff>
    </xdr:to>
    <xdr:sp macro="" textlink="">
      <xdr:nvSpPr>
        <xdr:cNvPr id="10" name="Rounded Rectangle 9">
          <a:hlinkClick xmlns:r="http://schemas.openxmlformats.org/officeDocument/2006/relationships" r:id="rId7" tooltip="Click to view count function"/>
          <a:extLst>
            <a:ext uri="{FF2B5EF4-FFF2-40B4-BE49-F238E27FC236}">
              <a16:creationId xmlns:a16="http://schemas.microsoft.com/office/drawing/2014/main" id="{00000000-0008-0000-0000-00000A000000}"/>
            </a:ext>
          </a:extLst>
        </xdr:cNvPr>
        <xdr:cNvSpPr/>
      </xdr:nvSpPr>
      <xdr:spPr>
        <a:xfrm>
          <a:off x="3749630" y="2886531"/>
          <a:ext cx="2383185" cy="540000"/>
        </a:xfrm>
        <a:prstGeom prst="roundRect">
          <a:avLst/>
        </a:prstGeom>
        <a:solidFill>
          <a:schemeClr val="accent2">
            <a:lumMod val="50000"/>
          </a:schemeClr>
        </a:solidFill>
        <a:effectLst>
          <a:outerShdw blurRad="40000" dist="23000" dir="5400000" rotWithShape="0">
            <a:srgbClr val="000000">
              <a:alpha val="35000"/>
            </a:srgbClr>
          </a:outerShdw>
          <a:reflection blurRad="6350" stA="52000" endA="300" endPos="35000" dir="5400000" sy="-100000" algn="bl" rotWithShape="0"/>
        </a:effectLst>
      </xdr:spPr>
      <xdr:style>
        <a:lnRef idx="0">
          <a:schemeClr val="accent1"/>
        </a:lnRef>
        <a:fillRef idx="3">
          <a:schemeClr val="accent1"/>
        </a:fillRef>
        <a:effectRef idx="3">
          <a:schemeClr val="accent1"/>
        </a:effectRef>
        <a:fontRef idx="minor">
          <a:schemeClr val="lt1"/>
        </a:fontRef>
      </xdr:style>
      <xdr:txBody>
        <a:bodyPr rtlCol="0" anchor="ctr"/>
        <a:lstStyle/>
        <a:p>
          <a:pPr algn="ctr"/>
          <a:r>
            <a:rPr lang="en-IN" sz="1200" b="1">
              <a:solidFill>
                <a:schemeClr val="bg1"/>
              </a:solidFill>
            </a:rPr>
            <a:t>Counta  &amp; Countblank</a:t>
          </a:r>
        </a:p>
      </xdr:txBody>
    </xdr:sp>
    <xdr:clientData/>
  </xdr:twoCellAnchor>
  <xdr:twoCellAnchor>
    <xdr:from>
      <xdr:col>6</xdr:col>
      <xdr:colOff>118924</xdr:colOff>
      <xdr:row>21</xdr:row>
      <xdr:rowOff>176274</xdr:rowOff>
    </xdr:from>
    <xdr:to>
      <xdr:col>10</xdr:col>
      <xdr:colOff>81638</xdr:colOff>
      <xdr:row>24</xdr:row>
      <xdr:rowOff>144774</xdr:rowOff>
    </xdr:to>
    <xdr:sp macro="" textlink="">
      <xdr:nvSpPr>
        <xdr:cNvPr id="11" name="Rounded Rectangle 10">
          <a:hlinkClick xmlns:r="http://schemas.openxmlformats.org/officeDocument/2006/relationships" r:id="rId8" tooltip="Click to view Lower, Upper,Proper &amp; Trim function"/>
          <a:extLst>
            <a:ext uri="{FF2B5EF4-FFF2-40B4-BE49-F238E27FC236}">
              <a16:creationId xmlns:a16="http://schemas.microsoft.com/office/drawing/2014/main" id="{00000000-0008-0000-0000-00000B000000}"/>
            </a:ext>
          </a:extLst>
        </xdr:cNvPr>
        <xdr:cNvSpPr/>
      </xdr:nvSpPr>
      <xdr:spPr>
        <a:xfrm>
          <a:off x="3749630" y="4669833"/>
          <a:ext cx="2383184" cy="540000"/>
        </a:xfrm>
        <a:prstGeom prst="roundRect">
          <a:avLst/>
        </a:prstGeom>
        <a:solidFill>
          <a:schemeClr val="accent2">
            <a:lumMod val="50000"/>
          </a:schemeClr>
        </a:solidFill>
        <a:effectLst>
          <a:outerShdw blurRad="40000" dist="23000" dir="5400000" rotWithShape="0">
            <a:srgbClr val="000000">
              <a:alpha val="35000"/>
            </a:srgbClr>
          </a:outerShdw>
          <a:reflection blurRad="6350" stA="52000" endA="300" endPos="35000" dir="5400000" sy="-100000" algn="bl" rotWithShape="0"/>
        </a:effectLst>
      </xdr:spPr>
      <xdr:style>
        <a:lnRef idx="0">
          <a:schemeClr val="accent1"/>
        </a:lnRef>
        <a:fillRef idx="3">
          <a:schemeClr val="accent1"/>
        </a:fillRef>
        <a:effectRef idx="3">
          <a:schemeClr val="accent1"/>
        </a:effectRef>
        <a:fontRef idx="minor">
          <a:schemeClr val="lt1"/>
        </a:fontRef>
      </xdr:style>
      <xdr:txBody>
        <a:bodyPr rtlCol="0" anchor="ctr"/>
        <a:lstStyle/>
        <a:p>
          <a:pPr algn="ctr"/>
          <a:r>
            <a:rPr lang="en-IN" sz="1200" b="1">
              <a:solidFill>
                <a:schemeClr val="bg1"/>
              </a:solidFill>
            </a:rPr>
            <a:t>Upper,Proper,Lower,Trim</a:t>
          </a:r>
        </a:p>
      </xdr:txBody>
    </xdr:sp>
    <xdr:clientData/>
  </xdr:twoCellAnchor>
  <xdr:twoCellAnchor>
    <xdr:from>
      <xdr:col>6</xdr:col>
      <xdr:colOff>118924</xdr:colOff>
      <xdr:row>17</xdr:row>
      <xdr:rowOff>46623</xdr:rowOff>
    </xdr:from>
    <xdr:to>
      <xdr:col>10</xdr:col>
      <xdr:colOff>81639</xdr:colOff>
      <xdr:row>20</xdr:row>
      <xdr:rowOff>15123</xdr:rowOff>
    </xdr:to>
    <xdr:sp macro="" textlink="">
      <xdr:nvSpPr>
        <xdr:cNvPr id="17" name="Rounded Rectangle 16">
          <a:hlinkClick xmlns:r="http://schemas.openxmlformats.org/officeDocument/2006/relationships" r:id="rId9" tooltip="Click to View Countif, Countifs, Sumif and Sumifs Function"/>
          <a:extLst>
            <a:ext uri="{FF2B5EF4-FFF2-40B4-BE49-F238E27FC236}">
              <a16:creationId xmlns:a16="http://schemas.microsoft.com/office/drawing/2014/main" id="{00000000-0008-0000-0000-000011000000}"/>
            </a:ext>
          </a:extLst>
        </xdr:cNvPr>
        <xdr:cNvSpPr/>
      </xdr:nvSpPr>
      <xdr:spPr>
        <a:xfrm>
          <a:off x="3749630" y="3778182"/>
          <a:ext cx="2383185" cy="540000"/>
        </a:xfrm>
        <a:prstGeom prst="roundRect">
          <a:avLst/>
        </a:prstGeom>
        <a:solidFill>
          <a:schemeClr val="accent2">
            <a:lumMod val="50000"/>
          </a:schemeClr>
        </a:solidFill>
        <a:effectLst>
          <a:outerShdw blurRad="40000" dist="23000" dir="5400000" rotWithShape="0">
            <a:srgbClr val="000000">
              <a:alpha val="35000"/>
            </a:srgbClr>
          </a:outerShdw>
          <a:reflection blurRad="6350" stA="52000" endA="300" endPos="35000" dir="5400000" sy="-100000" algn="bl" rotWithShape="0"/>
        </a:effectLst>
      </xdr:spPr>
      <xdr:style>
        <a:lnRef idx="0">
          <a:schemeClr val="accent1"/>
        </a:lnRef>
        <a:fillRef idx="3">
          <a:schemeClr val="accent1"/>
        </a:fillRef>
        <a:effectRef idx="3">
          <a:schemeClr val="accent1"/>
        </a:effectRef>
        <a:fontRef idx="minor">
          <a:schemeClr val="lt1"/>
        </a:fontRef>
      </xdr:style>
      <xdr:txBody>
        <a:bodyPr rtlCol="0" anchor="ctr"/>
        <a:lstStyle/>
        <a:p>
          <a:pPr algn="ctr"/>
          <a:r>
            <a:rPr lang="en-IN" sz="1200" b="1">
              <a:solidFill>
                <a:schemeClr val="bg1"/>
              </a:solidFill>
            </a:rPr>
            <a:t>Countif, Countifs,</a:t>
          </a:r>
          <a:r>
            <a:rPr lang="en-IN" sz="1200" b="1" baseline="0">
              <a:solidFill>
                <a:schemeClr val="bg1"/>
              </a:solidFill>
            </a:rPr>
            <a:t> Sumif, Sumifs</a:t>
          </a:r>
          <a:endParaRPr lang="en-IN" sz="1200" b="1">
            <a:solidFill>
              <a:schemeClr val="bg1"/>
            </a:solidFill>
          </a:endParaRPr>
        </a:p>
      </xdr:txBody>
    </xdr:sp>
    <xdr:clientData/>
  </xdr:twoCellAnchor>
  <xdr:twoCellAnchor>
    <xdr:from>
      <xdr:col>11</xdr:col>
      <xdr:colOff>57949</xdr:colOff>
      <xdr:row>7</xdr:row>
      <xdr:rowOff>178996</xdr:rowOff>
    </xdr:from>
    <xdr:to>
      <xdr:col>15</xdr:col>
      <xdr:colOff>20664</xdr:colOff>
      <xdr:row>10</xdr:row>
      <xdr:rowOff>133889</xdr:rowOff>
    </xdr:to>
    <xdr:sp macro="" textlink="">
      <xdr:nvSpPr>
        <xdr:cNvPr id="18" name="Rounded Rectangle 17">
          <a:hlinkClick xmlns:r="http://schemas.openxmlformats.org/officeDocument/2006/relationships" r:id="rId10" tooltip="Click to view Istext, Isnumber, Isblank &amp; Iserror"/>
          <a:extLst>
            <a:ext uri="{FF2B5EF4-FFF2-40B4-BE49-F238E27FC236}">
              <a16:creationId xmlns:a16="http://schemas.microsoft.com/office/drawing/2014/main" id="{00000000-0008-0000-0000-000012000000}"/>
            </a:ext>
          </a:extLst>
        </xdr:cNvPr>
        <xdr:cNvSpPr/>
      </xdr:nvSpPr>
      <xdr:spPr>
        <a:xfrm>
          <a:off x="6793485" y="2083996"/>
          <a:ext cx="2412000" cy="540000"/>
        </a:xfrm>
        <a:prstGeom prst="roundRect">
          <a:avLst/>
        </a:prstGeom>
        <a:solidFill>
          <a:schemeClr val="accent2">
            <a:lumMod val="50000"/>
          </a:schemeClr>
        </a:solidFill>
        <a:effectLst>
          <a:outerShdw blurRad="40000" dist="23000" dir="5400000" rotWithShape="0">
            <a:srgbClr val="000000">
              <a:alpha val="35000"/>
            </a:srgbClr>
          </a:outerShdw>
          <a:reflection blurRad="6350" stA="52000" endA="300" endPos="35000" dir="5400000" sy="-100000" algn="bl" rotWithShape="0"/>
        </a:effectLst>
      </xdr:spPr>
      <xdr:style>
        <a:lnRef idx="0">
          <a:schemeClr val="accent1"/>
        </a:lnRef>
        <a:fillRef idx="3">
          <a:schemeClr val="accent1"/>
        </a:fillRef>
        <a:effectRef idx="3">
          <a:schemeClr val="accent1"/>
        </a:effectRef>
        <a:fontRef idx="minor">
          <a:schemeClr val="lt1"/>
        </a:fontRef>
      </xdr:style>
      <xdr:txBody>
        <a:bodyPr rtlCol="0" anchor="ctr"/>
        <a:lstStyle/>
        <a:p>
          <a:pPr algn="ctr"/>
          <a:r>
            <a:rPr lang="en-IN" sz="1200" b="1">
              <a:solidFill>
                <a:schemeClr val="bg1"/>
              </a:solidFill>
            </a:rPr>
            <a:t>Istext, Isblank, Isnumber, Iserror</a:t>
          </a:r>
        </a:p>
      </xdr:txBody>
    </xdr:sp>
    <xdr:clientData/>
  </xdr:twoCellAnchor>
  <xdr:twoCellAnchor>
    <xdr:from>
      <xdr:col>11</xdr:col>
      <xdr:colOff>57949</xdr:colOff>
      <xdr:row>12</xdr:row>
      <xdr:rowOff>101316</xdr:rowOff>
    </xdr:from>
    <xdr:to>
      <xdr:col>15</xdr:col>
      <xdr:colOff>20664</xdr:colOff>
      <xdr:row>15</xdr:row>
      <xdr:rowOff>69816</xdr:rowOff>
    </xdr:to>
    <xdr:sp macro="" textlink="">
      <xdr:nvSpPr>
        <xdr:cNvPr id="19" name="Rounded Rectangle 18">
          <a:hlinkClick xmlns:r="http://schemas.openxmlformats.org/officeDocument/2006/relationships" r:id="rId11" tooltip="Click to view Shortcuts in excel"/>
          <a:extLst>
            <a:ext uri="{FF2B5EF4-FFF2-40B4-BE49-F238E27FC236}">
              <a16:creationId xmlns:a16="http://schemas.microsoft.com/office/drawing/2014/main" id="{00000000-0008-0000-0000-000013000000}"/>
            </a:ext>
          </a:extLst>
        </xdr:cNvPr>
        <xdr:cNvSpPr/>
      </xdr:nvSpPr>
      <xdr:spPr>
        <a:xfrm>
          <a:off x="6793485" y="2972423"/>
          <a:ext cx="2412000" cy="540000"/>
        </a:xfrm>
        <a:prstGeom prst="roundRect">
          <a:avLst/>
        </a:prstGeom>
        <a:solidFill>
          <a:schemeClr val="accent2">
            <a:lumMod val="50000"/>
          </a:schemeClr>
        </a:solidFill>
        <a:effectLst>
          <a:outerShdw blurRad="40000" dist="23000" dir="5400000" rotWithShape="0">
            <a:srgbClr val="000000">
              <a:alpha val="35000"/>
            </a:srgbClr>
          </a:outerShdw>
          <a:reflection blurRad="6350" stA="52000" endA="300" endPos="35000" dir="5400000" sy="-100000" algn="bl" rotWithShape="0"/>
        </a:effectLst>
      </xdr:spPr>
      <xdr:style>
        <a:lnRef idx="0">
          <a:schemeClr val="accent1"/>
        </a:lnRef>
        <a:fillRef idx="3">
          <a:schemeClr val="accent1"/>
        </a:fillRef>
        <a:effectRef idx="3">
          <a:schemeClr val="accent1"/>
        </a:effectRef>
        <a:fontRef idx="minor">
          <a:schemeClr val="lt1"/>
        </a:fontRef>
      </xdr:style>
      <xdr:txBody>
        <a:bodyPr rtlCol="0" anchor="ctr"/>
        <a:lstStyle/>
        <a:p>
          <a:pPr algn="ctr"/>
          <a:r>
            <a:rPr lang="en-IN" sz="1200" b="1">
              <a:solidFill>
                <a:schemeClr val="bg1"/>
              </a:solidFill>
            </a:rPr>
            <a:t>Short</a:t>
          </a:r>
          <a:r>
            <a:rPr lang="en-IN" sz="1200" b="1" baseline="0">
              <a:solidFill>
                <a:schemeClr val="bg1"/>
              </a:solidFill>
            </a:rPr>
            <a:t>Cuts in Excel</a:t>
          </a:r>
          <a:endParaRPr lang="en-IN" sz="1200" b="1">
            <a:solidFill>
              <a:schemeClr val="bg1"/>
            </a:solidFill>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8</xdr:col>
      <xdr:colOff>638175</xdr:colOff>
      <xdr:row>1</xdr:row>
      <xdr:rowOff>76200</xdr:rowOff>
    </xdr:from>
    <xdr:to>
      <xdr:col>10</xdr:col>
      <xdr:colOff>468406</xdr:colOff>
      <xdr:row>4</xdr:row>
      <xdr:rowOff>253813</xdr:rowOff>
    </xdr:to>
    <xdr:sp macro="" textlink="">
      <xdr:nvSpPr>
        <xdr:cNvPr id="3" name="Left Arrow 15">
          <a:hlinkClick xmlns:r="http://schemas.openxmlformats.org/officeDocument/2006/relationships" r:id="rId1" tooltip="Click to return on Home Tab"/>
          <a:extLst>
            <a:ext uri="{FF2B5EF4-FFF2-40B4-BE49-F238E27FC236}">
              <a16:creationId xmlns:a16="http://schemas.microsoft.com/office/drawing/2014/main" id="{A328A2B5-43BB-4B6B-9380-1264336ABF56}"/>
            </a:ext>
          </a:extLst>
        </xdr:cNvPr>
        <xdr:cNvSpPr/>
      </xdr:nvSpPr>
      <xdr:spPr>
        <a:xfrm>
          <a:off x="8277225" y="276225"/>
          <a:ext cx="1420906" cy="749113"/>
        </a:xfrm>
        <a:prstGeom prst="leftArrow">
          <a:avLst/>
        </a:prstGeom>
        <a:solidFill>
          <a:schemeClr val="accent2">
            <a:lumMod val="50000"/>
          </a:schemeClr>
        </a:solidFill>
        <a:effectLst>
          <a:outerShdw blurRad="40000" dist="23000" dir="5400000" rotWithShape="0">
            <a:srgbClr val="000000">
              <a:alpha val="35000"/>
            </a:srgbClr>
          </a:outerShdw>
          <a:reflection blurRad="6350" stA="52000" endA="300" endPos="35000" dir="5400000" sy="-100000" algn="bl" rotWithShape="0"/>
        </a:effectLst>
      </xdr:spPr>
      <xdr:style>
        <a:lnRef idx="1">
          <a:schemeClr val="accent1"/>
        </a:lnRef>
        <a:fillRef idx="3">
          <a:schemeClr val="accent1"/>
        </a:fillRef>
        <a:effectRef idx="2">
          <a:schemeClr val="accent1"/>
        </a:effectRef>
        <a:fontRef idx="minor">
          <a:schemeClr val="lt1"/>
        </a:fontRef>
      </xdr:style>
      <xdr:txBody>
        <a:bodyPr rtlCol="0" anchor="ctr"/>
        <a:lstStyle/>
        <a:p>
          <a:pPr algn="ctr"/>
          <a:r>
            <a:rPr lang="en-IN" sz="1400" b="1"/>
            <a:t>Home</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3</xdr:col>
      <xdr:colOff>361950</xdr:colOff>
      <xdr:row>1</xdr:row>
      <xdr:rowOff>161925</xdr:rowOff>
    </xdr:from>
    <xdr:to>
      <xdr:col>5</xdr:col>
      <xdr:colOff>563656</xdr:colOff>
      <xdr:row>3</xdr:row>
      <xdr:rowOff>120463</xdr:rowOff>
    </xdr:to>
    <xdr:sp macro="" textlink="">
      <xdr:nvSpPr>
        <xdr:cNvPr id="3" name="Left Arrow 15">
          <a:hlinkClick xmlns:r="http://schemas.openxmlformats.org/officeDocument/2006/relationships" r:id="rId1" tooltip="Click to return on Home Tab"/>
          <a:extLst>
            <a:ext uri="{FF2B5EF4-FFF2-40B4-BE49-F238E27FC236}">
              <a16:creationId xmlns:a16="http://schemas.microsoft.com/office/drawing/2014/main" id="{629D2CA4-E98F-46AE-8993-4AD2FA9D3C74}"/>
            </a:ext>
          </a:extLst>
        </xdr:cNvPr>
        <xdr:cNvSpPr/>
      </xdr:nvSpPr>
      <xdr:spPr>
        <a:xfrm>
          <a:off x="9305925" y="361950"/>
          <a:ext cx="1420906" cy="749113"/>
        </a:xfrm>
        <a:prstGeom prst="leftArrow">
          <a:avLst/>
        </a:prstGeom>
        <a:solidFill>
          <a:schemeClr val="accent2">
            <a:lumMod val="50000"/>
          </a:schemeClr>
        </a:solidFill>
        <a:effectLst>
          <a:outerShdw blurRad="40000" dist="23000" dir="5400000" rotWithShape="0">
            <a:srgbClr val="000000">
              <a:alpha val="35000"/>
            </a:srgbClr>
          </a:outerShdw>
          <a:reflection blurRad="6350" stA="52000" endA="300" endPos="35000" dir="5400000" sy="-100000" algn="bl" rotWithShape="0"/>
        </a:effectLst>
      </xdr:spPr>
      <xdr:style>
        <a:lnRef idx="1">
          <a:schemeClr val="accent1"/>
        </a:lnRef>
        <a:fillRef idx="3">
          <a:schemeClr val="accent1"/>
        </a:fillRef>
        <a:effectRef idx="2">
          <a:schemeClr val="accent1"/>
        </a:effectRef>
        <a:fontRef idx="minor">
          <a:schemeClr val="lt1"/>
        </a:fontRef>
      </xdr:style>
      <xdr:txBody>
        <a:bodyPr rtlCol="0" anchor="ctr"/>
        <a:lstStyle/>
        <a:p>
          <a:pPr algn="ctr"/>
          <a:r>
            <a:rPr lang="en-IN" sz="1400" b="1"/>
            <a:t>Home</a:t>
          </a:r>
        </a:p>
      </xdr:txBody>
    </xdr:sp>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67796</xdr:colOff>
      <xdr:row>3</xdr:row>
      <xdr:rowOff>90944</xdr:rowOff>
    </xdr:from>
    <xdr:to>
      <xdr:col>11</xdr:col>
      <xdr:colOff>33617</xdr:colOff>
      <xdr:row>32</xdr:row>
      <xdr:rowOff>28959</xdr:rowOff>
    </xdr:to>
    <xdr:pic>
      <xdr:nvPicPr>
        <xdr:cNvPr id="11265" name="Picture 1">
          <a:extLst>
            <a:ext uri="{FF2B5EF4-FFF2-40B4-BE49-F238E27FC236}">
              <a16:creationId xmlns:a16="http://schemas.microsoft.com/office/drawing/2014/main" id="{00000000-0008-0000-0B00-0000012C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67796" y="673650"/>
          <a:ext cx="9804586" cy="5529750"/>
        </a:xfrm>
        <a:prstGeom prst="rect">
          <a:avLst/>
        </a:prstGeom>
        <a:noFill/>
        <a:ln w="1">
          <a:noFill/>
          <a:miter lim="800000"/>
          <a:headEnd/>
          <a:tailEnd type="none" w="med" len="med"/>
        </a:ln>
        <a:effectLst/>
      </xdr:spPr>
    </xdr:pic>
    <xdr:clientData/>
  </xdr:twoCellAnchor>
  <xdr:twoCellAnchor>
    <xdr:from>
      <xdr:col>2</xdr:col>
      <xdr:colOff>1210235</xdr:colOff>
      <xdr:row>17</xdr:row>
      <xdr:rowOff>11206</xdr:rowOff>
    </xdr:from>
    <xdr:to>
      <xdr:col>4</xdr:col>
      <xdr:colOff>280147</xdr:colOff>
      <xdr:row>19</xdr:row>
      <xdr:rowOff>134471</xdr:rowOff>
    </xdr:to>
    <xdr:sp macro="" textlink="">
      <xdr:nvSpPr>
        <xdr:cNvPr id="4" name="Rectangular Callout 3">
          <a:extLst>
            <a:ext uri="{FF2B5EF4-FFF2-40B4-BE49-F238E27FC236}">
              <a16:creationId xmlns:a16="http://schemas.microsoft.com/office/drawing/2014/main" id="{00000000-0008-0000-0B00-000004000000}"/>
            </a:ext>
          </a:extLst>
        </xdr:cNvPr>
        <xdr:cNvSpPr/>
      </xdr:nvSpPr>
      <xdr:spPr>
        <a:xfrm>
          <a:off x="3203158" y="3315648"/>
          <a:ext cx="1465816" cy="504265"/>
        </a:xfrm>
        <a:prstGeom prst="wedgeRectCallout">
          <a:avLst>
            <a:gd name="adj1" fmla="val -101940"/>
            <a:gd name="adj2" fmla="val 74509"/>
          </a:avLst>
        </a:prstGeom>
      </xdr:spPr>
      <xdr:style>
        <a:lnRef idx="2">
          <a:schemeClr val="accent1"/>
        </a:lnRef>
        <a:fillRef idx="1">
          <a:schemeClr val="lt1"/>
        </a:fillRef>
        <a:effectRef idx="0">
          <a:schemeClr val="accent1"/>
        </a:effectRef>
        <a:fontRef idx="minor">
          <a:schemeClr val="dk1"/>
        </a:fontRef>
      </xdr:style>
      <xdr:txBody>
        <a:bodyPr rtlCol="0" anchor="ctr"/>
        <a:lstStyle/>
        <a:p>
          <a:pPr algn="ctr"/>
          <a:r>
            <a:rPr lang="en-IN" sz="1100"/>
            <a:t>Excel</a:t>
          </a:r>
          <a:r>
            <a:rPr lang="en-IN" sz="1100" baseline="0"/>
            <a:t> Options Button to control Excel Application</a:t>
          </a:r>
          <a:endParaRPr lang="en-IN" sz="1100"/>
        </a:p>
      </xdr:txBody>
    </xdr:sp>
    <xdr:clientData/>
  </xdr:twoCellAnchor>
  <xdr:twoCellAnchor editAs="oneCell">
    <xdr:from>
      <xdr:col>0</xdr:col>
      <xdr:colOff>67234</xdr:colOff>
      <xdr:row>35</xdr:row>
      <xdr:rowOff>104117</xdr:rowOff>
    </xdr:from>
    <xdr:to>
      <xdr:col>11</xdr:col>
      <xdr:colOff>44822</xdr:colOff>
      <xdr:row>65</xdr:row>
      <xdr:rowOff>121281</xdr:rowOff>
    </xdr:to>
    <xdr:pic>
      <xdr:nvPicPr>
        <xdr:cNvPr id="11266" name="Picture 2">
          <a:extLst>
            <a:ext uri="{FF2B5EF4-FFF2-40B4-BE49-F238E27FC236}">
              <a16:creationId xmlns:a16="http://schemas.microsoft.com/office/drawing/2014/main" id="{00000000-0008-0000-0B00-0000022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7234" y="6850058"/>
          <a:ext cx="9816353" cy="5732164"/>
        </a:xfrm>
        <a:prstGeom prst="rect">
          <a:avLst/>
        </a:prstGeom>
        <a:noFill/>
        <a:ln w="1">
          <a:noFill/>
          <a:miter lim="800000"/>
          <a:headEnd/>
          <a:tailEnd type="none" w="med" len="med"/>
        </a:ln>
        <a:effectLst/>
      </xdr:spPr>
    </xdr:pic>
    <xdr:clientData/>
  </xdr:twoCellAnchor>
  <xdr:twoCellAnchor editAs="oneCell">
    <xdr:from>
      <xdr:col>0</xdr:col>
      <xdr:colOff>0</xdr:colOff>
      <xdr:row>75</xdr:row>
      <xdr:rowOff>0</xdr:rowOff>
    </xdr:from>
    <xdr:to>
      <xdr:col>16</xdr:col>
      <xdr:colOff>123825</xdr:colOff>
      <xdr:row>83</xdr:row>
      <xdr:rowOff>67235</xdr:rowOff>
    </xdr:to>
    <xdr:pic>
      <xdr:nvPicPr>
        <xdr:cNvPr id="11267" name="Picture 3">
          <a:extLst>
            <a:ext uri="{FF2B5EF4-FFF2-40B4-BE49-F238E27FC236}">
              <a16:creationId xmlns:a16="http://schemas.microsoft.com/office/drawing/2014/main" id="{00000000-0008-0000-0B00-0000032C0000}"/>
            </a:ext>
          </a:extLst>
        </xdr:cNvPr>
        <xdr:cNvPicPr>
          <a:picLocks noChangeAspect="1" noChangeArrowheads="1"/>
        </xdr:cNvPicPr>
      </xdr:nvPicPr>
      <xdr:blipFill>
        <a:blip xmlns:r="http://schemas.openxmlformats.org/officeDocument/2006/relationships" r:embed="rId3"/>
        <a:srcRect b="78247"/>
        <a:stretch>
          <a:fillRect/>
        </a:stretch>
      </xdr:blipFill>
      <xdr:spPr bwMode="auto">
        <a:xfrm>
          <a:off x="0" y="14388353"/>
          <a:ext cx="12988178" cy="1591235"/>
        </a:xfrm>
        <a:prstGeom prst="rect">
          <a:avLst/>
        </a:prstGeom>
        <a:noFill/>
        <a:ln w="1">
          <a:noFill/>
          <a:miter lim="800000"/>
          <a:headEnd/>
          <a:tailEnd type="none" w="med" len="med"/>
        </a:ln>
        <a:effectLst/>
      </xdr:spPr>
    </xdr:pic>
    <xdr:clientData/>
  </xdr:twoCellAnchor>
  <xdr:twoCellAnchor>
    <xdr:from>
      <xdr:col>1</xdr:col>
      <xdr:colOff>802342</xdr:colOff>
      <xdr:row>76</xdr:row>
      <xdr:rowOff>141195</xdr:rowOff>
    </xdr:from>
    <xdr:to>
      <xdr:col>2</xdr:col>
      <xdr:colOff>1373842</xdr:colOff>
      <xdr:row>79</xdr:row>
      <xdr:rowOff>73960</xdr:rowOff>
    </xdr:to>
    <xdr:sp macro="" textlink="">
      <xdr:nvSpPr>
        <xdr:cNvPr id="8" name="Rectangular Callout 7">
          <a:extLst>
            <a:ext uri="{FF2B5EF4-FFF2-40B4-BE49-F238E27FC236}">
              <a16:creationId xmlns:a16="http://schemas.microsoft.com/office/drawing/2014/main" id="{00000000-0008-0000-0B00-000008000000}"/>
            </a:ext>
          </a:extLst>
        </xdr:cNvPr>
        <xdr:cNvSpPr/>
      </xdr:nvSpPr>
      <xdr:spPr>
        <a:xfrm>
          <a:off x="1900518" y="14720048"/>
          <a:ext cx="1467971" cy="504265"/>
        </a:xfrm>
        <a:prstGeom prst="wedgeRectCallout">
          <a:avLst>
            <a:gd name="adj1" fmla="val -101940"/>
            <a:gd name="adj2" fmla="val 74509"/>
          </a:avLst>
        </a:prstGeom>
      </xdr:spPr>
      <xdr:style>
        <a:lnRef idx="2">
          <a:schemeClr val="accent1"/>
        </a:lnRef>
        <a:fillRef idx="1">
          <a:schemeClr val="lt1"/>
        </a:fillRef>
        <a:effectRef idx="0">
          <a:schemeClr val="accent1"/>
        </a:effectRef>
        <a:fontRef idx="minor">
          <a:schemeClr val="dk1"/>
        </a:fontRef>
      </xdr:style>
      <xdr:txBody>
        <a:bodyPr rtlCol="0" anchor="ctr"/>
        <a:lstStyle/>
        <a:p>
          <a:pPr algn="ctr"/>
          <a:r>
            <a:rPr lang="en-IN" sz="1100"/>
            <a:t>Format</a:t>
          </a:r>
          <a:r>
            <a:rPr lang="en-IN" sz="1100" baseline="0"/>
            <a:t> Painter</a:t>
          </a:r>
          <a:endParaRPr lang="en-IN" sz="1100"/>
        </a:p>
      </xdr:txBody>
    </xdr:sp>
    <xdr:clientData/>
  </xdr:twoCellAnchor>
  <xdr:twoCellAnchor>
    <xdr:from>
      <xdr:col>12</xdr:col>
      <xdr:colOff>295275</xdr:colOff>
      <xdr:row>1</xdr:row>
      <xdr:rowOff>123825</xdr:rowOff>
    </xdr:from>
    <xdr:to>
      <xdr:col>14</xdr:col>
      <xdr:colOff>496981</xdr:colOff>
      <xdr:row>5</xdr:row>
      <xdr:rowOff>110938</xdr:rowOff>
    </xdr:to>
    <xdr:sp macro="" textlink="">
      <xdr:nvSpPr>
        <xdr:cNvPr id="9" name="Left Arrow 15">
          <a:hlinkClick xmlns:r="http://schemas.openxmlformats.org/officeDocument/2006/relationships" r:id="rId4" tooltip="Click to return on Home Tab"/>
          <a:extLst>
            <a:ext uri="{FF2B5EF4-FFF2-40B4-BE49-F238E27FC236}">
              <a16:creationId xmlns:a16="http://schemas.microsoft.com/office/drawing/2014/main" id="{0E7F9E81-0E58-43B3-9EB7-6B70AFC52E55}"/>
            </a:ext>
          </a:extLst>
        </xdr:cNvPr>
        <xdr:cNvSpPr/>
      </xdr:nvSpPr>
      <xdr:spPr>
        <a:xfrm>
          <a:off x="10744200" y="323850"/>
          <a:ext cx="1420906" cy="749113"/>
        </a:xfrm>
        <a:prstGeom prst="leftArrow">
          <a:avLst/>
        </a:prstGeom>
        <a:solidFill>
          <a:schemeClr val="accent2">
            <a:lumMod val="50000"/>
          </a:schemeClr>
        </a:solidFill>
        <a:effectLst>
          <a:outerShdw blurRad="40000" dist="23000" dir="5400000" rotWithShape="0">
            <a:srgbClr val="000000">
              <a:alpha val="35000"/>
            </a:srgbClr>
          </a:outerShdw>
          <a:reflection blurRad="6350" stA="52000" endA="300" endPos="35000" dir="5400000" sy="-100000" algn="bl" rotWithShape="0"/>
        </a:effectLst>
      </xdr:spPr>
      <xdr:style>
        <a:lnRef idx="1">
          <a:schemeClr val="accent1"/>
        </a:lnRef>
        <a:fillRef idx="3">
          <a:schemeClr val="accent1"/>
        </a:fillRef>
        <a:effectRef idx="2">
          <a:schemeClr val="accent1"/>
        </a:effectRef>
        <a:fontRef idx="minor">
          <a:schemeClr val="lt1"/>
        </a:fontRef>
      </xdr:style>
      <xdr:txBody>
        <a:bodyPr rtlCol="0" anchor="ctr"/>
        <a:lstStyle/>
        <a:p>
          <a:pPr algn="ctr"/>
          <a:r>
            <a:rPr lang="en-IN" sz="1400" b="1"/>
            <a:t>Home</a:t>
          </a: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7</xdr:col>
      <xdr:colOff>257175</xdr:colOff>
      <xdr:row>0</xdr:row>
      <xdr:rowOff>57150</xdr:rowOff>
    </xdr:from>
    <xdr:to>
      <xdr:col>9</xdr:col>
      <xdr:colOff>463644</xdr:colOff>
      <xdr:row>4</xdr:row>
      <xdr:rowOff>44263</xdr:rowOff>
    </xdr:to>
    <xdr:sp macro="" textlink="">
      <xdr:nvSpPr>
        <xdr:cNvPr id="3" name="Left Arrow 15">
          <a:hlinkClick xmlns:r="http://schemas.openxmlformats.org/officeDocument/2006/relationships" r:id="rId1" tooltip="Click to return on Home Tab"/>
          <a:extLst>
            <a:ext uri="{FF2B5EF4-FFF2-40B4-BE49-F238E27FC236}">
              <a16:creationId xmlns:a16="http://schemas.microsoft.com/office/drawing/2014/main" id="{F8C8F3D5-1A78-42DD-AD25-679FD99FE271}"/>
            </a:ext>
          </a:extLst>
        </xdr:cNvPr>
        <xdr:cNvSpPr/>
      </xdr:nvSpPr>
      <xdr:spPr>
        <a:xfrm>
          <a:off x="5553075" y="57150"/>
          <a:ext cx="1425669" cy="749113"/>
        </a:xfrm>
        <a:prstGeom prst="leftArrow">
          <a:avLst/>
        </a:prstGeom>
        <a:solidFill>
          <a:schemeClr val="accent2">
            <a:lumMod val="50000"/>
          </a:schemeClr>
        </a:solidFill>
        <a:effectLst>
          <a:outerShdw blurRad="40000" dist="23000" dir="5400000" rotWithShape="0">
            <a:srgbClr val="000000">
              <a:alpha val="35000"/>
            </a:srgbClr>
          </a:outerShdw>
          <a:reflection blurRad="6350" stA="52000" endA="300" endPos="35000" dir="5400000" sy="-100000" algn="bl" rotWithShape="0"/>
        </a:effectLst>
      </xdr:spPr>
      <xdr:style>
        <a:lnRef idx="1">
          <a:schemeClr val="accent1"/>
        </a:lnRef>
        <a:fillRef idx="3">
          <a:schemeClr val="accent1"/>
        </a:fillRef>
        <a:effectRef idx="2">
          <a:schemeClr val="accent1"/>
        </a:effectRef>
        <a:fontRef idx="minor">
          <a:schemeClr val="lt1"/>
        </a:fontRef>
      </xdr:style>
      <xdr:txBody>
        <a:bodyPr rtlCol="0" anchor="ctr"/>
        <a:lstStyle/>
        <a:p>
          <a:pPr algn="ctr"/>
          <a:r>
            <a:rPr lang="en-IN" sz="1400" b="1"/>
            <a:t>Home</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16</xdr:col>
      <xdr:colOff>212912</xdr:colOff>
      <xdr:row>0</xdr:row>
      <xdr:rowOff>56029</xdr:rowOff>
    </xdr:from>
    <xdr:to>
      <xdr:col>18</xdr:col>
      <xdr:colOff>414618</xdr:colOff>
      <xdr:row>4</xdr:row>
      <xdr:rowOff>33617</xdr:rowOff>
    </xdr:to>
    <xdr:sp macro="" textlink="">
      <xdr:nvSpPr>
        <xdr:cNvPr id="16" name="Left Arrow 15">
          <a:hlinkClick xmlns:r="http://schemas.openxmlformats.org/officeDocument/2006/relationships" r:id="rId1" tooltip="Click to return on Home Tab"/>
          <a:extLst>
            <a:ext uri="{FF2B5EF4-FFF2-40B4-BE49-F238E27FC236}">
              <a16:creationId xmlns:a16="http://schemas.microsoft.com/office/drawing/2014/main" id="{00000000-0008-0000-0100-000010000000}"/>
            </a:ext>
          </a:extLst>
        </xdr:cNvPr>
        <xdr:cNvSpPr/>
      </xdr:nvSpPr>
      <xdr:spPr>
        <a:xfrm>
          <a:off x="10936941" y="56029"/>
          <a:ext cx="1411942" cy="773206"/>
        </a:xfrm>
        <a:prstGeom prst="leftArrow">
          <a:avLst/>
        </a:prstGeom>
        <a:solidFill>
          <a:schemeClr val="accent2">
            <a:lumMod val="50000"/>
          </a:schemeClr>
        </a:solidFill>
        <a:effectLst>
          <a:outerShdw blurRad="40000" dist="23000" dir="5400000" rotWithShape="0">
            <a:srgbClr val="000000">
              <a:alpha val="35000"/>
            </a:srgbClr>
          </a:outerShdw>
          <a:reflection blurRad="6350" stA="52000" endA="300" endPos="35000" dir="5400000" sy="-100000" algn="bl" rotWithShape="0"/>
        </a:effectLst>
      </xdr:spPr>
      <xdr:style>
        <a:lnRef idx="1">
          <a:schemeClr val="accent1"/>
        </a:lnRef>
        <a:fillRef idx="3">
          <a:schemeClr val="accent1"/>
        </a:fillRef>
        <a:effectRef idx="2">
          <a:schemeClr val="accent1"/>
        </a:effectRef>
        <a:fontRef idx="minor">
          <a:schemeClr val="lt1"/>
        </a:fontRef>
      </xdr:style>
      <xdr:txBody>
        <a:bodyPr rtlCol="0" anchor="ctr"/>
        <a:lstStyle/>
        <a:p>
          <a:pPr algn="ctr"/>
          <a:r>
            <a:rPr lang="en-IN" sz="1400" b="1"/>
            <a:t>Home</a:t>
          </a:r>
        </a:p>
      </xdr:txBody>
    </xdr:sp>
    <xdr:clientData/>
  </xdr:twoCellAnchor>
  <xdr:twoCellAnchor>
    <xdr:from>
      <xdr:col>0</xdr:col>
      <xdr:colOff>0</xdr:colOff>
      <xdr:row>25</xdr:row>
      <xdr:rowOff>74612</xdr:rowOff>
    </xdr:from>
    <xdr:to>
      <xdr:col>3</xdr:col>
      <xdr:colOff>228599</xdr:colOff>
      <xdr:row>36</xdr:row>
      <xdr:rowOff>144462</xdr:rowOff>
    </xdr:to>
    <xdr:graphicFrame macro="">
      <xdr:nvGraphicFramePr>
        <xdr:cNvPr id="10" name="Diagram 9">
          <a:extLst>
            <a:ext uri="{FF2B5EF4-FFF2-40B4-BE49-F238E27FC236}">
              <a16:creationId xmlns:a16="http://schemas.microsoft.com/office/drawing/2014/main" id="{00000000-0008-0000-0100-00000A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2" r:lo="rId3" r:qs="rId4" r:cs="rId5"/>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717177</xdr:colOff>
      <xdr:row>6</xdr:row>
      <xdr:rowOff>95717</xdr:rowOff>
    </xdr:from>
    <xdr:to>
      <xdr:col>24</xdr:col>
      <xdr:colOff>287191</xdr:colOff>
      <xdr:row>50</xdr:row>
      <xdr:rowOff>54189</xdr:rowOff>
    </xdr:to>
    <xdr:pic>
      <xdr:nvPicPr>
        <xdr:cNvPr id="2049" name="Picture 1">
          <a:extLst>
            <a:ext uri="{FF2B5EF4-FFF2-40B4-BE49-F238E27FC236}">
              <a16:creationId xmlns:a16="http://schemas.microsoft.com/office/drawing/2014/main" id="{00000000-0008-0000-0200-00000108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1199030" y="1249923"/>
          <a:ext cx="14653132" cy="8340472"/>
        </a:xfrm>
        <a:prstGeom prst="rect">
          <a:avLst/>
        </a:prstGeom>
        <a:ln w="3175" cap="sq">
          <a:solidFill>
            <a:srgbClr val="000000"/>
          </a:solidFill>
          <a:miter lim="800000"/>
        </a:ln>
        <a:effectLst>
          <a:outerShdw blurRad="57150" dist="50800" dir="2700000" algn="tl" rotWithShape="0">
            <a:srgbClr val="000000">
              <a:alpha val="40000"/>
            </a:srgbClr>
          </a:outerShdw>
        </a:effectLst>
      </xdr:spPr>
    </xdr:pic>
    <xdr:clientData/>
  </xdr:twoCellAnchor>
  <xdr:twoCellAnchor>
    <xdr:from>
      <xdr:col>12</xdr:col>
      <xdr:colOff>557892</xdr:colOff>
      <xdr:row>3</xdr:row>
      <xdr:rowOff>122464</xdr:rowOff>
    </xdr:from>
    <xdr:to>
      <xdr:col>15</xdr:col>
      <xdr:colOff>163285</xdr:colOff>
      <xdr:row>5</xdr:row>
      <xdr:rowOff>95249</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8912678" y="707571"/>
          <a:ext cx="1442357" cy="353785"/>
        </a:xfrm>
        <a:prstGeom prst="wedgeRectCallout">
          <a:avLst>
            <a:gd name="adj1" fmla="val 6342"/>
            <a:gd name="adj2" fmla="val 135298"/>
          </a:avLst>
        </a:prstGeom>
      </xdr:spPr>
      <xdr:style>
        <a:lnRef idx="2">
          <a:schemeClr val="accent1"/>
        </a:lnRef>
        <a:fillRef idx="1">
          <a:schemeClr val="lt1"/>
        </a:fillRef>
        <a:effectRef idx="0">
          <a:schemeClr val="accent1"/>
        </a:effectRef>
        <a:fontRef idx="minor">
          <a:schemeClr val="dk1"/>
        </a:fontRef>
      </xdr:style>
      <xdr:txBody>
        <a:bodyPr rtlCol="0" anchor="ctr"/>
        <a:lstStyle/>
        <a:p>
          <a:pPr algn="ctr"/>
          <a:r>
            <a:rPr lang="en-IN" sz="1400" b="1"/>
            <a:t>Title Bar</a:t>
          </a:r>
        </a:p>
      </xdr:txBody>
    </xdr:sp>
    <xdr:clientData/>
  </xdr:twoCellAnchor>
  <xdr:twoCellAnchor>
    <xdr:from>
      <xdr:col>24</xdr:col>
      <xdr:colOff>533399</xdr:colOff>
      <xdr:row>13</xdr:row>
      <xdr:rowOff>179614</xdr:rowOff>
    </xdr:from>
    <xdr:to>
      <xdr:col>27</xdr:col>
      <xdr:colOff>138792</xdr:colOff>
      <xdr:row>15</xdr:row>
      <xdr:rowOff>152399</xdr:rowOff>
    </xdr:to>
    <xdr:sp macro="" textlink="">
      <xdr:nvSpPr>
        <xdr:cNvPr id="9" name="Rectangular Callout 8">
          <a:extLst>
            <a:ext uri="{FF2B5EF4-FFF2-40B4-BE49-F238E27FC236}">
              <a16:creationId xmlns:a16="http://schemas.microsoft.com/office/drawing/2014/main" id="{00000000-0008-0000-0200-000009000000}"/>
            </a:ext>
          </a:extLst>
        </xdr:cNvPr>
        <xdr:cNvSpPr/>
      </xdr:nvSpPr>
      <xdr:spPr>
        <a:xfrm>
          <a:off x="16236042" y="2669721"/>
          <a:ext cx="1442357" cy="353785"/>
        </a:xfrm>
        <a:prstGeom prst="wedgeRectCallout">
          <a:avLst>
            <a:gd name="adj1" fmla="val -98375"/>
            <a:gd name="adj2" fmla="val 158375"/>
          </a:avLst>
        </a:prstGeom>
      </xdr:spPr>
      <xdr:style>
        <a:lnRef idx="2">
          <a:schemeClr val="accent1"/>
        </a:lnRef>
        <a:fillRef idx="1">
          <a:schemeClr val="lt1"/>
        </a:fillRef>
        <a:effectRef idx="0">
          <a:schemeClr val="accent1"/>
        </a:effectRef>
        <a:fontRef idx="minor">
          <a:schemeClr val="dk1"/>
        </a:fontRef>
      </xdr:style>
      <xdr:txBody>
        <a:bodyPr rtlCol="0" anchor="ctr"/>
        <a:lstStyle/>
        <a:p>
          <a:pPr algn="ctr"/>
          <a:r>
            <a:rPr lang="en-IN" sz="1400" b="1"/>
            <a:t>Column</a:t>
          </a:r>
          <a:r>
            <a:rPr lang="en-IN" sz="1400" b="1" baseline="0"/>
            <a:t> Header</a:t>
          </a:r>
          <a:endParaRPr lang="en-IN" sz="1400" b="1"/>
        </a:p>
      </xdr:txBody>
    </xdr:sp>
    <xdr:clientData/>
  </xdr:twoCellAnchor>
  <xdr:twoCellAnchor>
    <xdr:from>
      <xdr:col>16</xdr:col>
      <xdr:colOff>5443</xdr:colOff>
      <xdr:row>5</xdr:row>
      <xdr:rowOff>59870</xdr:rowOff>
    </xdr:from>
    <xdr:to>
      <xdr:col>18</xdr:col>
      <xdr:colOff>223157</xdr:colOff>
      <xdr:row>7</xdr:row>
      <xdr:rowOff>32655</xdr:rowOff>
    </xdr:to>
    <xdr:sp macro="" textlink="">
      <xdr:nvSpPr>
        <xdr:cNvPr id="10" name="Rectangular Callout 9">
          <a:extLst>
            <a:ext uri="{FF2B5EF4-FFF2-40B4-BE49-F238E27FC236}">
              <a16:creationId xmlns:a16="http://schemas.microsoft.com/office/drawing/2014/main" id="{00000000-0008-0000-0200-00000A000000}"/>
            </a:ext>
          </a:extLst>
        </xdr:cNvPr>
        <xdr:cNvSpPr/>
      </xdr:nvSpPr>
      <xdr:spPr>
        <a:xfrm>
          <a:off x="10809514" y="1025977"/>
          <a:ext cx="1442357" cy="353785"/>
        </a:xfrm>
        <a:prstGeom prst="wedgeRectCallout">
          <a:avLst>
            <a:gd name="adj1" fmla="val 6342"/>
            <a:gd name="adj2" fmla="val 135298"/>
          </a:avLst>
        </a:prstGeom>
      </xdr:spPr>
      <xdr:style>
        <a:lnRef idx="2">
          <a:schemeClr val="accent1"/>
        </a:lnRef>
        <a:fillRef idx="1">
          <a:schemeClr val="lt1"/>
        </a:fillRef>
        <a:effectRef idx="0">
          <a:schemeClr val="accent1"/>
        </a:effectRef>
        <a:fontRef idx="minor">
          <a:schemeClr val="dk1"/>
        </a:fontRef>
      </xdr:style>
      <xdr:txBody>
        <a:bodyPr rtlCol="0" anchor="ctr"/>
        <a:lstStyle/>
        <a:p>
          <a:pPr algn="ctr"/>
          <a:r>
            <a:rPr lang="en-IN" sz="1400" b="1"/>
            <a:t>Ribbon</a:t>
          </a:r>
        </a:p>
      </xdr:txBody>
    </xdr:sp>
    <xdr:clientData/>
  </xdr:twoCellAnchor>
  <xdr:twoCellAnchor>
    <xdr:from>
      <xdr:col>1</xdr:col>
      <xdr:colOff>768562</xdr:colOff>
      <xdr:row>3</xdr:row>
      <xdr:rowOff>44981</xdr:rowOff>
    </xdr:from>
    <xdr:to>
      <xdr:col>3</xdr:col>
      <xdr:colOff>587668</xdr:colOff>
      <xdr:row>5</xdr:row>
      <xdr:rowOff>17766</xdr:rowOff>
    </xdr:to>
    <xdr:sp macro="" textlink="">
      <xdr:nvSpPr>
        <xdr:cNvPr id="11" name="Rectangular Callout 10">
          <a:extLst>
            <a:ext uri="{FF2B5EF4-FFF2-40B4-BE49-F238E27FC236}">
              <a16:creationId xmlns:a16="http://schemas.microsoft.com/office/drawing/2014/main" id="{00000000-0008-0000-0200-00000B000000}"/>
            </a:ext>
          </a:extLst>
        </xdr:cNvPr>
        <xdr:cNvSpPr/>
      </xdr:nvSpPr>
      <xdr:spPr>
        <a:xfrm>
          <a:off x="1250415" y="627687"/>
          <a:ext cx="1432753" cy="353785"/>
        </a:xfrm>
        <a:prstGeom prst="wedgeRectCallout">
          <a:avLst>
            <a:gd name="adj1" fmla="val -32337"/>
            <a:gd name="adj2" fmla="val 166067"/>
          </a:avLst>
        </a:prstGeom>
      </xdr:spPr>
      <xdr:style>
        <a:lnRef idx="2">
          <a:schemeClr val="accent1"/>
        </a:lnRef>
        <a:fillRef idx="1">
          <a:schemeClr val="lt1"/>
        </a:fillRef>
        <a:effectRef idx="0">
          <a:schemeClr val="accent1"/>
        </a:effectRef>
        <a:fontRef idx="minor">
          <a:schemeClr val="dk1"/>
        </a:fontRef>
      </xdr:style>
      <xdr:txBody>
        <a:bodyPr rtlCol="0" anchor="ctr"/>
        <a:lstStyle/>
        <a:p>
          <a:pPr algn="ctr"/>
          <a:r>
            <a:rPr lang="en-IN" sz="1400" b="1"/>
            <a:t>File Menu</a:t>
          </a:r>
        </a:p>
      </xdr:txBody>
    </xdr:sp>
    <xdr:clientData/>
  </xdr:twoCellAnchor>
  <xdr:twoCellAnchor>
    <xdr:from>
      <xdr:col>0</xdr:col>
      <xdr:colOff>285750</xdr:colOff>
      <xdr:row>11</xdr:row>
      <xdr:rowOff>27215</xdr:rowOff>
    </xdr:from>
    <xdr:to>
      <xdr:col>2</xdr:col>
      <xdr:colOff>149678</xdr:colOff>
      <xdr:row>14</xdr:row>
      <xdr:rowOff>92527</xdr:rowOff>
    </xdr:to>
    <xdr:sp macro="" textlink="">
      <xdr:nvSpPr>
        <xdr:cNvPr id="12" name="Rectangular Callout 11">
          <a:extLst>
            <a:ext uri="{FF2B5EF4-FFF2-40B4-BE49-F238E27FC236}">
              <a16:creationId xmlns:a16="http://schemas.microsoft.com/office/drawing/2014/main" id="{00000000-0008-0000-0200-00000C000000}"/>
            </a:ext>
          </a:extLst>
        </xdr:cNvPr>
        <xdr:cNvSpPr/>
      </xdr:nvSpPr>
      <xdr:spPr>
        <a:xfrm>
          <a:off x="285750" y="2136322"/>
          <a:ext cx="1156607" cy="636812"/>
        </a:xfrm>
        <a:prstGeom prst="wedgeRectCallout">
          <a:avLst>
            <a:gd name="adj1" fmla="val 61758"/>
            <a:gd name="adj2" fmla="val 104101"/>
          </a:avLst>
        </a:prstGeom>
      </xdr:spPr>
      <xdr:style>
        <a:lnRef idx="2">
          <a:schemeClr val="accent1"/>
        </a:lnRef>
        <a:fillRef idx="1">
          <a:schemeClr val="lt1"/>
        </a:fillRef>
        <a:effectRef idx="0">
          <a:schemeClr val="accent1"/>
        </a:effectRef>
        <a:fontRef idx="minor">
          <a:schemeClr val="dk1"/>
        </a:fontRef>
      </xdr:style>
      <xdr:txBody>
        <a:bodyPr rtlCol="0" anchor="ctr"/>
        <a:lstStyle/>
        <a:p>
          <a:pPr algn="ctr"/>
          <a:r>
            <a:rPr lang="en-IN" sz="1400" b="1"/>
            <a:t>Adress</a:t>
          </a:r>
          <a:r>
            <a:rPr lang="en-IN" sz="1400" b="1" baseline="0"/>
            <a:t> Bar &amp; Name Box</a:t>
          </a:r>
          <a:endParaRPr lang="en-IN" sz="1400" b="1"/>
        </a:p>
      </xdr:txBody>
    </xdr:sp>
    <xdr:clientData/>
  </xdr:twoCellAnchor>
  <xdr:twoCellAnchor>
    <xdr:from>
      <xdr:col>4</xdr:col>
      <xdr:colOff>424541</xdr:colOff>
      <xdr:row>14</xdr:row>
      <xdr:rowOff>20808</xdr:rowOff>
    </xdr:from>
    <xdr:to>
      <xdr:col>6</xdr:col>
      <xdr:colOff>165204</xdr:colOff>
      <xdr:row>15</xdr:row>
      <xdr:rowOff>184093</xdr:rowOff>
    </xdr:to>
    <xdr:sp macro="" textlink="">
      <xdr:nvSpPr>
        <xdr:cNvPr id="13" name="Rectangular Callout 12">
          <a:extLst>
            <a:ext uri="{FF2B5EF4-FFF2-40B4-BE49-F238E27FC236}">
              <a16:creationId xmlns:a16="http://schemas.microsoft.com/office/drawing/2014/main" id="{00000000-0008-0000-0200-00000D000000}"/>
            </a:ext>
          </a:extLst>
        </xdr:cNvPr>
        <xdr:cNvSpPr/>
      </xdr:nvSpPr>
      <xdr:spPr>
        <a:xfrm>
          <a:off x="3326865" y="2699014"/>
          <a:ext cx="1152604" cy="353785"/>
        </a:xfrm>
        <a:prstGeom prst="wedgeRectCallout">
          <a:avLst>
            <a:gd name="adj1" fmla="val 58229"/>
            <a:gd name="adj2" fmla="val 166067"/>
          </a:avLst>
        </a:prstGeom>
      </xdr:spPr>
      <xdr:style>
        <a:lnRef idx="2">
          <a:schemeClr val="accent1"/>
        </a:lnRef>
        <a:fillRef idx="1">
          <a:schemeClr val="lt1"/>
        </a:fillRef>
        <a:effectRef idx="0">
          <a:schemeClr val="accent1"/>
        </a:effectRef>
        <a:fontRef idx="minor">
          <a:schemeClr val="dk1"/>
        </a:fontRef>
      </xdr:style>
      <xdr:txBody>
        <a:bodyPr rtlCol="0" anchor="ctr"/>
        <a:lstStyle/>
        <a:p>
          <a:pPr algn="ctr"/>
          <a:r>
            <a:rPr lang="en-IN" sz="1400" b="1"/>
            <a:t>Row</a:t>
          </a:r>
          <a:r>
            <a:rPr lang="en-IN" sz="1400" b="1" baseline="0"/>
            <a:t> Header</a:t>
          </a:r>
          <a:endParaRPr lang="en-IN" sz="1400" b="1"/>
        </a:p>
      </xdr:txBody>
    </xdr:sp>
    <xdr:clientData/>
  </xdr:twoCellAnchor>
  <xdr:twoCellAnchor>
    <xdr:from>
      <xdr:col>14</xdr:col>
      <xdr:colOff>136071</xdr:colOff>
      <xdr:row>41</xdr:row>
      <xdr:rowOff>108856</xdr:rowOff>
    </xdr:from>
    <xdr:to>
      <xdr:col>17</xdr:col>
      <xdr:colOff>530678</xdr:colOff>
      <xdr:row>44</xdr:row>
      <xdr:rowOff>2719</xdr:rowOff>
    </xdr:to>
    <xdr:sp macro="" textlink="">
      <xdr:nvSpPr>
        <xdr:cNvPr id="14" name="Rectangular Callout 13">
          <a:extLst>
            <a:ext uri="{FF2B5EF4-FFF2-40B4-BE49-F238E27FC236}">
              <a16:creationId xmlns:a16="http://schemas.microsoft.com/office/drawing/2014/main" id="{00000000-0008-0000-0200-00000E000000}"/>
            </a:ext>
          </a:extLst>
        </xdr:cNvPr>
        <xdr:cNvSpPr/>
      </xdr:nvSpPr>
      <xdr:spPr>
        <a:xfrm>
          <a:off x="9715500" y="7932963"/>
          <a:ext cx="2231571" cy="465363"/>
        </a:xfrm>
        <a:prstGeom prst="wedgeRectCallout">
          <a:avLst>
            <a:gd name="adj1" fmla="val 59449"/>
            <a:gd name="adj2" fmla="val 148523"/>
          </a:avLst>
        </a:prstGeom>
      </xdr:spPr>
      <xdr:style>
        <a:lnRef idx="2">
          <a:schemeClr val="accent1"/>
        </a:lnRef>
        <a:fillRef idx="1">
          <a:schemeClr val="lt1"/>
        </a:fillRef>
        <a:effectRef idx="0">
          <a:schemeClr val="accent1"/>
        </a:effectRef>
        <a:fontRef idx="minor">
          <a:schemeClr val="dk1"/>
        </a:fontRef>
      </xdr:style>
      <xdr:txBody>
        <a:bodyPr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n-IN" sz="1400" b="1"/>
            <a:t>Horizontal</a:t>
          </a:r>
          <a:r>
            <a:rPr lang="en-IN" sz="1400" b="1" baseline="0"/>
            <a:t> Scroll Bar</a:t>
          </a:r>
          <a:endParaRPr lang="en-IN" sz="1400"/>
        </a:p>
      </xdr:txBody>
    </xdr:sp>
    <xdr:clientData/>
  </xdr:twoCellAnchor>
  <xdr:twoCellAnchor>
    <xdr:from>
      <xdr:col>24</xdr:col>
      <xdr:colOff>418619</xdr:colOff>
      <xdr:row>33</xdr:row>
      <xdr:rowOff>158803</xdr:rowOff>
    </xdr:from>
    <xdr:to>
      <xdr:col>27</xdr:col>
      <xdr:colOff>445834</xdr:colOff>
      <xdr:row>36</xdr:row>
      <xdr:rowOff>52666</xdr:rowOff>
    </xdr:to>
    <xdr:sp macro="" textlink="">
      <xdr:nvSpPr>
        <xdr:cNvPr id="15" name="Rectangular Callout 14">
          <a:extLst>
            <a:ext uri="{FF2B5EF4-FFF2-40B4-BE49-F238E27FC236}">
              <a16:creationId xmlns:a16="http://schemas.microsoft.com/office/drawing/2014/main" id="{00000000-0008-0000-0200-00000F000000}"/>
            </a:ext>
          </a:extLst>
        </xdr:cNvPr>
        <xdr:cNvSpPr/>
      </xdr:nvSpPr>
      <xdr:spPr>
        <a:xfrm>
          <a:off x="15983590" y="6456509"/>
          <a:ext cx="1842568" cy="465363"/>
        </a:xfrm>
        <a:prstGeom prst="wedgeRectCallout">
          <a:avLst>
            <a:gd name="adj1" fmla="val -61940"/>
            <a:gd name="adj2" fmla="val 232588"/>
          </a:avLst>
        </a:prstGeom>
      </xdr:spPr>
      <xdr:style>
        <a:lnRef idx="2">
          <a:schemeClr val="accent1"/>
        </a:lnRef>
        <a:fillRef idx="1">
          <a:schemeClr val="lt1"/>
        </a:fillRef>
        <a:effectRef idx="0">
          <a:schemeClr val="accent1"/>
        </a:effectRef>
        <a:fontRef idx="minor">
          <a:schemeClr val="dk1"/>
        </a:fontRef>
      </xdr:style>
      <xdr:txBody>
        <a:bodyPr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n-IN" sz="1400" b="1"/>
            <a:t>Vertical</a:t>
          </a:r>
          <a:r>
            <a:rPr lang="en-IN" sz="1400" b="1" baseline="0"/>
            <a:t> Scroll Bar</a:t>
          </a:r>
          <a:endParaRPr lang="en-IN" sz="1400"/>
        </a:p>
      </xdr:txBody>
    </xdr:sp>
    <xdr:clientData/>
  </xdr:twoCellAnchor>
  <xdr:twoCellAnchor>
    <xdr:from>
      <xdr:col>23</xdr:col>
      <xdr:colOff>168729</xdr:colOff>
      <xdr:row>9</xdr:row>
      <xdr:rowOff>100692</xdr:rowOff>
    </xdr:from>
    <xdr:to>
      <xdr:col>25</xdr:col>
      <xdr:colOff>386443</xdr:colOff>
      <xdr:row>11</xdr:row>
      <xdr:rowOff>73477</xdr:rowOff>
    </xdr:to>
    <xdr:sp macro="" textlink="">
      <xdr:nvSpPr>
        <xdr:cNvPr id="16" name="Rectangular Callout 15">
          <a:extLst>
            <a:ext uri="{FF2B5EF4-FFF2-40B4-BE49-F238E27FC236}">
              <a16:creationId xmlns:a16="http://schemas.microsoft.com/office/drawing/2014/main" id="{00000000-0008-0000-0200-000010000000}"/>
            </a:ext>
          </a:extLst>
        </xdr:cNvPr>
        <xdr:cNvSpPr/>
      </xdr:nvSpPr>
      <xdr:spPr>
        <a:xfrm>
          <a:off x="15259050" y="1828799"/>
          <a:ext cx="1442357" cy="353785"/>
        </a:xfrm>
        <a:prstGeom prst="wedgeRectCallout">
          <a:avLst>
            <a:gd name="adj1" fmla="val -98375"/>
            <a:gd name="adj2" fmla="val 158375"/>
          </a:avLst>
        </a:prstGeom>
      </xdr:spPr>
      <xdr:style>
        <a:lnRef idx="2">
          <a:schemeClr val="accent1"/>
        </a:lnRef>
        <a:fillRef idx="1">
          <a:schemeClr val="lt1"/>
        </a:fillRef>
        <a:effectRef idx="0">
          <a:schemeClr val="accent1"/>
        </a:effectRef>
        <a:fontRef idx="minor">
          <a:schemeClr val="dk1"/>
        </a:fontRef>
      </xdr:style>
      <xdr:txBody>
        <a:bodyPr rtlCol="0" anchor="ctr"/>
        <a:lstStyle/>
        <a:p>
          <a:pPr algn="ctr"/>
          <a:r>
            <a:rPr lang="en-IN" sz="1400" b="1"/>
            <a:t>Ribbon</a:t>
          </a:r>
        </a:p>
      </xdr:txBody>
    </xdr:sp>
    <xdr:clientData/>
  </xdr:twoCellAnchor>
  <xdr:twoCellAnchor>
    <xdr:from>
      <xdr:col>25</xdr:col>
      <xdr:colOff>136071</xdr:colOff>
      <xdr:row>44</xdr:row>
      <xdr:rowOff>40823</xdr:rowOff>
    </xdr:from>
    <xdr:to>
      <xdr:col>27</xdr:col>
      <xdr:colOff>220435</xdr:colOff>
      <xdr:row>46</xdr:row>
      <xdr:rowOff>144235</xdr:rowOff>
    </xdr:to>
    <xdr:sp macro="" textlink="">
      <xdr:nvSpPr>
        <xdr:cNvPr id="17" name="Rectangular Callout 16">
          <a:extLst>
            <a:ext uri="{FF2B5EF4-FFF2-40B4-BE49-F238E27FC236}">
              <a16:creationId xmlns:a16="http://schemas.microsoft.com/office/drawing/2014/main" id="{00000000-0008-0000-0200-000011000000}"/>
            </a:ext>
          </a:extLst>
        </xdr:cNvPr>
        <xdr:cNvSpPr/>
      </xdr:nvSpPr>
      <xdr:spPr>
        <a:xfrm>
          <a:off x="16451035" y="8436430"/>
          <a:ext cx="1309007" cy="484412"/>
        </a:xfrm>
        <a:prstGeom prst="wedgeRectCallout">
          <a:avLst>
            <a:gd name="adj1" fmla="val -90006"/>
            <a:gd name="adj2" fmla="val 75284"/>
          </a:avLst>
        </a:prstGeom>
      </xdr:spPr>
      <xdr:style>
        <a:lnRef idx="2">
          <a:schemeClr val="accent1"/>
        </a:lnRef>
        <a:fillRef idx="1">
          <a:schemeClr val="lt1"/>
        </a:fillRef>
        <a:effectRef idx="0">
          <a:schemeClr val="accent1"/>
        </a:effectRef>
        <a:fontRef idx="minor">
          <a:schemeClr val="dk1"/>
        </a:fontRef>
      </xdr:style>
      <xdr:txBody>
        <a:bodyPr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n-IN" sz="1400" b="1"/>
            <a:t>Zoom In /Out</a:t>
          </a:r>
          <a:endParaRPr lang="en-IN" sz="1400"/>
        </a:p>
      </xdr:txBody>
    </xdr:sp>
    <xdr:clientData/>
  </xdr:twoCellAnchor>
  <xdr:twoCellAnchor>
    <xdr:from>
      <xdr:col>20</xdr:col>
      <xdr:colOff>138792</xdr:colOff>
      <xdr:row>42</xdr:row>
      <xdr:rowOff>108857</xdr:rowOff>
    </xdr:from>
    <xdr:to>
      <xdr:col>22</xdr:col>
      <xdr:colOff>223156</xdr:colOff>
      <xdr:row>45</xdr:row>
      <xdr:rowOff>40822</xdr:rowOff>
    </xdr:to>
    <xdr:sp macro="" textlink="">
      <xdr:nvSpPr>
        <xdr:cNvPr id="18" name="Rectangular Callout 17">
          <a:extLst>
            <a:ext uri="{FF2B5EF4-FFF2-40B4-BE49-F238E27FC236}">
              <a16:creationId xmlns:a16="http://schemas.microsoft.com/office/drawing/2014/main" id="{00000000-0008-0000-0200-000012000000}"/>
            </a:ext>
          </a:extLst>
        </xdr:cNvPr>
        <xdr:cNvSpPr/>
      </xdr:nvSpPr>
      <xdr:spPr>
        <a:xfrm>
          <a:off x="13392149" y="8123464"/>
          <a:ext cx="1309007" cy="503465"/>
        </a:xfrm>
        <a:prstGeom prst="wedgeRectCallout">
          <a:avLst>
            <a:gd name="adj1" fmla="val -88967"/>
            <a:gd name="adj2" fmla="val 123932"/>
          </a:avLst>
        </a:prstGeom>
      </xdr:spPr>
      <xdr:style>
        <a:lnRef idx="2">
          <a:schemeClr val="accent1"/>
        </a:lnRef>
        <a:fillRef idx="1">
          <a:schemeClr val="lt1"/>
        </a:fillRef>
        <a:effectRef idx="0">
          <a:schemeClr val="accent1"/>
        </a:effectRef>
        <a:fontRef idx="minor">
          <a:schemeClr val="dk1"/>
        </a:fontRef>
      </xdr:style>
      <xdr:txBody>
        <a:bodyPr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n-IN" sz="1400" b="1"/>
            <a:t>Status Bar</a:t>
          </a:r>
          <a:endParaRPr lang="en-IN" sz="1400"/>
        </a:p>
      </xdr:txBody>
    </xdr:sp>
    <xdr:clientData/>
  </xdr:twoCellAnchor>
  <xdr:twoCellAnchor>
    <xdr:from>
      <xdr:col>5</xdr:col>
      <xdr:colOff>32657</xdr:colOff>
      <xdr:row>41</xdr:row>
      <xdr:rowOff>111579</xdr:rowOff>
    </xdr:from>
    <xdr:to>
      <xdr:col>7</xdr:col>
      <xdr:colOff>117021</xdr:colOff>
      <xdr:row>44</xdr:row>
      <xdr:rowOff>43544</xdr:rowOff>
    </xdr:to>
    <xdr:sp macro="" textlink="">
      <xdr:nvSpPr>
        <xdr:cNvPr id="19" name="Rectangular Callout 18">
          <a:extLst>
            <a:ext uri="{FF2B5EF4-FFF2-40B4-BE49-F238E27FC236}">
              <a16:creationId xmlns:a16="http://schemas.microsoft.com/office/drawing/2014/main" id="{00000000-0008-0000-0200-000013000000}"/>
            </a:ext>
          </a:extLst>
        </xdr:cNvPr>
        <xdr:cNvSpPr/>
      </xdr:nvSpPr>
      <xdr:spPr>
        <a:xfrm>
          <a:off x="3774621" y="7935686"/>
          <a:ext cx="1309007" cy="503465"/>
        </a:xfrm>
        <a:prstGeom prst="wedgeRectCallout">
          <a:avLst>
            <a:gd name="adj1" fmla="val -88967"/>
            <a:gd name="adj2" fmla="val 123932"/>
          </a:avLst>
        </a:prstGeom>
      </xdr:spPr>
      <xdr:style>
        <a:lnRef idx="2">
          <a:schemeClr val="accent1"/>
        </a:lnRef>
        <a:fillRef idx="1">
          <a:schemeClr val="lt1"/>
        </a:fillRef>
        <a:effectRef idx="0">
          <a:schemeClr val="accent1"/>
        </a:effectRef>
        <a:fontRef idx="minor">
          <a:schemeClr val="dk1"/>
        </a:fontRef>
      </xdr:style>
      <xdr:txBody>
        <a:bodyPr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n-IN" sz="1400" b="1"/>
            <a:t>Sheet Tabs</a:t>
          </a:r>
          <a:endParaRPr lang="en-IN" sz="1400"/>
        </a:p>
      </xdr:txBody>
    </xdr:sp>
    <xdr:clientData/>
  </xdr:twoCellAnchor>
  <xdr:twoCellAnchor>
    <xdr:from>
      <xdr:col>6</xdr:col>
      <xdr:colOff>602775</xdr:colOff>
      <xdr:row>20</xdr:row>
      <xdr:rowOff>188665</xdr:rowOff>
    </xdr:from>
    <xdr:to>
      <xdr:col>9</xdr:col>
      <xdr:colOff>215371</xdr:colOff>
      <xdr:row>22</xdr:row>
      <xdr:rowOff>161450</xdr:rowOff>
    </xdr:to>
    <xdr:sp macro="" textlink="">
      <xdr:nvSpPr>
        <xdr:cNvPr id="20" name="Rectangular Callout 19">
          <a:extLst>
            <a:ext uri="{FF2B5EF4-FFF2-40B4-BE49-F238E27FC236}">
              <a16:creationId xmlns:a16="http://schemas.microsoft.com/office/drawing/2014/main" id="{00000000-0008-0000-0200-000014000000}"/>
            </a:ext>
          </a:extLst>
        </xdr:cNvPr>
        <xdr:cNvSpPr/>
      </xdr:nvSpPr>
      <xdr:spPr>
        <a:xfrm>
          <a:off x="4917040" y="4009871"/>
          <a:ext cx="1427949" cy="353785"/>
        </a:xfrm>
        <a:prstGeom prst="wedgeRectCallout">
          <a:avLst>
            <a:gd name="adj1" fmla="val 8199"/>
            <a:gd name="adj2" fmla="val -301766"/>
          </a:avLst>
        </a:prstGeom>
      </xdr:spPr>
      <xdr:style>
        <a:lnRef idx="2">
          <a:schemeClr val="accent1"/>
        </a:lnRef>
        <a:fillRef idx="1">
          <a:schemeClr val="lt1"/>
        </a:fillRef>
        <a:effectRef idx="0">
          <a:schemeClr val="accent1"/>
        </a:effectRef>
        <a:fontRef idx="minor">
          <a:schemeClr val="dk1"/>
        </a:fontRef>
      </xdr:style>
      <xdr:txBody>
        <a:bodyPr rtlCol="0" anchor="ctr"/>
        <a:lstStyle/>
        <a:p>
          <a:pPr algn="ctr"/>
          <a:r>
            <a:rPr lang="en-IN" sz="1400" b="1"/>
            <a:t>Formula Bar</a:t>
          </a:r>
        </a:p>
      </xdr:txBody>
    </xdr:sp>
    <xdr:clientData/>
  </xdr:twoCellAnchor>
  <xdr:twoCellAnchor>
    <xdr:from>
      <xdr:col>2</xdr:col>
      <xdr:colOff>190500</xdr:colOff>
      <xdr:row>27</xdr:row>
      <xdr:rowOff>81643</xdr:rowOff>
    </xdr:from>
    <xdr:to>
      <xdr:col>24</xdr:col>
      <xdr:colOff>149678</xdr:colOff>
      <xdr:row>28</xdr:row>
      <xdr:rowOff>163286</xdr:rowOff>
    </xdr:to>
    <xdr:sp macro="" textlink="">
      <xdr:nvSpPr>
        <xdr:cNvPr id="21" name="Rectangle 20">
          <a:extLst>
            <a:ext uri="{FF2B5EF4-FFF2-40B4-BE49-F238E27FC236}">
              <a16:creationId xmlns:a16="http://schemas.microsoft.com/office/drawing/2014/main" id="{00000000-0008-0000-0200-000015000000}"/>
            </a:ext>
          </a:extLst>
        </xdr:cNvPr>
        <xdr:cNvSpPr/>
      </xdr:nvSpPr>
      <xdr:spPr>
        <a:xfrm>
          <a:off x="1483179" y="5238750"/>
          <a:ext cx="14369142" cy="272143"/>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IN" sz="1100"/>
        </a:p>
      </xdr:txBody>
    </xdr:sp>
    <xdr:clientData/>
  </xdr:twoCellAnchor>
  <xdr:twoCellAnchor>
    <xdr:from>
      <xdr:col>13</xdr:col>
      <xdr:colOff>77189</xdr:colOff>
      <xdr:row>19</xdr:row>
      <xdr:rowOff>92033</xdr:rowOff>
    </xdr:from>
    <xdr:to>
      <xdr:col>15</xdr:col>
      <xdr:colOff>294903</xdr:colOff>
      <xdr:row>21</xdr:row>
      <xdr:rowOff>64818</xdr:rowOff>
    </xdr:to>
    <xdr:sp macro="" textlink="">
      <xdr:nvSpPr>
        <xdr:cNvPr id="22" name="Rectangular Callout 21">
          <a:extLst>
            <a:ext uri="{FF2B5EF4-FFF2-40B4-BE49-F238E27FC236}">
              <a16:creationId xmlns:a16="http://schemas.microsoft.com/office/drawing/2014/main" id="{00000000-0008-0000-0200-000016000000}"/>
            </a:ext>
          </a:extLst>
        </xdr:cNvPr>
        <xdr:cNvSpPr/>
      </xdr:nvSpPr>
      <xdr:spPr>
        <a:xfrm>
          <a:off x="9044296" y="3725140"/>
          <a:ext cx="1442357" cy="353785"/>
        </a:xfrm>
        <a:prstGeom prst="wedgeRectCallout">
          <a:avLst>
            <a:gd name="adj1" fmla="val -98375"/>
            <a:gd name="adj2" fmla="val 158375"/>
          </a:avLst>
        </a:prstGeom>
      </xdr:spPr>
      <xdr:style>
        <a:lnRef idx="2">
          <a:schemeClr val="accent1"/>
        </a:lnRef>
        <a:fillRef idx="1">
          <a:schemeClr val="lt1"/>
        </a:fillRef>
        <a:effectRef idx="0">
          <a:schemeClr val="accent1"/>
        </a:effectRef>
        <a:fontRef idx="minor">
          <a:schemeClr val="dk1"/>
        </a:fontRef>
      </xdr:style>
      <xdr:txBody>
        <a:bodyPr rtlCol="0" anchor="ctr"/>
        <a:lstStyle/>
        <a:p>
          <a:pPr algn="ctr"/>
          <a:r>
            <a:rPr lang="en-IN" sz="1400" b="1"/>
            <a:t>Columns</a:t>
          </a:r>
        </a:p>
      </xdr:txBody>
    </xdr:sp>
    <xdr:clientData/>
  </xdr:twoCellAnchor>
  <xdr:twoCellAnchor>
    <xdr:from>
      <xdr:col>11</xdr:col>
      <xdr:colOff>238991</xdr:colOff>
      <xdr:row>18</xdr:row>
      <xdr:rowOff>68035</xdr:rowOff>
    </xdr:from>
    <xdr:to>
      <xdr:col>12</xdr:col>
      <xdr:colOff>163285</xdr:colOff>
      <xdr:row>45</xdr:row>
      <xdr:rowOff>135082</xdr:rowOff>
    </xdr:to>
    <xdr:sp macro="" textlink="">
      <xdr:nvSpPr>
        <xdr:cNvPr id="23" name="Rectangle 22">
          <a:extLst>
            <a:ext uri="{FF2B5EF4-FFF2-40B4-BE49-F238E27FC236}">
              <a16:creationId xmlns:a16="http://schemas.microsoft.com/office/drawing/2014/main" id="{00000000-0008-0000-0200-000017000000}"/>
            </a:ext>
          </a:extLst>
        </xdr:cNvPr>
        <xdr:cNvSpPr/>
      </xdr:nvSpPr>
      <xdr:spPr>
        <a:xfrm>
          <a:off x="7818170" y="3510642"/>
          <a:ext cx="699901" cy="5210547"/>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IN" sz="1100"/>
        </a:p>
      </xdr:txBody>
    </xdr:sp>
    <xdr:clientData/>
  </xdr:twoCellAnchor>
  <xdr:twoCellAnchor>
    <xdr:from>
      <xdr:col>6</xdr:col>
      <xdr:colOff>563335</xdr:colOff>
      <xdr:row>31</xdr:row>
      <xdr:rowOff>109352</xdr:rowOff>
    </xdr:from>
    <xdr:to>
      <xdr:col>9</xdr:col>
      <xdr:colOff>168728</xdr:colOff>
      <xdr:row>33</xdr:row>
      <xdr:rowOff>82137</xdr:rowOff>
    </xdr:to>
    <xdr:sp macro="" textlink="">
      <xdr:nvSpPr>
        <xdr:cNvPr id="24" name="Rectangular Callout 23">
          <a:extLst>
            <a:ext uri="{FF2B5EF4-FFF2-40B4-BE49-F238E27FC236}">
              <a16:creationId xmlns:a16="http://schemas.microsoft.com/office/drawing/2014/main" id="{00000000-0008-0000-0200-000018000000}"/>
            </a:ext>
          </a:extLst>
        </xdr:cNvPr>
        <xdr:cNvSpPr/>
      </xdr:nvSpPr>
      <xdr:spPr>
        <a:xfrm>
          <a:off x="4917621" y="6028459"/>
          <a:ext cx="1442357" cy="353785"/>
        </a:xfrm>
        <a:prstGeom prst="wedgeRectCallout">
          <a:avLst>
            <a:gd name="adj1" fmla="val -23847"/>
            <a:gd name="adj2" fmla="val -230087"/>
          </a:avLst>
        </a:prstGeom>
      </xdr:spPr>
      <xdr:style>
        <a:lnRef idx="2">
          <a:schemeClr val="accent1"/>
        </a:lnRef>
        <a:fillRef idx="1">
          <a:schemeClr val="lt1"/>
        </a:fillRef>
        <a:effectRef idx="0">
          <a:schemeClr val="accent1"/>
        </a:effectRef>
        <a:fontRef idx="minor">
          <a:schemeClr val="dk1"/>
        </a:fontRef>
      </xdr:style>
      <xdr:txBody>
        <a:bodyPr rtlCol="0" anchor="ctr"/>
        <a:lstStyle/>
        <a:p>
          <a:pPr algn="ctr"/>
          <a:r>
            <a:rPr lang="en-IN" sz="1400" b="1"/>
            <a:t>Rows</a:t>
          </a:r>
        </a:p>
      </xdr:txBody>
    </xdr:sp>
    <xdr:clientData/>
  </xdr:twoCellAnchor>
  <xdr:twoCellAnchor>
    <xdr:from>
      <xdr:col>13</xdr:col>
      <xdr:colOff>552450</xdr:colOff>
      <xdr:row>31</xdr:row>
      <xdr:rowOff>58881</xdr:rowOff>
    </xdr:from>
    <xdr:to>
      <xdr:col>16</xdr:col>
      <xdr:colOff>164028</xdr:colOff>
      <xdr:row>33</xdr:row>
      <xdr:rowOff>31666</xdr:rowOff>
    </xdr:to>
    <xdr:sp macro="" textlink="">
      <xdr:nvSpPr>
        <xdr:cNvPr id="25" name="Rectangular Callout 24">
          <a:extLst>
            <a:ext uri="{FF2B5EF4-FFF2-40B4-BE49-F238E27FC236}">
              <a16:creationId xmlns:a16="http://schemas.microsoft.com/office/drawing/2014/main" id="{00000000-0008-0000-0200-000019000000}"/>
            </a:ext>
          </a:extLst>
        </xdr:cNvPr>
        <xdr:cNvSpPr/>
      </xdr:nvSpPr>
      <xdr:spPr>
        <a:xfrm>
          <a:off x="9488632" y="5981699"/>
          <a:ext cx="1429987" cy="353785"/>
        </a:xfrm>
        <a:prstGeom prst="wedgeRectCallout">
          <a:avLst>
            <a:gd name="adj1" fmla="val -134707"/>
            <a:gd name="adj2" fmla="val -203864"/>
          </a:avLst>
        </a:prstGeom>
      </xdr:spPr>
      <xdr:style>
        <a:lnRef idx="2">
          <a:schemeClr val="accent1"/>
        </a:lnRef>
        <a:fillRef idx="1">
          <a:schemeClr val="lt1"/>
        </a:fillRef>
        <a:effectRef idx="0">
          <a:schemeClr val="accent1"/>
        </a:effectRef>
        <a:fontRef idx="minor">
          <a:schemeClr val="dk1"/>
        </a:fontRef>
      </xdr:style>
      <xdr:txBody>
        <a:bodyPr rtlCol="0" anchor="ctr"/>
        <a:lstStyle/>
        <a:p>
          <a:pPr algn="ctr"/>
          <a:r>
            <a:rPr lang="en-IN" sz="1400" b="1"/>
            <a:t>Cell</a:t>
          </a:r>
        </a:p>
      </xdr:txBody>
    </xdr:sp>
    <xdr:clientData/>
  </xdr:twoCellAnchor>
  <xdr:twoCellAnchor>
    <xdr:from>
      <xdr:col>4</xdr:col>
      <xdr:colOff>624692</xdr:colOff>
      <xdr:row>3</xdr:row>
      <xdr:rowOff>67786</xdr:rowOff>
    </xdr:from>
    <xdr:to>
      <xdr:col>7</xdr:col>
      <xdr:colOff>338941</xdr:colOff>
      <xdr:row>5</xdr:row>
      <xdr:rowOff>40571</xdr:rowOff>
    </xdr:to>
    <xdr:sp macro="" textlink="">
      <xdr:nvSpPr>
        <xdr:cNvPr id="26" name="Rectangular Callout 25">
          <a:extLst>
            <a:ext uri="{FF2B5EF4-FFF2-40B4-BE49-F238E27FC236}">
              <a16:creationId xmlns:a16="http://schemas.microsoft.com/office/drawing/2014/main" id="{00000000-0008-0000-0200-00001A000000}"/>
            </a:ext>
          </a:extLst>
        </xdr:cNvPr>
        <xdr:cNvSpPr/>
      </xdr:nvSpPr>
      <xdr:spPr>
        <a:xfrm>
          <a:off x="3551465" y="656604"/>
          <a:ext cx="1740476" cy="353785"/>
        </a:xfrm>
        <a:prstGeom prst="wedgeRectCallout">
          <a:avLst>
            <a:gd name="adj1" fmla="val -91139"/>
            <a:gd name="adj2" fmla="val 601033"/>
          </a:avLst>
        </a:prstGeom>
      </xdr:spPr>
      <xdr:style>
        <a:lnRef idx="2">
          <a:schemeClr val="accent1"/>
        </a:lnRef>
        <a:fillRef idx="1">
          <a:schemeClr val="lt1"/>
        </a:fillRef>
        <a:effectRef idx="0">
          <a:schemeClr val="accent1"/>
        </a:effectRef>
        <a:fontRef idx="minor">
          <a:schemeClr val="dk1"/>
        </a:fontRef>
      </xdr:style>
      <xdr:txBody>
        <a:bodyPr rtlCol="0" anchor="ctr"/>
        <a:lstStyle/>
        <a:p>
          <a:pPr algn="ctr"/>
          <a:r>
            <a:rPr lang="en-IN" sz="1400" b="1"/>
            <a:t>Quick Acces Toolbar</a:t>
          </a:r>
        </a:p>
      </xdr:txBody>
    </xdr:sp>
    <xdr:clientData/>
  </xdr:twoCellAnchor>
  <xdr:twoCellAnchor>
    <xdr:from>
      <xdr:col>2</xdr:col>
      <xdr:colOff>278866</xdr:colOff>
      <xdr:row>22</xdr:row>
      <xdr:rowOff>68034</xdr:rowOff>
    </xdr:from>
    <xdr:to>
      <xdr:col>3</xdr:col>
      <xdr:colOff>624646</xdr:colOff>
      <xdr:row>24</xdr:row>
      <xdr:rowOff>40819</xdr:rowOff>
    </xdr:to>
    <xdr:sp macro="" textlink="">
      <xdr:nvSpPr>
        <xdr:cNvPr id="27" name="Rectangular Callout 26">
          <a:extLst>
            <a:ext uri="{FF2B5EF4-FFF2-40B4-BE49-F238E27FC236}">
              <a16:creationId xmlns:a16="http://schemas.microsoft.com/office/drawing/2014/main" id="{00000000-0008-0000-0200-00001B000000}"/>
            </a:ext>
          </a:extLst>
        </xdr:cNvPr>
        <xdr:cNvSpPr/>
      </xdr:nvSpPr>
      <xdr:spPr>
        <a:xfrm>
          <a:off x="1567542" y="4270240"/>
          <a:ext cx="1152604" cy="353785"/>
        </a:xfrm>
        <a:prstGeom prst="wedgeRectCallout">
          <a:avLst>
            <a:gd name="adj1" fmla="val -37049"/>
            <a:gd name="adj2" fmla="val -198187"/>
          </a:avLst>
        </a:prstGeom>
      </xdr:spPr>
      <xdr:style>
        <a:lnRef idx="2">
          <a:schemeClr val="accent1"/>
        </a:lnRef>
        <a:fillRef idx="1">
          <a:schemeClr val="lt1"/>
        </a:fillRef>
        <a:effectRef idx="0">
          <a:schemeClr val="accent1"/>
        </a:effectRef>
        <a:fontRef idx="minor">
          <a:schemeClr val="dk1"/>
        </a:fontRef>
      </xdr:style>
      <xdr:txBody>
        <a:bodyPr rtlCol="0" anchor="ctr"/>
        <a:lstStyle/>
        <a:p>
          <a:pPr algn="ctr"/>
          <a:r>
            <a:rPr lang="en-IN" sz="1400" b="1"/>
            <a:t>Active Cell</a:t>
          </a:r>
        </a:p>
      </xdr:txBody>
    </xdr:sp>
    <xdr:clientData/>
  </xdr:twoCellAnchor>
  <xdr:twoCellAnchor>
    <xdr:from>
      <xdr:col>3</xdr:col>
      <xdr:colOff>487294</xdr:colOff>
      <xdr:row>20</xdr:row>
      <xdr:rowOff>18726</xdr:rowOff>
    </xdr:from>
    <xdr:to>
      <xdr:col>5</xdr:col>
      <xdr:colOff>448234</xdr:colOff>
      <xdr:row>21</xdr:row>
      <xdr:rowOff>179294</xdr:rowOff>
    </xdr:to>
    <xdr:sp macro="" textlink="">
      <xdr:nvSpPr>
        <xdr:cNvPr id="28" name="Rectangular Callout 27">
          <a:extLst>
            <a:ext uri="{FF2B5EF4-FFF2-40B4-BE49-F238E27FC236}">
              <a16:creationId xmlns:a16="http://schemas.microsoft.com/office/drawing/2014/main" id="{00000000-0008-0000-0200-00001C000000}"/>
            </a:ext>
          </a:extLst>
        </xdr:cNvPr>
        <xdr:cNvSpPr/>
      </xdr:nvSpPr>
      <xdr:spPr>
        <a:xfrm>
          <a:off x="2582794" y="3839932"/>
          <a:ext cx="1574587" cy="351068"/>
        </a:xfrm>
        <a:prstGeom prst="wedgeRectCallout">
          <a:avLst>
            <a:gd name="adj1" fmla="val -73422"/>
            <a:gd name="adj2" fmla="val -57742"/>
          </a:avLst>
        </a:prstGeom>
      </xdr:spPr>
      <xdr:style>
        <a:lnRef idx="2">
          <a:schemeClr val="accent1"/>
        </a:lnRef>
        <a:fillRef idx="1">
          <a:schemeClr val="lt1"/>
        </a:fillRef>
        <a:effectRef idx="0">
          <a:schemeClr val="accent1"/>
        </a:effectRef>
        <a:fontRef idx="minor">
          <a:schemeClr val="dk1"/>
        </a:fontRef>
      </xdr:style>
      <xdr:txBody>
        <a:bodyPr rtlCol="0" anchor="ctr"/>
        <a:lstStyle/>
        <a:p>
          <a:pPr algn="ctr"/>
          <a:r>
            <a:rPr lang="en-IN" sz="1400" b="1"/>
            <a:t>Insertion Point</a:t>
          </a:r>
        </a:p>
      </xdr:txBody>
    </xdr:sp>
    <xdr:clientData/>
  </xdr:twoCellAnchor>
  <xdr:twoCellAnchor>
    <xdr:from>
      <xdr:col>15</xdr:col>
      <xdr:colOff>362511</xdr:colOff>
      <xdr:row>0</xdr:row>
      <xdr:rowOff>34178</xdr:rowOff>
    </xdr:from>
    <xdr:to>
      <xdr:col>17</xdr:col>
      <xdr:colOff>573181</xdr:colOff>
      <xdr:row>4</xdr:row>
      <xdr:rowOff>10085</xdr:rowOff>
    </xdr:to>
    <xdr:sp macro="" textlink="">
      <xdr:nvSpPr>
        <xdr:cNvPr id="29" name="Left Arrow 15">
          <a:hlinkClick xmlns:r="http://schemas.openxmlformats.org/officeDocument/2006/relationships" r:id="rId2" tooltip="Click to return on Home Tab"/>
          <a:extLst>
            <a:ext uri="{FF2B5EF4-FFF2-40B4-BE49-F238E27FC236}">
              <a16:creationId xmlns:a16="http://schemas.microsoft.com/office/drawing/2014/main" id="{D0012330-912A-4CDD-84DC-11453B2A1698}"/>
            </a:ext>
          </a:extLst>
        </xdr:cNvPr>
        <xdr:cNvSpPr/>
      </xdr:nvSpPr>
      <xdr:spPr>
        <a:xfrm>
          <a:off x="10516161" y="34178"/>
          <a:ext cx="1429870" cy="747432"/>
        </a:xfrm>
        <a:prstGeom prst="leftArrow">
          <a:avLst/>
        </a:prstGeom>
        <a:solidFill>
          <a:schemeClr val="accent2">
            <a:lumMod val="50000"/>
          </a:schemeClr>
        </a:solidFill>
        <a:effectLst>
          <a:outerShdw blurRad="40000" dist="23000" dir="5400000" rotWithShape="0">
            <a:srgbClr val="000000">
              <a:alpha val="35000"/>
            </a:srgbClr>
          </a:outerShdw>
          <a:reflection blurRad="6350" stA="52000" endA="300" endPos="35000" dir="5400000" sy="-100000" algn="bl" rotWithShape="0"/>
        </a:effectLst>
      </xdr:spPr>
      <xdr:style>
        <a:lnRef idx="1">
          <a:schemeClr val="accent1"/>
        </a:lnRef>
        <a:fillRef idx="3">
          <a:schemeClr val="accent1"/>
        </a:fillRef>
        <a:effectRef idx="2">
          <a:schemeClr val="accent1"/>
        </a:effectRef>
        <a:fontRef idx="minor">
          <a:schemeClr val="lt1"/>
        </a:fontRef>
      </xdr:style>
      <xdr:txBody>
        <a:bodyPr rtlCol="0" anchor="ctr"/>
        <a:lstStyle/>
        <a:p>
          <a:pPr algn="ctr"/>
          <a:r>
            <a:rPr lang="en-IN" sz="1400" b="1"/>
            <a:t>Home</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9</xdr:col>
      <xdr:colOff>0</xdr:colOff>
      <xdr:row>3</xdr:row>
      <xdr:rowOff>0</xdr:rowOff>
    </xdr:from>
    <xdr:to>
      <xdr:col>11</xdr:col>
      <xdr:colOff>96931</xdr:colOff>
      <xdr:row>6</xdr:row>
      <xdr:rowOff>177613</xdr:rowOff>
    </xdr:to>
    <xdr:sp macro="" textlink="">
      <xdr:nvSpPr>
        <xdr:cNvPr id="4" name="Left Arrow 15">
          <a:hlinkClick xmlns:r="http://schemas.openxmlformats.org/officeDocument/2006/relationships" r:id="rId1" tooltip="Click to return on Home Tab"/>
          <a:extLst>
            <a:ext uri="{FF2B5EF4-FFF2-40B4-BE49-F238E27FC236}">
              <a16:creationId xmlns:a16="http://schemas.microsoft.com/office/drawing/2014/main" id="{AE2595C5-D573-432C-9332-4EA0A9E9DA75}"/>
            </a:ext>
          </a:extLst>
        </xdr:cNvPr>
        <xdr:cNvSpPr/>
      </xdr:nvSpPr>
      <xdr:spPr>
        <a:xfrm>
          <a:off x="10382250" y="581025"/>
          <a:ext cx="1420906" cy="749113"/>
        </a:xfrm>
        <a:prstGeom prst="leftArrow">
          <a:avLst/>
        </a:prstGeom>
        <a:solidFill>
          <a:schemeClr val="accent2">
            <a:lumMod val="50000"/>
          </a:schemeClr>
        </a:solidFill>
        <a:effectLst>
          <a:outerShdw blurRad="40000" dist="23000" dir="5400000" rotWithShape="0">
            <a:srgbClr val="000000">
              <a:alpha val="35000"/>
            </a:srgbClr>
          </a:outerShdw>
          <a:reflection blurRad="6350" stA="52000" endA="300" endPos="35000" dir="5400000" sy="-100000" algn="bl" rotWithShape="0"/>
        </a:effectLst>
      </xdr:spPr>
      <xdr:style>
        <a:lnRef idx="1">
          <a:schemeClr val="accent1"/>
        </a:lnRef>
        <a:fillRef idx="3">
          <a:schemeClr val="accent1"/>
        </a:fillRef>
        <a:effectRef idx="2">
          <a:schemeClr val="accent1"/>
        </a:effectRef>
        <a:fontRef idx="minor">
          <a:schemeClr val="lt1"/>
        </a:fontRef>
      </xdr:style>
      <xdr:txBody>
        <a:bodyPr rtlCol="0" anchor="ctr"/>
        <a:lstStyle/>
        <a:p>
          <a:pPr algn="ctr"/>
          <a:r>
            <a:rPr lang="en-IN" sz="1400" b="1"/>
            <a:t>Home</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7</xdr:col>
      <xdr:colOff>593481</xdr:colOff>
      <xdr:row>30</xdr:row>
      <xdr:rowOff>73269</xdr:rowOff>
    </xdr:from>
    <xdr:to>
      <xdr:col>8</xdr:col>
      <xdr:colOff>337038</xdr:colOff>
      <xdr:row>32</xdr:row>
      <xdr:rowOff>175846</xdr:rowOff>
    </xdr:to>
    <xdr:sp macro="" textlink="">
      <xdr:nvSpPr>
        <xdr:cNvPr id="2" name="Parallelogram 1">
          <a:hlinkClick xmlns:r="http://schemas.openxmlformats.org/officeDocument/2006/relationships" r:id="rId1"/>
          <a:extLst>
            <a:ext uri="{FF2B5EF4-FFF2-40B4-BE49-F238E27FC236}">
              <a16:creationId xmlns:a16="http://schemas.microsoft.com/office/drawing/2014/main" id="{00000000-0008-0000-0400-000002000000}"/>
            </a:ext>
          </a:extLst>
        </xdr:cNvPr>
        <xdr:cNvSpPr/>
      </xdr:nvSpPr>
      <xdr:spPr>
        <a:xfrm>
          <a:off x="6938596" y="5912827"/>
          <a:ext cx="351692" cy="483577"/>
        </a:xfrm>
        <a:prstGeom prst="parallelogram">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8</xdr:col>
      <xdr:colOff>104775</xdr:colOff>
      <xdr:row>1</xdr:row>
      <xdr:rowOff>57150</xdr:rowOff>
    </xdr:from>
    <xdr:to>
      <xdr:col>10</xdr:col>
      <xdr:colOff>306481</xdr:colOff>
      <xdr:row>4</xdr:row>
      <xdr:rowOff>234763</xdr:rowOff>
    </xdr:to>
    <xdr:sp macro="" textlink="">
      <xdr:nvSpPr>
        <xdr:cNvPr id="4" name="Left Arrow 15">
          <a:hlinkClick xmlns:r="http://schemas.openxmlformats.org/officeDocument/2006/relationships" r:id="rId2" tooltip="Click to return on Home Tab"/>
          <a:extLst>
            <a:ext uri="{FF2B5EF4-FFF2-40B4-BE49-F238E27FC236}">
              <a16:creationId xmlns:a16="http://schemas.microsoft.com/office/drawing/2014/main" id="{C7ED6736-E214-4E8F-864C-31E7F6ABCE6A}"/>
            </a:ext>
          </a:extLst>
        </xdr:cNvPr>
        <xdr:cNvSpPr/>
      </xdr:nvSpPr>
      <xdr:spPr>
        <a:xfrm>
          <a:off x="7648575" y="257175"/>
          <a:ext cx="1420906" cy="749113"/>
        </a:xfrm>
        <a:prstGeom prst="leftArrow">
          <a:avLst/>
        </a:prstGeom>
        <a:solidFill>
          <a:schemeClr val="accent2">
            <a:lumMod val="50000"/>
          </a:schemeClr>
        </a:solidFill>
        <a:effectLst>
          <a:outerShdw blurRad="40000" dist="23000" dir="5400000" rotWithShape="0">
            <a:srgbClr val="000000">
              <a:alpha val="35000"/>
            </a:srgbClr>
          </a:outerShdw>
          <a:reflection blurRad="6350" stA="52000" endA="300" endPos="35000" dir="5400000" sy="-100000" algn="bl" rotWithShape="0"/>
        </a:effectLst>
      </xdr:spPr>
      <xdr:style>
        <a:lnRef idx="1">
          <a:schemeClr val="accent1"/>
        </a:lnRef>
        <a:fillRef idx="3">
          <a:schemeClr val="accent1"/>
        </a:fillRef>
        <a:effectRef idx="2">
          <a:schemeClr val="accent1"/>
        </a:effectRef>
        <a:fontRef idx="minor">
          <a:schemeClr val="lt1"/>
        </a:fontRef>
      </xdr:style>
      <xdr:txBody>
        <a:bodyPr rtlCol="0" anchor="ctr"/>
        <a:lstStyle/>
        <a:p>
          <a:pPr algn="ctr"/>
          <a:r>
            <a:rPr lang="en-IN" sz="1400" b="1"/>
            <a:t>Home</a:t>
          </a:r>
        </a:p>
      </xdr:txBody>
    </xdr:sp>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56</xdr:row>
      <xdr:rowOff>0</xdr:rowOff>
    </xdr:from>
    <xdr:to>
      <xdr:col>3</xdr:col>
      <xdr:colOff>472961</xdr:colOff>
      <xdr:row>73</xdr:row>
      <xdr:rowOff>125916</xdr:rowOff>
    </xdr:to>
    <xdr:pic>
      <xdr:nvPicPr>
        <xdr:cNvPr id="3" name="Picture 2" descr="Microsoft Excel">
          <a:extLst>
            <a:ext uri="{FF2B5EF4-FFF2-40B4-BE49-F238E27FC236}">
              <a16:creationId xmlns:a16="http://schemas.microsoft.com/office/drawing/2014/main" id="{08AA1B78-ACA1-45AD-B159-6D91C285C9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0808368"/>
          <a:ext cx="4864487" cy="336441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8</xdr:col>
      <xdr:colOff>370973</xdr:colOff>
      <xdr:row>1</xdr:row>
      <xdr:rowOff>80210</xdr:rowOff>
    </xdr:from>
    <xdr:to>
      <xdr:col>10</xdr:col>
      <xdr:colOff>568669</xdr:colOff>
      <xdr:row>4</xdr:row>
      <xdr:rowOff>257823</xdr:rowOff>
    </xdr:to>
    <xdr:sp macro="" textlink="">
      <xdr:nvSpPr>
        <xdr:cNvPr id="4" name="Left Arrow 15">
          <a:hlinkClick xmlns:r="http://schemas.openxmlformats.org/officeDocument/2006/relationships" r:id="rId2" tooltip="Click to return on Home Tab"/>
          <a:extLst>
            <a:ext uri="{FF2B5EF4-FFF2-40B4-BE49-F238E27FC236}">
              <a16:creationId xmlns:a16="http://schemas.microsoft.com/office/drawing/2014/main" id="{FF661E23-C97F-4283-8456-4A9230258E38}"/>
            </a:ext>
          </a:extLst>
        </xdr:cNvPr>
        <xdr:cNvSpPr/>
      </xdr:nvSpPr>
      <xdr:spPr>
        <a:xfrm>
          <a:off x="9825789" y="280736"/>
          <a:ext cx="1420906" cy="749113"/>
        </a:xfrm>
        <a:prstGeom prst="leftArrow">
          <a:avLst/>
        </a:prstGeom>
        <a:solidFill>
          <a:schemeClr val="accent2">
            <a:lumMod val="50000"/>
          </a:schemeClr>
        </a:solidFill>
        <a:effectLst>
          <a:outerShdw blurRad="40000" dist="23000" dir="5400000" rotWithShape="0">
            <a:srgbClr val="000000">
              <a:alpha val="35000"/>
            </a:srgbClr>
          </a:outerShdw>
          <a:reflection blurRad="6350" stA="52000" endA="300" endPos="35000" dir="5400000" sy="-100000" algn="bl" rotWithShape="0"/>
        </a:effectLst>
      </xdr:spPr>
      <xdr:style>
        <a:lnRef idx="1">
          <a:schemeClr val="accent1"/>
        </a:lnRef>
        <a:fillRef idx="3">
          <a:schemeClr val="accent1"/>
        </a:fillRef>
        <a:effectRef idx="2">
          <a:schemeClr val="accent1"/>
        </a:effectRef>
        <a:fontRef idx="minor">
          <a:schemeClr val="lt1"/>
        </a:fontRef>
      </xdr:style>
      <xdr:txBody>
        <a:bodyPr rtlCol="0" anchor="ctr"/>
        <a:lstStyle/>
        <a:p>
          <a:pPr algn="ctr"/>
          <a:r>
            <a:rPr lang="en-IN" sz="1400" b="1"/>
            <a:t>Home</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9</xdr:col>
      <xdr:colOff>333375</xdr:colOff>
      <xdr:row>2</xdr:row>
      <xdr:rowOff>47625</xdr:rowOff>
    </xdr:from>
    <xdr:to>
      <xdr:col>11</xdr:col>
      <xdr:colOff>535081</xdr:colOff>
      <xdr:row>5</xdr:row>
      <xdr:rowOff>158563</xdr:rowOff>
    </xdr:to>
    <xdr:sp macro="" textlink="">
      <xdr:nvSpPr>
        <xdr:cNvPr id="3" name="Left Arrow 15">
          <a:hlinkClick xmlns:r="http://schemas.openxmlformats.org/officeDocument/2006/relationships" r:id="rId1" tooltip="Click to return on Home Tab"/>
          <a:extLst>
            <a:ext uri="{FF2B5EF4-FFF2-40B4-BE49-F238E27FC236}">
              <a16:creationId xmlns:a16="http://schemas.microsoft.com/office/drawing/2014/main" id="{6B848C9B-7016-485F-9667-003905E8543B}"/>
            </a:ext>
          </a:extLst>
        </xdr:cNvPr>
        <xdr:cNvSpPr/>
      </xdr:nvSpPr>
      <xdr:spPr>
        <a:xfrm>
          <a:off x="7772400" y="438150"/>
          <a:ext cx="1420906" cy="749113"/>
        </a:xfrm>
        <a:prstGeom prst="leftArrow">
          <a:avLst/>
        </a:prstGeom>
        <a:solidFill>
          <a:schemeClr val="accent2">
            <a:lumMod val="50000"/>
          </a:schemeClr>
        </a:solidFill>
        <a:effectLst>
          <a:outerShdw blurRad="40000" dist="23000" dir="5400000" rotWithShape="0">
            <a:srgbClr val="000000">
              <a:alpha val="35000"/>
            </a:srgbClr>
          </a:outerShdw>
          <a:reflection blurRad="6350" stA="52000" endA="300" endPos="35000" dir="5400000" sy="-100000" algn="bl" rotWithShape="0"/>
        </a:effectLst>
      </xdr:spPr>
      <xdr:style>
        <a:lnRef idx="1">
          <a:schemeClr val="accent1"/>
        </a:lnRef>
        <a:fillRef idx="3">
          <a:schemeClr val="accent1"/>
        </a:fillRef>
        <a:effectRef idx="2">
          <a:schemeClr val="accent1"/>
        </a:effectRef>
        <a:fontRef idx="minor">
          <a:schemeClr val="lt1"/>
        </a:fontRef>
      </xdr:style>
      <xdr:txBody>
        <a:bodyPr rtlCol="0" anchor="ctr"/>
        <a:lstStyle/>
        <a:p>
          <a:pPr algn="ctr"/>
          <a:r>
            <a:rPr lang="en-IN" sz="1400" b="1"/>
            <a:t>Home</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10</xdr:col>
      <xdr:colOff>295275</xdr:colOff>
      <xdr:row>1</xdr:row>
      <xdr:rowOff>161925</xdr:rowOff>
    </xdr:from>
    <xdr:to>
      <xdr:col>12</xdr:col>
      <xdr:colOff>496981</xdr:colOff>
      <xdr:row>5</xdr:row>
      <xdr:rowOff>82363</xdr:rowOff>
    </xdr:to>
    <xdr:sp macro="" textlink="">
      <xdr:nvSpPr>
        <xdr:cNvPr id="4" name="Left Arrow 15">
          <a:hlinkClick xmlns:r="http://schemas.openxmlformats.org/officeDocument/2006/relationships" r:id="rId1" tooltip="Click to return on Home Tab"/>
          <a:extLst>
            <a:ext uri="{FF2B5EF4-FFF2-40B4-BE49-F238E27FC236}">
              <a16:creationId xmlns:a16="http://schemas.microsoft.com/office/drawing/2014/main" id="{690A4637-6900-4EA2-AC4B-4DDC308B6B90}"/>
            </a:ext>
          </a:extLst>
        </xdr:cNvPr>
        <xdr:cNvSpPr/>
      </xdr:nvSpPr>
      <xdr:spPr>
        <a:xfrm>
          <a:off x="8905875" y="361950"/>
          <a:ext cx="1420906" cy="749113"/>
        </a:xfrm>
        <a:prstGeom prst="leftArrow">
          <a:avLst/>
        </a:prstGeom>
        <a:solidFill>
          <a:schemeClr val="accent2">
            <a:lumMod val="50000"/>
          </a:schemeClr>
        </a:solidFill>
        <a:effectLst>
          <a:outerShdw blurRad="40000" dist="23000" dir="5400000" rotWithShape="0">
            <a:srgbClr val="000000">
              <a:alpha val="35000"/>
            </a:srgbClr>
          </a:outerShdw>
          <a:reflection blurRad="6350" stA="52000" endA="300" endPos="35000" dir="5400000" sy="-100000" algn="bl" rotWithShape="0"/>
        </a:effectLst>
      </xdr:spPr>
      <xdr:style>
        <a:lnRef idx="1">
          <a:schemeClr val="accent1"/>
        </a:lnRef>
        <a:fillRef idx="3">
          <a:schemeClr val="accent1"/>
        </a:fillRef>
        <a:effectRef idx="2">
          <a:schemeClr val="accent1"/>
        </a:effectRef>
        <a:fontRef idx="minor">
          <a:schemeClr val="lt1"/>
        </a:fontRef>
      </xdr:style>
      <xdr:txBody>
        <a:bodyPr rtlCol="0" anchor="ctr"/>
        <a:lstStyle/>
        <a:p>
          <a:pPr algn="ctr"/>
          <a:r>
            <a:rPr lang="en-IN" sz="1400" b="1"/>
            <a:t>Home</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9</xdr:col>
      <xdr:colOff>428625</xdr:colOff>
      <xdr:row>1</xdr:row>
      <xdr:rowOff>123825</xdr:rowOff>
    </xdr:from>
    <xdr:to>
      <xdr:col>12</xdr:col>
      <xdr:colOff>20731</xdr:colOff>
      <xdr:row>5</xdr:row>
      <xdr:rowOff>44263</xdr:rowOff>
    </xdr:to>
    <xdr:sp macro="" textlink="">
      <xdr:nvSpPr>
        <xdr:cNvPr id="3" name="Left Arrow 15">
          <a:hlinkClick xmlns:r="http://schemas.openxmlformats.org/officeDocument/2006/relationships" r:id="rId1" tooltip="Click to return on Home Tab"/>
          <a:extLst>
            <a:ext uri="{FF2B5EF4-FFF2-40B4-BE49-F238E27FC236}">
              <a16:creationId xmlns:a16="http://schemas.microsoft.com/office/drawing/2014/main" id="{651FD960-0E72-4056-9999-45B3572A2C08}"/>
            </a:ext>
          </a:extLst>
        </xdr:cNvPr>
        <xdr:cNvSpPr/>
      </xdr:nvSpPr>
      <xdr:spPr>
        <a:xfrm>
          <a:off x="8429625" y="323850"/>
          <a:ext cx="1420906" cy="749113"/>
        </a:xfrm>
        <a:prstGeom prst="leftArrow">
          <a:avLst/>
        </a:prstGeom>
        <a:solidFill>
          <a:schemeClr val="accent2">
            <a:lumMod val="50000"/>
          </a:schemeClr>
        </a:solidFill>
        <a:effectLst>
          <a:outerShdw blurRad="40000" dist="23000" dir="5400000" rotWithShape="0">
            <a:srgbClr val="000000">
              <a:alpha val="35000"/>
            </a:srgbClr>
          </a:outerShdw>
          <a:reflection blurRad="6350" stA="52000" endA="300" endPos="35000" dir="5400000" sy="-100000" algn="bl" rotWithShape="0"/>
        </a:effectLst>
      </xdr:spPr>
      <xdr:style>
        <a:lnRef idx="1">
          <a:schemeClr val="accent1"/>
        </a:lnRef>
        <a:fillRef idx="3">
          <a:schemeClr val="accent1"/>
        </a:fillRef>
        <a:effectRef idx="2">
          <a:schemeClr val="accent1"/>
        </a:effectRef>
        <a:fontRef idx="minor">
          <a:schemeClr val="lt1"/>
        </a:fontRef>
      </xdr:style>
      <xdr:txBody>
        <a:bodyPr rtlCol="0" anchor="ctr"/>
        <a:lstStyle/>
        <a:p>
          <a:pPr algn="ctr"/>
          <a:r>
            <a:rPr lang="en-IN" sz="1400" b="1"/>
            <a:t>Home</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Q33"/>
  <sheetViews>
    <sheetView showGridLines="0" tabSelected="1" topLeftCell="A4" zoomScale="83" zoomScaleNormal="83" workbookViewId="0"/>
  </sheetViews>
  <sheetFormatPr defaultColWidth="0" defaultRowHeight="14.4" zeroHeight="1" x14ac:dyDescent="0.3"/>
  <cols>
    <col min="1" max="15" width="9.21875" style="25" customWidth="1"/>
    <col min="16" max="16" width="18.44140625" style="25" customWidth="1"/>
    <col min="17" max="17" width="2.44140625" style="26" hidden="1" customWidth="1"/>
    <col min="18" max="16384" width="9.21875" style="26" hidden="1"/>
  </cols>
  <sheetData>
    <row r="1" spans="1:16" s="25" customFormat="1" ht="15" customHeight="1" x14ac:dyDescent="0.3">
      <c r="L1" s="101" t="s">
        <v>379</v>
      </c>
      <c r="M1" s="101"/>
      <c r="N1" s="101"/>
      <c r="O1" s="101"/>
      <c r="P1" s="101"/>
    </row>
    <row r="2" spans="1:16" s="25" customFormat="1" ht="22.5" customHeight="1" x14ac:dyDescent="0.3">
      <c r="L2" s="101"/>
      <c r="M2" s="101"/>
      <c r="N2" s="101"/>
      <c r="O2" s="101"/>
      <c r="P2" s="101"/>
    </row>
    <row r="3" spans="1:16" s="25" customFormat="1" x14ac:dyDescent="0.3">
      <c r="L3" s="101"/>
      <c r="M3" s="101"/>
      <c r="N3" s="101"/>
      <c r="O3" s="101"/>
      <c r="P3" s="101"/>
    </row>
    <row r="4" spans="1:16" s="25" customFormat="1" x14ac:dyDescent="0.3">
      <c r="L4" s="101"/>
      <c r="M4" s="101"/>
      <c r="N4" s="101"/>
      <c r="O4" s="101"/>
      <c r="P4" s="101"/>
    </row>
    <row r="5" spans="1:16" s="25" customFormat="1" ht="21.75" customHeight="1" x14ac:dyDescent="0.3"/>
    <row r="6" spans="1:16" x14ac:dyDescent="0.3"/>
    <row r="7" spans="1:16" x14ac:dyDescent="0.3">
      <c r="A7" s="27"/>
    </row>
    <row r="8" spans="1:16" ht="16.5" customHeight="1" x14ac:dyDescent="0.3"/>
    <row r="9" spans="1:16" ht="15" customHeight="1" x14ac:dyDescent="0.3"/>
    <row r="10" spans="1:16" x14ac:dyDescent="0.3"/>
    <row r="11" spans="1:16" x14ac:dyDescent="0.3"/>
    <row r="12" spans="1:16" x14ac:dyDescent="0.3"/>
    <row r="13" spans="1:16" ht="15" customHeight="1" x14ac:dyDescent="0.3"/>
    <row r="14" spans="1:16" x14ac:dyDescent="0.3"/>
    <row r="15" spans="1:16" x14ac:dyDescent="0.3"/>
    <row r="16" spans="1:16" x14ac:dyDescent="0.3"/>
    <row r="17" x14ac:dyDescent="0.3"/>
    <row r="18" x14ac:dyDescent="0.3"/>
    <row r="19" x14ac:dyDescent="0.3"/>
    <row r="20" x14ac:dyDescent="0.3"/>
    <row r="21" x14ac:dyDescent="0.3"/>
    <row r="22" x14ac:dyDescent="0.3"/>
    <row r="23" x14ac:dyDescent="0.3"/>
    <row r="24" x14ac:dyDescent="0.3"/>
    <row r="25" x14ac:dyDescent="0.3"/>
    <row r="26" x14ac:dyDescent="0.3"/>
    <row r="27" x14ac:dyDescent="0.3"/>
    <row r="28" x14ac:dyDescent="0.3"/>
    <row r="29" x14ac:dyDescent="0.3"/>
    <row r="30" x14ac:dyDescent="0.3"/>
    <row r="31" x14ac:dyDescent="0.3"/>
    <row r="32" x14ac:dyDescent="0.3"/>
    <row r="33" x14ac:dyDescent="0.3"/>
  </sheetData>
  <mergeCells count="1">
    <mergeCell ref="L1:P4"/>
  </mergeCells>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1"/>
  <dimension ref="A1:K71"/>
  <sheetViews>
    <sheetView showGridLines="0" topLeftCell="G1" zoomScale="175" zoomScaleNormal="175" workbookViewId="0">
      <selection sqref="A1:XFD1048576"/>
    </sheetView>
  </sheetViews>
  <sheetFormatPr defaultColWidth="8.77734375" defaultRowHeight="14.4" x14ac:dyDescent="0.3"/>
  <cols>
    <col min="1" max="1" width="16.44140625" style="2" bestFit="1" customWidth="1"/>
    <col min="2" max="2" width="13.44140625" style="2" bestFit="1" customWidth="1"/>
    <col min="3" max="3" width="26.77734375" style="2" customWidth="1"/>
    <col min="4" max="4" width="8.77734375" style="2"/>
    <col min="5" max="5" width="17.5546875" style="2" bestFit="1" customWidth="1"/>
    <col min="6" max="7" width="8.77734375" style="2"/>
    <col min="8" max="8" width="12.77734375" style="2" customWidth="1"/>
    <col min="9" max="9" width="14.77734375" style="2" customWidth="1"/>
    <col min="10" max="16384" width="8.77734375" style="2"/>
  </cols>
  <sheetData>
    <row r="1" spans="1:11" ht="15.6" x14ac:dyDescent="0.3">
      <c r="A1" s="110" t="s">
        <v>134</v>
      </c>
      <c r="B1" s="110"/>
      <c r="C1" s="110"/>
      <c r="D1" s="110"/>
      <c r="E1" s="110"/>
      <c r="F1" s="110"/>
      <c r="G1" s="110"/>
      <c r="H1" s="110"/>
      <c r="I1" s="110"/>
      <c r="J1" s="110"/>
      <c r="K1" s="110"/>
    </row>
    <row r="3" spans="1:11" x14ac:dyDescent="0.3">
      <c r="A3" s="2" t="s">
        <v>124</v>
      </c>
    </row>
    <row r="5" spans="1:11" ht="20.399999999999999" x14ac:dyDescent="0.45">
      <c r="A5" s="28" t="s">
        <v>239</v>
      </c>
      <c r="B5" s="29"/>
      <c r="C5" s="29"/>
    </row>
    <row r="6" spans="1:11" ht="17.25" customHeight="1" x14ac:dyDescent="0.45">
      <c r="A6" s="28"/>
      <c r="B6" s="29"/>
      <c r="C6" s="29"/>
    </row>
    <row r="7" spans="1:11" x14ac:dyDescent="0.3">
      <c r="A7" s="2" t="s">
        <v>125</v>
      </c>
    </row>
    <row r="9" spans="1:11" ht="20.399999999999999" x14ac:dyDescent="0.45">
      <c r="A9" s="28" t="s">
        <v>240</v>
      </c>
      <c r="B9" s="29"/>
      <c r="C9" s="29"/>
    </row>
    <row r="10" spans="1:11" ht="17.25" customHeight="1" x14ac:dyDescent="0.45">
      <c r="A10" s="28"/>
      <c r="B10" s="29"/>
      <c r="C10" s="29"/>
    </row>
    <row r="11" spans="1:11" x14ac:dyDescent="0.3">
      <c r="A11" s="2" t="s">
        <v>126</v>
      </c>
    </row>
    <row r="13" spans="1:11" ht="20.399999999999999" x14ac:dyDescent="0.45">
      <c r="A13" s="28" t="s">
        <v>241</v>
      </c>
      <c r="B13" s="29"/>
      <c r="C13" s="29"/>
    </row>
    <row r="14" spans="1:11" ht="20.399999999999999" x14ac:dyDescent="0.45">
      <c r="A14" s="28"/>
    </row>
    <row r="15" spans="1:11" x14ac:dyDescent="0.3">
      <c r="A15" s="2" t="s">
        <v>127</v>
      </c>
    </row>
    <row r="17" spans="1:11" ht="20.399999999999999" x14ac:dyDescent="0.45">
      <c r="A17" s="28" t="s">
        <v>242</v>
      </c>
      <c r="B17" s="29"/>
      <c r="C17" s="29"/>
    </row>
    <row r="18" spans="1:11" ht="20.399999999999999" x14ac:dyDescent="0.45">
      <c r="A18" s="28"/>
    </row>
    <row r="19" spans="1:11" x14ac:dyDescent="0.3">
      <c r="A19" s="30" t="s">
        <v>55</v>
      </c>
      <c r="B19" s="30"/>
      <c r="C19" s="30"/>
      <c r="D19" s="30"/>
      <c r="E19" s="30"/>
      <c r="F19" s="30"/>
      <c r="G19" s="30"/>
      <c r="H19" s="30"/>
      <c r="I19" s="30"/>
      <c r="J19" s="30"/>
      <c r="K19" s="30"/>
    </row>
    <row r="20" spans="1:11" x14ac:dyDescent="0.3">
      <c r="A20" s="30"/>
      <c r="B20" s="30"/>
      <c r="C20" s="30"/>
      <c r="D20" s="30"/>
      <c r="E20" s="30"/>
      <c r="F20" s="30"/>
      <c r="G20" s="30"/>
      <c r="H20" s="30"/>
      <c r="I20" s="30"/>
      <c r="J20" s="30"/>
      <c r="K20" s="30"/>
    </row>
    <row r="21" spans="1:11" x14ac:dyDescent="0.3">
      <c r="A21" s="31"/>
      <c r="B21" s="49"/>
      <c r="C21" s="31"/>
      <c r="D21" s="30"/>
      <c r="E21" s="30"/>
      <c r="F21" s="31"/>
      <c r="G21" s="30"/>
      <c r="H21" s="30"/>
      <c r="I21" s="31"/>
      <c r="J21" s="30"/>
      <c r="K21" s="30"/>
    </row>
    <row r="22" spans="1:11" x14ac:dyDescent="0.3">
      <c r="A22" s="32">
        <v>4</v>
      </c>
      <c r="B22" s="50"/>
      <c r="C22" s="32">
        <v>330.92</v>
      </c>
      <c r="D22" s="30"/>
      <c r="E22" s="32" t="e">
        <v>#N/A</v>
      </c>
      <c r="F22" s="30"/>
      <c r="G22" s="32"/>
      <c r="H22" s="30"/>
      <c r="I22" s="32" t="s">
        <v>132</v>
      </c>
      <c r="J22" s="30"/>
      <c r="K22" s="30"/>
    </row>
    <row r="23" spans="1:11" x14ac:dyDescent="0.3">
      <c r="A23" s="32"/>
      <c r="B23" s="50"/>
      <c r="C23" s="32"/>
      <c r="D23" s="32"/>
      <c r="E23" s="32"/>
      <c r="F23" s="32"/>
      <c r="G23" s="32"/>
      <c r="H23" s="32"/>
      <c r="I23" s="32"/>
      <c r="J23" s="32"/>
      <c r="K23" s="32"/>
    </row>
    <row r="24" spans="1:11" x14ac:dyDescent="0.3">
      <c r="A24" s="33" t="s">
        <v>128</v>
      </c>
      <c r="B24" s="50"/>
      <c r="C24" s="33" t="s">
        <v>129</v>
      </c>
      <c r="D24" s="32"/>
      <c r="E24" s="33" t="s">
        <v>130</v>
      </c>
      <c r="F24" s="32"/>
      <c r="G24" s="33" t="s">
        <v>131</v>
      </c>
      <c r="H24" s="32"/>
      <c r="I24" s="33" t="s">
        <v>133</v>
      </c>
      <c r="J24" s="32"/>
      <c r="K24" s="32"/>
    </row>
    <row r="25" spans="1:11" x14ac:dyDescent="0.3">
      <c r="A25" s="32"/>
      <c r="B25" s="50"/>
      <c r="C25" s="32"/>
      <c r="D25" s="32"/>
      <c r="E25" s="32"/>
      <c r="F25" s="32"/>
      <c r="G25" s="32"/>
      <c r="H25" s="32"/>
      <c r="I25" s="32"/>
      <c r="J25" s="32"/>
      <c r="K25" s="32"/>
    </row>
    <row r="26" spans="1:11" x14ac:dyDescent="0.3">
      <c r="A26" s="31" t="s">
        <v>44</v>
      </c>
      <c r="B26" s="50"/>
      <c r="C26" s="31" t="s">
        <v>44</v>
      </c>
      <c r="D26" s="32"/>
      <c r="E26" s="31" t="s">
        <v>44</v>
      </c>
      <c r="F26" s="32"/>
      <c r="G26" s="31" t="s">
        <v>44</v>
      </c>
      <c r="H26" s="32"/>
      <c r="I26" s="32"/>
      <c r="J26" s="32"/>
      <c r="K26" s="32"/>
    </row>
    <row r="27" spans="1:11" x14ac:dyDescent="0.3">
      <c r="A27" s="33"/>
      <c r="B27" s="51"/>
      <c r="C27" s="33"/>
      <c r="D27" s="32"/>
      <c r="E27" s="33"/>
      <c r="F27" s="34"/>
      <c r="G27" s="32"/>
      <c r="H27" s="32"/>
      <c r="I27" s="33"/>
      <c r="J27" s="32"/>
      <c r="K27" s="32"/>
    </row>
    <row r="28" spans="1:11" x14ac:dyDescent="0.3">
      <c r="A28" s="32" t="b">
        <f>ISNUMBER(A22)</f>
        <v>1</v>
      </c>
      <c r="B28" s="50"/>
      <c r="C28" s="32" t="b">
        <f>ISTEXT(C22)</f>
        <v>0</v>
      </c>
      <c r="D28" s="32"/>
      <c r="E28" s="32" t="b">
        <f>ISERROR(E22)</f>
        <v>1</v>
      </c>
      <c r="F28" s="32"/>
      <c r="G28" s="32" t="b">
        <f>ISBLANK(G22)</f>
        <v>1</v>
      </c>
      <c r="H28" s="32"/>
      <c r="I28" s="32" t="b">
        <f>ISTEXT(I22)</f>
        <v>1</v>
      </c>
      <c r="J28" s="32"/>
      <c r="K28" s="32"/>
    </row>
    <row r="29" spans="1:11" x14ac:dyDescent="0.3">
      <c r="A29" s="31"/>
      <c r="B29" s="33"/>
      <c r="C29" s="31"/>
      <c r="D29" s="32"/>
      <c r="E29" s="32"/>
      <c r="F29" s="31"/>
      <c r="G29" s="32"/>
      <c r="H29" s="32"/>
      <c r="I29" s="31"/>
      <c r="J29" s="32"/>
      <c r="K29" s="32"/>
    </row>
    <row r="31" spans="1:11" x14ac:dyDescent="0.3">
      <c r="A31" s="35" t="s">
        <v>50</v>
      </c>
    </row>
    <row r="33" spans="1:6" x14ac:dyDescent="0.3">
      <c r="A33" s="38">
        <v>123</v>
      </c>
      <c r="B33" s="37" t="b">
        <f>ISNUMBER(A33)</f>
        <v>1</v>
      </c>
      <c r="D33" s="2">
        <v>123</v>
      </c>
      <c r="E33" s="2" t="b">
        <f t="shared" ref="E33:E38" si="0">ISNUMBER(D33)</f>
        <v>1</v>
      </c>
      <c r="F33" s="2" t="b">
        <f t="shared" ref="F33:F38" si="1">ISTEXT(D33)</f>
        <v>0</v>
      </c>
    </row>
    <row r="34" spans="1:6" x14ac:dyDescent="0.3">
      <c r="A34" s="38">
        <v>123</v>
      </c>
      <c r="B34" s="37" t="b">
        <f>ISTEXT(A34)</f>
        <v>0</v>
      </c>
      <c r="D34" s="38" t="s">
        <v>408</v>
      </c>
      <c r="E34" s="2" t="b">
        <f t="shared" si="0"/>
        <v>0</v>
      </c>
      <c r="F34" s="2" t="b">
        <f t="shared" si="1"/>
        <v>1</v>
      </c>
    </row>
    <row r="35" spans="1:6" x14ac:dyDescent="0.3">
      <c r="A35" s="2" t="s">
        <v>398</v>
      </c>
      <c r="B35" s="37"/>
      <c r="D35" s="2" t="s">
        <v>409</v>
      </c>
      <c r="E35" s="2" t="b">
        <f t="shared" si="0"/>
        <v>0</v>
      </c>
      <c r="F35" s="2" t="b">
        <f t="shared" si="1"/>
        <v>1</v>
      </c>
    </row>
    <row r="36" spans="1:6" x14ac:dyDescent="0.3">
      <c r="A36" s="2" t="s">
        <v>399</v>
      </c>
      <c r="B36" s="37" t="b">
        <f>ISTEXT(A36)</f>
        <v>1</v>
      </c>
      <c r="D36" s="2" t="s">
        <v>339</v>
      </c>
      <c r="E36" s="2" t="b">
        <f t="shared" si="0"/>
        <v>0</v>
      </c>
      <c r="F36" s="2" t="b">
        <f t="shared" si="1"/>
        <v>1</v>
      </c>
    </row>
    <row r="37" spans="1:6" x14ac:dyDescent="0.3">
      <c r="B37" s="37" t="b">
        <f>ISBLANK(A37)</f>
        <v>1</v>
      </c>
      <c r="D37" s="2" t="s">
        <v>410</v>
      </c>
      <c r="E37" s="2" t="b">
        <f t="shared" si="0"/>
        <v>0</v>
      </c>
      <c r="F37" s="2" t="b">
        <f t="shared" si="1"/>
        <v>1</v>
      </c>
    </row>
    <row r="38" spans="1:6" x14ac:dyDescent="0.3">
      <c r="A38" s="2" t="e">
        <v>#N/A</v>
      </c>
      <c r="B38" s="37" t="b">
        <f>ISERROR(A38)</f>
        <v>1</v>
      </c>
      <c r="D38" s="38" t="s">
        <v>411</v>
      </c>
      <c r="E38" s="2" t="b">
        <f t="shared" si="0"/>
        <v>0</v>
      </c>
      <c r="F38" s="2" t="b">
        <f t="shared" si="1"/>
        <v>1</v>
      </c>
    </row>
    <row r="39" spans="1:6" x14ac:dyDescent="0.3">
      <c r="A39" s="2" t="s">
        <v>336</v>
      </c>
      <c r="B39" s="37" t="b">
        <f>ISERROR(A39)</f>
        <v>0</v>
      </c>
    </row>
    <row r="40" spans="1:6" x14ac:dyDescent="0.3">
      <c r="D40" s="2" t="s">
        <v>243</v>
      </c>
      <c r="E40" s="2" t="b">
        <f>ISBLANK(D40)</f>
        <v>0</v>
      </c>
    </row>
    <row r="41" spans="1:6" x14ac:dyDescent="0.3">
      <c r="D41" s="2" t="e">
        <v>#N/A</v>
      </c>
      <c r="E41" s="2" t="b">
        <f>ISERROR(D41)</f>
        <v>1</v>
      </c>
    </row>
    <row r="54" spans="1:1" x14ac:dyDescent="0.3">
      <c r="A54" s="2" t="e">
        <v>#N/A</v>
      </c>
    </row>
    <row r="55" spans="1:1" x14ac:dyDescent="0.3">
      <c r="A55" s="2" t="b">
        <f>ISERROR(A54)</f>
        <v>1</v>
      </c>
    </row>
    <row r="68" spans="1:3" x14ac:dyDescent="0.3">
      <c r="A68" s="2">
        <v>1</v>
      </c>
      <c r="C68" s="2" t="b">
        <f>ISNUMBER(A68)</f>
        <v>1</v>
      </c>
    </row>
    <row r="69" spans="1:3" x14ac:dyDescent="0.3">
      <c r="A69" s="2" t="s">
        <v>437</v>
      </c>
      <c r="C69" s="2" t="b">
        <f>ISTEXT(A69)</f>
        <v>1</v>
      </c>
    </row>
    <row r="70" spans="1:3" x14ac:dyDescent="0.3">
      <c r="A70" s="2" t="e">
        <v>#N/A</v>
      </c>
      <c r="C70" s="2" t="b">
        <f>ISERROR(A70)</f>
        <v>1</v>
      </c>
    </row>
    <row r="71" spans="1:3" x14ac:dyDescent="0.3">
      <c r="A71" s="2" t="s">
        <v>444</v>
      </c>
      <c r="C71" s="2" t="b">
        <f>ISBLANK(A71)</f>
        <v>0</v>
      </c>
    </row>
  </sheetData>
  <mergeCells count="1">
    <mergeCell ref="A1:K1"/>
  </mergeCell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2"/>
  <dimension ref="A1:AB53"/>
  <sheetViews>
    <sheetView showGridLines="0" zoomScale="56" zoomScaleNormal="56" workbookViewId="0">
      <selection activeCell="E6" sqref="E6"/>
    </sheetView>
  </sheetViews>
  <sheetFormatPr defaultColWidth="8.77734375" defaultRowHeight="14.4" x14ac:dyDescent="0.3"/>
  <cols>
    <col min="1" max="1" width="16.44140625" style="2" bestFit="1" customWidth="1"/>
    <col min="2" max="2" width="62.77734375" style="2" customWidth="1"/>
    <col min="3" max="3" width="55" style="2" customWidth="1"/>
    <col min="4" max="16384" width="8.77734375" style="2"/>
  </cols>
  <sheetData>
    <row r="1" spans="1:28" ht="15.6" x14ac:dyDescent="0.3">
      <c r="A1" s="110" t="s">
        <v>135</v>
      </c>
      <c r="B1" s="110"/>
      <c r="C1" s="110"/>
      <c r="D1" s="110"/>
      <c r="E1" s="110"/>
      <c r="F1" s="110"/>
      <c r="N1" s="2" t="s">
        <v>312</v>
      </c>
      <c r="O1" s="52"/>
      <c r="R1" s="2" t="s">
        <v>315</v>
      </c>
      <c r="U1" s="2" t="s">
        <v>316</v>
      </c>
      <c r="V1" s="2" t="s">
        <v>317</v>
      </c>
      <c r="Z1" s="53"/>
      <c r="AB1" s="115" t="s">
        <v>331</v>
      </c>
    </row>
    <row r="2" spans="1:28" x14ac:dyDescent="0.3">
      <c r="AB2" s="115"/>
    </row>
    <row r="3" spans="1:28" ht="47.25" customHeight="1" x14ac:dyDescent="0.3">
      <c r="A3" s="2">
        <v>1</v>
      </c>
      <c r="B3" s="2" t="s">
        <v>136</v>
      </c>
      <c r="C3" s="6" t="s">
        <v>137</v>
      </c>
      <c r="N3" s="2" t="s">
        <v>313</v>
      </c>
    </row>
    <row r="4" spans="1:28" ht="47.25" customHeight="1" x14ac:dyDescent="0.3">
      <c r="A4" s="2">
        <f>A3+1</f>
        <v>2</v>
      </c>
      <c r="B4" s="2" t="s">
        <v>138</v>
      </c>
      <c r="C4" s="6" t="s">
        <v>139</v>
      </c>
      <c r="O4" s="54" t="s">
        <v>247</v>
      </c>
    </row>
    <row r="5" spans="1:28" ht="47.25" customHeight="1" x14ac:dyDescent="0.3">
      <c r="A5" s="2">
        <f t="shared" ref="A5:A46" si="0">A4+1</f>
        <v>3</v>
      </c>
      <c r="B5" s="2" t="s">
        <v>251</v>
      </c>
      <c r="C5" s="6" t="s">
        <v>140</v>
      </c>
      <c r="N5" s="2" t="s">
        <v>314</v>
      </c>
    </row>
    <row r="6" spans="1:28" ht="47.25" customHeight="1" x14ac:dyDescent="0.3">
      <c r="A6" s="2">
        <f t="shared" si="0"/>
        <v>4</v>
      </c>
      <c r="B6" s="2" t="s">
        <v>141</v>
      </c>
      <c r="C6" s="6" t="s">
        <v>142</v>
      </c>
      <c r="O6" s="55"/>
    </row>
    <row r="7" spans="1:28" ht="47.25" customHeight="1" x14ac:dyDescent="0.3">
      <c r="A7" s="2">
        <f t="shared" si="0"/>
        <v>5</v>
      </c>
      <c r="B7" s="2" t="s">
        <v>143</v>
      </c>
      <c r="C7" s="6" t="s">
        <v>144</v>
      </c>
    </row>
    <row r="8" spans="1:28" ht="47.25" customHeight="1" x14ac:dyDescent="0.3">
      <c r="A8" s="2">
        <f t="shared" si="0"/>
        <v>6</v>
      </c>
      <c r="B8" s="2" t="s">
        <v>145</v>
      </c>
      <c r="C8" s="6" t="s">
        <v>146</v>
      </c>
    </row>
    <row r="9" spans="1:28" ht="47.25" customHeight="1" x14ac:dyDescent="0.3">
      <c r="A9" s="2">
        <f t="shared" si="0"/>
        <v>7</v>
      </c>
      <c r="B9" s="2" t="s">
        <v>147</v>
      </c>
      <c r="C9" s="6" t="s">
        <v>148</v>
      </c>
    </row>
    <row r="10" spans="1:28" ht="47.25" customHeight="1" x14ac:dyDescent="0.3">
      <c r="A10" s="2">
        <f t="shared" si="0"/>
        <v>8</v>
      </c>
      <c r="B10" s="2" t="s">
        <v>149</v>
      </c>
      <c r="C10" s="6" t="s">
        <v>150</v>
      </c>
    </row>
    <row r="11" spans="1:28" ht="47.25" customHeight="1" x14ac:dyDescent="0.3">
      <c r="A11" s="2">
        <f t="shared" si="0"/>
        <v>9</v>
      </c>
      <c r="B11" s="2" t="s">
        <v>151</v>
      </c>
      <c r="C11" s="6" t="s">
        <v>152</v>
      </c>
    </row>
    <row r="12" spans="1:28" ht="47.25" customHeight="1" x14ac:dyDescent="0.3">
      <c r="A12" s="2">
        <f t="shared" si="0"/>
        <v>10</v>
      </c>
      <c r="B12" s="2" t="s">
        <v>153</v>
      </c>
      <c r="C12" s="6" t="s">
        <v>154</v>
      </c>
    </row>
    <row r="13" spans="1:28" ht="47.25" customHeight="1" x14ac:dyDescent="0.3">
      <c r="A13" s="2">
        <f t="shared" si="0"/>
        <v>11</v>
      </c>
      <c r="B13" s="2" t="s">
        <v>155</v>
      </c>
      <c r="C13" s="6" t="s">
        <v>156</v>
      </c>
    </row>
    <row r="14" spans="1:28" ht="47.25" customHeight="1" x14ac:dyDescent="0.3">
      <c r="A14" s="2">
        <f t="shared" si="0"/>
        <v>12</v>
      </c>
      <c r="B14" s="2" t="s">
        <v>157</v>
      </c>
      <c r="C14" s="6" t="s">
        <v>158</v>
      </c>
    </row>
    <row r="15" spans="1:28" ht="47.25" customHeight="1" x14ac:dyDescent="0.3">
      <c r="A15" s="2">
        <f t="shared" si="0"/>
        <v>13</v>
      </c>
      <c r="B15" s="2" t="s">
        <v>159</v>
      </c>
      <c r="C15" s="6" t="s">
        <v>160</v>
      </c>
    </row>
    <row r="16" spans="1:28" ht="47.25" customHeight="1" x14ac:dyDescent="0.3">
      <c r="A16" s="2">
        <f t="shared" si="0"/>
        <v>14</v>
      </c>
      <c r="B16" s="2" t="s">
        <v>161</v>
      </c>
      <c r="C16" s="6" t="s">
        <v>162</v>
      </c>
    </row>
    <row r="17" spans="1:3" ht="47.25" customHeight="1" x14ac:dyDescent="0.3">
      <c r="A17" s="2">
        <f t="shared" si="0"/>
        <v>15</v>
      </c>
      <c r="B17" s="2" t="s">
        <v>163</v>
      </c>
      <c r="C17" s="6" t="s">
        <v>164</v>
      </c>
    </row>
    <row r="18" spans="1:3" ht="47.25" customHeight="1" x14ac:dyDescent="0.3">
      <c r="A18" s="2">
        <f t="shared" si="0"/>
        <v>16</v>
      </c>
      <c r="B18" s="2" t="s">
        <v>165</v>
      </c>
      <c r="C18" s="6" t="s">
        <v>166</v>
      </c>
    </row>
    <row r="19" spans="1:3" ht="47.25" customHeight="1" x14ac:dyDescent="0.3">
      <c r="A19" s="2">
        <f t="shared" si="0"/>
        <v>17</v>
      </c>
      <c r="B19" s="2" t="s">
        <v>167</v>
      </c>
      <c r="C19" s="6" t="s">
        <v>168</v>
      </c>
    </row>
    <row r="20" spans="1:3" ht="47.25" customHeight="1" x14ac:dyDescent="0.3">
      <c r="A20" s="2">
        <f t="shared" si="0"/>
        <v>18</v>
      </c>
      <c r="B20" s="2" t="s">
        <v>169</v>
      </c>
      <c r="C20" s="6" t="s">
        <v>170</v>
      </c>
    </row>
    <row r="21" spans="1:3" ht="47.25" customHeight="1" x14ac:dyDescent="0.3">
      <c r="A21" s="2">
        <f t="shared" si="0"/>
        <v>19</v>
      </c>
      <c r="B21" s="2" t="s">
        <v>171</v>
      </c>
      <c r="C21" s="6" t="s">
        <v>172</v>
      </c>
    </row>
    <row r="22" spans="1:3" ht="47.25" customHeight="1" x14ac:dyDescent="0.3">
      <c r="A22" s="2">
        <f t="shared" si="0"/>
        <v>20</v>
      </c>
      <c r="B22" s="2" t="s">
        <v>173</v>
      </c>
      <c r="C22" s="6" t="s">
        <v>174</v>
      </c>
    </row>
    <row r="23" spans="1:3" ht="47.25" customHeight="1" x14ac:dyDescent="0.3">
      <c r="A23" s="2">
        <f t="shared" si="0"/>
        <v>21</v>
      </c>
      <c r="B23" s="2" t="s">
        <v>175</v>
      </c>
      <c r="C23" s="6" t="s">
        <v>176</v>
      </c>
    </row>
    <row r="24" spans="1:3" ht="47.25" customHeight="1" x14ac:dyDescent="0.3">
      <c r="A24" s="2">
        <f t="shared" si="0"/>
        <v>22</v>
      </c>
      <c r="B24" s="2" t="s">
        <v>318</v>
      </c>
      <c r="C24" s="6" t="s">
        <v>160</v>
      </c>
    </row>
    <row r="25" spans="1:3" ht="47.25" customHeight="1" x14ac:dyDescent="0.3">
      <c r="A25" s="2">
        <f t="shared" si="0"/>
        <v>23</v>
      </c>
      <c r="B25" s="2" t="s">
        <v>179</v>
      </c>
      <c r="C25" s="6" t="s">
        <v>180</v>
      </c>
    </row>
    <row r="26" spans="1:3" ht="47.25" customHeight="1" x14ac:dyDescent="0.3">
      <c r="A26" s="2">
        <f t="shared" si="0"/>
        <v>24</v>
      </c>
      <c r="B26" s="2" t="s">
        <v>181</v>
      </c>
      <c r="C26" s="6" t="s">
        <v>182</v>
      </c>
    </row>
    <row r="27" spans="1:3" ht="47.25" customHeight="1" x14ac:dyDescent="0.3">
      <c r="A27" s="2">
        <f t="shared" si="0"/>
        <v>25</v>
      </c>
      <c r="B27" s="2" t="s">
        <v>183</v>
      </c>
      <c r="C27" s="6" t="s">
        <v>184</v>
      </c>
    </row>
    <row r="28" spans="1:3" ht="47.25" customHeight="1" x14ac:dyDescent="0.3">
      <c r="A28" s="2">
        <f t="shared" si="0"/>
        <v>26</v>
      </c>
      <c r="B28" s="2" t="s">
        <v>185</v>
      </c>
      <c r="C28" s="6" t="s">
        <v>186</v>
      </c>
    </row>
    <row r="29" spans="1:3" ht="47.25" customHeight="1" x14ac:dyDescent="0.3">
      <c r="A29" s="2">
        <f t="shared" si="0"/>
        <v>27</v>
      </c>
      <c r="B29" s="2" t="s">
        <v>187</v>
      </c>
      <c r="C29" s="6" t="s">
        <v>188</v>
      </c>
    </row>
    <row r="30" spans="1:3" ht="47.25" customHeight="1" x14ac:dyDescent="0.3">
      <c r="A30" s="2">
        <f t="shared" si="0"/>
        <v>28</v>
      </c>
      <c r="B30" s="2" t="s">
        <v>189</v>
      </c>
      <c r="C30" s="6" t="s">
        <v>190</v>
      </c>
    </row>
    <row r="31" spans="1:3" ht="47.25" customHeight="1" x14ac:dyDescent="0.3">
      <c r="A31" s="2">
        <f t="shared" si="0"/>
        <v>29</v>
      </c>
      <c r="B31" s="2" t="s">
        <v>191</v>
      </c>
      <c r="C31" s="6" t="s">
        <v>162</v>
      </c>
    </row>
    <row r="32" spans="1:3" ht="47.25" customHeight="1" x14ac:dyDescent="0.3">
      <c r="A32" s="2">
        <f t="shared" si="0"/>
        <v>30</v>
      </c>
      <c r="B32" s="2" t="s">
        <v>177</v>
      </c>
      <c r="C32" s="6" t="s">
        <v>178</v>
      </c>
    </row>
    <row r="33" spans="1:3" ht="47.25" customHeight="1" x14ac:dyDescent="0.3">
      <c r="A33" s="2">
        <f t="shared" si="0"/>
        <v>31</v>
      </c>
      <c r="B33" s="2" t="s">
        <v>192</v>
      </c>
      <c r="C33" s="6" t="s">
        <v>193</v>
      </c>
    </row>
    <row r="34" spans="1:3" ht="47.25" customHeight="1" x14ac:dyDescent="0.3">
      <c r="A34" s="2">
        <f t="shared" si="0"/>
        <v>32</v>
      </c>
      <c r="B34" s="2" t="s">
        <v>194</v>
      </c>
      <c r="C34" s="6" t="s">
        <v>195</v>
      </c>
    </row>
    <row r="35" spans="1:3" ht="47.25" customHeight="1" x14ac:dyDescent="0.3">
      <c r="A35" s="2">
        <f t="shared" si="0"/>
        <v>33</v>
      </c>
      <c r="B35" s="2" t="s">
        <v>196</v>
      </c>
      <c r="C35" s="6" t="s">
        <v>197</v>
      </c>
    </row>
    <row r="36" spans="1:3" ht="47.25" customHeight="1" x14ac:dyDescent="0.3">
      <c r="A36" s="2">
        <f t="shared" si="0"/>
        <v>34</v>
      </c>
      <c r="B36" s="2" t="s">
        <v>198</v>
      </c>
      <c r="C36" s="6" t="s">
        <v>199</v>
      </c>
    </row>
    <row r="37" spans="1:3" ht="47.25" customHeight="1" x14ac:dyDescent="0.3">
      <c r="A37" s="2">
        <f t="shared" si="0"/>
        <v>35</v>
      </c>
      <c r="B37" s="2" t="s">
        <v>200</v>
      </c>
      <c r="C37" s="6" t="s">
        <v>201</v>
      </c>
    </row>
    <row r="38" spans="1:3" ht="47.25" customHeight="1" x14ac:dyDescent="0.3">
      <c r="A38" s="2">
        <f t="shared" si="0"/>
        <v>36</v>
      </c>
      <c r="B38" s="2" t="s">
        <v>202</v>
      </c>
      <c r="C38" s="6" t="s">
        <v>203</v>
      </c>
    </row>
    <row r="39" spans="1:3" ht="47.25" customHeight="1" x14ac:dyDescent="0.3">
      <c r="A39" s="2">
        <f t="shared" si="0"/>
        <v>37</v>
      </c>
      <c r="B39" s="2" t="s">
        <v>204</v>
      </c>
      <c r="C39" s="6" t="s">
        <v>205</v>
      </c>
    </row>
    <row r="40" spans="1:3" ht="47.25" customHeight="1" x14ac:dyDescent="0.3">
      <c r="A40" s="2">
        <f t="shared" si="0"/>
        <v>38</v>
      </c>
      <c r="B40" s="2" t="s">
        <v>206</v>
      </c>
      <c r="C40" s="6" t="s">
        <v>193</v>
      </c>
    </row>
    <row r="41" spans="1:3" ht="47.25" customHeight="1" x14ac:dyDescent="0.3">
      <c r="A41" s="2">
        <f t="shared" si="0"/>
        <v>39</v>
      </c>
      <c r="B41" s="2" t="s">
        <v>207</v>
      </c>
      <c r="C41" s="6" t="s">
        <v>164</v>
      </c>
    </row>
    <row r="42" spans="1:3" ht="47.25" customHeight="1" x14ac:dyDescent="0.3">
      <c r="A42" s="2">
        <f t="shared" si="0"/>
        <v>40</v>
      </c>
      <c r="B42" s="2" t="s">
        <v>208</v>
      </c>
      <c r="C42" s="6" t="s">
        <v>209</v>
      </c>
    </row>
    <row r="43" spans="1:3" ht="47.25" customHeight="1" x14ac:dyDescent="0.3">
      <c r="A43" s="2">
        <f t="shared" si="0"/>
        <v>41</v>
      </c>
      <c r="B43" s="2" t="s">
        <v>210</v>
      </c>
      <c r="C43" s="6" t="s">
        <v>211</v>
      </c>
    </row>
    <row r="44" spans="1:3" ht="47.25" customHeight="1" x14ac:dyDescent="0.3">
      <c r="A44" s="2">
        <f t="shared" si="0"/>
        <v>42</v>
      </c>
      <c r="B44" s="2" t="s">
        <v>212</v>
      </c>
      <c r="C44" s="6" t="s">
        <v>213</v>
      </c>
    </row>
    <row r="45" spans="1:3" ht="47.25" customHeight="1" x14ac:dyDescent="0.3">
      <c r="A45" s="2">
        <f t="shared" si="0"/>
        <v>43</v>
      </c>
      <c r="B45" s="2" t="s">
        <v>214</v>
      </c>
      <c r="C45" s="6" t="s">
        <v>215</v>
      </c>
    </row>
    <row r="46" spans="1:3" ht="47.25" customHeight="1" x14ac:dyDescent="0.3">
      <c r="A46" s="2">
        <f t="shared" si="0"/>
        <v>44</v>
      </c>
      <c r="B46" s="2" t="s">
        <v>216</v>
      </c>
      <c r="C46" s="6" t="s">
        <v>217</v>
      </c>
    </row>
    <row r="49" spans="1:1" x14ac:dyDescent="0.3">
      <c r="A49" s="2" t="s">
        <v>218</v>
      </c>
    </row>
    <row r="53" spans="1:1" x14ac:dyDescent="0.3">
      <c r="A53" s="7"/>
    </row>
  </sheetData>
  <mergeCells count="2">
    <mergeCell ref="A1:F1"/>
    <mergeCell ref="AB1:AB2"/>
  </mergeCell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3"/>
  <dimension ref="A1:O100"/>
  <sheetViews>
    <sheetView showGridLines="0" zoomScale="60" zoomScaleNormal="60" workbookViewId="0">
      <selection sqref="A1:O1"/>
    </sheetView>
  </sheetViews>
  <sheetFormatPr defaultRowHeight="14.4" x14ac:dyDescent="0.3"/>
  <cols>
    <col min="1" max="1" width="16.44140625" bestFit="1" customWidth="1"/>
    <col min="2" max="2" width="13.44140625" bestFit="1" customWidth="1"/>
    <col min="3" max="3" width="26.77734375" customWidth="1"/>
    <col min="5" max="5" width="17.5546875" bestFit="1" customWidth="1"/>
    <col min="8" max="8" width="12.77734375" customWidth="1"/>
    <col min="9" max="9" width="14.77734375" customWidth="1"/>
    <col min="16378" max="16378" width="0" hidden="1" customWidth="1"/>
  </cols>
  <sheetData>
    <row r="1" spans="1:15" ht="15.6" x14ac:dyDescent="0.3">
      <c r="A1" s="102" t="s">
        <v>219</v>
      </c>
      <c r="B1" s="102"/>
      <c r="C1" s="102"/>
      <c r="D1" s="102"/>
      <c r="E1" s="102"/>
      <c r="F1" s="102"/>
      <c r="G1" s="102"/>
      <c r="H1" s="102"/>
      <c r="I1" s="102"/>
      <c r="J1" s="102"/>
      <c r="K1" s="102"/>
      <c r="L1" s="102"/>
      <c r="M1" s="102"/>
      <c r="N1" s="102"/>
      <c r="O1" s="102"/>
    </row>
    <row r="3" spans="1:15" x14ac:dyDescent="0.3">
      <c r="A3" s="1" t="s">
        <v>220</v>
      </c>
    </row>
    <row r="6" spans="1:15" ht="17.25" customHeight="1" x14ac:dyDescent="0.3"/>
    <row r="10" spans="1:15" ht="17.25" customHeight="1" x14ac:dyDescent="0.3"/>
    <row r="35" spans="1:1" x14ac:dyDescent="0.3">
      <c r="A35" s="1" t="s">
        <v>221</v>
      </c>
    </row>
    <row r="68" spans="1:11" x14ac:dyDescent="0.3">
      <c r="A68" s="1" t="s">
        <v>222</v>
      </c>
    </row>
    <row r="71" spans="1:11" ht="16.5" customHeight="1" x14ac:dyDescent="0.3">
      <c r="A71" s="116" t="s">
        <v>223</v>
      </c>
      <c r="B71" s="116"/>
      <c r="C71" s="116"/>
      <c r="D71" s="116"/>
      <c r="E71" s="116"/>
      <c r="F71" s="116"/>
      <c r="G71" s="116"/>
      <c r="H71" s="116"/>
      <c r="I71" s="116"/>
      <c r="J71" s="116"/>
      <c r="K71" s="116"/>
    </row>
    <row r="72" spans="1:11" x14ac:dyDescent="0.3">
      <c r="A72" s="116"/>
      <c r="B72" s="116"/>
      <c r="C72" s="116"/>
      <c r="D72" s="116"/>
      <c r="E72" s="116"/>
      <c r="F72" s="116"/>
      <c r="G72" s="116"/>
      <c r="H72" s="116"/>
      <c r="I72" s="116"/>
      <c r="J72" s="116"/>
      <c r="K72" s="116"/>
    </row>
    <row r="73" spans="1:11" x14ac:dyDescent="0.3">
      <c r="A73" s="116"/>
      <c r="B73" s="116"/>
      <c r="C73" s="116"/>
      <c r="D73" s="116"/>
      <c r="E73" s="116"/>
      <c r="F73" s="116"/>
      <c r="G73" s="116"/>
      <c r="H73" s="116"/>
      <c r="I73" s="116"/>
      <c r="J73" s="116"/>
      <c r="K73" s="116"/>
    </row>
    <row r="84" spans="1:9" ht="15" thickBot="1" x14ac:dyDescent="0.35"/>
    <row r="85" spans="1:9" ht="15" thickBot="1" x14ac:dyDescent="0.35">
      <c r="A85" s="15" t="s">
        <v>333</v>
      </c>
    </row>
    <row r="87" spans="1:9" ht="15" thickBot="1" x14ac:dyDescent="0.35"/>
    <row r="88" spans="1:9" ht="15" thickBot="1" x14ac:dyDescent="0.35">
      <c r="C88" s="15" t="s">
        <v>415</v>
      </c>
    </row>
    <row r="89" spans="1:9" ht="15" thickBot="1" x14ac:dyDescent="0.35"/>
    <row r="90" spans="1:9" ht="15" thickBot="1" x14ac:dyDescent="0.35">
      <c r="E90" s="15" t="s">
        <v>416</v>
      </c>
      <c r="G90" s="15" t="s">
        <v>419</v>
      </c>
    </row>
    <row r="91" spans="1:9" ht="15" thickBot="1" x14ac:dyDescent="0.35"/>
    <row r="92" spans="1:9" ht="15" thickBot="1" x14ac:dyDescent="0.35">
      <c r="B92" s="15"/>
      <c r="C92" s="15"/>
    </row>
    <row r="93" spans="1:9" ht="15" thickBot="1" x14ac:dyDescent="0.35">
      <c r="H93" s="15"/>
    </row>
    <row r="95" spans="1:9" ht="15" thickBot="1" x14ac:dyDescent="0.35">
      <c r="I95" s="14"/>
    </row>
    <row r="96" spans="1:9" ht="15" thickBot="1" x14ac:dyDescent="0.35">
      <c r="D96" s="15" t="s">
        <v>418</v>
      </c>
      <c r="E96" s="15"/>
      <c r="H96" s="15" t="s">
        <v>417</v>
      </c>
      <c r="I96" s="14"/>
    </row>
    <row r="100" spans="5:5" x14ac:dyDescent="0.3">
      <c r="E100" s="14"/>
    </row>
  </sheetData>
  <mergeCells count="2">
    <mergeCell ref="A1:O1"/>
    <mergeCell ref="A71:K73"/>
  </mergeCells>
  <pageMargins left="0.7" right="0.7" top="0.75" bottom="0.75" header="0.3" footer="0.3"/>
  <pageSetup paperSize="9"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6"/>
  <dimension ref="A1:N39"/>
  <sheetViews>
    <sheetView showGridLines="0" zoomScale="74" zoomScaleNormal="74" workbookViewId="0">
      <selection activeCell="F1" sqref="F1"/>
    </sheetView>
  </sheetViews>
  <sheetFormatPr defaultColWidth="8.77734375" defaultRowHeight="14.4" x14ac:dyDescent="0.3"/>
  <cols>
    <col min="1" max="1" width="10.5546875" style="71" bestFit="1" customWidth="1"/>
    <col min="2" max="2" width="10.5546875" style="96" bestFit="1" customWidth="1"/>
    <col min="3" max="3" width="17.44140625" style="97" customWidth="1"/>
    <col min="4" max="4" width="10.5546875" style="98" bestFit="1" customWidth="1"/>
    <col min="5" max="5" width="10.5546875" style="2" customWidth="1"/>
    <col min="6" max="6" width="10.5546875" style="2" bestFit="1" customWidth="1"/>
    <col min="7" max="7" width="8.77734375" style="2"/>
    <col min="8" max="8" width="9.21875" style="2" customWidth="1"/>
    <col min="9" max="16384" width="8.77734375" style="2"/>
  </cols>
  <sheetData>
    <row r="1" spans="1:14" x14ac:dyDescent="0.3">
      <c r="A1" s="95" t="s">
        <v>95</v>
      </c>
      <c r="B1" s="17" t="s">
        <v>246</v>
      </c>
      <c r="C1" s="19" t="s">
        <v>245</v>
      </c>
      <c r="D1" s="21" t="s">
        <v>248</v>
      </c>
      <c r="E1" s="13" t="s">
        <v>244</v>
      </c>
      <c r="F1" s="13" t="s">
        <v>95</v>
      </c>
      <c r="G1" s="13" t="s">
        <v>272</v>
      </c>
    </row>
    <row r="2" spans="1:14" x14ac:dyDescent="0.3">
      <c r="A2" s="16">
        <v>40498</v>
      </c>
      <c r="B2" s="18">
        <v>40498</v>
      </c>
      <c r="C2" s="20">
        <v>40498</v>
      </c>
      <c r="D2" s="22">
        <v>40498</v>
      </c>
      <c r="E2" s="12">
        <v>40498</v>
      </c>
      <c r="F2" s="12">
        <v>40498</v>
      </c>
    </row>
    <row r="3" spans="1:14" x14ac:dyDescent="0.3">
      <c r="A3" s="16">
        <v>39898</v>
      </c>
      <c r="B3" s="18">
        <v>39898</v>
      </c>
      <c r="C3" s="20">
        <v>39898</v>
      </c>
      <c r="D3" s="22">
        <v>39898</v>
      </c>
      <c r="E3" s="12">
        <v>39898</v>
      </c>
      <c r="F3" s="12">
        <v>39898</v>
      </c>
    </row>
    <row r="4" spans="1:14" x14ac:dyDescent="0.3">
      <c r="A4" s="16">
        <v>39598</v>
      </c>
      <c r="B4" s="18">
        <v>39598</v>
      </c>
      <c r="C4" s="20">
        <v>39598</v>
      </c>
      <c r="D4" s="22">
        <v>39598</v>
      </c>
      <c r="E4" s="12">
        <v>39598</v>
      </c>
      <c r="F4" s="12">
        <v>39598</v>
      </c>
    </row>
    <row r="5" spans="1:14" x14ac:dyDescent="0.3">
      <c r="A5" s="16">
        <v>39298</v>
      </c>
      <c r="B5" s="18">
        <v>39298</v>
      </c>
      <c r="C5" s="20"/>
      <c r="D5" s="22">
        <v>39298</v>
      </c>
      <c r="E5" s="12">
        <v>39298</v>
      </c>
      <c r="F5" s="12">
        <v>39298</v>
      </c>
    </row>
    <row r="6" spans="1:14" x14ac:dyDescent="0.3">
      <c r="A6" s="16">
        <v>38998</v>
      </c>
      <c r="B6" s="18">
        <v>38998</v>
      </c>
      <c r="C6" s="20">
        <v>38998</v>
      </c>
      <c r="D6" s="22">
        <v>38998</v>
      </c>
      <c r="E6" s="12">
        <v>38998</v>
      </c>
      <c r="F6" s="12">
        <v>38998</v>
      </c>
    </row>
    <row r="7" spans="1:14" x14ac:dyDescent="0.3">
      <c r="A7" s="16">
        <v>38398</v>
      </c>
      <c r="B7" s="18">
        <v>38398</v>
      </c>
      <c r="C7" s="20">
        <v>38398</v>
      </c>
      <c r="D7" s="22">
        <v>38398</v>
      </c>
      <c r="E7" s="12">
        <v>38398</v>
      </c>
      <c r="F7" s="12">
        <v>38398</v>
      </c>
    </row>
    <row r="8" spans="1:14" x14ac:dyDescent="0.3">
      <c r="A8" s="16">
        <v>38098</v>
      </c>
      <c r="B8" s="18">
        <v>38098</v>
      </c>
      <c r="C8" s="20">
        <v>38098</v>
      </c>
      <c r="D8" s="22">
        <v>38098</v>
      </c>
      <c r="E8" s="12">
        <v>38098</v>
      </c>
      <c r="F8" s="12">
        <v>38098</v>
      </c>
    </row>
    <row r="9" spans="1:14" x14ac:dyDescent="0.3">
      <c r="A9" s="16">
        <v>37798</v>
      </c>
      <c r="B9" s="18">
        <v>37798</v>
      </c>
      <c r="C9" s="20">
        <v>37798</v>
      </c>
      <c r="D9" s="22">
        <v>37798</v>
      </c>
      <c r="E9" s="12">
        <v>37798</v>
      </c>
      <c r="F9" s="12">
        <v>37798</v>
      </c>
      <c r="I9" s="2" t="s">
        <v>446</v>
      </c>
      <c r="J9" s="35"/>
    </row>
    <row r="10" spans="1:14" x14ac:dyDescent="0.3">
      <c r="A10" s="16">
        <v>37498</v>
      </c>
      <c r="B10" s="18">
        <v>37498</v>
      </c>
      <c r="C10" s="20">
        <v>37498</v>
      </c>
      <c r="D10" s="22">
        <v>37498</v>
      </c>
      <c r="E10" s="12">
        <v>37498</v>
      </c>
      <c r="F10" s="12">
        <v>37498</v>
      </c>
    </row>
    <row r="11" spans="1:14" x14ac:dyDescent="0.3">
      <c r="A11" s="16">
        <v>37198</v>
      </c>
      <c r="B11" s="18">
        <v>37198</v>
      </c>
      <c r="C11" s="20">
        <v>37198</v>
      </c>
      <c r="D11" s="22">
        <v>37198</v>
      </c>
      <c r="E11" s="12">
        <v>37198</v>
      </c>
      <c r="F11" s="12">
        <v>37198</v>
      </c>
    </row>
    <row r="12" spans="1:14" x14ac:dyDescent="0.3">
      <c r="A12" s="16">
        <v>36898</v>
      </c>
      <c r="B12" s="18">
        <v>36898</v>
      </c>
      <c r="C12" s="20">
        <v>36898</v>
      </c>
      <c r="D12" s="22">
        <v>36898</v>
      </c>
      <c r="E12" s="12">
        <v>36898</v>
      </c>
      <c r="F12" s="12">
        <v>36898</v>
      </c>
    </row>
    <row r="13" spans="1:14" x14ac:dyDescent="0.3">
      <c r="A13" s="16">
        <v>36598</v>
      </c>
      <c r="B13" s="18">
        <v>36598</v>
      </c>
      <c r="C13" s="20">
        <v>36598</v>
      </c>
      <c r="D13" s="22">
        <v>36598</v>
      </c>
      <c r="E13" s="12">
        <v>36598</v>
      </c>
      <c r="F13" s="12">
        <v>36598</v>
      </c>
    </row>
    <row r="14" spans="1:14" x14ac:dyDescent="0.3">
      <c r="A14" s="16">
        <v>36298</v>
      </c>
      <c r="B14" s="18">
        <v>36298</v>
      </c>
      <c r="C14" s="20">
        <v>36298</v>
      </c>
      <c r="D14" s="22">
        <v>36298</v>
      </c>
      <c r="E14" s="12">
        <v>36298</v>
      </c>
      <c r="F14" s="12">
        <v>36298</v>
      </c>
    </row>
    <row r="15" spans="1:14" x14ac:dyDescent="0.3">
      <c r="A15" s="16">
        <v>35998</v>
      </c>
      <c r="B15" s="18">
        <v>35998</v>
      </c>
      <c r="C15" s="20">
        <v>35998</v>
      </c>
      <c r="D15" s="22">
        <v>35998</v>
      </c>
      <c r="E15" s="12">
        <v>35998</v>
      </c>
      <c r="F15" s="12">
        <v>35998</v>
      </c>
    </row>
    <row r="16" spans="1:14" x14ac:dyDescent="0.3">
      <c r="A16" s="16">
        <v>35698</v>
      </c>
      <c r="B16" s="18">
        <v>35698</v>
      </c>
      <c r="C16" s="20">
        <v>35698</v>
      </c>
      <c r="D16" s="22">
        <v>35698</v>
      </c>
      <c r="E16" s="12">
        <v>35698</v>
      </c>
      <c r="F16" s="12">
        <v>35698</v>
      </c>
      <c r="N16" s="11">
        <f>A345</f>
        <v>0</v>
      </c>
    </row>
    <row r="17" spans="1:6" x14ac:dyDescent="0.3">
      <c r="A17" s="16">
        <v>35398</v>
      </c>
      <c r="B17" s="18">
        <v>35398</v>
      </c>
      <c r="C17" s="20">
        <v>35398</v>
      </c>
      <c r="D17" s="22">
        <v>35398</v>
      </c>
      <c r="E17" s="12">
        <v>35398</v>
      </c>
      <c r="F17" s="12">
        <v>35398</v>
      </c>
    </row>
    <row r="18" spans="1:6" x14ac:dyDescent="0.3">
      <c r="A18" s="16">
        <v>35098</v>
      </c>
      <c r="B18" s="18">
        <v>35098</v>
      </c>
      <c r="C18" s="20">
        <v>35098</v>
      </c>
      <c r="D18" s="22">
        <v>35098</v>
      </c>
      <c r="E18" s="12">
        <v>35098</v>
      </c>
      <c r="F18" s="12">
        <v>35098</v>
      </c>
    </row>
    <row r="19" spans="1:6" x14ac:dyDescent="0.3">
      <c r="A19" s="16">
        <v>34798</v>
      </c>
      <c r="B19" s="18">
        <v>34798</v>
      </c>
      <c r="C19" s="20">
        <v>34798</v>
      </c>
      <c r="D19" s="22">
        <v>34798</v>
      </c>
      <c r="E19" s="12">
        <v>34798</v>
      </c>
      <c r="F19" s="12">
        <v>34798</v>
      </c>
    </row>
    <row r="20" spans="1:6" x14ac:dyDescent="0.3">
      <c r="A20" s="16">
        <v>34498</v>
      </c>
      <c r="B20" s="18">
        <v>34498</v>
      </c>
      <c r="C20" s="20">
        <v>34498</v>
      </c>
      <c r="D20" s="22">
        <v>34498</v>
      </c>
      <c r="E20" s="12">
        <v>34498</v>
      </c>
      <c r="F20" s="12">
        <v>34498</v>
      </c>
    </row>
    <row r="21" spans="1:6" x14ac:dyDescent="0.3">
      <c r="A21" s="16">
        <v>34198</v>
      </c>
      <c r="B21" s="18">
        <v>34198</v>
      </c>
      <c r="C21" s="20">
        <v>34198</v>
      </c>
      <c r="D21" s="22">
        <v>34198</v>
      </c>
      <c r="E21" s="12">
        <v>34198</v>
      </c>
      <c r="F21" s="12">
        <v>34198</v>
      </c>
    </row>
    <row r="22" spans="1:6" x14ac:dyDescent="0.3">
      <c r="A22" s="16">
        <v>33898</v>
      </c>
      <c r="B22" s="18">
        <v>33898</v>
      </c>
      <c r="C22" s="20">
        <v>33898</v>
      </c>
      <c r="D22" s="22">
        <v>33898</v>
      </c>
      <c r="E22" s="12">
        <v>33898</v>
      </c>
      <c r="F22" s="12">
        <v>33898</v>
      </c>
    </row>
    <row r="23" spans="1:6" x14ac:dyDescent="0.3">
      <c r="A23" s="16">
        <v>33598</v>
      </c>
      <c r="B23" s="18">
        <v>33598</v>
      </c>
      <c r="C23" s="20">
        <v>33598</v>
      </c>
      <c r="D23" s="22">
        <v>33598</v>
      </c>
      <c r="E23" s="12">
        <v>33598</v>
      </c>
      <c r="F23" s="12">
        <v>33598</v>
      </c>
    </row>
    <row r="24" spans="1:6" x14ac:dyDescent="0.3">
      <c r="A24" s="16">
        <v>33298</v>
      </c>
      <c r="B24" s="18">
        <v>33298</v>
      </c>
      <c r="C24" s="20">
        <v>33298</v>
      </c>
      <c r="D24" s="22">
        <v>33298</v>
      </c>
      <c r="E24" s="12">
        <v>33298</v>
      </c>
      <c r="F24" s="12">
        <v>33298</v>
      </c>
    </row>
    <row r="25" spans="1:6" x14ac:dyDescent="0.3">
      <c r="A25" s="16">
        <v>32998</v>
      </c>
      <c r="B25" s="18">
        <v>32998</v>
      </c>
      <c r="C25" s="20">
        <v>32998</v>
      </c>
      <c r="D25" s="22">
        <v>32998</v>
      </c>
      <c r="E25" s="12">
        <v>32998</v>
      </c>
      <c r="F25" s="12">
        <v>32998</v>
      </c>
    </row>
    <row r="26" spans="1:6" x14ac:dyDescent="0.3">
      <c r="A26" s="16">
        <v>32698</v>
      </c>
      <c r="B26" s="18">
        <v>32698</v>
      </c>
      <c r="C26" s="20">
        <v>32698</v>
      </c>
      <c r="D26" s="22">
        <v>32698</v>
      </c>
      <c r="E26" s="12">
        <v>32698</v>
      </c>
      <c r="F26" s="12">
        <v>32698</v>
      </c>
    </row>
    <row r="27" spans="1:6" x14ac:dyDescent="0.3">
      <c r="A27" s="16">
        <v>32398</v>
      </c>
      <c r="B27" s="18">
        <v>32398</v>
      </c>
      <c r="C27" s="20">
        <v>32398</v>
      </c>
      <c r="D27" s="22">
        <v>32398</v>
      </c>
      <c r="E27" s="12">
        <v>32398</v>
      </c>
      <c r="F27" s="12">
        <v>32398</v>
      </c>
    </row>
    <row r="28" spans="1:6" x14ac:dyDescent="0.3">
      <c r="A28" s="16">
        <v>32098</v>
      </c>
      <c r="B28" s="18">
        <v>32098</v>
      </c>
      <c r="C28" s="20">
        <v>32098</v>
      </c>
      <c r="D28" s="22">
        <v>32098</v>
      </c>
      <c r="E28" s="12">
        <v>32098</v>
      </c>
      <c r="F28" s="12">
        <v>32098</v>
      </c>
    </row>
    <row r="29" spans="1:6" x14ac:dyDescent="0.3">
      <c r="A29" s="16">
        <v>31798</v>
      </c>
      <c r="B29" s="18">
        <v>31798</v>
      </c>
      <c r="C29" s="20">
        <v>31798</v>
      </c>
      <c r="D29" s="22">
        <v>31798</v>
      </c>
      <c r="E29" s="12">
        <v>31798</v>
      </c>
      <c r="F29" s="12">
        <v>31798</v>
      </c>
    </row>
    <row r="30" spans="1:6" x14ac:dyDescent="0.3">
      <c r="A30" s="16">
        <v>31498</v>
      </c>
      <c r="B30" s="18">
        <v>31498</v>
      </c>
      <c r="C30" s="20">
        <v>31498</v>
      </c>
      <c r="D30" s="22">
        <v>31498</v>
      </c>
      <c r="E30" s="12">
        <v>31498</v>
      </c>
      <c r="F30" s="12">
        <v>31498</v>
      </c>
    </row>
    <row r="31" spans="1:6" x14ac:dyDescent="0.3">
      <c r="A31" s="16">
        <v>31198</v>
      </c>
      <c r="B31" s="18">
        <v>31198</v>
      </c>
      <c r="C31" s="20">
        <v>31198</v>
      </c>
      <c r="D31" s="22">
        <v>31198</v>
      </c>
      <c r="E31" s="12">
        <v>31198</v>
      </c>
      <c r="F31" s="12">
        <v>31198</v>
      </c>
    </row>
    <row r="32" spans="1:6" x14ac:dyDescent="0.3">
      <c r="A32" s="16">
        <v>30898</v>
      </c>
      <c r="B32" s="18">
        <v>30898</v>
      </c>
      <c r="C32" s="20">
        <v>30898</v>
      </c>
      <c r="D32" s="22">
        <v>30898</v>
      </c>
      <c r="E32" s="12">
        <v>30898</v>
      </c>
      <c r="F32" s="12">
        <v>30898</v>
      </c>
    </row>
    <row r="33" spans="1:6" x14ac:dyDescent="0.3">
      <c r="A33" s="16">
        <v>30598</v>
      </c>
      <c r="B33" s="18">
        <v>30598</v>
      </c>
      <c r="C33" s="20">
        <v>30598</v>
      </c>
      <c r="D33" s="22">
        <v>30598</v>
      </c>
      <c r="E33" s="12">
        <v>30598</v>
      </c>
      <c r="F33" s="12">
        <v>30598</v>
      </c>
    </row>
    <row r="34" spans="1:6" x14ac:dyDescent="0.3">
      <c r="A34" s="16">
        <v>30298</v>
      </c>
      <c r="B34" s="18">
        <v>30298</v>
      </c>
      <c r="C34" s="20">
        <v>30298</v>
      </c>
      <c r="D34" s="22">
        <v>30298</v>
      </c>
      <c r="E34" s="12">
        <v>30298</v>
      </c>
      <c r="F34" s="12">
        <v>30298</v>
      </c>
    </row>
    <row r="35" spans="1:6" x14ac:dyDescent="0.3">
      <c r="A35" s="16">
        <v>29998</v>
      </c>
      <c r="B35" s="18">
        <v>29998</v>
      </c>
      <c r="C35" s="20">
        <v>29998</v>
      </c>
      <c r="D35" s="22">
        <v>29998</v>
      </c>
      <c r="E35" s="12">
        <v>29998</v>
      </c>
      <c r="F35" s="12">
        <v>29998</v>
      </c>
    </row>
    <row r="36" spans="1:6" x14ac:dyDescent="0.3">
      <c r="A36" s="16">
        <v>29698</v>
      </c>
      <c r="B36" s="18">
        <v>29698</v>
      </c>
      <c r="C36" s="20">
        <v>29698</v>
      </c>
      <c r="D36" s="22">
        <v>29698</v>
      </c>
      <c r="E36" s="12">
        <v>29698</v>
      </c>
      <c r="F36" s="12">
        <v>29698</v>
      </c>
    </row>
    <row r="37" spans="1:6" x14ac:dyDescent="0.3">
      <c r="A37" s="16">
        <v>29398</v>
      </c>
      <c r="B37" s="18">
        <v>29398</v>
      </c>
      <c r="C37" s="20">
        <v>29398</v>
      </c>
      <c r="D37" s="22">
        <v>29398</v>
      </c>
      <c r="E37" s="12">
        <v>29398</v>
      </c>
      <c r="F37" s="12">
        <v>29398</v>
      </c>
    </row>
    <row r="38" spans="1:6" x14ac:dyDescent="0.3">
      <c r="A38" s="16">
        <v>29098</v>
      </c>
      <c r="B38" s="18">
        <v>29098</v>
      </c>
      <c r="C38" s="20">
        <v>29098</v>
      </c>
      <c r="D38" s="22">
        <v>29098</v>
      </c>
      <c r="E38" s="12">
        <v>29098</v>
      </c>
      <c r="F38" s="12">
        <v>29098</v>
      </c>
    </row>
    <row r="39" spans="1:6" x14ac:dyDescent="0.3">
      <c r="A39" s="16">
        <v>28798</v>
      </c>
      <c r="B39" s="18">
        <v>28798</v>
      </c>
      <c r="C39" s="20">
        <v>28798</v>
      </c>
      <c r="D39" s="22">
        <v>28798</v>
      </c>
      <c r="E39" s="12">
        <v>28798</v>
      </c>
      <c r="F39" s="12">
        <v>28798</v>
      </c>
    </row>
  </sheetData>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O41"/>
  <sheetViews>
    <sheetView showGridLines="0" topLeftCell="I1" zoomScale="145" zoomScaleNormal="145" workbookViewId="0">
      <selection sqref="A1:O1"/>
    </sheetView>
  </sheetViews>
  <sheetFormatPr defaultRowHeight="14.4" x14ac:dyDescent="0.3"/>
  <cols>
    <col min="1" max="1" width="7.21875" customWidth="1"/>
    <col min="2" max="5" width="12.21875" customWidth="1"/>
    <col min="11" max="12" width="11.77734375" bestFit="1" customWidth="1"/>
  </cols>
  <sheetData>
    <row r="1" spans="1:15" ht="15.6" x14ac:dyDescent="0.3">
      <c r="A1" s="102" t="s">
        <v>1</v>
      </c>
      <c r="B1" s="102"/>
      <c r="C1" s="102"/>
      <c r="D1" s="102"/>
      <c r="E1" s="102"/>
      <c r="F1" s="102"/>
      <c r="G1" s="102"/>
      <c r="H1" s="102"/>
      <c r="I1" s="102"/>
      <c r="J1" s="102"/>
      <c r="K1" s="102"/>
      <c r="L1" s="102"/>
      <c r="M1" s="102"/>
      <c r="N1" s="102"/>
      <c r="O1" s="102"/>
    </row>
    <row r="3" spans="1:15" x14ac:dyDescent="0.3">
      <c r="A3" s="1" t="s">
        <v>13</v>
      </c>
    </row>
    <row r="4" spans="1:15" x14ac:dyDescent="0.3">
      <c r="A4" s="104" t="s">
        <v>321</v>
      </c>
      <c r="B4" s="105"/>
      <c r="C4" s="105"/>
      <c r="D4" s="105"/>
      <c r="E4" s="105"/>
      <c r="F4" s="105"/>
      <c r="G4" s="105"/>
      <c r="H4" s="105"/>
      <c r="I4" s="105"/>
      <c r="J4" s="105"/>
      <c r="K4" s="105"/>
      <c r="L4" s="105"/>
    </row>
    <row r="5" spans="1:15" x14ac:dyDescent="0.3">
      <c r="A5" s="105"/>
      <c r="B5" s="105"/>
      <c r="C5" s="105"/>
      <c r="D5" s="105"/>
      <c r="E5" s="105"/>
      <c r="F5" s="105"/>
      <c r="G5" s="105"/>
      <c r="H5" s="105"/>
      <c r="I5" s="105"/>
      <c r="J5" s="105"/>
      <c r="K5" s="105"/>
      <c r="L5" s="105"/>
    </row>
    <row r="6" spans="1:15" ht="32.25" customHeight="1" x14ac:dyDescent="0.3">
      <c r="A6" s="105"/>
      <c r="B6" s="105"/>
      <c r="C6" s="105"/>
      <c r="D6" s="105"/>
      <c r="E6" s="105"/>
      <c r="F6" s="105"/>
      <c r="G6" s="105"/>
      <c r="H6" s="105"/>
      <c r="I6" s="105"/>
      <c r="J6" s="105"/>
      <c r="K6" s="105"/>
      <c r="L6" s="105"/>
    </row>
    <row r="7" spans="1:15" x14ac:dyDescent="0.3">
      <c r="A7" s="4"/>
      <c r="B7" s="4"/>
      <c r="C7" s="4"/>
      <c r="D7" s="4"/>
      <c r="E7" s="4"/>
      <c r="F7" s="4"/>
      <c r="G7" s="4"/>
      <c r="H7" s="4"/>
      <c r="I7" s="4"/>
      <c r="J7" s="4"/>
      <c r="K7" s="4"/>
      <c r="L7" s="4"/>
    </row>
    <row r="8" spans="1:15" x14ac:dyDescent="0.3">
      <c r="A8" s="1" t="s">
        <v>2</v>
      </c>
    </row>
    <row r="9" spans="1:15" x14ac:dyDescent="0.3">
      <c r="A9" t="s">
        <v>3</v>
      </c>
    </row>
    <row r="11" spans="1:15" x14ac:dyDescent="0.3">
      <c r="A11" s="1" t="s">
        <v>5</v>
      </c>
    </row>
    <row r="12" spans="1:15" ht="55.5" customHeight="1" x14ac:dyDescent="0.3">
      <c r="A12" s="103" t="s">
        <v>4</v>
      </c>
      <c r="B12" s="103"/>
      <c r="C12" s="103"/>
      <c r="D12" s="103"/>
      <c r="E12" s="103"/>
      <c r="F12" s="103"/>
      <c r="G12" s="103"/>
      <c r="H12" s="103"/>
      <c r="I12" s="103"/>
      <c r="J12" s="103"/>
      <c r="K12" s="103"/>
      <c r="L12" s="103"/>
    </row>
    <row r="14" spans="1:15" x14ac:dyDescent="0.3">
      <c r="A14" s="1" t="s">
        <v>6</v>
      </c>
    </row>
    <row r="15" spans="1:15" ht="51" customHeight="1" x14ac:dyDescent="0.3">
      <c r="A15" s="104" t="s">
        <v>11</v>
      </c>
      <c r="B15" s="104"/>
      <c r="C15" s="104"/>
      <c r="D15" s="104"/>
      <c r="E15" s="104"/>
      <c r="F15" s="104"/>
      <c r="G15" s="104"/>
      <c r="H15" s="104"/>
      <c r="I15" s="104"/>
      <c r="J15" s="104"/>
      <c r="K15" s="104"/>
    </row>
    <row r="17" spans="1:11" x14ac:dyDescent="0.3">
      <c r="A17" s="1" t="s">
        <v>7</v>
      </c>
    </row>
    <row r="18" spans="1:11" ht="51" customHeight="1" x14ac:dyDescent="0.3">
      <c r="A18" s="104" t="s">
        <v>10</v>
      </c>
      <c r="B18" s="104"/>
      <c r="C18" s="104"/>
      <c r="D18" s="104"/>
      <c r="E18" s="104"/>
      <c r="F18" s="104"/>
      <c r="G18" s="104"/>
      <c r="H18" s="104"/>
      <c r="I18" s="104"/>
      <c r="J18" s="104"/>
      <c r="K18" s="104"/>
    </row>
    <row r="20" spans="1:11" x14ac:dyDescent="0.3">
      <c r="A20" s="1" t="s">
        <v>8</v>
      </c>
    </row>
    <row r="21" spans="1:11" x14ac:dyDescent="0.3">
      <c r="A21" t="s">
        <v>9</v>
      </c>
    </row>
    <row r="24" spans="1:11" x14ac:dyDescent="0.3">
      <c r="A24" s="1" t="s">
        <v>12</v>
      </c>
    </row>
    <row r="41" spans="1:1" x14ac:dyDescent="0.3">
      <c r="A41" s="3"/>
    </row>
  </sheetData>
  <mergeCells count="5">
    <mergeCell ref="A1:O1"/>
    <mergeCell ref="A12:L12"/>
    <mergeCell ref="A15:K15"/>
    <mergeCell ref="A18:K18"/>
    <mergeCell ref="A4:L6"/>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O1"/>
  <sheetViews>
    <sheetView showGridLines="0" zoomScale="46" zoomScaleNormal="46" workbookViewId="0">
      <selection sqref="A1:O1"/>
    </sheetView>
  </sheetViews>
  <sheetFormatPr defaultRowHeight="14.4" x14ac:dyDescent="0.3"/>
  <cols>
    <col min="1" max="1" width="7.21875" customWidth="1"/>
    <col min="2" max="5" width="12.21875" customWidth="1"/>
    <col min="11" max="12" width="11.77734375" bestFit="1" customWidth="1"/>
  </cols>
  <sheetData>
    <row r="1" spans="1:15" ht="15.6" x14ac:dyDescent="0.3">
      <c r="A1" s="102" t="s">
        <v>14</v>
      </c>
      <c r="B1" s="102"/>
      <c r="C1" s="102"/>
      <c r="D1" s="102"/>
      <c r="E1" s="102"/>
      <c r="F1" s="102"/>
      <c r="G1" s="102"/>
      <c r="H1" s="102"/>
      <c r="I1" s="102"/>
      <c r="J1" s="102"/>
      <c r="K1" s="102"/>
      <c r="L1" s="102"/>
      <c r="M1" s="102"/>
      <c r="N1" s="102"/>
      <c r="O1" s="102"/>
    </row>
  </sheetData>
  <mergeCells count="1">
    <mergeCell ref="A1:O1"/>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M76"/>
  <sheetViews>
    <sheetView showGridLines="0" zoomScale="63" zoomScaleNormal="63" workbookViewId="0">
      <selection activeCell="G54" sqref="G54"/>
    </sheetView>
  </sheetViews>
  <sheetFormatPr defaultColWidth="8.77734375" defaultRowHeight="14.4" x14ac:dyDescent="0.3"/>
  <cols>
    <col min="1" max="1" width="22" style="2" customWidth="1"/>
    <col min="2" max="2" width="25.77734375" style="2" customWidth="1"/>
    <col min="3" max="3" width="14.77734375" style="2" customWidth="1"/>
    <col min="4" max="4" width="16.21875" style="2" customWidth="1"/>
    <col min="5" max="5" width="25.21875" style="2" customWidth="1"/>
    <col min="6" max="6" width="17.77734375" style="2" bestFit="1" customWidth="1"/>
    <col min="7" max="7" width="16.44140625" style="2" bestFit="1" customWidth="1"/>
    <col min="8" max="8" width="18.44140625" style="2" bestFit="1" customWidth="1"/>
    <col min="9" max="9" width="8.77734375" style="2"/>
    <col min="10" max="10" width="11.5546875" style="2" bestFit="1" customWidth="1"/>
    <col min="11" max="16384" width="8.77734375" style="2"/>
  </cols>
  <sheetData>
    <row r="1" spans="1:13" ht="15.6" x14ac:dyDescent="0.3">
      <c r="A1" s="110" t="s">
        <v>15</v>
      </c>
      <c r="B1" s="110"/>
      <c r="C1" s="110"/>
      <c r="D1" s="110"/>
      <c r="E1" s="110"/>
      <c r="F1" s="110"/>
      <c r="G1" s="110"/>
      <c r="H1" s="110"/>
      <c r="I1" s="110"/>
      <c r="J1" s="110"/>
      <c r="K1" s="110"/>
      <c r="L1" s="110"/>
      <c r="M1" s="110"/>
    </row>
    <row r="3" spans="1:13" x14ac:dyDescent="0.3">
      <c r="A3" s="56" t="s">
        <v>17</v>
      </c>
      <c r="B3" s="56"/>
      <c r="C3" s="56"/>
    </row>
    <row r="4" spans="1:13" x14ac:dyDescent="0.3">
      <c r="A4" s="2" t="s">
        <v>16</v>
      </c>
    </row>
    <row r="6" spans="1:13" x14ac:dyDescent="0.3">
      <c r="A6" s="35" t="s">
        <v>18</v>
      </c>
    </row>
    <row r="7" spans="1:13" x14ac:dyDescent="0.3">
      <c r="A7" s="2">
        <v>1</v>
      </c>
      <c r="B7" s="2" t="s">
        <v>19</v>
      </c>
      <c r="E7" s="11">
        <v>15706</v>
      </c>
      <c r="F7" s="2">
        <f ca="1">DATEDIF(E7,E8,"Y")</f>
        <v>78</v>
      </c>
      <c r="G7" s="2">
        <f ca="1">DATEDIF(E7,E8,"YD")</f>
        <v>33</v>
      </c>
    </row>
    <row r="8" spans="1:13" x14ac:dyDescent="0.3">
      <c r="A8" s="2">
        <v>2</v>
      </c>
      <c r="B8" s="2" t="s">
        <v>20</v>
      </c>
      <c r="E8" s="57">
        <f ca="1">TODAY()</f>
        <v>44229</v>
      </c>
      <c r="F8" s="2">
        <f ca="1">DATEDIF(E7,E8,"YM")</f>
        <v>1</v>
      </c>
    </row>
    <row r="9" spans="1:13" x14ac:dyDescent="0.3">
      <c r="A9" s="2">
        <v>3</v>
      </c>
      <c r="B9" s="2" t="s">
        <v>21</v>
      </c>
      <c r="E9" s="2">
        <f ca="1">DATEDIF(E7,E8,"Y")</f>
        <v>78</v>
      </c>
      <c r="F9" s="2">
        <f ca="1">DATEDIF(E7,E8,"MD")</f>
        <v>2</v>
      </c>
    </row>
    <row r="10" spans="1:13" x14ac:dyDescent="0.3">
      <c r="E10" s="2">
        <f ca="1">DATEDIF(E7,E8,"YM")</f>
        <v>1</v>
      </c>
    </row>
    <row r="11" spans="1:13" ht="20.399999999999999" x14ac:dyDescent="0.45">
      <c r="A11" s="28" t="s">
        <v>53</v>
      </c>
      <c r="B11" s="29" t="s">
        <v>273</v>
      </c>
      <c r="C11" s="29"/>
      <c r="E11" s="2">
        <f ca="1">DATEDIF(E7,E8,"MD")</f>
        <v>2</v>
      </c>
      <c r="G11" s="2">
        <f ca="1">DATEDIF(E7,E8,"M")</f>
        <v>937</v>
      </c>
    </row>
    <row r="12" spans="1:13" x14ac:dyDescent="0.3">
      <c r="G12" s="2">
        <f ca="1">DATEDIF(E7,E8,"D")</f>
        <v>28523</v>
      </c>
      <c r="H12" s="11">
        <v>15932</v>
      </c>
    </row>
    <row r="13" spans="1:13" x14ac:dyDescent="0.3">
      <c r="G13" s="58">
        <f ca="1">G12/7</f>
        <v>4074.7142857142858</v>
      </c>
      <c r="H13" s="57">
        <f ca="1">TODAY()</f>
        <v>44229</v>
      </c>
    </row>
    <row r="14" spans="1:13" ht="15.6" x14ac:dyDescent="0.3">
      <c r="A14" s="23" t="s">
        <v>21</v>
      </c>
      <c r="B14" s="23" t="s">
        <v>22</v>
      </c>
      <c r="C14" s="111" t="s">
        <v>23</v>
      </c>
      <c r="D14" s="111"/>
      <c r="E14" s="111"/>
      <c r="F14" s="111"/>
    </row>
    <row r="15" spans="1:13" ht="30.75" customHeight="1" x14ac:dyDescent="0.3">
      <c r="A15" s="5" t="s">
        <v>36</v>
      </c>
      <c r="B15" s="24" t="s">
        <v>24</v>
      </c>
      <c r="C15" s="109" t="s">
        <v>25</v>
      </c>
      <c r="D15" s="109"/>
      <c r="E15" s="109"/>
      <c r="F15" s="109"/>
      <c r="G15" s="2" t="s">
        <v>425</v>
      </c>
      <c r="H15" s="2">
        <f ca="1">DATEDIF(H12,H13,"Y")</f>
        <v>77</v>
      </c>
    </row>
    <row r="16" spans="1:13" ht="30.75" customHeight="1" x14ac:dyDescent="0.3">
      <c r="A16" s="5" t="s">
        <v>37</v>
      </c>
      <c r="B16" s="24" t="s">
        <v>26</v>
      </c>
      <c r="C16" s="109" t="s">
        <v>27</v>
      </c>
      <c r="D16" s="109"/>
      <c r="E16" s="109"/>
      <c r="F16" s="109"/>
      <c r="G16" s="2" t="s">
        <v>426</v>
      </c>
      <c r="H16" s="2">
        <f ca="1">DATEDIF(H12,H13,"YM")</f>
        <v>5</v>
      </c>
      <c r="J16" s="2">
        <f ca="1">DATEDIF(H12,H13,"YD")</f>
        <v>172</v>
      </c>
    </row>
    <row r="17" spans="1:10" ht="30.75" customHeight="1" x14ac:dyDescent="0.3">
      <c r="A17" s="5" t="s">
        <v>38</v>
      </c>
      <c r="B17" s="24" t="s">
        <v>28</v>
      </c>
      <c r="C17" s="109" t="s">
        <v>29</v>
      </c>
      <c r="D17" s="109"/>
      <c r="E17" s="109"/>
      <c r="F17" s="109"/>
      <c r="G17" s="2" t="s">
        <v>427</v>
      </c>
      <c r="H17" s="2">
        <f ca="1">DATEDIF(H12,H13,"MD")</f>
        <v>19</v>
      </c>
    </row>
    <row r="18" spans="1:10" ht="30.75" customHeight="1" x14ac:dyDescent="0.3">
      <c r="A18" s="5" t="s">
        <v>39</v>
      </c>
      <c r="B18" s="24" t="s">
        <v>30</v>
      </c>
      <c r="C18" s="109" t="s">
        <v>31</v>
      </c>
      <c r="D18" s="109"/>
      <c r="E18" s="109"/>
      <c r="F18" s="109"/>
      <c r="J18" s="2">
        <f ca="1">DATEDIF(H12,H13,"D")</f>
        <v>28297</v>
      </c>
    </row>
    <row r="19" spans="1:10" ht="30.75" customHeight="1" x14ac:dyDescent="0.3">
      <c r="A19" s="5" t="s">
        <v>40</v>
      </c>
      <c r="B19" s="24" t="s">
        <v>32</v>
      </c>
      <c r="C19" s="109" t="s">
        <v>33</v>
      </c>
      <c r="D19" s="109"/>
      <c r="E19" s="109"/>
      <c r="F19" s="109"/>
      <c r="H19" s="2">
        <f ca="1">DATEDIF(H12,H13,"M")</f>
        <v>929</v>
      </c>
      <c r="J19" s="58">
        <f ca="1">J18/7</f>
        <v>4042.4285714285716</v>
      </c>
    </row>
    <row r="20" spans="1:10" ht="30.75" customHeight="1" x14ac:dyDescent="0.3">
      <c r="A20" s="5" t="s">
        <v>41</v>
      </c>
      <c r="B20" s="24" t="s">
        <v>34</v>
      </c>
      <c r="C20" s="109" t="s">
        <v>35</v>
      </c>
      <c r="D20" s="109"/>
      <c r="E20" s="109"/>
      <c r="F20" s="109"/>
      <c r="G20" s="2">
        <f ca="1">DATEDIF(H12,H13,"D")</f>
        <v>28297</v>
      </c>
    </row>
    <row r="21" spans="1:10" x14ac:dyDescent="0.3">
      <c r="B21" s="24" t="s">
        <v>445</v>
      </c>
    </row>
    <row r="24" spans="1:10" x14ac:dyDescent="0.3">
      <c r="A24" s="59" t="s">
        <v>0</v>
      </c>
      <c r="B24" s="41"/>
      <c r="C24" s="41"/>
      <c r="D24" s="41"/>
      <c r="E24" s="60">
        <f ca="1">NOW()</f>
        <v>44229.775406365741</v>
      </c>
      <c r="F24" s="41"/>
      <c r="G24" s="41"/>
      <c r="H24" s="41"/>
      <c r="I24" s="41"/>
      <c r="J24" s="41"/>
    </row>
    <row r="25" spans="1:10" x14ac:dyDescent="0.3">
      <c r="A25" s="41"/>
      <c r="B25" s="42" t="s">
        <v>42</v>
      </c>
      <c r="C25" s="42" t="s">
        <v>43</v>
      </c>
      <c r="D25" s="41"/>
      <c r="E25" s="41"/>
      <c r="F25" s="41">
        <f ca="1">DATEDIF(B26,C26,"Y")</f>
        <v>3</v>
      </c>
      <c r="G25" s="41">
        <f ca="1">DATEDIF(B26,C26,"YM")</f>
        <v>10</v>
      </c>
      <c r="H25" s="41">
        <f ca="1">DATEDIF(B26,C26,"MD")</f>
        <v>18</v>
      </c>
      <c r="I25" s="41"/>
      <c r="J25" s="41"/>
    </row>
    <row r="26" spans="1:10" x14ac:dyDescent="0.3">
      <c r="A26" s="41"/>
      <c r="B26" s="61">
        <v>42809</v>
      </c>
      <c r="C26" s="61">
        <f ca="1">NOW()</f>
        <v>44229.775406365741</v>
      </c>
      <c r="D26" s="41">
        <f ca="1">DATEDIF(B26,C26,"Y")</f>
        <v>3</v>
      </c>
      <c r="E26" s="41">
        <f ca="1">DATEDIF(B26,C26,"YM")</f>
        <v>10</v>
      </c>
      <c r="F26" s="41">
        <f ca="1">DATEDIF(B26,C26,"MD")</f>
        <v>18</v>
      </c>
      <c r="G26" s="41"/>
      <c r="H26" s="41"/>
      <c r="I26" s="41"/>
      <c r="J26" s="41"/>
    </row>
    <row r="27" spans="1:10" x14ac:dyDescent="0.3">
      <c r="A27" s="41"/>
      <c r="B27" s="41"/>
      <c r="C27" s="41"/>
      <c r="D27" s="41"/>
      <c r="E27" s="41"/>
      <c r="F27" s="41"/>
      <c r="G27" s="41"/>
      <c r="H27" s="41"/>
      <c r="I27" s="41"/>
      <c r="J27" s="41"/>
    </row>
    <row r="28" spans="1:10" x14ac:dyDescent="0.3">
      <c r="A28" s="41" t="s">
        <v>28</v>
      </c>
      <c r="B28" s="106" t="s">
        <v>65</v>
      </c>
      <c r="C28" s="106"/>
      <c r="D28" s="41"/>
      <c r="E28" s="41" t="s">
        <v>44</v>
      </c>
      <c r="F28" s="107">
        <f ca="1">DATEDIF(B26,C26,"Y")</f>
        <v>3</v>
      </c>
      <c r="G28" s="107"/>
      <c r="H28" s="41"/>
      <c r="I28" s="41"/>
      <c r="J28" s="41"/>
    </row>
    <row r="29" spans="1:10" x14ac:dyDescent="0.3">
      <c r="A29" s="41"/>
      <c r="B29" s="44"/>
      <c r="C29" s="44"/>
      <c r="D29" s="41"/>
      <c r="E29" s="41">
        <f ca="1">DATEDIF(B26,C26,"d")*24</f>
        <v>34080</v>
      </c>
      <c r="F29" s="42"/>
      <c r="G29" s="42"/>
      <c r="H29" s="41"/>
      <c r="I29" s="41"/>
      <c r="J29" s="41"/>
    </row>
    <row r="30" spans="1:10" x14ac:dyDescent="0.3">
      <c r="A30" s="41" t="s">
        <v>47</v>
      </c>
      <c r="B30" s="106" t="s">
        <v>66</v>
      </c>
      <c r="C30" s="106"/>
      <c r="D30" s="41">
        <f ca="1">DATEDIF(B26,C26,"Y")</f>
        <v>3</v>
      </c>
      <c r="E30" s="41"/>
      <c r="F30" s="107">
        <f ca="1">DATEDIF(B26,C26,"YM")</f>
        <v>10</v>
      </c>
      <c r="G30" s="107"/>
      <c r="H30" s="41"/>
      <c r="I30" s="41"/>
      <c r="J30" s="41"/>
    </row>
    <row r="31" spans="1:10" x14ac:dyDescent="0.3">
      <c r="A31" s="41"/>
      <c r="B31" s="44"/>
      <c r="C31" s="44"/>
      <c r="D31" s="41">
        <f ca="1">DATEDIF(B26,C26,"YM")</f>
        <v>10</v>
      </c>
      <c r="E31" s="41"/>
      <c r="F31" s="42"/>
      <c r="G31" s="42"/>
      <c r="H31" s="41"/>
      <c r="I31" s="41"/>
      <c r="J31" s="41"/>
    </row>
    <row r="32" spans="1:10" x14ac:dyDescent="0.3">
      <c r="A32" s="41" t="s">
        <v>48</v>
      </c>
      <c r="B32" s="106" t="s">
        <v>67</v>
      </c>
      <c r="C32" s="106"/>
      <c r="D32" s="41">
        <f ca="1">DATEDIF(B26,C26,"MD")</f>
        <v>18</v>
      </c>
      <c r="E32" s="41"/>
      <c r="F32" s="107">
        <f ca="1">DATEDIF(B26,C26,"MD")</f>
        <v>18</v>
      </c>
      <c r="G32" s="107"/>
      <c r="H32" s="41"/>
      <c r="I32" s="41"/>
      <c r="J32" s="41"/>
    </row>
    <row r="33" spans="1:10" x14ac:dyDescent="0.3">
      <c r="A33" s="41"/>
      <c r="B33" s="44"/>
      <c r="C33" s="44"/>
      <c r="D33" s="41"/>
      <c r="E33" s="41"/>
      <c r="F33" s="42"/>
      <c r="G33" s="42"/>
      <c r="H33" s="41"/>
      <c r="I33" s="41"/>
      <c r="J33" s="41"/>
    </row>
    <row r="34" spans="1:10" x14ac:dyDescent="0.3">
      <c r="A34" s="41" t="s">
        <v>45</v>
      </c>
      <c r="B34" s="106" t="s">
        <v>68</v>
      </c>
      <c r="C34" s="106"/>
      <c r="D34" s="41"/>
      <c r="E34" s="41"/>
      <c r="F34" s="107">
        <f ca="1">DATEDIF(B26,C26,"M")</f>
        <v>46</v>
      </c>
      <c r="G34" s="107"/>
      <c r="H34" s="41"/>
      <c r="I34" s="41"/>
      <c r="J34" s="41"/>
    </row>
    <row r="35" spans="1:10" x14ac:dyDescent="0.3">
      <c r="A35" s="41"/>
      <c r="B35" s="44"/>
      <c r="C35" s="44"/>
      <c r="D35" s="41"/>
      <c r="E35" s="41"/>
      <c r="F35" s="42"/>
      <c r="G35" s="42"/>
      <c r="H35" s="41"/>
      <c r="I35" s="41"/>
      <c r="J35" s="41"/>
    </row>
    <row r="36" spans="1:10" x14ac:dyDescent="0.3">
      <c r="A36" s="41" t="s">
        <v>46</v>
      </c>
      <c r="B36" s="106" t="s">
        <v>69</v>
      </c>
      <c r="C36" s="106"/>
      <c r="D36" s="41"/>
      <c r="E36" s="41"/>
      <c r="F36" s="107">
        <f ca="1">DATEDIF(B26,C26,"D")</f>
        <v>1420</v>
      </c>
      <c r="G36" s="107"/>
      <c r="H36" s="41"/>
      <c r="I36" s="41"/>
      <c r="J36" s="41"/>
    </row>
    <row r="37" spans="1:10" x14ac:dyDescent="0.3">
      <c r="A37" s="41"/>
      <c r="B37" s="41"/>
      <c r="C37" s="41"/>
      <c r="D37" s="41"/>
      <c r="E37" s="41"/>
      <c r="F37" s="40"/>
      <c r="G37" s="40"/>
      <c r="H37" s="41"/>
      <c r="I37" s="41"/>
      <c r="J37" s="41"/>
    </row>
    <row r="38" spans="1:10" x14ac:dyDescent="0.3">
      <c r="A38" s="41" t="s">
        <v>49</v>
      </c>
      <c r="B38" s="106" t="s">
        <v>70</v>
      </c>
      <c r="C38" s="106"/>
      <c r="D38" s="41"/>
      <c r="E38" s="41"/>
      <c r="F38" s="108">
        <f ca="1">DATEDIF(B26,C26,"yD")</f>
        <v>324</v>
      </c>
      <c r="G38" s="108"/>
      <c r="H38" s="41"/>
      <c r="I38" s="41"/>
      <c r="J38" s="41"/>
    </row>
    <row r="39" spans="1:10" x14ac:dyDescent="0.3">
      <c r="A39" s="41"/>
      <c r="B39" s="41"/>
      <c r="C39" s="41"/>
      <c r="D39" s="41"/>
      <c r="E39" s="41"/>
      <c r="F39" s="41"/>
      <c r="G39" s="62">
        <f>365/7</f>
        <v>52.142857142857146</v>
      </c>
      <c r="H39" s="41"/>
      <c r="I39" s="41"/>
      <c r="J39" s="41"/>
    </row>
    <row r="42" spans="1:10" x14ac:dyDescent="0.3">
      <c r="A42" s="35" t="s">
        <v>50</v>
      </c>
    </row>
    <row r="43" spans="1:10" x14ac:dyDescent="0.3">
      <c r="C43" s="63" t="s">
        <v>38</v>
      </c>
      <c r="D43" s="63" t="s">
        <v>39</v>
      </c>
      <c r="E43" s="63" t="s">
        <v>41</v>
      </c>
      <c r="F43" s="63" t="s">
        <v>36</v>
      </c>
      <c r="G43" s="64" t="s">
        <v>37</v>
      </c>
      <c r="H43" s="63" t="s">
        <v>40</v>
      </c>
    </row>
    <row r="44" spans="1:10" x14ac:dyDescent="0.3">
      <c r="A44" s="35" t="s">
        <v>42</v>
      </c>
      <c r="B44" s="35" t="s">
        <v>43</v>
      </c>
      <c r="C44" s="35" t="s">
        <v>28</v>
      </c>
      <c r="D44" s="35" t="s">
        <v>24</v>
      </c>
      <c r="E44" s="35" t="s">
        <v>26</v>
      </c>
      <c r="F44" s="35" t="s">
        <v>24</v>
      </c>
      <c r="G44" s="35" t="s">
        <v>26</v>
      </c>
      <c r="H44" s="35" t="s">
        <v>49</v>
      </c>
    </row>
    <row r="45" spans="1:10" x14ac:dyDescent="0.3">
      <c r="A45" s="65">
        <v>39964</v>
      </c>
      <c r="B45" s="65">
        <v>42478</v>
      </c>
      <c r="C45" s="37">
        <f>DATEDIF(A45,B45,"Y")</f>
        <v>6</v>
      </c>
      <c r="D45" s="37">
        <f>DATEDIF(A45,B45,"YM")</f>
        <v>10</v>
      </c>
      <c r="E45" s="37">
        <f>DATEDIF(A45,B45,"MD")</f>
        <v>18</v>
      </c>
      <c r="F45" s="66">
        <f>DATEDIF(A45,B45,"M")</f>
        <v>82</v>
      </c>
      <c r="G45" s="66">
        <f>DATEDIF(A45,B45,"D")</f>
        <v>2514</v>
      </c>
      <c r="H45" s="66">
        <f>DATEDIF(A45,B45,"YD")</f>
        <v>322</v>
      </c>
    </row>
    <row r="46" spans="1:10" x14ac:dyDescent="0.3">
      <c r="B46" s="57"/>
      <c r="C46" s="2">
        <f>C45*12</f>
        <v>72</v>
      </c>
      <c r="E46" s="57"/>
      <c r="F46" s="57"/>
      <c r="G46" s="35">
        <f ca="1">DATEDIF(A45,TODAY(),"D")</f>
        <v>4265</v>
      </c>
      <c r="J46" s="57"/>
    </row>
    <row r="47" spans="1:10" x14ac:dyDescent="0.3">
      <c r="A47" s="57"/>
      <c r="C47" s="2">
        <f>C45*365</f>
        <v>2190</v>
      </c>
      <c r="D47" s="38">
        <f>D45*31</f>
        <v>310</v>
      </c>
      <c r="E47" s="67"/>
      <c r="F47" s="57"/>
      <c r="G47" s="57"/>
    </row>
    <row r="48" spans="1:10" x14ac:dyDescent="0.3">
      <c r="A48" s="68" t="s">
        <v>272</v>
      </c>
      <c r="D48" s="67"/>
      <c r="E48" s="69"/>
      <c r="F48" s="38"/>
      <c r="G48" s="57"/>
    </row>
    <row r="49" spans="1:10" x14ac:dyDescent="0.3">
      <c r="D49" s="38"/>
      <c r="E49" s="69"/>
      <c r="F49" s="69">
        <f ca="1">TODAY()</f>
        <v>44229</v>
      </c>
      <c r="G49" s="57"/>
    </row>
    <row r="50" spans="1:10" x14ac:dyDescent="0.3">
      <c r="D50" s="38"/>
      <c r="E50" s="38"/>
      <c r="F50" s="38"/>
      <c r="G50" s="57"/>
    </row>
    <row r="51" spans="1:10" x14ac:dyDescent="0.3">
      <c r="B51" s="35"/>
      <c r="C51" s="35"/>
      <c r="D51" s="70" t="s">
        <v>358</v>
      </c>
      <c r="E51" s="70"/>
      <c r="F51" s="70"/>
      <c r="G51" s="71"/>
      <c r="H51" s="35"/>
    </row>
    <row r="52" spans="1:10" x14ac:dyDescent="0.3">
      <c r="B52" s="35" t="s">
        <v>355</v>
      </c>
      <c r="C52" s="35"/>
      <c r="D52" s="70" t="s">
        <v>356</v>
      </c>
      <c r="E52" s="70"/>
      <c r="F52" s="70"/>
      <c r="G52" s="71" t="s">
        <v>357</v>
      </c>
      <c r="H52" s="35"/>
    </row>
    <row r="53" spans="1:10" x14ac:dyDescent="0.3">
      <c r="A53" s="38" t="s">
        <v>319</v>
      </c>
      <c r="B53" s="68">
        <v>123</v>
      </c>
      <c r="D53" s="72" t="b">
        <f>ISNUMBER(B53)</f>
        <v>1</v>
      </c>
      <c r="E53" s="67"/>
      <c r="F53" s="38"/>
      <c r="G53" s="73" t="b">
        <f>ISTEXT(B53)</f>
        <v>0</v>
      </c>
    </row>
    <row r="54" spans="1:10" x14ac:dyDescent="0.3">
      <c r="A54" s="2" t="s">
        <v>319</v>
      </c>
      <c r="B54" s="69" t="s">
        <v>337</v>
      </c>
      <c r="C54" s="38"/>
      <c r="D54" s="72" t="b">
        <f t="shared" ref="D54:D60" si="0">ISNUMBER(B54)</f>
        <v>0</v>
      </c>
      <c r="E54" s="67"/>
      <c r="F54" s="38"/>
      <c r="G54" s="73" t="b">
        <f t="shared" ref="G54:G60" si="1">ISTEXT(B54)</f>
        <v>1</v>
      </c>
    </row>
    <row r="55" spans="1:10" x14ac:dyDescent="0.3">
      <c r="A55" s="2" t="b">
        <f>ISTEXT(A54)</f>
        <v>1</v>
      </c>
      <c r="B55" s="2" t="s">
        <v>338</v>
      </c>
      <c r="C55" s="38"/>
      <c r="D55" s="72" t="b">
        <f t="shared" si="0"/>
        <v>0</v>
      </c>
      <c r="E55" s="67"/>
      <c r="F55" s="38"/>
      <c r="G55" s="73" t="b">
        <f t="shared" si="1"/>
        <v>1</v>
      </c>
    </row>
    <row r="56" spans="1:10" x14ac:dyDescent="0.3">
      <c r="A56" s="38"/>
      <c r="B56" s="69" t="s">
        <v>339</v>
      </c>
      <c r="D56" s="72" t="b">
        <f t="shared" si="0"/>
        <v>0</v>
      </c>
      <c r="E56" s="67"/>
      <c r="G56" s="73" t="b">
        <f t="shared" si="1"/>
        <v>1</v>
      </c>
    </row>
    <row r="57" spans="1:10" x14ac:dyDescent="0.3">
      <c r="B57" s="74" t="s">
        <v>340</v>
      </c>
      <c r="D57" s="72" t="b">
        <f t="shared" si="0"/>
        <v>0</v>
      </c>
      <c r="G57" s="73" t="b">
        <f t="shared" si="1"/>
        <v>1</v>
      </c>
      <c r="J57" s="38"/>
    </row>
    <row r="58" spans="1:10" x14ac:dyDescent="0.3">
      <c r="A58" s="11"/>
      <c r="B58" s="75"/>
      <c r="D58" s="72" t="b">
        <f t="shared" si="0"/>
        <v>0</v>
      </c>
      <c r="G58" s="73" t="b">
        <f t="shared" si="1"/>
        <v>0</v>
      </c>
      <c r="J58" s="38"/>
    </row>
    <row r="59" spans="1:10" x14ac:dyDescent="0.3">
      <c r="A59" s="11"/>
      <c r="B59" s="75">
        <v>2323</v>
      </c>
      <c r="D59" s="72" t="b">
        <f t="shared" si="0"/>
        <v>1</v>
      </c>
      <c r="G59" s="73" t="b">
        <f t="shared" si="1"/>
        <v>0</v>
      </c>
    </row>
    <row r="60" spans="1:10" x14ac:dyDescent="0.3">
      <c r="A60" s="11"/>
      <c r="B60" s="76" t="s">
        <v>420</v>
      </c>
      <c r="D60" s="72" t="b">
        <f t="shared" si="0"/>
        <v>0</v>
      </c>
      <c r="G60" s="73" t="b">
        <f t="shared" si="1"/>
        <v>1</v>
      </c>
    </row>
    <row r="61" spans="1:10" x14ac:dyDescent="0.3">
      <c r="A61" s="11"/>
      <c r="B61" s="75"/>
    </row>
    <row r="62" spans="1:10" x14ac:dyDescent="0.3">
      <c r="A62" s="11"/>
      <c r="B62" s="75"/>
    </row>
    <row r="65" spans="1:2" x14ac:dyDescent="0.3">
      <c r="A65" s="35"/>
      <c r="B65" s="35"/>
    </row>
    <row r="66" spans="1:2" x14ac:dyDescent="0.3">
      <c r="B66" s="11"/>
    </row>
    <row r="67" spans="1:2" x14ac:dyDescent="0.3">
      <c r="B67" s="11"/>
    </row>
    <row r="68" spans="1:2" x14ac:dyDescent="0.3">
      <c r="B68" s="11"/>
    </row>
    <row r="69" spans="1:2" x14ac:dyDescent="0.3">
      <c r="B69" s="11"/>
    </row>
    <row r="70" spans="1:2" x14ac:dyDescent="0.3">
      <c r="B70" s="11"/>
    </row>
    <row r="71" spans="1:2" x14ac:dyDescent="0.3">
      <c r="B71" s="11"/>
    </row>
    <row r="72" spans="1:2" x14ac:dyDescent="0.3">
      <c r="B72" s="11"/>
    </row>
    <row r="73" spans="1:2" x14ac:dyDescent="0.3">
      <c r="B73" s="11"/>
    </row>
    <row r="74" spans="1:2" x14ac:dyDescent="0.3">
      <c r="B74" s="11"/>
    </row>
    <row r="75" spans="1:2" x14ac:dyDescent="0.3">
      <c r="B75" s="11"/>
    </row>
    <row r="76" spans="1:2" x14ac:dyDescent="0.3">
      <c r="B76" s="11"/>
    </row>
  </sheetData>
  <mergeCells count="20">
    <mergeCell ref="A1:M1"/>
    <mergeCell ref="C14:F14"/>
    <mergeCell ref="C15:F15"/>
    <mergeCell ref="C16:F16"/>
    <mergeCell ref="C17:F17"/>
    <mergeCell ref="C18:F18"/>
    <mergeCell ref="C19:F19"/>
    <mergeCell ref="C20:F20"/>
    <mergeCell ref="B28:C28"/>
    <mergeCell ref="B30:C30"/>
    <mergeCell ref="B32:C32"/>
    <mergeCell ref="B34:C34"/>
    <mergeCell ref="B36:C36"/>
    <mergeCell ref="B38:C38"/>
    <mergeCell ref="F28:G28"/>
    <mergeCell ref="F30:G30"/>
    <mergeCell ref="F32:G32"/>
    <mergeCell ref="F34:G34"/>
    <mergeCell ref="F36:G36"/>
    <mergeCell ref="F38:G38"/>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L63"/>
  <sheetViews>
    <sheetView showGridLines="0" zoomScale="70" zoomScaleNormal="70" workbookViewId="0">
      <selection sqref="A1:XFD1048576"/>
    </sheetView>
  </sheetViews>
  <sheetFormatPr defaultColWidth="8.77734375" defaultRowHeight="14.4" x14ac:dyDescent="0.3"/>
  <cols>
    <col min="1" max="1" width="16.44140625" style="2" bestFit="1" customWidth="1"/>
    <col min="2" max="2" width="20" style="2" customWidth="1"/>
    <col min="3" max="3" width="26.44140625" style="2" customWidth="1"/>
    <col min="4" max="4" width="16.21875" style="2" customWidth="1"/>
    <col min="5" max="5" width="10.77734375" style="2" bestFit="1" customWidth="1"/>
    <col min="6" max="7" width="11.21875" style="2" bestFit="1" customWidth="1"/>
    <col min="8" max="8" width="8.77734375" style="2"/>
    <col min="9" max="9" width="11.21875" style="2" bestFit="1" customWidth="1"/>
    <col min="10" max="16384" width="8.77734375" style="2"/>
  </cols>
  <sheetData>
    <row r="1" spans="1:12" ht="15.6" x14ac:dyDescent="0.3">
      <c r="A1" s="110" t="s">
        <v>51</v>
      </c>
      <c r="B1" s="110"/>
      <c r="C1" s="110"/>
      <c r="D1" s="110"/>
      <c r="E1" s="110"/>
      <c r="F1" s="110"/>
      <c r="G1" s="110"/>
      <c r="H1" s="110"/>
      <c r="I1" s="110"/>
      <c r="J1" s="110"/>
      <c r="K1" s="110"/>
      <c r="L1" s="110"/>
    </row>
    <row r="3" spans="1:12" x14ac:dyDescent="0.3">
      <c r="A3" s="2" t="s">
        <v>52</v>
      </c>
    </row>
    <row r="5" spans="1:12" ht="20.399999999999999" x14ac:dyDescent="0.45">
      <c r="A5" s="28" t="s">
        <v>54</v>
      </c>
      <c r="B5" s="29"/>
      <c r="C5" s="29"/>
    </row>
    <row r="7" spans="1:12" x14ac:dyDescent="0.3">
      <c r="A7" s="30" t="s">
        <v>55</v>
      </c>
      <c r="B7" s="30"/>
      <c r="C7" s="30"/>
      <c r="D7" s="30"/>
      <c r="E7" s="30"/>
      <c r="F7" s="30"/>
      <c r="G7" s="30"/>
      <c r="H7" s="30"/>
      <c r="I7" s="30"/>
      <c r="J7" s="30"/>
      <c r="K7" s="30"/>
    </row>
    <row r="8" spans="1:12" x14ac:dyDescent="0.3">
      <c r="A8" s="30"/>
      <c r="B8" s="30"/>
      <c r="C8" s="30"/>
      <c r="D8" s="30"/>
      <c r="E8" s="30"/>
      <c r="F8" s="30"/>
      <c r="G8" s="30"/>
      <c r="H8" s="30"/>
      <c r="I8" s="30"/>
      <c r="J8" s="30"/>
      <c r="K8" s="30"/>
    </row>
    <row r="9" spans="1:12" x14ac:dyDescent="0.3">
      <c r="A9" s="31" t="s">
        <v>56</v>
      </c>
      <c r="B9" s="31" t="s">
        <v>57</v>
      </c>
      <c r="C9" s="31" t="s">
        <v>60</v>
      </c>
      <c r="D9" s="31"/>
      <c r="E9" s="31" t="s">
        <v>44</v>
      </c>
      <c r="F9" s="31"/>
      <c r="G9" s="32"/>
      <c r="H9" s="32"/>
      <c r="I9" s="32"/>
      <c r="J9" s="32"/>
      <c r="K9" s="32"/>
    </row>
    <row r="10" spans="1:12" x14ac:dyDescent="0.3">
      <c r="A10" s="32" t="s">
        <v>58</v>
      </c>
      <c r="B10" s="32" t="s">
        <v>59</v>
      </c>
      <c r="C10" s="33" t="s">
        <v>61</v>
      </c>
      <c r="D10" s="32"/>
      <c r="E10" s="32"/>
      <c r="F10" s="32" t="str">
        <f>CONCATENATE(A10," ",B10)</f>
        <v>Manisha Agarwal</v>
      </c>
      <c r="G10" s="32"/>
      <c r="H10" s="32"/>
      <c r="I10" s="32"/>
      <c r="J10" s="32"/>
      <c r="K10" s="32"/>
    </row>
    <row r="11" spans="1:12" x14ac:dyDescent="0.3">
      <c r="A11" s="30"/>
      <c r="B11" s="30"/>
      <c r="C11" s="32"/>
      <c r="D11" s="32"/>
      <c r="E11" s="32"/>
      <c r="F11" s="32" t="str">
        <f>A10&amp;" "&amp;B10</f>
        <v>Manisha Agarwal</v>
      </c>
      <c r="G11" s="32"/>
      <c r="H11" s="32"/>
      <c r="I11" s="32"/>
      <c r="J11" s="32"/>
      <c r="K11" s="32"/>
    </row>
    <row r="12" spans="1:12" x14ac:dyDescent="0.3">
      <c r="A12" s="31" t="s">
        <v>28</v>
      </c>
      <c r="B12" s="31" t="s">
        <v>24</v>
      </c>
      <c r="C12" s="31" t="s">
        <v>26</v>
      </c>
      <c r="D12" s="32"/>
      <c r="E12" s="32"/>
      <c r="F12" s="32"/>
      <c r="G12" s="32"/>
      <c r="H12" s="32"/>
      <c r="I12" s="32"/>
      <c r="J12" s="32"/>
      <c r="K12" s="32"/>
    </row>
    <row r="13" spans="1:12" x14ac:dyDescent="0.3">
      <c r="A13" s="32">
        <v>23</v>
      </c>
      <c r="B13" s="32">
        <v>6</v>
      </c>
      <c r="C13" s="32">
        <v>12</v>
      </c>
      <c r="D13" s="32"/>
      <c r="E13" s="32"/>
      <c r="F13" s="32"/>
      <c r="G13" s="32"/>
      <c r="H13" s="32"/>
      <c r="I13" s="32"/>
      <c r="J13" s="32"/>
      <c r="K13" s="32"/>
    </row>
    <row r="14" spans="1:12" x14ac:dyDescent="0.3">
      <c r="A14" s="32"/>
      <c r="B14" s="32"/>
      <c r="C14" s="32"/>
      <c r="D14" s="32"/>
      <c r="E14" s="32"/>
      <c r="F14" s="32"/>
      <c r="G14" s="32"/>
      <c r="H14" s="32"/>
      <c r="I14" s="32"/>
      <c r="J14" s="32"/>
      <c r="K14" s="32"/>
    </row>
    <row r="15" spans="1:12" x14ac:dyDescent="0.3">
      <c r="A15" s="32" t="s">
        <v>62</v>
      </c>
      <c r="B15" s="33" t="s">
        <v>64</v>
      </c>
      <c r="C15" s="32"/>
      <c r="D15" s="32"/>
      <c r="E15" s="32"/>
      <c r="F15" s="32"/>
      <c r="G15" s="32"/>
      <c r="H15" s="32"/>
      <c r="I15" s="32"/>
      <c r="J15" s="32"/>
      <c r="K15" s="32"/>
    </row>
    <row r="16" spans="1:12" x14ac:dyDescent="0.3">
      <c r="A16" s="32"/>
      <c r="B16" s="32"/>
      <c r="C16" s="32"/>
      <c r="D16" s="32"/>
      <c r="E16" s="32"/>
      <c r="F16" s="32"/>
      <c r="G16" s="32"/>
      <c r="H16" s="32"/>
      <c r="I16" s="32"/>
      <c r="J16" s="32"/>
      <c r="K16" s="32"/>
    </row>
    <row r="17" spans="1:11" x14ac:dyDescent="0.3">
      <c r="A17" s="31" t="s">
        <v>44</v>
      </c>
      <c r="B17" s="33" t="str">
        <f>A13&amp;" "&amp;A12&amp;" "&amp;B13&amp;" "&amp;B12&amp;" "&amp;C13&amp;" "&amp;C12</f>
        <v>23 Years 6 Months 12 Days</v>
      </c>
      <c r="C17" s="32"/>
      <c r="D17" s="32"/>
      <c r="E17" s="32"/>
      <c r="F17" s="32"/>
      <c r="G17" s="32"/>
      <c r="H17" s="32"/>
      <c r="I17" s="32"/>
      <c r="J17" s="32"/>
      <c r="K17" s="32"/>
    </row>
    <row r="18" spans="1:11" x14ac:dyDescent="0.3">
      <c r="A18" s="32"/>
      <c r="B18" s="32"/>
      <c r="C18" s="32"/>
      <c r="D18" s="32"/>
      <c r="E18" s="32"/>
      <c r="F18" s="32"/>
      <c r="G18" s="32"/>
      <c r="H18" s="32"/>
      <c r="I18" s="32"/>
      <c r="J18" s="32"/>
      <c r="K18" s="32"/>
    </row>
    <row r="19" spans="1:11" x14ac:dyDescent="0.3">
      <c r="A19" s="32"/>
      <c r="B19" s="32"/>
      <c r="C19" s="32"/>
      <c r="D19" s="32"/>
      <c r="E19" s="32"/>
      <c r="F19" s="32"/>
      <c r="G19" s="32"/>
      <c r="H19" s="32"/>
      <c r="I19" s="32"/>
      <c r="J19" s="32"/>
      <c r="K19" s="32"/>
    </row>
    <row r="21" spans="1:11" ht="18" x14ac:dyDescent="0.35">
      <c r="A21" s="29" t="s">
        <v>63</v>
      </c>
    </row>
    <row r="23" spans="1:11" x14ac:dyDescent="0.3">
      <c r="D23" s="57">
        <v>35117</v>
      </c>
      <c r="E23" s="57">
        <v>42422</v>
      </c>
      <c r="I23" s="57">
        <f ca="1">DATEDIF(A27,B27,"d")*24</f>
        <v>32520</v>
      </c>
    </row>
    <row r="24" spans="1:11" x14ac:dyDescent="0.3">
      <c r="A24" s="35" t="s">
        <v>50</v>
      </c>
      <c r="C24" s="2" t="s">
        <v>268</v>
      </c>
    </row>
    <row r="26" spans="1:11" x14ac:dyDescent="0.3">
      <c r="A26" s="35" t="s">
        <v>42</v>
      </c>
      <c r="B26" s="35" t="s">
        <v>43</v>
      </c>
      <c r="C26" s="35" t="s">
        <v>28</v>
      </c>
      <c r="D26" s="35" t="s">
        <v>24</v>
      </c>
      <c r="E26" s="35" t="s">
        <v>26</v>
      </c>
      <c r="F26" s="35" t="s">
        <v>24</v>
      </c>
      <c r="G26" s="35" t="s">
        <v>26</v>
      </c>
      <c r="H26" s="35" t="s">
        <v>224</v>
      </c>
    </row>
    <row r="27" spans="1:11" x14ac:dyDescent="0.3">
      <c r="A27" s="99">
        <v>42874.215277777781</v>
      </c>
      <c r="B27" s="100">
        <f ca="1">NOW()</f>
        <v>44229.775406365741</v>
      </c>
      <c r="C27" s="2">
        <f ca="1">DATEDIF(A27,B27,"Y")</f>
        <v>3</v>
      </c>
      <c r="D27" s="2">
        <f ca="1">DATEDIF(A27,B27,"YM")</f>
        <v>8</v>
      </c>
      <c r="E27" s="2">
        <f ca="1">DATEDIF(A27,B27,"MD")</f>
        <v>14</v>
      </c>
      <c r="F27" s="2">
        <f ca="1">DATEDIF(A27,B27,"YM")</f>
        <v>8</v>
      </c>
      <c r="G27" s="2">
        <f ca="1">DATEDIF(A27,B27,"YD")</f>
        <v>259</v>
      </c>
      <c r="H27" s="2">
        <f ca="1">DATEDIF(A27,B27,"MD")</f>
        <v>14</v>
      </c>
    </row>
    <row r="28" spans="1:11" x14ac:dyDescent="0.3">
      <c r="A28" s="57"/>
      <c r="B28" s="57"/>
    </row>
    <row r="29" spans="1:11" x14ac:dyDescent="0.3">
      <c r="A29" s="57"/>
      <c r="B29" s="57"/>
    </row>
    <row r="30" spans="1:11" x14ac:dyDescent="0.3">
      <c r="A30" s="2" t="s">
        <v>247</v>
      </c>
      <c r="B30" s="2" t="s">
        <v>249</v>
      </c>
      <c r="C30" s="2" t="str">
        <f>CONCATENATE(A30," ",B30)</f>
        <v>Rohit Gupta</v>
      </c>
      <c r="D30" s="2" t="str">
        <f ca="1">CONCATENATE(DATEDIF(A27,B27,"Y")," Years ",DATEDIF(A27,B27,"YM")," Month ",DATEDIF(A27,B27,"MD")," Days")</f>
        <v>3 Years 8 Month 14 Days</v>
      </c>
      <c r="G30" s="57" t="str">
        <f ca="1">CONCATENATE(DATEDIF(A27,B27,"Y")," Years ",DATEDIF(A27,B27,"YM")," Months ",DATEDIF(A27,B27,"MD")," Days")</f>
        <v>3 Years 8 Months 14 Days</v>
      </c>
    </row>
    <row r="31" spans="1:11" x14ac:dyDescent="0.3">
      <c r="A31" s="2" t="s">
        <v>266</v>
      </c>
      <c r="B31" s="2" t="s">
        <v>267</v>
      </c>
      <c r="C31" s="2" t="str">
        <f>A31&amp;" "&amp;B31</f>
        <v>Raj Malhotra</v>
      </c>
      <c r="D31" s="2" t="str">
        <f ca="1">DATEDIF(A27,B27,"Y")&amp;" Years "&amp;DATEDIF(A27,B27,"YM")&amp;" Months "&amp;DATEDIF(A27,B27,"MD")&amp;" Days"</f>
        <v>3 Years 8 Months 14 Days</v>
      </c>
      <c r="G31" s="2" t="str">
        <f ca="1">C27&amp;" Years "&amp;D27&amp;" Months "&amp;E27&amp;" Days"</f>
        <v>3 Years 8 Months 14 Days</v>
      </c>
    </row>
    <row r="33" spans="1:6" x14ac:dyDescent="0.3">
      <c r="B33" s="2">
        <f ca="1">DATEDIF(A27,B27,"d")*24+TEXT(B27-A27,"h")</f>
        <v>32533</v>
      </c>
      <c r="C33" s="11"/>
      <c r="D33" s="2" t="str">
        <f ca="1">CONCATENATE(C27," Years ",D27," Months ",E27," Days")</f>
        <v>3 Years 8 Months 14 Days</v>
      </c>
    </row>
    <row r="34" spans="1:6" x14ac:dyDescent="0.3">
      <c r="D34" s="2" t="str">
        <f ca="1">C27&amp;" Years "&amp;D27&amp; " Months "&amp;E27&amp;" Days"</f>
        <v>3 Years 8 Months 14 Days</v>
      </c>
    </row>
    <row r="37" spans="1:6" x14ac:dyDescent="0.3">
      <c r="A37" s="8" t="s">
        <v>225</v>
      </c>
      <c r="B37" s="8" t="s">
        <v>326</v>
      </c>
      <c r="C37" s="8" t="s">
        <v>334</v>
      </c>
      <c r="D37" s="8" t="s">
        <v>335</v>
      </c>
      <c r="F37" s="57"/>
    </row>
    <row r="38" spans="1:6" x14ac:dyDescent="0.3">
      <c r="A38" s="9">
        <v>30015</v>
      </c>
      <c r="B38" s="10">
        <v>30386</v>
      </c>
      <c r="C38" s="2" t="str">
        <f ca="1">DATEDIF(B38,TODAY(),"Y")&amp;" Years "&amp;DATEDIF(B38,TODAY(),"YM")&amp;" Months "&amp;DATEDIF(B38,TODAY(),"MD")&amp;" Days"</f>
        <v>37 Years 10 Months 22 Days</v>
      </c>
      <c r="D38" s="11" t="str">
        <f ca="1">DATEDIF(B38,TODAY(),"Y")&amp;" Years "&amp;DATEDIF(B38,TODAY(),"YD")&amp;" Days"</f>
        <v>37 Years 328 Days</v>
      </c>
    </row>
    <row r="39" spans="1:6" x14ac:dyDescent="0.3">
      <c r="A39" s="9">
        <v>30006</v>
      </c>
      <c r="B39" s="10">
        <f>B38+300</f>
        <v>30686</v>
      </c>
      <c r="C39" s="2" t="str">
        <f t="shared" ref="C39:C48" ca="1" si="0">DATEDIF(B39,TODAY(),"Y")&amp;" Years "&amp;DATEDIF(B39,TODAY(),"YM")&amp;" Months "&amp;DATEDIF(B39,TODAY(),"MD")&amp;" Days"</f>
        <v>37 Years 0 Months 28 Days</v>
      </c>
      <c r="D39" s="11" t="str">
        <f t="shared" ref="D39:D48" ca="1" si="1">DATEDIF(B39,TODAY(),"Y")&amp;" Years "&amp;DATEDIF(B39,TODAY(),"YD")&amp;" Days"</f>
        <v>37 Years 28 Days</v>
      </c>
    </row>
    <row r="40" spans="1:6" x14ac:dyDescent="0.3">
      <c r="A40" s="9">
        <v>30008</v>
      </c>
      <c r="B40" s="10">
        <f t="shared" ref="B40:B48" si="2">B39+300</f>
        <v>30986</v>
      </c>
      <c r="C40" s="2" t="str">
        <f t="shared" ca="1" si="0"/>
        <v>36 Years 3 Months 2 Days</v>
      </c>
      <c r="D40" s="11" t="str">
        <f t="shared" ca="1" si="1"/>
        <v>36 Years 94 Days</v>
      </c>
    </row>
    <row r="41" spans="1:6" x14ac:dyDescent="0.3">
      <c r="A41" s="9">
        <v>30004</v>
      </c>
      <c r="B41" s="10">
        <f t="shared" si="2"/>
        <v>31286</v>
      </c>
      <c r="C41" s="2" t="str">
        <f t="shared" ca="1" si="0"/>
        <v>35 Years 5 Months 6 Days</v>
      </c>
      <c r="D41" s="11" t="str">
        <f t="shared" ca="1" si="1"/>
        <v>35 Years 159 Days</v>
      </c>
    </row>
    <row r="42" spans="1:6" x14ac:dyDescent="0.3">
      <c r="A42" s="9">
        <v>30015</v>
      </c>
      <c r="B42" s="10">
        <f t="shared" si="2"/>
        <v>31586</v>
      </c>
      <c r="C42" s="2" t="str">
        <f t="shared" ca="1" si="0"/>
        <v>34 Years 7 Months 10 Days</v>
      </c>
      <c r="D42" s="11" t="str">
        <f t="shared" ca="1" si="1"/>
        <v>34 Years 224 Days</v>
      </c>
    </row>
    <row r="43" spans="1:6" x14ac:dyDescent="0.3">
      <c r="A43" s="9">
        <v>30019</v>
      </c>
      <c r="B43" s="10">
        <f t="shared" si="2"/>
        <v>31886</v>
      </c>
      <c r="C43" s="2" t="str">
        <f t="shared" ca="1" si="0"/>
        <v>33 Years 9 Months 14 Days</v>
      </c>
      <c r="D43" s="11" t="str">
        <f t="shared" ca="1" si="1"/>
        <v>33 Years 289 Days</v>
      </c>
    </row>
    <row r="44" spans="1:6" x14ac:dyDescent="0.3">
      <c r="A44" s="9">
        <v>30013</v>
      </c>
      <c r="B44" s="10">
        <f t="shared" si="2"/>
        <v>32186</v>
      </c>
      <c r="C44" s="2" t="str">
        <f t="shared" ca="1" si="0"/>
        <v>32 Years 11 Months 20 Days</v>
      </c>
      <c r="D44" s="11" t="str">
        <f t="shared" ca="1" si="1"/>
        <v>32 Years 355 Days</v>
      </c>
    </row>
    <row r="45" spans="1:6" x14ac:dyDescent="0.3">
      <c r="A45" s="9">
        <v>30002</v>
      </c>
      <c r="B45" s="10">
        <f t="shared" si="2"/>
        <v>32486</v>
      </c>
      <c r="C45" s="2" t="str">
        <f t="shared" ca="1" si="0"/>
        <v>32 Years 1 Months 24 Days</v>
      </c>
      <c r="D45" s="11" t="str">
        <f t="shared" ca="1" si="1"/>
        <v>32 Years 55 Days</v>
      </c>
    </row>
    <row r="46" spans="1:6" x14ac:dyDescent="0.3">
      <c r="A46" s="9">
        <v>30016</v>
      </c>
      <c r="B46" s="10">
        <f t="shared" si="2"/>
        <v>32786</v>
      </c>
      <c r="C46" s="2" t="str">
        <f t="shared" ca="1" si="0"/>
        <v>31 Years 3 Months 28 Days</v>
      </c>
      <c r="D46" s="11" t="str">
        <f t="shared" ca="1" si="1"/>
        <v>31 Years 120 Days</v>
      </c>
    </row>
    <row r="47" spans="1:6" x14ac:dyDescent="0.3">
      <c r="A47" s="9">
        <v>30007</v>
      </c>
      <c r="B47" s="10">
        <f t="shared" si="2"/>
        <v>33086</v>
      </c>
      <c r="C47" s="2" t="str">
        <f t="shared" ca="1" si="0"/>
        <v>30 Years 6 Months 1 Days</v>
      </c>
      <c r="D47" s="11" t="str">
        <f t="shared" ca="1" si="1"/>
        <v>30 Years 185 Days</v>
      </c>
    </row>
    <row r="48" spans="1:6" x14ac:dyDescent="0.3">
      <c r="A48" s="9">
        <v>30014</v>
      </c>
      <c r="B48" s="10">
        <f t="shared" si="2"/>
        <v>33386</v>
      </c>
      <c r="C48" s="2" t="str">
        <f t="shared" ca="1" si="0"/>
        <v>29 Years 8 Months 5 Days</v>
      </c>
      <c r="D48" s="11" t="str">
        <f t="shared" ca="1" si="1"/>
        <v>29 Years 250 Days</v>
      </c>
    </row>
    <row r="56" spans="1:5" x14ac:dyDescent="0.3">
      <c r="A56" s="2" t="s">
        <v>269</v>
      </c>
    </row>
    <row r="57" spans="1:5" x14ac:dyDescent="0.3">
      <c r="A57" s="2" t="s">
        <v>231</v>
      </c>
      <c r="B57" s="2" t="s">
        <v>431</v>
      </c>
      <c r="C57" s="2" t="s">
        <v>432</v>
      </c>
      <c r="D57" s="2" t="s">
        <v>433</v>
      </c>
      <c r="E57" s="2" t="s">
        <v>434</v>
      </c>
    </row>
    <row r="58" spans="1:5" x14ac:dyDescent="0.3">
      <c r="A58" s="2" t="s">
        <v>270</v>
      </c>
    </row>
    <row r="59" spans="1:5" x14ac:dyDescent="0.3">
      <c r="A59" s="2" t="s">
        <v>271</v>
      </c>
    </row>
    <row r="60" spans="1:5" x14ac:dyDescent="0.3">
      <c r="A60" s="2">
        <v>30015</v>
      </c>
      <c r="C60" s="2" t="str">
        <f>CONCATENATE(A57," ",B57," ",C57," ",D57," ",E57)</f>
        <v>Hello I  Am From  India</v>
      </c>
    </row>
    <row r="61" spans="1:5" x14ac:dyDescent="0.3">
      <c r="A61" s="2">
        <v>30019</v>
      </c>
      <c r="C61" s="2" t="str">
        <f>A57&amp;" "&amp;B57&amp;" "&amp;C57&amp;" "&amp;D57&amp;" "&amp;E57</f>
        <v>Hello I  Am From  India</v>
      </c>
    </row>
    <row r="62" spans="1:5" x14ac:dyDescent="0.3">
      <c r="A62" s="2">
        <v>30013</v>
      </c>
    </row>
    <row r="63" spans="1:5" x14ac:dyDescent="0.3">
      <c r="A63" s="2">
        <v>30002</v>
      </c>
    </row>
  </sheetData>
  <mergeCells count="1">
    <mergeCell ref="A1:L1"/>
  </mergeCell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7"/>
  <dimension ref="A1:K106"/>
  <sheetViews>
    <sheetView showGridLines="0" zoomScale="90" zoomScaleNormal="90" workbookViewId="0">
      <selection sqref="A1:K1"/>
    </sheetView>
  </sheetViews>
  <sheetFormatPr defaultColWidth="8.77734375" defaultRowHeight="14.4" x14ac:dyDescent="0.3"/>
  <cols>
    <col min="1" max="1" width="22.5546875" style="2" customWidth="1"/>
    <col min="2" max="2" width="16.44140625" style="2" customWidth="1"/>
    <col min="3" max="3" width="26.77734375" style="2" customWidth="1"/>
    <col min="4" max="4" width="23.44140625" style="2" bestFit="1" customWidth="1"/>
    <col min="5" max="5" width="25" style="2" bestFit="1" customWidth="1"/>
    <col min="6" max="16384" width="8.77734375" style="2"/>
  </cols>
  <sheetData>
    <row r="1" spans="1:11" ht="15.6" x14ac:dyDescent="0.3">
      <c r="A1" s="110" t="s">
        <v>79</v>
      </c>
      <c r="B1" s="110"/>
      <c r="C1" s="110"/>
      <c r="D1" s="110"/>
      <c r="E1" s="110"/>
      <c r="F1" s="110"/>
      <c r="G1" s="110"/>
      <c r="H1" s="110"/>
      <c r="I1" s="110"/>
      <c r="J1" s="110"/>
      <c r="K1" s="110"/>
    </row>
    <row r="3" spans="1:11" x14ac:dyDescent="0.3">
      <c r="A3" s="2" t="s">
        <v>71</v>
      </c>
    </row>
    <row r="5" spans="1:11" ht="20.399999999999999" x14ac:dyDescent="0.45">
      <c r="A5" s="28" t="s">
        <v>72</v>
      </c>
      <c r="B5" s="29"/>
      <c r="C5" s="29"/>
    </row>
    <row r="7" spans="1:11" x14ac:dyDescent="0.3">
      <c r="A7" s="30" t="s">
        <v>55</v>
      </c>
      <c r="B7" s="30"/>
      <c r="C7" s="30"/>
      <c r="D7" s="30"/>
      <c r="E7" s="30"/>
      <c r="F7" s="30"/>
      <c r="G7" s="30"/>
      <c r="H7" s="30"/>
      <c r="I7" s="30"/>
      <c r="J7" s="30"/>
      <c r="K7" s="30"/>
    </row>
    <row r="8" spans="1:11" x14ac:dyDescent="0.3">
      <c r="A8" s="30"/>
      <c r="B8" s="30"/>
      <c r="C8" s="30"/>
      <c r="D8" s="30"/>
      <c r="E8" s="30"/>
      <c r="F8" s="30"/>
      <c r="G8" s="30"/>
      <c r="H8" s="30"/>
      <c r="I8" s="30"/>
      <c r="J8" s="30"/>
      <c r="K8" s="30"/>
    </row>
    <row r="9" spans="1:11" x14ac:dyDescent="0.3">
      <c r="A9" s="31" t="s">
        <v>75</v>
      </c>
      <c r="B9" s="30"/>
      <c r="C9" s="30" t="s">
        <v>76</v>
      </c>
      <c r="D9" s="30"/>
      <c r="E9" s="30"/>
      <c r="F9" s="30"/>
      <c r="G9" s="30"/>
      <c r="H9" s="30"/>
      <c r="I9" s="30"/>
      <c r="J9" s="30"/>
      <c r="K9" s="30"/>
    </row>
    <row r="10" spans="1:11" x14ac:dyDescent="0.3">
      <c r="A10" s="30"/>
      <c r="B10" s="30"/>
      <c r="C10" s="30"/>
      <c r="D10" s="30">
        <f>SUM(A11:A15)</f>
        <v>5</v>
      </c>
      <c r="E10" s="30"/>
      <c r="F10" s="30"/>
      <c r="G10" s="30">
        <f>SUM(A11:A15)</f>
        <v>5</v>
      </c>
      <c r="H10" s="30"/>
      <c r="I10" s="30"/>
      <c r="J10" s="30"/>
      <c r="K10" s="30"/>
    </row>
    <row r="11" spans="1:11" x14ac:dyDescent="0.3">
      <c r="A11" s="32" t="s">
        <v>442</v>
      </c>
      <c r="B11" s="31"/>
      <c r="C11" s="32">
        <f>COUNTA(A11:A15)</f>
        <v>4</v>
      </c>
      <c r="D11" s="31"/>
      <c r="E11" s="31"/>
      <c r="F11" s="31">
        <f>COUNT(A10:A15)</f>
        <v>2</v>
      </c>
      <c r="G11" s="32"/>
      <c r="H11" s="32"/>
      <c r="I11" s="32"/>
      <c r="J11" s="32"/>
      <c r="K11" s="32"/>
    </row>
    <row r="12" spans="1:11" x14ac:dyDescent="0.3">
      <c r="A12" s="32">
        <v>0</v>
      </c>
      <c r="B12" s="32"/>
      <c r="C12" s="32">
        <f>COUNT(A11:A15)</f>
        <v>2</v>
      </c>
      <c r="D12" s="32"/>
      <c r="E12" s="32"/>
      <c r="F12" s="32"/>
      <c r="G12" s="32"/>
      <c r="H12" s="32"/>
      <c r="I12" s="32"/>
      <c r="J12" s="32"/>
      <c r="K12" s="32"/>
    </row>
    <row r="13" spans="1:11" x14ac:dyDescent="0.3">
      <c r="A13" s="32"/>
      <c r="B13" s="30"/>
      <c r="C13" s="32">
        <f>SUM(A10:A15)</f>
        <v>5</v>
      </c>
      <c r="D13" s="32">
        <f>COUNT(A11:A15)</f>
        <v>2</v>
      </c>
      <c r="E13" s="32"/>
      <c r="F13" s="32"/>
      <c r="G13" s="32"/>
      <c r="H13" s="32"/>
      <c r="I13" s="32"/>
      <c r="J13" s="32"/>
      <c r="K13" s="32"/>
    </row>
    <row r="14" spans="1:11" x14ac:dyDescent="0.3">
      <c r="A14" s="32">
        <v>5</v>
      </c>
      <c r="B14" s="31"/>
      <c r="C14" s="32">
        <f>COUNTBLANK(A11:A15)</f>
        <v>1</v>
      </c>
      <c r="D14" s="32"/>
      <c r="E14" s="32"/>
      <c r="F14" s="32"/>
      <c r="G14" s="32"/>
      <c r="H14" s="32"/>
      <c r="I14" s="32"/>
      <c r="J14" s="32"/>
      <c r="K14" s="32"/>
    </row>
    <row r="15" spans="1:11" x14ac:dyDescent="0.3">
      <c r="A15" s="32" t="s">
        <v>438</v>
      </c>
      <c r="B15" s="32"/>
      <c r="C15" s="32"/>
      <c r="D15" s="32"/>
      <c r="E15" s="32"/>
      <c r="F15" s="32"/>
      <c r="G15" s="32"/>
      <c r="H15" s="32"/>
      <c r="I15" s="32"/>
      <c r="J15" s="32"/>
      <c r="K15" s="32"/>
    </row>
    <row r="16" spans="1:11" x14ac:dyDescent="0.3">
      <c r="A16" s="32"/>
      <c r="B16" s="32"/>
      <c r="C16" s="32"/>
      <c r="D16" s="32"/>
      <c r="E16" s="32"/>
      <c r="F16" s="32"/>
      <c r="G16" s="32"/>
      <c r="H16" s="32"/>
      <c r="I16" s="32"/>
      <c r="J16" s="32"/>
      <c r="K16" s="32"/>
    </row>
    <row r="17" spans="1:11" x14ac:dyDescent="0.3">
      <c r="A17" s="33" t="s">
        <v>74</v>
      </c>
      <c r="B17" s="33"/>
      <c r="C17" s="34" t="s">
        <v>77</v>
      </c>
      <c r="D17" s="32">
        <f>SUM(C11:C14)</f>
        <v>12</v>
      </c>
      <c r="E17" s="32"/>
      <c r="F17" s="34" t="s">
        <v>78</v>
      </c>
      <c r="G17" s="32"/>
      <c r="H17" s="32"/>
      <c r="I17" s="32"/>
      <c r="J17" s="32"/>
      <c r="K17" s="32"/>
    </row>
    <row r="18" spans="1:11" x14ac:dyDescent="0.3">
      <c r="A18" s="32"/>
      <c r="B18" s="32"/>
      <c r="C18" s="32"/>
      <c r="D18" s="32"/>
      <c r="E18" s="32"/>
      <c r="F18" s="32"/>
      <c r="G18" s="32"/>
      <c r="H18" s="32"/>
      <c r="I18" s="32"/>
      <c r="J18" s="32"/>
      <c r="K18" s="32"/>
    </row>
    <row r="19" spans="1:11" x14ac:dyDescent="0.3">
      <c r="A19" s="31" t="s">
        <v>73</v>
      </c>
      <c r="B19" s="33"/>
      <c r="C19" s="31" t="s">
        <v>73</v>
      </c>
      <c r="D19" s="32"/>
      <c r="E19" s="32"/>
      <c r="F19" s="31" t="s">
        <v>73</v>
      </c>
      <c r="G19" s="32"/>
      <c r="H19" s="32"/>
      <c r="I19" s="32"/>
      <c r="J19" s="32"/>
      <c r="K19" s="32"/>
    </row>
    <row r="20" spans="1:11" x14ac:dyDescent="0.3">
      <c r="A20" s="32"/>
      <c r="B20" s="32"/>
      <c r="C20" s="32"/>
      <c r="D20" s="32"/>
      <c r="E20" s="32"/>
      <c r="F20" s="32"/>
      <c r="G20" s="32"/>
      <c r="H20" s="32"/>
      <c r="I20" s="32"/>
      <c r="J20" s="32"/>
      <c r="K20" s="32"/>
    </row>
    <row r="21" spans="1:11" x14ac:dyDescent="0.3">
      <c r="A21" s="32">
        <f>COUNT(A11,A12,A13,A14,A15)</f>
        <v>2</v>
      </c>
      <c r="B21" s="32"/>
      <c r="C21" s="34">
        <f>COUNT(C11:C15)</f>
        <v>4</v>
      </c>
      <c r="D21" s="32"/>
      <c r="E21" s="32"/>
      <c r="F21" s="34">
        <f>COUNT(F11:F15)</f>
        <v>1</v>
      </c>
      <c r="G21" s="32"/>
      <c r="H21" s="32"/>
      <c r="I21" s="32"/>
      <c r="J21" s="32"/>
      <c r="K21" s="32"/>
    </row>
    <row r="22" spans="1:11" x14ac:dyDescent="0.3">
      <c r="A22" s="32"/>
      <c r="B22" s="32"/>
      <c r="C22" s="32"/>
      <c r="D22" s="32"/>
      <c r="E22" s="32"/>
      <c r="F22" s="32"/>
      <c r="G22" s="32"/>
      <c r="H22" s="32"/>
      <c r="I22" s="32"/>
      <c r="J22" s="32"/>
      <c r="K22" s="32"/>
    </row>
    <row r="23" spans="1:11" x14ac:dyDescent="0.3">
      <c r="D23" s="2">
        <f>SUM(A11:A15)</f>
        <v>5</v>
      </c>
    </row>
    <row r="24" spans="1:11" ht="18" x14ac:dyDescent="0.35">
      <c r="A24" s="29"/>
    </row>
    <row r="27" spans="1:11" x14ac:dyDescent="0.3">
      <c r="A27" s="35" t="s">
        <v>341</v>
      </c>
    </row>
    <row r="30" spans="1:11" x14ac:dyDescent="0.3">
      <c r="A30" s="35" t="s">
        <v>226</v>
      </c>
      <c r="B30" s="35" t="s">
        <v>227</v>
      </c>
      <c r="C30" s="35" t="s">
        <v>228</v>
      </c>
      <c r="D30" s="35" t="s">
        <v>229</v>
      </c>
    </row>
    <row r="31" spans="1:11" x14ac:dyDescent="0.3">
      <c r="A31" s="36">
        <v>10</v>
      </c>
      <c r="B31" s="36">
        <v>20</v>
      </c>
      <c r="C31" s="36">
        <v>30</v>
      </c>
      <c r="D31" s="36">
        <v>3</v>
      </c>
      <c r="E31" s="36"/>
    </row>
    <row r="32" spans="1:11" x14ac:dyDescent="0.3">
      <c r="A32" s="36">
        <v>10</v>
      </c>
      <c r="B32" s="36">
        <v>0</v>
      </c>
      <c r="C32" s="36">
        <v>30</v>
      </c>
      <c r="D32" s="36">
        <v>3</v>
      </c>
      <c r="E32" s="36"/>
    </row>
    <row r="33" spans="1:11" x14ac:dyDescent="0.3">
      <c r="A33" s="36">
        <v>10</v>
      </c>
      <c r="B33" s="36">
        <v>-20</v>
      </c>
      <c r="C33" s="36"/>
      <c r="D33" s="36"/>
      <c r="E33" s="36"/>
    </row>
    <row r="34" spans="1:11" x14ac:dyDescent="0.3">
      <c r="A34" s="36">
        <v>10</v>
      </c>
      <c r="B34" s="36">
        <v>32143</v>
      </c>
      <c r="C34" s="36">
        <v>30</v>
      </c>
      <c r="D34" s="36">
        <v>3</v>
      </c>
      <c r="E34" s="36"/>
    </row>
    <row r="35" spans="1:11" x14ac:dyDescent="0.3">
      <c r="A35" s="36">
        <v>10</v>
      </c>
      <c r="B35" s="36">
        <v>0.89583333333333337</v>
      </c>
      <c r="C35" s="36"/>
      <c r="D35" s="36">
        <v>3</v>
      </c>
      <c r="E35" s="36"/>
    </row>
    <row r="36" spans="1:11" x14ac:dyDescent="0.3">
      <c r="A36" s="36">
        <v>10</v>
      </c>
      <c r="B36" s="36">
        <v>3.8173441968334387E-3</v>
      </c>
      <c r="C36" s="36">
        <v>30</v>
      </c>
      <c r="D36" s="36"/>
      <c r="E36" s="36"/>
    </row>
    <row r="37" spans="1:11" x14ac:dyDescent="0.3">
      <c r="A37" s="36">
        <v>10</v>
      </c>
      <c r="B37" s="36"/>
      <c r="C37" s="36" t="s">
        <v>243</v>
      </c>
      <c r="D37" s="36">
        <v>2</v>
      </c>
      <c r="E37" s="36">
        <f>LEN(C37)</f>
        <v>1</v>
      </c>
    </row>
    <row r="38" spans="1:11" x14ac:dyDescent="0.3">
      <c r="A38" s="36" t="s">
        <v>232</v>
      </c>
      <c r="B38" s="36" t="s">
        <v>231</v>
      </c>
      <c r="C38" s="36">
        <v>30</v>
      </c>
      <c r="D38" s="36">
        <v>3</v>
      </c>
      <c r="E38" s="36"/>
    </row>
    <row r="39" spans="1:11" x14ac:dyDescent="0.3">
      <c r="A39" s="36">
        <v>10</v>
      </c>
      <c r="B39" s="36" t="e">
        <v>#DIV/0!</v>
      </c>
      <c r="C39" s="36">
        <v>30</v>
      </c>
      <c r="D39" s="36">
        <v>3</v>
      </c>
      <c r="E39" s="36"/>
    </row>
    <row r="41" spans="1:11" x14ac:dyDescent="0.3">
      <c r="A41" s="37">
        <f>COUNT(A31:A39)</f>
        <v>8</v>
      </c>
      <c r="B41" s="37">
        <f>COUNT(B31:B39)</f>
        <v>6</v>
      </c>
      <c r="C41" s="37">
        <f>COUNT(C31:C39)</f>
        <v>6</v>
      </c>
      <c r="D41" s="37"/>
      <c r="I41" s="38"/>
    </row>
    <row r="45" spans="1:11" ht="15.6" x14ac:dyDescent="0.3">
      <c r="A45" s="110" t="s">
        <v>342</v>
      </c>
      <c r="B45" s="110"/>
      <c r="C45" s="110"/>
      <c r="D45" s="110"/>
      <c r="E45" s="110"/>
      <c r="F45" s="110"/>
      <c r="G45" s="110"/>
      <c r="H45" s="110"/>
      <c r="I45" s="110"/>
      <c r="J45" s="110"/>
      <c r="K45" s="110"/>
    </row>
    <row r="47" spans="1:11" x14ac:dyDescent="0.3">
      <c r="A47" s="2" t="s">
        <v>343</v>
      </c>
    </row>
    <row r="49" spans="1:1" x14ac:dyDescent="0.3">
      <c r="A49" s="35" t="s">
        <v>53</v>
      </c>
    </row>
    <row r="50" spans="1:1" x14ac:dyDescent="0.3">
      <c r="A50" s="35"/>
    </row>
    <row r="51" spans="1:1" x14ac:dyDescent="0.3">
      <c r="A51" s="39" t="s">
        <v>344</v>
      </c>
    </row>
    <row r="52" spans="1:1" x14ac:dyDescent="0.3">
      <c r="A52" s="39"/>
    </row>
    <row r="53" spans="1:1" x14ac:dyDescent="0.3">
      <c r="A53" s="35" t="s">
        <v>345</v>
      </c>
    </row>
    <row r="55" spans="1:1" x14ac:dyDescent="0.3">
      <c r="A55" s="2" t="s">
        <v>346</v>
      </c>
    </row>
    <row r="76" spans="1:6" x14ac:dyDescent="0.3">
      <c r="A76" s="40" t="s">
        <v>347</v>
      </c>
      <c r="B76" s="41"/>
      <c r="C76" s="41"/>
      <c r="D76" s="41"/>
      <c r="E76" s="41"/>
      <c r="F76" s="41"/>
    </row>
    <row r="77" spans="1:6" x14ac:dyDescent="0.3">
      <c r="A77" s="42"/>
      <c r="B77" s="42"/>
      <c r="C77" s="41"/>
      <c r="D77" s="41"/>
      <c r="E77" s="41"/>
      <c r="F77" s="41"/>
    </row>
    <row r="78" spans="1:6" x14ac:dyDescent="0.3">
      <c r="A78" s="43">
        <v>66</v>
      </c>
      <c r="B78" s="43">
        <v>66</v>
      </c>
      <c r="C78" s="43">
        <v>25</v>
      </c>
      <c r="D78" s="43">
        <v>25</v>
      </c>
      <c r="E78" s="43">
        <v>75</v>
      </c>
      <c r="F78" s="41"/>
    </row>
    <row r="79" spans="1:6" x14ac:dyDescent="0.3">
      <c r="A79" s="43">
        <v>91</v>
      </c>
      <c r="B79" s="43">
        <v>91</v>
      </c>
      <c r="C79" s="43">
        <v>29</v>
      </c>
      <c r="D79" s="43">
        <v>29</v>
      </c>
      <c r="E79" s="43">
        <v>69</v>
      </c>
      <c r="F79" s="41"/>
    </row>
    <row r="80" spans="1:6" x14ac:dyDescent="0.3">
      <c r="A80" s="43">
        <v>20</v>
      </c>
      <c r="B80" s="43">
        <v>20</v>
      </c>
      <c r="C80" s="43">
        <v>78</v>
      </c>
      <c r="D80" s="43">
        <v>78</v>
      </c>
      <c r="E80" s="43">
        <v>71</v>
      </c>
      <c r="F80" s="41"/>
    </row>
    <row r="81" spans="1:6" x14ac:dyDescent="0.3">
      <c r="A81" s="43">
        <v>25</v>
      </c>
      <c r="B81" s="43">
        <v>25</v>
      </c>
      <c r="C81" s="43">
        <v>48</v>
      </c>
      <c r="D81" s="43">
        <v>48</v>
      </c>
      <c r="E81" s="43">
        <v>32</v>
      </c>
      <c r="F81" s="41"/>
    </row>
    <row r="82" spans="1:6" x14ac:dyDescent="0.3">
      <c r="A82" s="43">
        <v>14</v>
      </c>
      <c r="B82" s="43">
        <v>14</v>
      </c>
      <c r="C82" s="43">
        <v>73</v>
      </c>
      <c r="D82" s="43">
        <v>73</v>
      </c>
      <c r="E82" s="43">
        <v>63</v>
      </c>
      <c r="F82" s="41"/>
    </row>
    <row r="83" spans="1:6" x14ac:dyDescent="0.3">
      <c r="A83" s="43">
        <v>47</v>
      </c>
      <c r="B83" s="43">
        <v>47</v>
      </c>
      <c r="C83" s="43">
        <v>51</v>
      </c>
      <c r="D83" s="43">
        <v>51</v>
      </c>
      <c r="E83" s="43">
        <v>17</v>
      </c>
      <c r="F83" s="41"/>
    </row>
    <row r="84" spans="1:6" x14ac:dyDescent="0.3">
      <c r="A84" s="43">
        <v>39</v>
      </c>
      <c r="B84" s="43">
        <v>39</v>
      </c>
      <c r="C84" s="43">
        <v>54</v>
      </c>
      <c r="D84" s="43">
        <v>54</v>
      </c>
      <c r="E84" s="43">
        <v>52</v>
      </c>
      <c r="F84" s="41"/>
    </row>
    <row r="85" spans="1:6" x14ac:dyDescent="0.3">
      <c r="A85" s="44"/>
      <c r="B85" s="44"/>
      <c r="C85" s="44"/>
      <c r="D85" s="45"/>
      <c r="E85" s="41"/>
      <c r="F85" s="41"/>
    </row>
    <row r="86" spans="1:6" x14ac:dyDescent="0.3">
      <c r="A86" s="46" t="s">
        <v>348</v>
      </c>
      <c r="B86" s="46" t="s">
        <v>349</v>
      </c>
      <c r="C86" s="46" t="s">
        <v>350</v>
      </c>
      <c r="D86" s="46" t="s">
        <v>351</v>
      </c>
      <c r="E86" s="47" t="s">
        <v>352</v>
      </c>
      <c r="F86" s="42" t="s">
        <v>60</v>
      </c>
    </row>
    <row r="87" spans="1:6" x14ac:dyDescent="0.3">
      <c r="A87" s="44"/>
      <c r="B87" s="43">
        <f>SUM(B78,B79,500)</f>
        <v>657</v>
      </c>
      <c r="C87" s="44"/>
      <c r="D87" s="45"/>
      <c r="E87" s="41"/>
      <c r="F87" s="44"/>
    </row>
    <row r="88" spans="1:6" x14ac:dyDescent="0.3">
      <c r="A88" s="46">
        <f>SUM(A78,A79)</f>
        <v>157</v>
      </c>
      <c r="B88" s="46">
        <f>SUM(B78,B79,55)</f>
        <v>212</v>
      </c>
      <c r="C88" s="46">
        <f>SUM(C78:C84)</f>
        <v>358</v>
      </c>
      <c r="D88" s="46">
        <f>SUM(D78:D81,D82:D84)</f>
        <v>358</v>
      </c>
      <c r="E88" s="47">
        <f>SUM(E78:E80,E81:E83,55)</f>
        <v>382</v>
      </c>
      <c r="F88" s="42" t="s">
        <v>353</v>
      </c>
    </row>
    <row r="89" spans="1:6" x14ac:dyDescent="0.3">
      <c r="A89" s="106"/>
      <c r="B89" s="106"/>
      <c r="C89" s="41"/>
      <c r="D89" s="41"/>
      <c r="E89" s="48"/>
      <c r="F89" s="41"/>
    </row>
    <row r="91" spans="1:6" x14ac:dyDescent="0.3">
      <c r="A91" s="2" t="s">
        <v>354</v>
      </c>
    </row>
    <row r="93" spans="1:6" x14ac:dyDescent="0.3">
      <c r="A93" s="35" t="s">
        <v>50</v>
      </c>
    </row>
    <row r="95" spans="1:6" x14ac:dyDescent="0.3">
      <c r="F95" s="2">
        <v>12</v>
      </c>
    </row>
    <row r="96" spans="1:6" x14ac:dyDescent="0.3">
      <c r="A96" s="2">
        <v>66</v>
      </c>
      <c r="B96" s="2">
        <v>66</v>
      </c>
      <c r="C96" s="2">
        <v>66</v>
      </c>
      <c r="F96" s="2">
        <v>23</v>
      </c>
    </row>
    <row r="97" spans="1:6" x14ac:dyDescent="0.3">
      <c r="A97" s="2">
        <v>91</v>
      </c>
      <c r="B97" s="2">
        <v>91</v>
      </c>
      <c r="C97" s="2">
        <v>91</v>
      </c>
      <c r="F97" s="2">
        <v>23</v>
      </c>
    </row>
    <row r="98" spans="1:6" x14ac:dyDescent="0.3">
      <c r="A98" s="2">
        <v>20</v>
      </c>
      <c r="B98" s="2">
        <v>20</v>
      </c>
      <c r="C98" s="2">
        <v>20</v>
      </c>
      <c r="F98" s="2">
        <v>2</v>
      </c>
    </row>
    <row r="99" spans="1:6" x14ac:dyDescent="0.3">
      <c r="A99" s="2">
        <v>25</v>
      </c>
      <c r="B99" s="2">
        <v>25</v>
      </c>
      <c r="C99" s="2">
        <v>1</v>
      </c>
      <c r="F99" s="2" t="s">
        <v>412</v>
      </c>
    </row>
    <row r="100" spans="1:6" x14ac:dyDescent="0.3">
      <c r="A100" s="2">
        <v>14</v>
      </c>
      <c r="B100" s="2">
        <v>14</v>
      </c>
      <c r="F100" s="2">
        <v>232</v>
      </c>
    </row>
    <row r="101" spans="1:6" x14ac:dyDescent="0.3">
      <c r="A101" s="2">
        <v>47</v>
      </c>
      <c r="B101" s="2">
        <v>47</v>
      </c>
      <c r="C101" s="2">
        <v>47</v>
      </c>
      <c r="F101" s="2">
        <v>323</v>
      </c>
    </row>
    <row r="102" spans="1:6" x14ac:dyDescent="0.3">
      <c r="A102" s="2">
        <v>39</v>
      </c>
      <c r="B102" s="2">
        <v>39</v>
      </c>
      <c r="C102" s="2">
        <v>39</v>
      </c>
    </row>
    <row r="103" spans="1:6" x14ac:dyDescent="0.3">
      <c r="C103" s="2">
        <f>SUM(C96:C102)</f>
        <v>264</v>
      </c>
    </row>
    <row r="105" spans="1:6" x14ac:dyDescent="0.3">
      <c r="A105" s="37">
        <f>SUM(A96:A102)</f>
        <v>302</v>
      </c>
      <c r="B105" s="37">
        <f>SUM(B96:B104)</f>
        <v>302</v>
      </c>
      <c r="C105" s="37"/>
      <c r="D105" s="37"/>
    </row>
    <row r="106" spans="1:6" x14ac:dyDescent="0.3">
      <c r="B106" s="2" t="s">
        <v>421</v>
      </c>
    </row>
  </sheetData>
  <mergeCells count="3">
    <mergeCell ref="A1:K1"/>
    <mergeCell ref="A45:K45"/>
    <mergeCell ref="A89:B89"/>
  </mergeCells>
  <pageMargins left="0.7" right="0.7" top="0.75" bottom="0.75" header="0.3" footer="0.3"/>
  <pageSetup paperSize="9" orientation="portrait" horizontalDpi="300" verticalDpi="300" r:id="rId1"/>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8"/>
  <dimension ref="A1:L70"/>
  <sheetViews>
    <sheetView showGridLines="0" zoomScale="64" zoomScaleNormal="64" workbookViewId="0">
      <selection sqref="A1:L1"/>
    </sheetView>
  </sheetViews>
  <sheetFormatPr defaultColWidth="8.77734375" defaultRowHeight="14.4" x14ac:dyDescent="0.3"/>
  <cols>
    <col min="1" max="1" width="16.44140625" style="2" bestFit="1" customWidth="1"/>
    <col min="2" max="2" width="13.44140625" style="2" bestFit="1" customWidth="1"/>
    <col min="3" max="3" width="26.77734375" style="2" customWidth="1"/>
    <col min="4" max="16384" width="8.77734375" style="2"/>
  </cols>
  <sheetData>
    <row r="1" spans="1:12" ht="15.6" x14ac:dyDescent="0.3">
      <c r="A1" s="110" t="s">
        <v>84</v>
      </c>
      <c r="B1" s="110"/>
      <c r="C1" s="110"/>
      <c r="D1" s="110"/>
      <c r="E1" s="110"/>
      <c r="F1" s="110"/>
      <c r="G1" s="110"/>
      <c r="H1" s="110"/>
      <c r="I1" s="110"/>
      <c r="J1" s="110"/>
      <c r="K1" s="110"/>
      <c r="L1" s="110"/>
    </row>
    <row r="3" spans="1:12" x14ac:dyDescent="0.3">
      <c r="A3" s="2" t="s">
        <v>80</v>
      </c>
    </row>
    <row r="5" spans="1:12" ht="20.399999999999999" x14ac:dyDescent="0.45">
      <c r="A5" s="28" t="s">
        <v>81</v>
      </c>
      <c r="B5" s="29"/>
      <c r="C5" s="29"/>
    </row>
    <row r="6" spans="1:12" ht="20.399999999999999" x14ac:dyDescent="0.45">
      <c r="A6" s="28"/>
      <c r="B6" s="29"/>
      <c r="C6" s="29"/>
    </row>
    <row r="7" spans="1:12" x14ac:dyDescent="0.3">
      <c r="A7" s="2" t="s">
        <v>88</v>
      </c>
    </row>
    <row r="8" spans="1:12" ht="20.399999999999999" x14ac:dyDescent="0.45">
      <c r="A8" s="28"/>
      <c r="B8" s="29"/>
      <c r="C8" s="29"/>
    </row>
    <row r="9" spans="1:12" ht="20.399999999999999" x14ac:dyDescent="0.45">
      <c r="A9" s="28" t="s">
        <v>89</v>
      </c>
      <c r="B9" s="29"/>
      <c r="C9" s="29"/>
    </row>
    <row r="10" spans="1:12" ht="20.399999999999999" x14ac:dyDescent="0.45">
      <c r="A10" s="28"/>
      <c r="B10" s="29"/>
      <c r="C10" s="29"/>
    </row>
    <row r="12" spans="1:12" x14ac:dyDescent="0.3">
      <c r="A12" s="30" t="s">
        <v>55</v>
      </c>
      <c r="B12" s="30"/>
      <c r="C12" s="30"/>
      <c r="D12" s="30"/>
      <c r="E12" s="30"/>
      <c r="F12" s="30"/>
      <c r="G12" s="30"/>
      <c r="H12" s="30"/>
      <c r="I12" s="30"/>
      <c r="J12" s="30"/>
      <c r="K12" s="30"/>
    </row>
    <row r="13" spans="1:12" x14ac:dyDescent="0.3">
      <c r="A13" s="30"/>
      <c r="B13" s="30"/>
      <c r="C13" s="30"/>
      <c r="D13" s="30"/>
      <c r="E13" s="30"/>
      <c r="F13" s="30"/>
      <c r="G13" s="30"/>
      <c r="H13" s="30"/>
      <c r="I13" s="30"/>
      <c r="J13" s="30"/>
      <c r="K13" s="30"/>
    </row>
    <row r="14" spans="1:12" x14ac:dyDescent="0.3">
      <c r="A14" s="31" t="s">
        <v>85</v>
      </c>
      <c r="B14" s="30"/>
      <c r="C14" s="31" t="s">
        <v>86</v>
      </c>
      <c r="D14" s="30"/>
      <c r="E14" s="30"/>
      <c r="F14" s="31" t="s">
        <v>87</v>
      </c>
      <c r="G14" s="30"/>
      <c r="H14" s="30"/>
      <c r="I14" s="31" t="s">
        <v>90</v>
      </c>
      <c r="J14" s="30"/>
      <c r="K14" s="30"/>
    </row>
    <row r="15" spans="1:12" x14ac:dyDescent="0.3">
      <c r="A15" s="30"/>
      <c r="B15" s="30"/>
      <c r="C15" s="30"/>
      <c r="D15" s="30"/>
      <c r="E15" s="30"/>
      <c r="F15" s="30"/>
      <c r="G15" s="30"/>
      <c r="H15" s="30"/>
      <c r="I15" s="30"/>
      <c r="J15" s="30"/>
      <c r="K15" s="30"/>
    </row>
    <row r="16" spans="1:12" x14ac:dyDescent="0.3">
      <c r="A16" s="32" t="s">
        <v>435</v>
      </c>
      <c r="B16" s="31"/>
      <c r="C16" s="32"/>
      <c r="D16" s="31"/>
      <c r="E16" s="31"/>
      <c r="F16" s="31"/>
      <c r="G16" s="32"/>
      <c r="H16" s="32"/>
      <c r="I16" s="32">
        <v>24</v>
      </c>
      <c r="J16" s="32"/>
      <c r="K16" s="32"/>
    </row>
    <row r="17" spans="1:11" x14ac:dyDescent="0.3">
      <c r="A17" s="32"/>
      <c r="B17" s="32"/>
      <c r="C17" s="32"/>
      <c r="D17" s="32">
        <f>COUNTA(A16:A21)</f>
        <v>3</v>
      </c>
      <c r="E17" s="32"/>
      <c r="F17" s="32"/>
      <c r="G17" s="32"/>
      <c r="H17" s="32"/>
      <c r="I17" s="32"/>
      <c r="J17" s="32"/>
      <c r="K17" s="32"/>
    </row>
    <row r="18" spans="1:11" x14ac:dyDescent="0.3">
      <c r="A18" s="32"/>
      <c r="B18" s="30"/>
      <c r="C18" s="32"/>
      <c r="D18" s="32">
        <f>COUNTBLANK(A16:A21)</f>
        <v>3</v>
      </c>
      <c r="E18" s="32"/>
      <c r="F18" s="32"/>
      <c r="G18" s="32"/>
      <c r="H18" s="32"/>
      <c r="I18" s="32">
        <v>23</v>
      </c>
      <c r="J18" s="32"/>
      <c r="K18" s="32"/>
    </row>
    <row r="19" spans="1:11" x14ac:dyDescent="0.3">
      <c r="A19" s="32"/>
      <c r="B19" s="31"/>
      <c r="C19" s="32"/>
      <c r="D19" s="32"/>
      <c r="E19" s="32"/>
      <c r="F19" s="32"/>
      <c r="G19" s="32"/>
      <c r="H19" s="32"/>
      <c r="I19" s="32"/>
      <c r="J19" s="32"/>
      <c r="K19" s="32"/>
    </row>
    <row r="20" spans="1:11" x14ac:dyDescent="0.3">
      <c r="A20" s="32" t="s">
        <v>436</v>
      </c>
      <c r="B20" s="32"/>
      <c r="C20" s="32"/>
      <c r="D20" s="32"/>
      <c r="E20" s="32"/>
      <c r="F20" s="32"/>
      <c r="G20" s="32"/>
      <c r="H20" s="32"/>
      <c r="I20" s="32">
        <v>4</v>
      </c>
      <c r="J20" s="32"/>
      <c r="K20" s="32"/>
    </row>
    <row r="21" spans="1:11" x14ac:dyDescent="0.3">
      <c r="A21" s="32" t="s">
        <v>437</v>
      </c>
      <c r="B21" s="32"/>
      <c r="C21" s="32"/>
      <c r="D21" s="32"/>
      <c r="E21" s="32"/>
      <c r="F21" s="32"/>
      <c r="G21" s="32"/>
      <c r="H21" s="32"/>
      <c r="I21" s="32"/>
      <c r="J21" s="32"/>
      <c r="K21" s="32"/>
    </row>
    <row r="22" spans="1:11" x14ac:dyDescent="0.3">
      <c r="A22" s="33" t="s">
        <v>82</v>
      </c>
      <c r="B22" s="33"/>
      <c r="C22" s="34" t="s">
        <v>83</v>
      </c>
      <c r="D22" s="32"/>
      <c r="E22" s="32"/>
      <c r="F22" s="34" t="s">
        <v>78</v>
      </c>
      <c r="G22" s="32"/>
      <c r="H22" s="32"/>
      <c r="I22" s="33" t="s">
        <v>91</v>
      </c>
      <c r="J22" s="32"/>
      <c r="K22" s="32"/>
    </row>
    <row r="23" spans="1:11" x14ac:dyDescent="0.3">
      <c r="A23" s="32"/>
      <c r="B23" s="32"/>
      <c r="C23" s="32"/>
      <c r="D23" s="32"/>
      <c r="E23" s="32"/>
      <c r="F23" s="32"/>
      <c r="G23" s="32"/>
      <c r="H23" s="32"/>
      <c r="I23" s="32"/>
      <c r="J23" s="32"/>
      <c r="K23" s="32"/>
    </row>
    <row r="24" spans="1:11" x14ac:dyDescent="0.3">
      <c r="A24" s="31" t="s">
        <v>73</v>
      </c>
      <c r="B24" s="33"/>
      <c r="C24" s="31" t="s">
        <v>73</v>
      </c>
      <c r="D24" s="32"/>
      <c r="E24" s="32"/>
      <c r="F24" s="31" t="s">
        <v>73</v>
      </c>
      <c r="G24" s="32"/>
      <c r="H24" s="32"/>
      <c r="I24" s="31" t="s">
        <v>73</v>
      </c>
      <c r="J24" s="32"/>
      <c r="K24" s="32"/>
    </row>
    <row r="25" spans="1:11" x14ac:dyDescent="0.3">
      <c r="A25" s="32"/>
      <c r="B25" s="32"/>
      <c r="C25" s="32"/>
      <c r="D25" s="32"/>
      <c r="E25" s="32"/>
      <c r="F25" s="32"/>
      <c r="G25" s="32"/>
      <c r="H25" s="32"/>
      <c r="I25" s="32"/>
      <c r="J25" s="32"/>
      <c r="K25" s="32"/>
    </row>
    <row r="26" spans="1:11" x14ac:dyDescent="0.3">
      <c r="A26" s="32">
        <f>COUNTA(A16,A17,A18,A19,A20)</f>
        <v>2</v>
      </c>
      <c r="B26" s="32"/>
      <c r="C26" s="34">
        <f>COUNTA(C16:C20)</f>
        <v>0</v>
      </c>
      <c r="D26" s="32"/>
      <c r="E26" s="32"/>
      <c r="F26" s="34">
        <f>COUNTA(F16:F20)</f>
        <v>0</v>
      </c>
      <c r="G26" s="32"/>
      <c r="H26" s="32"/>
      <c r="I26" s="34">
        <f>COUNTBLANK(I16:I20)</f>
        <v>2</v>
      </c>
      <c r="J26" s="32"/>
      <c r="K26" s="32"/>
    </row>
    <row r="27" spans="1:11" x14ac:dyDescent="0.3">
      <c r="A27" s="32"/>
      <c r="B27" s="32"/>
      <c r="C27" s="32"/>
      <c r="D27" s="32"/>
      <c r="E27" s="32"/>
      <c r="F27" s="32"/>
      <c r="G27" s="32"/>
      <c r="H27" s="32"/>
      <c r="I27" s="32"/>
      <c r="J27" s="32"/>
      <c r="K27" s="32"/>
    </row>
    <row r="28" spans="1:11" x14ac:dyDescent="0.3">
      <c r="C28" s="2">
        <v>1</v>
      </c>
      <c r="H28" s="2">
        <v>1</v>
      </c>
    </row>
    <row r="29" spans="1:11" ht="18" x14ac:dyDescent="0.35">
      <c r="A29" s="29"/>
      <c r="E29" s="2">
        <f>COUNTA(C28:C33)</f>
        <v>2</v>
      </c>
      <c r="H29" s="2">
        <v>2</v>
      </c>
    </row>
    <row r="30" spans="1:11" x14ac:dyDescent="0.3">
      <c r="E30" s="2">
        <f>COUNTBLANK(C28:C33)</f>
        <v>4</v>
      </c>
    </row>
    <row r="32" spans="1:11" x14ac:dyDescent="0.3">
      <c r="A32" s="35" t="s">
        <v>50</v>
      </c>
      <c r="H32" s="38" t="s">
        <v>440</v>
      </c>
    </row>
    <row r="33" spans="1:10" x14ac:dyDescent="0.3">
      <c r="C33" s="2">
        <v>6</v>
      </c>
      <c r="H33" s="2">
        <v>5</v>
      </c>
      <c r="J33" s="2">
        <f>COUNTA(H28:H37)</f>
        <v>7</v>
      </c>
    </row>
    <row r="34" spans="1:10" x14ac:dyDescent="0.3">
      <c r="H34" s="2">
        <v>4</v>
      </c>
      <c r="J34" s="2">
        <f>COUNTBLANK(H28:H38)</f>
        <v>5</v>
      </c>
    </row>
    <row r="35" spans="1:10" x14ac:dyDescent="0.3">
      <c r="A35" s="2" t="s">
        <v>226</v>
      </c>
      <c r="B35" s="2" t="s">
        <v>227</v>
      </c>
      <c r="C35" s="2" t="s">
        <v>228</v>
      </c>
      <c r="D35" s="2" t="s">
        <v>229</v>
      </c>
      <c r="E35" s="2" t="s">
        <v>230</v>
      </c>
      <c r="H35" s="2">
        <v>3</v>
      </c>
    </row>
    <row r="36" spans="1:10" x14ac:dyDescent="0.3">
      <c r="A36" s="2">
        <v>10</v>
      </c>
      <c r="B36" s="2">
        <v>20</v>
      </c>
      <c r="C36" s="2">
        <v>30</v>
      </c>
      <c r="D36" s="2">
        <v>3</v>
      </c>
      <c r="E36" s="2">
        <v>3</v>
      </c>
    </row>
    <row r="37" spans="1:10" x14ac:dyDescent="0.3">
      <c r="A37" s="2">
        <v>10</v>
      </c>
      <c r="B37" s="2">
        <v>0</v>
      </c>
      <c r="C37" s="2">
        <v>30</v>
      </c>
      <c r="E37" s="2">
        <v>3</v>
      </c>
      <c r="H37" s="2" t="s">
        <v>439</v>
      </c>
    </row>
    <row r="38" spans="1:10" x14ac:dyDescent="0.3">
      <c r="A38" s="2">
        <v>10</v>
      </c>
      <c r="B38" s="2">
        <v>-20</v>
      </c>
    </row>
    <row r="39" spans="1:10" x14ac:dyDescent="0.3">
      <c r="A39" s="2">
        <v>10</v>
      </c>
      <c r="B39" s="2">
        <v>32143</v>
      </c>
      <c r="C39" s="2">
        <v>30</v>
      </c>
      <c r="D39" s="2">
        <v>3</v>
      </c>
      <c r="E39" s="2">
        <v>3</v>
      </c>
      <c r="F39" s="38"/>
    </row>
    <row r="40" spans="1:10" x14ac:dyDescent="0.3">
      <c r="A40" s="2">
        <v>10</v>
      </c>
      <c r="B40" s="2">
        <v>0.89583333333333337</v>
      </c>
      <c r="D40" s="2">
        <v>3</v>
      </c>
      <c r="E40" s="2">
        <v>3</v>
      </c>
      <c r="F40" s="2" t="b">
        <f>ISBLANK(C40)</f>
        <v>1</v>
      </c>
    </row>
    <row r="41" spans="1:10" x14ac:dyDescent="0.3">
      <c r="A41" s="2">
        <v>10</v>
      </c>
      <c r="B41" s="2">
        <v>3.8173441968334387E-3</v>
      </c>
      <c r="C41" s="2">
        <v>30</v>
      </c>
    </row>
    <row r="42" spans="1:10" x14ac:dyDescent="0.3">
      <c r="A42" s="2">
        <v>10</v>
      </c>
      <c r="D42" s="2">
        <v>2</v>
      </c>
      <c r="E42" s="2">
        <v>2</v>
      </c>
      <c r="F42" s="2" t="b">
        <f>ISBLANK(C42)</f>
        <v>1</v>
      </c>
    </row>
    <row r="43" spans="1:10" x14ac:dyDescent="0.3">
      <c r="A43" s="2" t="s">
        <v>232</v>
      </c>
      <c r="B43" s="2" t="s">
        <v>231</v>
      </c>
      <c r="C43" s="2">
        <v>30</v>
      </c>
      <c r="D43" s="2">
        <v>3</v>
      </c>
      <c r="E43" s="2">
        <v>3</v>
      </c>
      <c r="F43" s="2" t="b">
        <f>ISBLANK(C43)</f>
        <v>0</v>
      </c>
    </row>
    <row r="44" spans="1:10" x14ac:dyDescent="0.3">
      <c r="A44" s="2">
        <v>10</v>
      </c>
      <c r="B44" s="2" t="e">
        <v>#DIV/0!</v>
      </c>
      <c r="C44" s="2">
        <v>30</v>
      </c>
      <c r="D44" s="2">
        <v>3</v>
      </c>
      <c r="E44" s="2">
        <v>3</v>
      </c>
    </row>
    <row r="45" spans="1:10" x14ac:dyDescent="0.3">
      <c r="D45" s="2">
        <f>COUNTBLANK(D36:D44)</f>
        <v>3</v>
      </c>
    </row>
    <row r="59" spans="2:4" x14ac:dyDescent="0.3">
      <c r="D59" s="2">
        <f>COUNT(B60:B70)</f>
        <v>4</v>
      </c>
    </row>
    <row r="60" spans="2:4" x14ac:dyDescent="0.3">
      <c r="B60" s="2" t="s">
        <v>438</v>
      </c>
      <c r="D60" s="2">
        <f>COUNTBLANK(B60:B70)</f>
        <v>3</v>
      </c>
    </row>
    <row r="61" spans="2:4" x14ac:dyDescent="0.3">
      <c r="B61" s="2">
        <v>0</v>
      </c>
      <c r="D61" s="2">
        <f>COUNTA(B60:B70)</f>
        <v>8</v>
      </c>
    </row>
    <row r="62" spans="2:4" x14ac:dyDescent="0.3">
      <c r="B62" s="2">
        <v>8</v>
      </c>
    </row>
    <row r="63" spans="2:4" x14ac:dyDescent="0.3">
      <c r="B63" s="2" t="s">
        <v>437</v>
      </c>
    </row>
    <row r="65" spans="2:2" x14ac:dyDescent="0.3">
      <c r="B65" s="2">
        <v>6</v>
      </c>
    </row>
    <row r="67" spans="2:2" x14ac:dyDescent="0.3">
      <c r="B67" s="2" t="s">
        <v>443</v>
      </c>
    </row>
    <row r="69" spans="2:2" x14ac:dyDescent="0.3">
      <c r="B69" s="2" t="s">
        <v>444</v>
      </c>
    </row>
    <row r="70" spans="2:2" x14ac:dyDescent="0.3">
      <c r="B70" s="2">
        <v>7</v>
      </c>
    </row>
  </sheetData>
  <mergeCells count="1">
    <mergeCell ref="A1:L1"/>
  </mergeCells>
  <pageMargins left="0.7" right="0.7" top="0.75" bottom="0.75" header="0.3" footer="0.3"/>
  <drawing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9"/>
  <dimension ref="A1:M323"/>
  <sheetViews>
    <sheetView showGridLines="0" zoomScale="68" zoomScaleNormal="68" workbookViewId="0">
      <selection sqref="A1:M1"/>
    </sheetView>
  </sheetViews>
  <sheetFormatPr defaultColWidth="8.77734375" defaultRowHeight="14.4" x14ac:dyDescent="0.3"/>
  <cols>
    <col min="1" max="1" width="16.44140625" style="2" bestFit="1" customWidth="1"/>
    <col min="2" max="2" width="13.44140625" style="2" bestFit="1" customWidth="1"/>
    <col min="3" max="3" width="26.77734375" style="2" customWidth="1"/>
    <col min="4" max="5" width="8.77734375" style="2"/>
    <col min="6" max="6" width="12.5546875" style="2" bestFit="1" customWidth="1"/>
    <col min="7" max="7" width="23.21875" style="2" bestFit="1" customWidth="1"/>
    <col min="8" max="8" width="11.77734375" style="2" customWidth="1"/>
    <col min="9" max="9" width="11.77734375" style="2" bestFit="1" customWidth="1"/>
    <col min="10" max="10" width="12.21875" style="2" bestFit="1" customWidth="1"/>
    <col min="11" max="16384" width="8.77734375" style="2"/>
  </cols>
  <sheetData>
    <row r="1" spans="1:13" ht="15.6" x14ac:dyDescent="0.3">
      <c r="A1" s="110" t="s">
        <v>108</v>
      </c>
      <c r="B1" s="110"/>
      <c r="C1" s="110"/>
      <c r="D1" s="110"/>
      <c r="E1" s="110"/>
      <c r="F1" s="110"/>
      <c r="G1" s="110"/>
      <c r="H1" s="110"/>
      <c r="I1" s="110"/>
      <c r="J1" s="110"/>
      <c r="K1" s="110"/>
      <c r="L1" s="110"/>
      <c r="M1" s="110"/>
    </row>
    <row r="3" spans="1:13" x14ac:dyDescent="0.3">
      <c r="A3" s="2" t="s">
        <v>92</v>
      </c>
    </row>
    <row r="5" spans="1:13" ht="20.399999999999999" x14ac:dyDescent="0.45">
      <c r="A5" s="28" t="s">
        <v>93</v>
      </c>
      <c r="B5" s="29"/>
      <c r="C5" s="29"/>
    </row>
    <row r="6" spans="1:13" ht="17.25" customHeight="1" x14ac:dyDescent="0.45">
      <c r="A6" s="28"/>
      <c r="B6" s="29"/>
      <c r="C6" s="29"/>
    </row>
    <row r="8" spans="1:13" x14ac:dyDescent="0.3">
      <c r="A8" s="30" t="s">
        <v>55</v>
      </c>
      <c r="B8" s="30"/>
      <c r="C8" s="30"/>
      <c r="D8" s="30"/>
      <c r="E8" s="30"/>
      <c r="F8" s="30"/>
      <c r="G8" s="30"/>
      <c r="H8" s="30"/>
      <c r="I8" s="30"/>
      <c r="J8" s="30"/>
      <c r="K8" s="30"/>
    </row>
    <row r="9" spans="1:13" x14ac:dyDescent="0.3">
      <c r="A9" s="30"/>
      <c r="B9" s="30"/>
      <c r="C9" s="30"/>
      <c r="D9" s="30"/>
      <c r="E9" s="30"/>
      <c r="F9" s="30"/>
      <c r="G9" s="30"/>
      <c r="H9" s="30"/>
      <c r="I9" s="30"/>
      <c r="J9" s="30"/>
      <c r="K9" s="30"/>
    </row>
    <row r="10" spans="1:13" x14ac:dyDescent="0.3">
      <c r="A10" s="31" t="s">
        <v>94</v>
      </c>
      <c r="B10" s="49" t="s">
        <v>95</v>
      </c>
      <c r="C10" s="31" t="s">
        <v>96</v>
      </c>
      <c r="D10" s="30"/>
      <c r="E10" s="30"/>
      <c r="F10" s="31"/>
      <c r="G10" s="30"/>
      <c r="H10" s="30"/>
      <c r="I10" s="31"/>
      <c r="J10" s="30"/>
      <c r="K10" s="30"/>
    </row>
    <row r="11" spans="1:13" x14ac:dyDescent="0.3">
      <c r="A11" s="32" t="s">
        <v>97</v>
      </c>
      <c r="B11" s="50">
        <v>35796</v>
      </c>
      <c r="C11" s="77">
        <v>80</v>
      </c>
      <c r="D11" s="30"/>
      <c r="E11" s="30"/>
      <c r="F11" s="30"/>
      <c r="G11" s="30"/>
      <c r="H11" s="30"/>
      <c r="I11" s="30"/>
      <c r="J11" s="30"/>
      <c r="K11" s="30"/>
    </row>
    <row r="12" spans="1:13" x14ac:dyDescent="0.3">
      <c r="A12" s="32" t="s">
        <v>98</v>
      </c>
      <c r="B12" s="50">
        <v>35855</v>
      </c>
      <c r="C12" s="77">
        <v>25</v>
      </c>
      <c r="D12" s="31"/>
      <c r="E12" s="31">
        <f>COUNTIF(A10:A19,"Tyres")</f>
        <v>4</v>
      </c>
      <c r="F12" s="31"/>
      <c r="G12" s="32"/>
      <c r="H12" s="32"/>
      <c r="I12" s="32"/>
      <c r="J12" s="32"/>
      <c r="K12" s="32"/>
    </row>
    <row r="13" spans="1:13" x14ac:dyDescent="0.3">
      <c r="A13" s="32" t="s">
        <v>98</v>
      </c>
      <c r="B13" s="50">
        <v>35796</v>
      </c>
      <c r="C13" s="77">
        <v>80</v>
      </c>
      <c r="D13" s="32"/>
      <c r="E13" s="32"/>
      <c r="F13" s="32"/>
      <c r="G13" s="32"/>
      <c r="H13" s="32"/>
      <c r="I13" s="32"/>
      <c r="J13" s="32"/>
      <c r="K13" s="32"/>
    </row>
    <row r="14" spans="1:13" x14ac:dyDescent="0.3">
      <c r="A14" s="32" t="s">
        <v>97</v>
      </c>
      <c r="B14" s="50">
        <v>35855</v>
      </c>
      <c r="C14" s="77">
        <v>150</v>
      </c>
      <c r="D14" s="32"/>
      <c r="E14" s="32"/>
      <c r="F14" s="32"/>
      <c r="G14" s="32"/>
      <c r="H14" s="32"/>
      <c r="I14" s="32"/>
      <c r="J14" s="32"/>
      <c r="K14" s="32"/>
    </row>
    <row r="15" spans="1:13" x14ac:dyDescent="0.3">
      <c r="A15" s="32" t="s">
        <v>99</v>
      </c>
      <c r="B15" s="50">
        <v>35947</v>
      </c>
      <c r="C15" s="77">
        <v>300</v>
      </c>
      <c r="D15" s="32"/>
      <c r="E15" s="32">
        <f>COUNTIF(A10:A19,"Brakes")</f>
        <v>2</v>
      </c>
      <c r="F15" s="32"/>
      <c r="G15" s="32">
        <f>COUNTIF(C11:C19,"&gt;100")</f>
        <v>4</v>
      </c>
      <c r="H15" s="32"/>
      <c r="I15" s="32"/>
      <c r="J15" s="32"/>
      <c r="K15" s="32"/>
    </row>
    <row r="16" spans="1:13" x14ac:dyDescent="0.3">
      <c r="A16" s="32" t="s">
        <v>100</v>
      </c>
      <c r="B16" s="50">
        <v>35947</v>
      </c>
      <c r="C16" s="77">
        <v>50</v>
      </c>
      <c r="D16" s="32"/>
      <c r="E16" s="32"/>
      <c r="F16" s="32"/>
      <c r="G16" s="32"/>
      <c r="H16" s="32"/>
      <c r="I16" s="32"/>
      <c r="J16" s="32"/>
      <c r="K16" s="32"/>
    </row>
    <row r="17" spans="1:11" x14ac:dyDescent="0.3">
      <c r="A17" s="32" t="s">
        <v>98</v>
      </c>
      <c r="B17" s="50">
        <v>35886</v>
      </c>
      <c r="C17" s="77">
        <v>200</v>
      </c>
      <c r="D17" s="32"/>
      <c r="E17" s="32"/>
      <c r="F17" s="32"/>
      <c r="G17" s="32"/>
      <c r="H17" s="32"/>
      <c r="I17" s="32"/>
      <c r="J17" s="32"/>
      <c r="K17" s="32"/>
    </row>
    <row r="18" spans="1:11" x14ac:dyDescent="0.3">
      <c r="A18" s="33" t="s">
        <v>98</v>
      </c>
      <c r="B18" s="51">
        <v>35855</v>
      </c>
      <c r="C18" s="78">
        <v>100</v>
      </c>
      <c r="D18" s="32"/>
      <c r="E18" s="32"/>
      <c r="F18" s="34"/>
      <c r="G18" s="32"/>
      <c r="H18" s="32"/>
      <c r="I18" s="33"/>
      <c r="J18" s="32"/>
      <c r="K18" s="32"/>
    </row>
    <row r="19" spans="1:11" x14ac:dyDescent="0.3">
      <c r="A19" s="32" t="s">
        <v>101</v>
      </c>
      <c r="B19" s="50">
        <v>35916</v>
      </c>
      <c r="C19" s="77">
        <v>250</v>
      </c>
      <c r="D19" s="32"/>
      <c r="E19" s="32"/>
      <c r="F19" s="32"/>
      <c r="G19" s="32"/>
      <c r="H19" s="32"/>
      <c r="I19" s="32"/>
      <c r="J19" s="32"/>
      <c r="K19" s="32"/>
    </row>
    <row r="20" spans="1:11" x14ac:dyDescent="0.3">
      <c r="A20" s="31"/>
      <c r="B20" s="33"/>
      <c r="C20" s="31"/>
      <c r="D20" s="32"/>
      <c r="E20" s="32"/>
      <c r="F20" s="31"/>
      <c r="G20" s="32"/>
      <c r="H20" s="32"/>
      <c r="I20" s="31"/>
      <c r="J20" s="32"/>
      <c r="K20" s="32"/>
    </row>
    <row r="21" spans="1:11" x14ac:dyDescent="0.3">
      <c r="A21" s="32"/>
      <c r="B21" s="32"/>
      <c r="C21" s="79"/>
      <c r="D21" s="32"/>
      <c r="E21" s="32"/>
      <c r="F21" s="32"/>
      <c r="G21" s="32"/>
      <c r="H21" s="32"/>
      <c r="I21" s="32"/>
      <c r="J21" s="32"/>
      <c r="K21" s="32"/>
    </row>
    <row r="22" spans="1:11" x14ac:dyDescent="0.3">
      <c r="A22" s="31" t="s">
        <v>103</v>
      </c>
      <c r="B22" s="32"/>
      <c r="C22" s="31" t="s">
        <v>106</v>
      </c>
      <c r="D22" s="32"/>
      <c r="E22" s="31" t="s">
        <v>104</v>
      </c>
      <c r="F22" s="32"/>
      <c r="G22" s="32"/>
      <c r="H22" s="32"/>
      <c r="I22" s="32"/>
      <c r="J22" s="32"/>
      <c r="K22" s="32"/>
    </row>
    <row r="23" spans="1:11" x14ac:dyDescent="0.3">
      <c r="A23" s="32"/>
      <c r="B23" s="32"/>
      <c r="C23" s="32"/>
      <c r="D23" s="32"/>
      <c r="E23" s="32"/>
      <c r="F23" s="32"/>
      <c r="G23" s="32"/>
      <c r="H23" s="32"/>
      <c r="I23" s="32"/>
      <c r="J23" s="32"/>
      <c r="K23" s="32"/>
    </row>
    <row r="24" spans="1:11" x14ac:dyDescent="0.3">
      <c r="A24" s="33" t="s">
        <v>102</v>
      </c>
      <c r="B24" s="32"/>
      <c r="C24" s="33" t="s">
        <v>105</v>
      </c>
      <c r="D24" s="32"/>
      <c r="E24" s="33" t="s">
        <v>107</v>
      </c>
      <c r="F24" s="34"/>
      <c r="G24" s="32"/>
      <c r="H24" s="32"/>
      <c r="I24" s="34"/>
      <c r="J24" s="32"/>
      <c r="K24" s="32"/>
    </row>
    <row r="25" spans="1:11" x14ac:dyDescent="0.3">
      <c r="A25" s="33"/>
      <c r="B25" s="32"/>
      <c r="C25" s="32"/>
      <c r="D25" s="32"/>
      <c r="E25" s="32"/>
      <c r="F25" s="34"/>
      <c r="G25" s="32"/>
      <c r="H25" s="32"/>
      <c r="I25" s="34"/>
      <c r="J25" s="32"/>
      <c r="K25" s="32"/>
    </row>
    <row r="26" spans="1:11" x14ac:dyDescent="0.3">
      <c r="A26" s="31" t="s">
        <v>44</v>
      </c>
      <c r="B26" s="31"/>
      <c r="C26" s="31" t="s">
        <v>44</v>
      </c>
      <c r="D26" s="32"/>
      <c r="E26" s="31" t="s">
        <v>44</v>
      </c>
      <c r="F26" s="34"/>
      <c r="G26" s="32"/>
      <c r="H26" s="32"/>
      <c r="I26" s="34"/>
      <c r="J26" s="32"/>
      <c r="K26" s="32"/>
    </row>
    <row r="27" spans="1:11" x14ac:dyDescent="0.3">
      <c r="A27" s="32"/>
      <c r="B27" s="32"/>
      <c r="C27" s="32"/>
      <c r="D27" s="32"/>
      <c r="E27" s="32"/>
      <c r="F27" s="34"/>
      <c r="G27" s="32"/>
      <c r="H27" s="32"/>
      <c r="I27" s="34"/>
      <c r="J27" s="32"/>
      <c r="K27" s="32"/>
    </row>
    <row r="28" spans="1:11" x14ac:dyDescent="0.3">
      <c r="A28" s="32">
        <f>COUNTIF(A11:A19,"Brakes")</f>
        <v>2</v>
      </c>
      <c r="B28" s="32"/>
      <c r="C28" s="33">
        <f>COUNTIF(B11:B19,"&gt;30-Apr-02")</f>
        <v>3</v>
      </c>
      <c r="D28" s="32"/>
      <c r="E28" s="32">
        <f>COUNTIF(C11:C19,"&gt;100")</f>
        <v>4</v>
      </c>
      <c r="F28" s="34"/>
      <c r="G28" s="32"/>
      <c r="H28" s="32"/>
      <c r="I28" s="34"/>
      <c r="J28" s="32"/>
      <c r="K28" s="32"/>
    </row>
    <row r="29" spans="1:11" x14ac:dyDescent="0.3">
      <c r="A29" s="32"/>
      <c r="B29" s="32"/>
      <c r="C29" s="32"/>
      <c r="D29" s="32"/>
      <c r="E29" s="32"/>
      <c r="F29" s="32"/>
      <c r="G29" s="32"/>
      <c r="H29" s="32"/>
      <c r="I29" s="32"/>
      <c r="J29" s="32"/>
      <c r="K29" s="32"/>
    </row>
    <row r="31" spans="1:11" ht="18" x14ac:dyDescent="0.35">
      <c r="A31" s="29" t="s">
        <v>359</v>
      </c>
    </row>
    <row r="32" spans="1:11" x14ac:dyDescent="0.3">
      <c r="B32" s="2" t="s">
        <v>233</v>
      </c>
      <c r="C32" s="2" t="s">
        <v>360</v>
      </c>
    </row>
    <row r="33" spans="1:12" x14ac:dyDescent="0.3">
      <c r="B33" s="2" t="s">
        <v>234</v>
      </c>
      <c r="C33" s="2" t="s">
        <v>361</v>
      </c>
    </row>
    <row r="34" spans="1:12" x14ac:dyDescent="0.3">
      <c r="B34" s="2" t="s">
        <v>235</v>
      </c>
      <c r="C34" s="2" t="s">
        <v>362</v>
      </c>
    </row>
    <row r="35" spans="1:12" x14ac:dyDescent="0.3">
      <c r="B35" s="2" t="s">
        <v>236</v>
      </c>
      <c r="C35" s="2" t="s">
        <v>363</v>
      </c>
    </row>
    <row r="36" spans="1:12" x14ac:dyDescent="0.3">
      <c r="B36" s="2" t="s">
        <v>250</v>
      </c>
      <c r="C36" s="2" t="s">
        <v>364</v>
      </c>
    </row>
    <row r="37" spans="1:12" x14ac:dyDescent="0.3">
      <c r="B37" s="2" t="s">
        <v>237</v>
      </c>
      <c r="C37" s="2" t="s">
        <v>322</v>
      </c>
    </row>
    <row r="41" spans="1:12" x14ac:dyDescent="0.3">
      <c r="A41" s="35" t="s">
        <v>50</v>
      </c>
    </row>
    <row r="42" spans="1:12" x14ac:dyDescent="0.3">
      <c r="C42" s="2">
        <f>COUNTIF(A45:A53,"*Y*")</f>
        <v>4</v>
      </c>
    </row>
    <row r="44" spans="1:12" x14ac:dyDescent="0.3">
      <c r="A44" s="35" t="s">
        <v>94</v>
      </c>
      <c r="B44" s="80" t="s">
        <v>95</v>
      </c>
      <c r="C44" s="35" t="s">
        <v>96</v>
      </c>
      <c r="G44" s="2" t="s">
        <v>247</v>
      </c>
      <c r="H44" s="37"/>
      <c r="J44" s="2" t="s">
        <v>402</v>
      </c>
    </row>
    <row r="45" spans="1:12" x14ac:dyDescent="0.3">
      <c r="A45" s="2" t="s">
        <v>97</v>
      </c>
      <c r="B45" s="11">
        <v>35796</v>
      </c>
      <c r="C45" s="2">
        <v>80</v>
      </c>
      <c r="G45" s="2" t="s">
        <v>422</v>
      </c>
      <c r="H45" s="37"/>
      <c r="J45" s="2" t="s">
        <v>403</v>
      </c>
    </row>
    <row r="46" spans="1:12" x14ac:dyDescent="0.3">
      <c r="A46" s="2" t="s">
        <v>98</v>
      </c>
      <c r="B46" s="11">
        <v>35855</v>
      </c>
      <c r="C46" s="2">
        <v>25</v>
      </c>
      <c r="G46" s="2" t="s">
        <v>400</v>
      </c>
      <c r="H46" s="37"/>
      <c r="J46" s="2" t="s">
        <v>404</v>
      </c>
      <c r="L46" s="2">
        <f>COUNTIF(G44:G47,"*U*")</f>
        <v>2</v>
      </c>
    </row>
    <row r="47" spans="1:12" x14ac:dyDescent="0.3">
      <c r="A47" s="2" t="s">
        <v>98</v>
      </c>
      <c r="B47" s="11">
        <v>35796</v>
      </c>
      <c r="C47" s="2">
        <v>80</v>
      </c>
      <c r="E47" s="2">
        <f>SUMIF(A45:A53,"tyres",C45:C53)</f>
        <v>405</v>
      </c>
      <c r="G47" s="2" t="s">
        <v>401</v>
      </c>
      <c r="H47" s="37"/>
    </row>
    <row r="48" spans="1:12" x14ac:dyDescent="0.3">
      <c r="A48" s="2" t="s">
        <v>97</v>
      </c>
      <c r="B48" s="11">
        <v>35855</v>
      </c>
      <c r="C48" s="2">
        <v>150</v>
      </c>
    </row>
    <row r="49" spans="1:7" x14ac:dyDescent="0.3">
      <c r="A49" s="2" t="s">
        <v>99</v>
      </c>
      <c r="B49" s="11">
        <v>35947</v>
      </c>
      <c r="C49" s="2">
        <v>300</v>
      </c>
      <c r="E49" s="2">
        <f>SUMIF(A45:A53,"Brakes",C45:C53)</f>
        <v>230</v>
      </c>
      <c r="G49" s="2" t="s">
        <v>423</v>
      </c>
    </row>
    <row r="50" spans="1:7" x14ac:dyDescent="0.3">
      <c r="A50" s="2" t="s">
        <v>100</v>
      </c>
      <c r="B50" s="11">
        <v>35947</v>
      </c>
      <c r="C50" s="2">
        <v>100</v>
      </c>
      <c r="G50" s="2" t="s">
        <v>405</v>
      </c>
    </row>
    <row r="51" spans="1:7" x14ac:dyDescent="0.3">
      <c r="A51" s="2" t="s">
        <v>98</v>
      </c>
      <c r="B51" s="11">
        <v>35886</v>
      </c>
      <c r="C51" s="2">
        <v>200</v>
      </c>
      <c r="E51" s="2">
        <f>SUMIF(A45:A53,"Tyres",C45:C53)</f>
        <v>405</v>
      </c>
      <c r="G51" s="2" t="s">
        <v>406</v>
      </c>
    </row>
    <row r="52" spans="1:7" x14ac:dyDescent="0.3">
      <c r="A52" s="2" t="s">
        <v>98</v>
      </c>
      <c r="B52" s="11">
        <v>35855</v>
      </c>
      <c r="C52" s="2">
        <v>100</v>
      </c>
      <c r="G52" s="2" t="s">
        <v>407</v>
      </c>
    </row>
    <row r="53" spans="1:7" x14ac:dyDescent="0.3">
      <c r="A53" s="2" t="s">
        <v>101</v>
      </c>
      <c r="B53" s="11">
        <v>35916</v>
      </c>
      <c r="C53" s="2">
        <v>250</v>
      </c>
    </row>
    <row r="54" spans="1:7" x14ac:dyDescent="0.3">
      <c r="E54" s="2">
        <f>COUNTIF(A45:A53,"*s")</f>
        <v>6</v>
      </c>
      <c r="G54" s="2">
        <f>COUNTIF(A45:A53,"B*")</f>
        <v>2</v>
      </c>
    </row>
    <row r="55" spans="1:7" x14ac:dyDescent="0.3">
      <c r="B55" s="2" t="s">
        <v>98</v>
      </c>
      <c r="C55" s="37">
        <f>COUNTIF(A45:A53,"Tyres")</f>
        <v>4</v>
      </c>
      <c r="E55" s="2">
        <f>COUNTIF(A45:A53,"T*")</f>
        <v>4</v>
      </c>
      <c r="G55" s="2">
        <f>COUNTIF(A45:A53,"*S")</f>
        <v>6</v>
      </c>
    </row>
    <row r="56" spans="1:7" x14ac:dyDescent="0.3">
      <c r="B56" s="2" t="s">
        <v>100</v>
      </c>
      <c r="C56" s="37">
        <f>COUNTIF(A45:A53,B56)</f>
        <v>1</v>
      </c>
      <c r="F56" s="38"/>
    </row>
    <row r="57" spans="1:7" x14ac:dyDescent="0.3">
      <c r="B57" s="2" t="s">
        <v>274</v>
      </c>
      <c r="C57" s="37">
        <f>COUNTIF(C45:C53,"&gt;=100")</f>
        <v>6</v>
      </c>
    </row>
    <row r="58" spans="1:7" x14ac:dyDescent="0.3">
      <c r="B58" s="81" t="s">
        <v>323</v>
      </c>
      <c r="C58" s="37">
        <f>COUNTIF(B45:B53,"&gt;30-Apr-02")</f>
        <v>3</v>
      </c>
      <c r="G58" s="2" t="s">
        <v>428</v>
      </c>
    </row>
    <row r="59" spans="1:7" x14ac:dyDescent="0.3">
      <c r="B59" s="2" t="s">
        <v>98</v>
      </c>
      <c r="G59" s="2">
        <f>COUNTIF(A45:A53,"*Tyres*")</f>
        <v>4</v>
      </c>
    </row>
    <row r="60" spans="1:7" x14ac:dyDescent="0.3">
      <c r="A60" s="2" t="s">
        <v>252</v>
      </c>
      <c r="B60" s="2" t="s">
        <v>328</v>
      </c>
      <c r="G60" s="2" t="s">
        <v>429</v>
      </c>
    </row>
    <row r="61" spans="1:7" x14ac:dyDescent="0.3">
      <c r="A61" s="2" t="s">
        <v>275</v>
      </c>
      <c r="B61" s="37">
        <f>COUNTIF($A$61:$A$106,A61)</f>
        <v>1</v>
      </c>
      <c r="G61" s="82">
        <f>COUNTIF(A45:A53,"*S*")</f>
        <v>7</v>
      </c>
    </row>
    <row r="62" spans="1:7" x14ac:dyDescent="0.3">
      <c r="A62" s="2" t="s">
        <v>276</v>
      </c>
      <c r="B62" s="37">
        <f t="shared" ref="B62:B106" si="0">COUNTIF($A$61:$A$106,A62)</f>
        <v>1</v>
      </c>
    </row>
    <row r="63" spans="1:7" x14ac:dyDescent="0.3">
      <c r="A63" s="2" t="s">
        <v>277</v>
      </c>
      <c r="B63" s="37">
        <f t="shared" si="0"/>
        <v>1</v>
      </c>
    </row>
    <row r="64" spans="1:7" x14ac:dyDescent="0.3">
      <c r="A64" s="2" t="s">
        <v>278</v>
      </c>
      <c r="B64" s="37">
        <f t="shared" si="0"/>
        <v>1</v>
      </c>
    </row>
    <row r="65" spans="1:5" x14ac:dyDescent="0.3">
      <c r="A65" s="2" t="s">
        <v>279</v>
      </c>
      <c r="B65" s="37">
        <f t="shared" si="0"/>
        <v>2</v>
      </c>
      <c r="E65" s="38"/>
    </row>
    <row r="66" spans="1:5" x14ac:dyDescent="0.3">
      <c r="A66" s="2" t="s">
        <v>279</v>
      </c>
      <c r="B66" s="37">
        <f t="shared" si="0"/>
        <v>2</v>
      </c>
    </row>
    <row r="67" spans="1:5" x14ac:dyDescent="0.3">
      <c r="A67" s="2" t="s">
        <v>280</v>
      </c>
      <c r="B67" s="37">
        <f t="shared" si="0"/>
        <v>1</v>
      </c>
    </row>
    <row r="68" spans="1:5" x14ac:dyDescent="0.3">
      <c r="A68" s="2" t="s">
        <v>281</v>
      </c>
      <c r="B68" s="37">
        <f t="shared" si="0"/>
        <v>2</v>
      </c>
    </row>
    <row r="69" spans="1:5" x14ac:dyDescent="0.3">
      <c r="A69" s="2" t="s">
        <v>282</v>
      </c>
      <c r="B69" s="37">
        <f t="shared" si="0"/>
        <v>2</v>
      </c>
    </row>
    <row r="70" spans="1:5" ht="18" customHeight="1" x14ac:dyDescent="0.3">
      <c r="A70" s="2" t="s">
        <v>283</v>
      </c>
      <c r="B70" s="37">
        <f t="shared" si="0"/>
        <v>1</v>
      </c>
    </row>
    <row r="71" spans="1:5" x14ac:dyDescent="0.3">
      <c r="A71" s="2" t="s">
        <v>284</v>
      </c>
      <c r="B71" s="37">
        <f t="shared" si="0"/>
        <v>1</v>
      </c>
    </row>
    <row r="72" spans="1:5" x14ac:dyDescent="0.3">
      <c r="A72" s="2" t="s">
        <v>285</v>
      </c>
      <c r="B72" s="37">
        <f t="shared" si="0"/>
        <v>3</v>
      </c>
    </row>
    <row r="73" spans="1:5" x14ac:dyDescent="0.3">
      <c r="A73" s="2" t="s">
        <v>285</v>
      </c>
      <c r="B73" s="37">
        <f t="shared" si="0"/>
        <v>3</v>
      </c>
    </row>
    <row r="74" spans="1:5" x14ac:dyDescent="0.3">
      <c r="A74" s="2" t="s">
        <v>286</v>
      </c>
      <c r="B74" s="37">
        <f t="shared" si="0"/>
        <v>1</v>
      </c>
    </row>
    <row r="75" spans="1:5" x14ac:dyDescent="0.3">
      <c r="A75" s="2" t="s">
        <v>287</v>
      </c>
      <c r="B75" s="37">
        <f t="shared" si="0"/>
        <v>2</v>
      </c>
    </row>
    <row r="76" spans="1:5" x14ac:dyDescent="0.3">
      <c r="A76" s="2" t="s">
        <v>288</v>
      </c>
      <c r="B76" s="37">
        <f t="shared" si="0"/>
        <v>1</v>
      </c>
    </row>
    <row r="77" spans="1:5" x14ac:dyDescent="0.3">
      <c r="A77" s="2" t="s">
        <v>289</v>
      </c>
      <c r="B77" s="37">
        <f t="shared" si="0"/>
        <v>1</v>
      </c>
    </row>
    <row r="78" spans="1:5" x14ac:dyDescent="0.3">
      <c r="A78" s="2" t="s">
        <v>290</v>
      </c>
      <c r="B78" s="37">
        <f t="shared" si="0"/>
        <v>1</v>
      </c>
    </row>
    <row r="79" spans="1:5" x14ac:dyDescent="0.3">
      <c r="A79" s="2" t="s">
        <v>291</v>
      </c>
      <c r="B79" s="37">
        <f t="shared" si="0"/>
        <v>1</v>
      </c>
    </row>
    <row r="80" spans="1:5" x14ac:dyDescent="0.3">
      <c r="A80" s="2" t="s">
        <v>292</v>
      </c>
      <c r="B80" s="37">
        <f t="shared" si="0"/>
        <v>1</v>
      </c>
    </row>
    <row r="81" spans="1:2" x14ac:dyDescent="0.3">
      <c r="A81" s="2" t="s">
        <v>293</v>
      </c>
      <c r="B81" s="37">
        <f t="shared" si="0"/>
        <v>1</v>
      </c>
    </row>
    <row r="82" spans="1:2" x14ac:dyDescent="0.3">
      <c r="A82" s="2" t="s">
        <v>294</v>
      </c>
      <c r="B82" s="37">
        <f t="shared" si="0"/>
        <v>1</v>
      </c>
    </row>
    <row r="83" spans="1:2" x14ac:dyDescent="0.3">
      <c r="A83" s="2" t="s">
        <v>295</v>
      </c>
      <c r="B83" s="37">
        <f t="shared" si="0"/>
        <v>1</v>
      </c>
    </row>
    <row r="84" spans="1:2" x14ac:dyDescent="0.3">
      <c r="A84" s="2" t="s">
        <v>296</v>
      </c>
      <c r="B84" s="37">
        <f t="shared" si="0"/>
        <v>1</v>
      </c>
    </row>
    <row r="85" spans="1:2" x14ac:dyDescent="0.3">
      <c r="A85" s="2" t="s">
        <v>297</v>
      </c>
      <c r="B85" s="37">
        <f t="shared" si="0"/>
        <v>2</v>
      </c>
    </row>
    <row r="86" spans="1:2" x14ac:dyDescent="0.3">
      <c r="A86" s="2" t="s">
        <v>298</v>
      </c>
      <c r="B86" s="37">
        <f t="shared" si="0"/>
        <v>1</v>
      </c>
    </row>
    <row r="87" spans="1:2" x14ac:dyDescent="0.3">
      <c r="A87" s="2" t="s">
        <v>299</v>
      </c>
      <c r="B87" s="37">
        <f t="shared" si="0"/>
        <v>1</v>
      </c>
    </row>
    <row r="88" spans="1:2" x14ac:dyDescent="0.3">
      <c r="A88" s="2" t="s">
        <v>287</v>
      </c>
      <c r="B88" s="37">
        <f t="shared" si="0"/>
        <v>2</v>
      </c>
    </row>
    <row r="89" spans="1:2" x14ac:dyDescent="0.3">
      <c r="A89" s="2" t="s">
        <v>300</v>
      </c>
      <c r="B89" s="37">
        <f t="shared" si="0"/>
        <v>1</v>
      </c>
    </row>
    <row r="90" spans="1:2" x14ac:dyDescent="0.3">
      <c r="A90" s="2" t="s">
        <v>301</v>
      </c>
      <c r="B90" s="37">
        <f t="shared" si="0"/>
        <v>1</v>
      </c>
    </row>
    <row r="91" spans="1:2" x14ac:dyDescent="0.3">
      <c r="A91" s="2" t="s">
        <v>302</v>
      </c>
      <c r="B91" s="37">
        <f t="shared" si="0"/>
        <v>1</v>
      </c>
    </row>
    <row r="92" spans="1:2" x14ac:dyDescent="0.3">
      <c r="A92" s="2" t="s">
        <v>303</v>
      </c>
      <c r="B92" s="37">
        <f t="shared" si="0"/>
        <v>1</v>
      </c>
    </row>
    <row r="93" spans="1:2" x14ac:dyDescent="0.3">
      <c r="A93" s="2" t="s">
        <v>297</v>
      </c>
      <c r="B93" s="37">
        <f t="shared" si="0"/>
        <v>2</v>
      </c>
    </row>
    <row r="94" spans="1:2" x14ac:dyDescent="0.3">
      <c r="A94" s="2" t="s">
        <v>304</v>
      </c>
      <c r="B94" s="37">
        <f t="shared" si="0"/>
        <v>2</v>
      </c>
    </row>
    <row r="95" spans="1:2" x14ac:dyDescent="0.3">
      <c r="A95" s="2" t="s">
        <v>305</v>
      </c>
      <c r="B95" s="37">
        <f t="shared" si="0"/>
        <v>1</v>
      </c>
    </row>
    <row r="96" spans="1:2" x14ac:dyDescent="0.3">
      <c r="A96" s="2" t="s">
        <v>281</v>
      </c>
      <c r="B96" s="37">
        <f t="shared" si="0"/>
        <v>2</v>
      </c>
    </row>
    <row r="97" spans="1:13" x14ac:dyDescent="0.3">
      <c r="A97" s="2" t="s">
        <v>285</v>
      </c>
      <c r="B97" s="37">
        <f t="shared" si="0"/>
        <v>3</v>
      </c>
    </row>
    <row r="98" spans="1:13" x14ac:dyDescent="0.3">
      <c r="A98" s="2" t="s">
        <v>306</v>
      </c>
      <c r="B98" s="37">
        <f t="shared" si="0"/>
        <v>1</v>
      </c>
    </row>
    <row r="99" spans="1:13" x14ac:dyDescent="0.3">
      <c r="A99" s="2" t="s">
        <v>304</v>
      </c>
      <c r="B99" s="37">
        <f t="shared" si="0"/>
        <v>2</v>
      </c>
    </row>
    <row r="100" spans="1:13" x14ac:dyDescent="0.3">
      <c r="A100" s="2" t="s">
        <v>307</v>
      </c>
      <c r="B100" s="37">
        <f t="shared" si="0"/>
        <v>1</v>
      </c>
    </row>
    <row r="101" spans="1:13" x14ac:dyDescent="0.3">
      <c r="A101" s="2" t="s">
        <v>308</v>
      </c>
      <c r="B101" s="37">
        <f t="shared" si="0"/>
        <v>2</v>
      </c>
    </row>
    <row r="102" spans="1:13" x14ac:dyDescent="0.3">
      <c r="A102" s="2" t="s">
        <v>308</v>
      </c>
      <c r="B102" s="37">
        <f t="shared" si="0"/>
        <v>2</v>
      </c>
    </row>
    <row r="103" spans="1:13" x14ac:dyDescent="0.3">
      <c r="A103" s="2" t="s">
        <v>309</v>
      </c>
      <c r="B103" s="37">
        <f t="shared" si="0"/>
        <v>1</v>
      </c>
    </row>
    <row r="104" spans="1:13" x14ac:dyDescent="0.3">
      <c r="A104" s="2" t="s">
        <v>282</v>
      </c>
      <c r="B104" s="37">
        <f t="shared" si="0"/>
        <v>2</v>
      </c>
    </row>
    <row r="105" spans="1:13" x14ac:dyDescent="0.3">
      <c r="A105" s="2" t="s">
        <v>310</v>
      </c>
      <c r="B105" s="37">
        <f t="shared" si="0"/>
        <v>1</v>
      </c>
    </row>
    <row r="106" spans="1:13" x14ac:dyDescent="0.3">
      <c r="A106" s="2" t="s">
        <v>311</v>
      </c>
      <c r="B106" s="37">
        <f t="shared" si="0"/>
        <v>1</v>
      </c>
    </row>
    <row r="108" spans="1:13" x14ac:dyDescent="0.3">
      <c r="A108" s="112" t="s">
        <v>380</v>
      </c>
      <c r="B108" s="112"/>
      <c r="C108" s="112"/>
      <c r="D108" s="112"/>
      <c r="E108" s="112"/>
      <c r="F108" s="112"/>
      <c r="G108" s="112"/>
      <c r="H108" s="112"/>
      <c r="I108" s="112"/>
      <c r="J108" s="112"/>
      <c r="K108" s="112"/>
      <c r="L108" s="112"/>
      <c r="M108" s="112"/>
    </row>
    <row r="110" spans="1:13" x14ac:dyDescent="0.3">
      <c r="A110" s="83" t="s">
        <v>381</v>
      </c>
    </row>
    <row r="112" spans="1:13" x14ac:dyDescent="0.3">
      <c r="A112" s="35" t="s">
        <v>53</v>
      </c>
    </row>
    <row r="113" spans="1:13" x14ac:dyDescent="0.3">
      <c r="A113" s="35"/>
    </row>
    <row r="114" spans="1:13" x14ac:dyDescent="0.3">
      <c r="A114" s="39" t="s">
        <v>382</v>
      </c>
    </row>
    <row r="115" spans="1:13" x14ac:dyDescent="0.3">
      <c r="A115" s="39"/>
    </row>
    <row r="116" spans="1:13" x14ac:dyDescent="0.3">
      <c r="A116" s="35" t="s">
        <v>345</v>
      </c>
    </row>
    <row r="118" spans="1:13" x14ac:dyDescent="0.3">
      <c r="A118" s="2" t="s">
        <v>383</v>
      </c>
    </row>
    <row r="119" spans="1:13" x14ac:dyDescent="0.3">
      <c r="A119" s="35" t="s">
        <v>384</v>
      </c>
    </row>
    <row r="120" spans="1:13" x14ac:dyDescent="0.3">
      <c r="A120" s="35" t="s">
        <v>385</v>
      </c>
    </row>
    <row r="122" spans="1:13" x14ac:dyDescent="0.3">
      <c r="A122" s="40" t="s">
        <v>347</v>
      </c>
      <c r="B122" s="41"/>
      <c r="C122" s="41"/>
      <c r="D122" s="41"/>
      <c r="E122" s="41"/>
      <c r="F122" s="41"/>
      <c r="G122" s="41"/>
      <c r="H122" s="41"/>
      <c r="I122" s="41"/>
      <c r="J122" s="41"/>
      <c r="K122" s="41"/>
      <c r="L122" s="41"/>
      <c r="M122" s="41"/>
    </row>
    <row r="123" spans="1:13" x14ac:dyDescent="0.3">
      <c r="A123" s="42"/>
      <c r="B123" s="42"/>
      <c r="C123" s="41"/>
      <c r="D123" s="41"/>
      <c r="E123" s="41"/>
      <c r="F123" s="41"/>
      <c r="G123" s="84" t="s">
        <v>386</v>
      </c>
      <c r="H123" s="84" t="s">
        <v>60</v>
      </c>
      <c r="I123" s="85"/>
      <c r="J123" s="85"/>
      <c r="K123" s="84"/>
      <c r="L123" s="86" t="s">
        <v>44</v>
      </c>
      <c r="M123" s="41"/>
    </row>
    <row r="124" spans="1:13" x14ac:dyDescent="0.3">
      <c r="A124" s="40" t="s">
        <v>253</v>
      </c>
      <c r="B124" s="40" t="s">
        <v>254</v>
      </c>
      <c r="C124" s="40" t="s">
        <v>255</v>
      </c>
      <c r="D124" s="40" t="s">
        <v>256</v>
      </c>
      <c r="E124" s="40" t="s">
        <v>257</v>
      </c>
      <c r="F124" s="40"/>
      <c r="G124" s="40" t="s">
        <v>261</v>
      </c>
      <c r="H124" s="87" t="s">
        <v>387</v>
      </c>
      <c r="I124" s="41"/>
      <c r="J124" s="41"/>
      <c r="K124" s="41"/>
      <c r="L124" s="62">
        <f>SUMIF($A$18:$A$24,G124,$E$18:$E$24)</f>
        <v>0</v>
      </c>
      <c r="M124" s="41"/>
    </row>
    <row r="125" spans="1:13" x14ac:dyDescent="0.3">
      <c r="A125" s="41" t="s">
        <v>258</v>
      </c>
      <c r="B125" s="41" t="s">
        <v>260</v>
      </c>
      <c r="C125" s="88">
        <v>37812</v>
      </c>
      <c r="D125" s="41">
        <v>10249</v>
      </c>
      <c r="E125" s="89">
        <v>1863.4</v>
      </c>
      <c r="F125" s="41"/>
      <c r="G125" s="40" t="s">
        <v>258</v>
      </c>
      <c r="H125" s="87" t="s">
        <v>388</v>
      </c>
      <c r="I125" s="41"/>
      <c r="J125" s="41"/>
      <c r="K125" s="41"/>
      <c r="L125" s="62">
        <f>SUMIF($A$18:$A$24,G125,$E$18:$E$24)</f>
        <v>0</v>
      </c>
      <c r="M125" s="41"/>
    </row>
    <row r="126" spans="1:13" x14ac:dyDescent="0.3">
      <c r="A126" s="41" t="s">
        <v>261</v>
      </c>
      <c r="B126" s="41" t="s">
        <v>262</v>
      </c>
      <c r="C126" s="88">
        <f t="shared" ref="C126:C131" si="1">C125-20</f>
        <v>37792</v>
      </c>
      <c r="D126" s="41">
        <v>10252</v>
      </c>
      <c r="E126" s="89">
        <v>3597.9</v>
      </c>
      <c r="F126" s="41"/>
      <c r="G126" s="41"/>
      <c r="H126" s="41"/>
      <c r="I126" s="41"/>
      <c r="J126" s="41"/>
      <c r="K126" s="41"/>
      <c r="L126" s="41"/>
      <c r="M126" s="41"/>
    </row>
    <row r="127" spans="1:13" x14ac:dyDescent="0.3">
      <c r="A127" s="41" t="s">
        <v>261</v>
      </c>
      <c r="B127" s="41" t="s">
        <v>262</v>
      </c>
      <c r="C127" s="88">
        <f t="shared" si="1"/>
        <v>37772</v>
      </c>
      <c r="D127" s="41">
        <v>10250</v>
      </c>
      <c r="E127" s="89">
        <v>1552.6</v>
      </c>
      <c r="F127" s="41"/>
      <c r="G127" s="40" t="s">
        <v>261</v>
      </c>
      <c r="H127" s="87" t="s">
        <v>389</v>
      </c>
      <c r="I127" s="41"/>
      <c r="J127" s="41"/>
      <c r="K127" s="41"/>
      <c r="L127" s="62">
        <f>SUMIF($A$18:$A$24,"USA",$E$18:$E$24)</f>
        <v>0</v>
      </c>
      <c r="M127" s="41"/>
    </row>
    <row r="128" spans="1:13" x14ac:dyDescent="0.3">
      <c r="A128" s="41" t="s">
        <v>261</v>
      </c>
      <c r="B128" s="41" t="s">
        <v>263</v>
      </c>
      <c r="C128" s="88">
        <f t="shared" si="1"/>
        <v>37752</v>
      </c>
      <c r="D128" s="41">
        <v>10251</v>
      </c>
      <c r="E128" s="89">
        <v>654.05999999999995</v>
      </c>
      <c r="F128" s="41"/>
      <c r="G128" s="40" t="s">
        <v>258</v>
      </c>
      <c r="H128" s="87" t="s">
        <v>390</v>
      </c>
      <c r="I128" s="41"/>
      <c r="J128" s="41"/>
      <c r="K128" s="41"/>
      <c r="L128" s="62">
        <f>SUMIF($A$18:$A$24,"UK",$E$18:$E$24)</f>
        <v>0</v>
      </c>
      <c r="M128" s="41"/>
    </row>
    <row r="129" spans="1:13" x14ac:dyDescent="0.3">
      <c r="A129" s="41" t="s">
        <v>258</v>
      </c>
      <c r="B129" s="41" t="s">
        <v>264</v>
      </c>
      <c r="C129" s="88">
        <f t="shared" si="1"/>
        <v>37732</v>
      </c>
      <c r="D129" s="41">
        <v>10255</v>
      </c>
      <c r="E129" s="89">
        <v>2490.5</v>
      </c>
      <c r="F129" s="41"/>
      <c r="G129" s="41"/>
      <c r="H129" s="41"/>
      <c r="I129" s="41"/>
      <c r="J129" s="41"/>
      <c r="K129" s="41"/>
      <c r="L129" s="41"/>
      <c r="M129" s="41"/>
    </row>
    <row r="130" spans="1:13" x14ac:dyDescent="0.3">
      <c r="A130" s="41" t="s">
        <v>261</v>
      </c>
      <c r="B130" s="41" t="s">
        <v>263</v>
      </c>
      <c r="C130" s="88">
        <f t="shared" si="1"/>
        <v>37712</v>
      </c>
      <c r="D130" s="41">
        <v>10253</v>
      </c>
      <c r="E130" s="89">
        <v>1444.8</v>
      </c>
      <c r="F130" s="41"/>
      <c r="G130" s="40" t="s">
        <v>391</v>
      </c>
      <c r="H130" s="87" t="s">
        <v>392</v>
      </c>
      <c r="I130" s="41"/>
      <c r="J130" s="41"/>
      <c r="K130" s="41"/>
      <c r="L130" s="62">
        <f>SUMIF($C$18:$C$24,"&gt;1-Jul-07",$E$18:$E$24)</f>
        <v>0</v>
      </c>
      <c r="M130" s="41"/>
    </row>
    <row r="131" spans="1:13" x14ac:dyDescent="0.3">
      <c r="A131" s="41" t="s">
        <v>258</v>
      </c>
      <c r="B131" s="41" t="s">
        <v>259</v>
      </c>
      <c r="C131" s="88">
        <f t="shared" si="1"/>
        <v>37692</v>
      </c>
      <c r="D131" s="41">
        <v>10248</v>
      </c>
      <c r="E131" s="89">
        <v>440</v>
      </c>
      <c r="F131" s="41"/>
      <c r="G131" s="41"/>
      <c r="H131" s="41"/>
      <c r="I131" s="41"/>
      <c r="J131" s="41"/>
      <c r="K131" s="41"/>
      <c r="L131" s="41"/>
      <c r="M131" s="41"/>
    </row>
    <row r="132" spans="1:13" x14ac:dyDescent="0.3">
      <c r="A132" s="41"/>
      <c r="B132" s="41"/>
      <c r="C132" s="41"/>
      <c r="D132" s="41"/>
      <c r="E132" s="41"/>
      <c r="F132" s="41"/>
      <c r="G132" s="40" t="s">
        <v>393</v>
      </c>
      <c r="H132" s="87" t="s">
        <v>394</v>
      </c>
      <c r="I132" s="41"/>
      <c r="J132" s="41"/>
      <c r="K132" s="41"/>
      <c r="L132" s="62">
        <f>SUMIF($E$18:$E$24,"&gt;2000",$E$18:$E$24)</f>
        <v>0</v>
      </c>
      <c r="M132" s="41"/>
    </row>
    <row r="133" spans="1:13" x14ac:dyDescent="0.3">
      <c r="A133" s="41">
        <f>SUMIF(B125:B131,"Lee",E125:E131)</f>
        <v>5150.5</v>
      </c>
      <c r="B133" s="41">
        <f>SUMIF(B125:B131,"Suyama",E125:E131)</f>
        <v>1863.4</v>
      </c>
      <c r="C133" s="41"/>
      <c r="D133" s="41"/>
      <c r="E133" s="41">
        <f>SUMIF(B125:B131,"Lee",E125:E131)</f>
        <v>5150.5</v>
      </c>
      <c r="F133" s="41"/>
      <c r="G133" s="41"/>
      <c r="H133" s="41"/>
      <c r="I133" s="41"/>
      <c r="J133" s="41"/>
      <c r="K133" s="41"/>
      <c r="L133" s="41"/>
      <c r="M133" s="41"/>
    </row>
    <row r="134" spans="1:13" x14ac:dyDescent="0.3">
      <c r="A134" s="106"/>
      <c r="B134" s="106"/>
      <c r="C134" s="41"/>
      <c r="D134" s="41"/>
      <c r="E134" s="48"/>
      <c r="F134" s="41"/>
      <c r="G134" s="41"/>
      <c r="H134" s="41"/>
      <c r="I134" s="41"/>
      <c r="J134" s="41"/>
      <c r="K134" s="41"/>
      <c r="L134" s="41"/>
      <c r="M134" s="41"/>
    </row>
    <row r="136" spans="1:13" x14ac:dyDescent="0.3">
      <c r="E136" s="2">
        <f>SUMIF(B125:B131,"Lee",E125:E131)</f>
        <v>5150.5</v>
      </c>
    </row>
    <row r="137" spans="1:13" x14ac:dyDescent="0.3">
      <c r="A137" s="35" t="s">
        <v>50</v>
      </c>
    </row>
    <row r="139" spans="1:13" x14ac:dyDescent="0.3">
      <c r="I139" s="2" t="s">
        <v>380</v>
      </c>
    </row>
    <row r="140" spans="1:13" x14ac:dyDescent="0.3">
      <c r="A140" s="35" t="s">
        <v>253</v>
      </c>
      <c r="B140" s="35" t="s">
        <v>254</v>
      </c>
      <c r="C140" s="80" t="s">
        <v>255</v>
      </c>
      <c r="D140" s="35" t="s">
        <v>256</v>
      </c>
      <c r="E140" s="35" t="s">
        <v>257</v>
      </c>
      <c r="H140" s="2" t="s">
        <v>261</v>
      </c>
      <c r="I140" s="90">
        <f>SUMIF(A141:A147,"USA",E141:E147)</f>
        <v>5696.76</v>
      </c>
    </row>
    <row r="141" spans="1:13" x14ac:dyDescent="0.3">
      <c r="A141" s="2" t="s">
        <v>258</v>
      </c>
      <c r="B141" s="2" t="s">
        <v>260</v>
      </c>
      <c r="C141" s="11">
        <v>37812</v>
      </c>
      <c r="D141" s="2">
        <v>10249</v>
      </c>
      <c r="E141" s="75">
        <v>1863.4</v>
      </c>
      <c r="H141" s="2" t="s">
        <v>414</v>
      </c>
      <c r="I141" s="90">
        <f>SUMIF(B141:B147,H141,E141:E147)</f>
        <v>2490.5</v>
      </c>
    </row>
    <row r="142" spans="1:13" x14ac:dyDescent="0.3">
      <c r="A142" s="2" t="s">
        <v>261</v>
      </c>
      <c r="B142" s="2" t="s">
        <v>262</v>
      </c>
      <c r="C142" s="11">
        <v>37792</v>
      </c>
      <c r="D142" s="2">
        <v>10252</v>
      </c>
      <c r="E142" s="75">
        <v>3597.9</v>
      </c>
      <c r="H142" s="2" t="s">
        <v>395</v>
      </c>
      <c r="I142" s="37">
        <f>SUMIF(C141:C147,"&gt;31-May-07",E141:E147)</f>
        <v>9504.4</v>
      </c>
    </row>
    <row r="143" spans="1:13" x14ac:dyDescent="0.3">
      <c r="A143" s="2" t="s">
        <v>258</v>
      </c>
      <c r="B143" s="2" t="s">
        <v>262</v>
      </c>
      <c r="C143" s="11">
        <v>37772</v>
      </c>
      <c r="D143" s="2">
        <v>10250</v>
      </c>
      <c r="E143" s="75">
        <v>1552.6</v>
      </c>
    </row>
    <row r="144" spans="1:13" x14ac:dyDescent="0.3">
      <c r="A144" s="2" t="s">
        <v>261</v>
      </c>
      <c r="B144" s="2" t="s">
        <v>262</v>
      </c>
      <c r="C144" s="11">
        <v>37752</v>
      </c>
      <c r="D144" s="2">
        <v>10251</v>
      </c>
      <c r="E144" s="75">
        <v>654.05999999999995</v>
      </c>
    </row>
    <row r="145" spans="1:13" x14ac:dyDescent="0.3">
      <c r="A145" s="2" t="s">
        <v>258</v>
      </c>
      <c r="B145" s="2" t="s">
        <v>264</v>
      </c>
      <c r="C145" s="11">
        <v>37812</v>
      </c>
      <c r="D145" s="2">
        <v>10255</v>
      </c>
      <c r="E145" s="75">
        <v>2490.5</v>
      </c>
      <c r="G145" s="2">
        <f>COUNTIFS(B141:B147,"Lee",A141:A147,"USA")</f>
        <v>2</v>
      </c>
    </row>
    <row r="146" spans="1:13" x14ac:dyDescent="0.3">
      <c r="A146" s="2" t="s">
        <v>261</v>
      </c>
      <c r="B146" s="2" t="s">
        <v>263</v>
      </c>
      <c r="C146" s="11">
        <v>37712</v>
      </c>
      <c r="D146" s="2">
        <v>10253</v>
      </c>
      <c r="E146" s="75">
        <v>1444.8</v>
      </c>
      <c r="F146" s="2">
        <f>COUNTIFS(A141:A147,A141,B141:B147,B141)</f>
        <v>1</v>
      </c>
      <c r="G146" s="2">
        <f>COUNTIFS(B141:B147,"LEE",A141:A147,"USA",E141:E147,"&gt;1000")</f>
        <v>1</v>
      </c>
    </row>
    <row r="147" spans="1:13" x14ac:dyDescent="0.3">
      <c r="A147" s="2" t="s">
        <v>258</v>
      </c>
      <c r="B147" s="2" t="s">
        <v>259</v>
      </c>
      <c r="C147" s="11">
        <v>37692</v>
      </c>
      <c r="D147" s="2">
        <v>10248</v>
      </c>
      <c r="E147" s="75">
        <v>440</v>
      </c>
    </row>
    <row r="152" spans="1:13" x14ac:dyDescent="0.3">
      <c r="A152" s="113" t="s">
        <v>365</v>
      </c>
      <c r="B152" s="113"/>
      <c r="C152" s="113"/>
      <c r="D152" s="113"/>
      <c r="E152" s="113"/>
      <c r="F152" s="113"/>
      <c r="G152" s="113"/>
      <c r="H152" s="113"/>
      <c r="I152" s="113"/>
      <c r="J152" s="113"/>
      <c r="K152" s="113"/>
      <c r="L152" s="113"/>
      <c r="M152" s="113"/>
    </row>
    <row r="154" spans="1:13" x14ac:dyDescent="0.3">
      <c r="A154" s="83" t="s">
        <v>366</v>
      </c>
    </row>
    <row r="156" spans="1:13" x14ac:dyDescent="0.3">
      <c r="A156" s="35" t="s">
        <v>53</v>
      </c>
    </row>
    <row r="157" spans="1:13" x14ac:dyDescent="0.3">
      <c r="A157" s="35"/>
    </row>
    <row r="158" spans="1:13" x14ac:dyDescent="0.3">
      <c r="A158" s="39" t="s">
        <v>367</v>
      </c>
    </row>
    <row r="159" spans="1:13" x14ac:dyDescent="0.3">
      <c r="A159" s="39"/>
    </row>
    <row r="160" spans="1:13" x14ac:dyDescent="0.3">
      <c r="A160" s="35" t="s">
        <v>345</v>
      </c>
    </row>
    <row r="162" spans="1:13" x14ac:dyDescent="0.3">
      <c r="A162" s="35" t="s">
        <v>368</v>
      </c>
    </row>
    <row r="163" spans="1:13" x14ac:dyDescent="0.3">
      <c r="A163" s="35" t="s">
        <v>369</v>
      </c>
    </row>
    <row r="164" spans="1:13" x14ac:dyDescent="0.3">
      <c r="A164" s="35" t="s">
        <v>370</v>
      </c>
    </row>
    <row r="165" spans="1:13" x14ac:dyDescent="0.3">
      <c r="A165" s="35" t="s">
        <v>371</v>
      </c>
    </row>
    <row r="168" spans="1:13" x14ac:dyDescent="0.3">
      <c r="A168" s="40" t="s">
        <v>347</v>
      </c>
      <c r="B168" s="41"/>
      <c r="C168" s="41"/>
      <c r="D168" s="41"/>
      <c r="E168" s="41"/>
      <c r="F168" s="40"/>
      <c r="G168" s="41"/>
      <c r="H168" s="41"/>
      <c r="I168" s="41"/>
      <c r="J168" s="41"/>
      <c r="K168" s="41"/>
      <c r="L168" s="41"/>
      <c r="M168" s="41"/>
    </row>
    <row r="169" spans="1:13" x14ac:dyDescent="0.3">
      <c r="A169" s="42"/>
      <c r="B169" s="42"/>
      <c r="C169" s="41"/>
      <c r="D169" s="41"/>
      <c r="E169" s="41"/>
      <c r="F169" s="91" t="s">
        <v>253</v>
      </c>
      <c r="G169" s="91" t="s">
        <v>254</v>
      </c>
      <c r="H169" s="84" t="s">
        <v>60</v>
      </c>
      <c r="I169" s="85"/>
      <c r="J169" s="85"/>
      <c r="K169" s="84"/>
      <c r="L169" s="86" t="s">
        <v>44</v>
      </c>
      <c r="M169" s="41"/>
    </row>
    <row r="170" spans="1:13" x14ac:dyDescent="0.3">
      <c r="A170" s="40"/>
      <c r="B170" s="40" t="s">
        <v>254</v>
      </c>
      <c r="C170" s="40" t="s">
        <v>255</v>
      </c>
      <c r="D170" s="40" t="s">
        <v>256</v>
      </c>
      <c r="E170" s="40" t="s">
        <v>257</v>
      </c>
      <c r="F170" s="92" t="str">
        <f>A174</f>
        <v>USA</v>
      </c>
      <c r="G170" s="92" t="str">
        <f>B176</f>
        <v>Leverling</v>
      </c>
      <c r="H170" s="87"/>
      <c r="I170" s="41"/>
      <c r="J170" s="41"/>
      <c r="K170" s="41"/>
      <c r="L170" s="87">
        <f>COUNTIFS(B171:B177,"Suyama",A171:A177,"UK")</f>
        <v>1</v>
      </c>
      <c r="M170" s="41"/>
    </row>
    <row r="171" spans="1:13" x14ac:dyDescent="0.3">
      <c r="A171" s="41" t="s">
        <v>258</v>
      </c>
      <c r="B171" s="41" t="s">
        <v>260</v>
      </c>
      <c r="C171" s="88">
        <v>37812</v>
      </c>
      <c r="D171" s="41">
        <v>10249</v>
      </c>
      <c r="E171" s="89">
        <v>1863.4</v>
      </c>
      <c r="F171" s="93">
        <f>E176</f>
        <v>1444.8</v>
      </c>
      <c r="G171" s="40"/>
      <c r="H171" s="87"/>
      <c r="I171" s="41"/>
      <c r="J171" s="41"/>
      <c r="K171" s="41"/>
      <c r="L171" s="62">
        <f>COUNTIFS(B171:B177,"Fuller",A171:A177,"USA",E171:E177,"&gt;2500")</f>
        <v>1</v>
      </c>
      <c r="M171" s="41"/>
    </row>
    <row r="172" spans="1:13" x14ac:dyDescent="0.3">
      <c r="A172" s="41" t="s">
        <v>261</v>
      </c>
      <c r="B172" s="41" t="s">
        <v>265</v>
      </c>
      <c r="C172" s="88">
        <v>37812</v>
      </c>
      <c r="D172" s="41">
        <v>10252</v>
      </c>
      <c r="E172" s="89">
        <v>3597.9</v>
      </c>
      <c r="F172" s="41"/>
      <c r="G172" s="41"/>
      <c r="H172" s="41">
        <f>SUMIFS(E171:E177,B171:B177,"Suyama",A171:A177,"UK")</f>
        <v>1863.4</v>
      </c>
      <c r="I172" s="41"/>
      <c r="J172" s="41"/>
      <c r="K172" s="41"/>
      <c r="L172" s="41"/>
      <c r="M172" s="41"/>
    </row>
    <row r="173" spans="1:13" x14ac:dyDescent="0.3">
      <c r="A173" s="41" t="s">
        <v>261</v>
      </c>
      <c r="B173" s="41" t="s">
        <v>262</v>
      </c>
      <c r="C173" s="88">
        <v>37312</v>
      </c>
      <c r="D173" s="41">
        <v>10250</v>
      </c>
      <c r="E173" s="89">
        <v>1552.6</v>
      </c>
      <c r="F173" s="91" t="s">
        <v>253</v>
      </c>
      <c r="G173" s="91" t="s">
        <v>254</v>
      </c>
      <c r="H173" s="114"/>
      <c r="I173" s="114"/>
      <c r="J173" s="114"/>
      <c r="K173" s="114"/>
      <c r="L173" s="87"/>
      <c r="M173" s="41"/>
    </row>
    <row r="174" spans="1:13" x14ac:dyDescent="0.3">
      <c r="A174" s="41" t="s">
        <v>261</v>
      </c>
      <c r="B174" s="41" t="s">
        <v>263</v>
      </c>
      <c r="C174" s="88">
        <v>37062</v>
      </c>
      <c r="D174" s="41">
        <v>10251</v>
      </c>
      <c r="E174" s="89">
        <v>654.05999999999995</v>
      </c>
      <c r="F174" s="92" t="s">
        <v>261</v>
      </c>
      <c r="G174" s="92" t="s">
        <v>265</v>
      </c>
      <c r="H174" s="114"/>
      <c r="I174" s="114"/>
      <c r="J174" s="114"/>
      <c r="K174" s="114"/>
      <c r="L174" s="62"/>
      <c r="M174" s="41"/>
    </row>
    <row r="175" spans="1:13" x14ac:dyDescent="0.3">
      <c r="A175" s="41" t="s">
        <v>261</v>
      </c>
      <c r="B175" s="41" t="s">
        <v>265</v>
      </c>
      <c r="C175" s="88">
        <v>37955</v>
      </c>
      <c r="D175" s="41">
        <v>10255</v>
      </c>
      <c r="E175" s="89">
        <v>2490.5</v>
      </c>
      <c r="F175" s="92" t="s">
        <v>372</v>
      </c>
      <c r="G175" s="92"/>
      <c r="H175" s="114"/>
      <c r="I175" s="114"/>
      <c r="J175" s="114"/>
      <c r="K175" s="114"/>
      <c r="L175" s="41"/>
      <c r="M175" s="41"/>
    </row>
    <row r="176" spans="1:13" x14ac:dyDescent="0.3">
      <c r="A176" s="41" t="s">
        <v>261</v>
      </c>
      <c r="B176" s="41" t="s">
        <v>263</v>
      </c>
      <c r="C176" s="88">
        <v>37662</v>
      </c>
      <c r="D176" s="41">
        <v>10253</v>
      </c>
      <c r="E176" s="89">
        <v>1444.8</v>
      </c>
      <c r="F176" s="40"/>
      <c r="G176" s="40"/>
      <c r="H176" s="87"/>
      <c r="I176" s="41"/>
      <c r="J176" s="41"/>
      <c r="K176" s="41"/>
      <c r="L176" s="62"/>
      <c r="M176" s="41"/>
    </row>
    <row r="177" spans="1:13" x14ac:dyDescent="0.3">
      <c r="A177" s="41" t="s">
        <v>258</v>
      </c>
      <c r="B177" s="41" t="s">
        <v>259</v>
      </c>
      <c r="C177" s="88">
        <v>37962</v>
      </c>
      <c r="D177" s="41">
        <v>10248</v>
      </c>
      <c r="E177" s="89">
        <v>440</v>
      </c>
      <c r="F177" s="41"/>
      <c r="G177" s="41"/>
      <c r="H177" s="41"/>
      <c r="I177" s="41"/>
      <c r="J177" s="41"/>
      <c r="K177" s="41"/>
      <c r="L177" s="41"/>
      <c r="M177" s="41"/>
    </row>
    <row r="178" spans="1:13" x14ac:dyDescent="0.3">
      <c r="A178" s="106"/>
      <c r="B178" s="106"/>
      <c r="C178" s="41"/>
      <c r="D178" s="41"/>
      <c r="E178" s="48"/>
      <c r="F178" s="41"/>
      <c r="G178" s="41"/>
      <c r="H178" s="41"/>
      <c r="I178" s="41"/>
      <c r="J178" s="41"/>
      <c r="K178" s="41"/>
      <c r="L178" s="41"/>
      <c r="M178" s="41"/>
    </row>
    <row r="179" spans="1:13" x14ac:dyDescent="0.3">
      <c r="B179" s="2">
        <f>COUNTIFS(A171:A177,"UK",B171:B177,"Suyama")</f>
        <v>1</v>
      </c>
      <c r="C179" s="2">
        <f>COUNTIFS(A171:A177,"USA",B171:B177,"Leverling")</f>
        <v>2</v>
      </c>
      <c r="D179" s="2">
        <f>COUNTIFS(A171:A177,"USA",B171:B177,"Leverling",E171:E177,"&gt;1000")</f>
        <v>1</v>
      </c>
    </row>
    <row r="180" spans="1:13" x14ac:dyDescent="0.3">
      <c r="E180" s="75"/>
      <c r="F180" s="2">
        <f>COUNTIFS(A171:A177,"USA",B171:B177,"Fuller")</f>
        <v>2</v>
      </c>
      <c r="H180" s="2">
        <f>COUNTIFS(A171:A177,"UK",B171:B177,"Suyama")</f>
        <v>1</v>
      </c>
    </row>
    <row r="181" spans="1:13" x14ac:dyDescent="0.3">
      <c r="A181" s="113" t="s">
        <v>373</v>
      </c>
      <c r="B181" s="113"/>
      <c r="C181" s="113"/>
      <c r="D181" s="113"/>
      <c r="E181" s="113"/>
      <c r="F181" s="113"/>
      <c r="G181" s="113"/>
      <c r="H181" s="113"/>
      <c r="I181" s="113"/>
      <c r="J181" s="113"/>
      <c r="K181" s="113"/>
      <c r="L181" s="113"/>
      <c r="M181" s="113"/>
    </row>
    <row r="183" spans="1:13" x14ac:dyDescent="0.3">
      <c r="A183" s="83" t="s">
        <v>374</v>
      </c>
    </row>
    <row r="185" spans="1:13" x14ac:dyDescent="0.3">
      <c r="A185" s="35" t="s">
        <v>53</v>
      </c>
    </row>
    <row r="186" spans="1:13" x14ac:dyDescent="0.3">
      <c r="A186" s="35"/>
    </row>
    <row r="187" spans="1:13" x14ac:dyDescent="0.3">
      <c r="A187" s="39" t="s">
        <v>375</v>
      </c>
    </row>
    <row r="188" spans="1:13" x14ac:dyDescent="0.3">
      <c r="A188" s="39"/>
    </row>
    <row r="189" spans="1:13" x14ac:dyDescent="0.3">
      <c r="A189" s="35" t="s">
        <v>345</v>
      </c>
    </row>
    <row r="191" spans="1:13" x14ac:dyDescent="0.3">
      <c r="A191" s="35" t="s">
        <v>376</v>
      </c>
    </row>
    <row r="192" spans="1:13" x14ac:dyDescent="0.3">
      <c r="A192" s="35" t="s">
        <v>368</v>
      </c>
    </row>
    <row r="193" spans="1:13" x14ac:dyDescent="0.3">
      <c r="A193" s="35" t="s">
        <v>369</v>
      </c>
    </row>
    <row r="194" spans="1:13" x14ac:dyDescent="0.3">
      <c r="A194" s="35" t="s">
        <v>370</v>
      </c>
    </row>
    <row r="195" spans="1:13" x14ac:dyDescent="0.3">
      <c r="A195" s="35" t="s">
        <v>371</v>
      </c>
    </row>
    <row r="198" spans="1:13" x14ac:dyDescent="0.3">
      <c r="A198" s="40" t="s">
        <v>347</v>
      </c>
      <c r="B198" s="41"/>
      <c r="C198" s="41"/>
      <c r="D198" s="41"/>
      <c r="E198" s="41"/>
      <c r="F198" s="40"/>
      <c r="G198" s="41"/>
      <c r="H198" s="41"/>
      <c r="I198" s="41"/>
      <c r="J198" s="41"/>
      <c r="K198" s="41"/>
      <c r="L198" s="41"/>
      <c r="M198" s="41"/>
    </row>
    <row r="199" spans="1:13" x14ac:dyDescent="0.3">
      <c r="A199" s="42"/>
      <c r="B199" s="42"/>
      <c r="C199" s="41"/>
      <c r="D199" s="41"/>
      <c r="E199" s="41"/>
      <c r="F199" s="91" t="s">
        <v>253</v>
      </c>
      <c r="G199" s="91" t="s">
        <v>254</v>
      </c>
      <c r="H199" s="84" t="s">
        <v>60</v>
      </c>
      <c r="I199" s="85"/>
      <c r="J199" s="85"/>
      <c r="K199" s="84"/>
      <c r="L199" s="86" t="s">
        <v>44</v>
      </c>
      <c r="M199" s="41"/>
    </row>
    <row r="200" spans="1:13" x14ac:dyDescent="0.3">
      <c r="A200" s="40"/>
      <c r="B200" s="40" t="s">
        <v>254</v>
      </c>
      <c r="C200" s="40" t="s">
        <v>255</v>
      </c>
      <c r="D200" s="40" t="s">
        <v>256</v>
      </c>
      <c r="E200" s="40" t="s">
        <v>257</v>
      </c>
      <c r="F200" s="92" t="s">
        <v>261</v>
      </c>
      <c r="G200" s="92" t="s">
        <v>265</v>
      </c>
      <c r="H200" s="87" t="s">
        <v>377</v>
      </c>
      <c r="I200" s="41"/>
      <c r="J200" s="41"/>
      <c r="K200" s="41"/>
      <c r="L200" s="87">
        <f>SUMIFS($E$21:$E$27,$A$21:$A$27,F200,$B$21:$B$27,G200)</f>
        <v>0</v>
      </c>
      <c r="M200" s="41"/>
    </row>
    <row r="201" spans="1:13" x14ac:dyDescent="0.3">
      <c r="A201" s="41" t="s">
        <v>258</v>
      </c>
      <c r="B201" s="41" t="s">
        <v>260</v>
      </c>
      <c r="C201" s="88">
        <v>37812</v>
      </c>
      <c r="D201" s="41">
        <v>10249</v>
      </c>
      <c r="E201" s="89">
        <v>1863.4</v>
      </c>
      <c r="F201" s="40"/>
      <c r="G201" s="40"/>
      <c r="H201" s="87"/>
      <c r="I201" s="41"/>
      <c r="J201" s="41"/>
      <c r="K201" s="41"/>
      <c r="L201" s="62"/>
      <c r="M201" s="41"/>
    </row>
    <row r="202" spans="1:13" x14ac:dyDescent="0.3">
      <c r="A202" s="41" t="s">
        <v>261</v>
      </c>
      <c r="B202" s="41" t="s">
        <v>265</v>
      </c>
      <c r="C202" s="88">
        <v>37812</v>
      </c>
      <c r="D202" s="41">
        <v>10252</v>
      </c>
      <c r="E202" s="89">
        <v>3597.9</v>
      </c>
      <c r="F202" s="41"/>
      <c r="G202" s="41"/>
      <c r="H202" s="41"/>
      <c r="I202" s="41"/>
      <c r="J202" s="41"/>
      <c r="K202" s="41"/>
      <c r="L202" s="41"/>
      <c r="M202" s="41"/>
    </row>
    <row r="203" spans="1:13" x14ac:dyDescent="0.3">
      <c r="A203" s="41" t="s">
        <v>261</v>
      </c>
      <c r="B203" s="41" t="s">
        <v>262</v>
      </c>
      <c r="C203" s="88">
        <v>37312</v>
      </c>
      <c r="D203" s="41">
        <v>10250</v>
      </c>
      <c r="E203" s="89">
        <v>1552.6</v>
      </c>
      <c r="F203" s="91" t="s">
        <v>253</v>
      </c>
      <c r="G203" s="91" t="s">
        <v>254</v>
      </c>
      <c r="H203" s="114" t="s">
        <v>378</v>
      </c>
      <c r="I203" s="114"/>
      <c r="J203" s="114"/>
      <c r="K203" s="114"/>
      <c r="L203" s="87">
        <f>SUMIFS($E$21:$E$27,$A$21:$A$27,"USA",$B$21:$B$27,"Fuller",$C$21:$C$27,"&gt;31-Dec-06",$C$21:$C$27,"&lt;1-Jan-08")</f>
        <v>0</v>
      </c>
      <c r="M203" s="41"/>
    </row>
    <row r="204" spans="1:13" x14ac:dyDescent="0.3">
      <c r="A204" s="41" t="s">
        <v>261</v>
      </c>
      <c r="B204" s="41" t="s">
        <v>263</v>
      </c>
      <c r="C204" s="88">
        <v>37062</v>
      </c>
      <c r="D204" s="41">
        <v>10251</v>
      </c>
      <c r="E204" s="89">
        <v>654.05999999999995</v>
      </c>
      <c r="F204" s="92" t="s">
        <v>261</v>
      </c>
      <c r="G204" s="92" t="s">
        <v>265</v>
      </c>
      <c r="H204" s="114"/>
      <c r="I204" s="114"/>
      <c r="J204" s="114"/>
      <c r="K204" s="114"/>
      <c r="L204" s="62"/>
      <c r="M204" s="41"/>
    </row>
    <row r="205" spans="1:13" x14ac:dyDescent="0.3">
      <c r="A205" s="41" t="s">
        <v>261</v>
      </c>
      <c r="B205" s="41" t="s">
        <v>265</v>
      </c>
      <c r="C205" s="88">
        <v>37955</v>
      </c>
      <c r="D205" s="41">
        <v>10255</v>
      </c>
      <c r="E205" s="89">
        <v>2490.5</v>
      </c>
      <c r="F205" s="92" t="s">
        <v>372</v>
      </c>
      <c r="G205" s="92"/>
      <c r="H205" s="114"/>
      <c r="I205" s="114"/>
      <c r="J205" s="114"/>
      <c r="K205" s="114"/>
      <c r="L205" s="41"/>
      <c r="M205" s="41"/>
    </row>
    <row r="206" spans="1:13" x14ac:dyDescent="0.3">
      <c r="A206" s="41" t="s">
        <v>261</v>
      </c>
      <c r="B206" s="41" t="s">
        <v>263</v>
      </c>
      <c r="C206" s="88">
        <v>37662</v>
      </c>
      <c r="D206" s="41">
        <v>10253</v>
      </c>
      <c r="E206" s="89">
        <v>1444.8</v>
      </c>
      <c r="F206" s="40"/>
      <c r="G206" s="40"/>
      <c r="H206" s="87"/>
      <c r="I206" s="41"/>
      <c r="J206" s="41"/>
      <c r="K206" s="41"/>
      <c r="L206" s="62"/>
      <c r="M206" s="41"/>
    </row>
    <row r="207" spans="1:13" x14ac:dyDescent="0.3">
      <c r="A207" s="41" t="s">
        <v>258</v>
      </c>
      <c r="B207" s="41" t="s">
        <v>259</v>
      </c>
      <c r="C207" s="88">
        <v>37962</v>
      </c>
      <c r="D207" s="41">
        <v>10248</v>
      </c>
      <c r="E207" s="89">
        <v>440</v>
      </c>
      <c r="F207" s="41"/>
      <c r="G207" s="41"/>
      <c r="H207" s="41"/>
      <c r="I207" s="41"/>
      <c r="J207" s="41"/>
      <c r="K207" s="41"/>
      <c r="L207" s="41"/>
      <c r="M207" s="41"/>
    </row>
    <row r="208" spans="1:13" x14ac:dyDescent="0.3">
      <c r="A208" s="106"/>
      <c r="B208" s="106"/>
      <c r="C208" s="41"/>
      <c r="D208" s="41"/>
      <c r="E208" s="48"/>
      <c r="F208" s="41"/>
      <c r="G208" s="41"/>
      <c r="H208" s="41"/>
      <c r="I208" s="41"/>
      <c r="J208" s="41"/>
      <c r="K208" s="41"/>
      <c r="L208" s="41"/>
      <c r="M208" s="41"/>
    </row>
    <row r="209" spans="1:12" x14ac:dyDescent="0.3">
      <c r="B209" s="35">
        <f>SUMIFS(E201:E207,A201:A207,"USA",B201:B207,"Fuller")</f>
        <v>6088.4</v>
      </c>
      <c r="C209" s="35">
        <f>SUMIFS(E201:E207,A201:A207,"UK",B201:B207,"Suyama")</f>
        <v>1863.4</v>
      </c>
      <c r="E209" s="75"/>
    </row>
    <row r="210" spans="1:12" x14ac:dyDescent="0.3">
      <c r="E210" s="75"/>
    </row>
    <row r="211" spans="1:12" x14ac:dyDescent="0.3">
      <c r="A211" s="40" t="s">
        <v>253</v>
      </c>
      <c r="B211" s="40" t="s">
        <v>254</v>
      </c>
      <c r="C211" s="40" t="s">
        <v>255</v>
      </c>
      <c r="D211" s="40" t="s">
        <v>256</v>
      </c>
      <c r="E211" s="40" t="s">
        <v>257</v>
      </c>
      <c r="G211" s="2" t="str">
        <f>A213</f>
        <v>USA</v>
      </c>
      <c r="H211" s="2">
        <f>COUNTIFS(A212:A323,A213,B212:B323,G212,E212:E323,"&gt;1500")</f>
        <v>32</v>
      </c>
    </row>
    <row r="212" spans="1:12" x14ac:dyDescent="0.3">
      <c r="A212" s="41" t="s">
        <v>258</v>
      </c>
      <c r="B212" s="41" t="s">
        <v>260</v>
      </c>
      <c r="C212" s="88">
        <v>37812</v>
      </c>
      <c r="D212" s="41">
        <v>10249</v>
      </c>
      <c r="E212" s="89">
        <v>1863.4</v>
      </c>
      <c r="F212" s="94"/>
      <c r="G212" s="2" t="str">
        <f>B213</f>
        <v>Fuller</v>
      </c>
    </row>
    <row r="213" spans="1:12" x14ac:dyDescent="0.3">
      <c r="A213" s="41" t="s">
        <v>261</v>
      </c>
      <c r="B213" s="41" t="s">
        <v>265</v>
      </c>
      <c r="C213" s="88">
        <v>37812</v>
      </c>
      <c r="D213" s="41">
        <v>10252</v>
      </c>
      <c r="E213" s="89">
        <v>3597.9</v>
      </c>
      <c r="H213" s="2">
        <f>COUNTIFS(A212:A323,"UK",B212:B323,"Suyama")</f>
        <v>16</v>
      </c>
      <c r="J213" s="37"/>
      <c r="L213" s="37"/>
    </row>
    <row r="214" spans="1:12" x14ac:dyDescent="0.3">
      <c r="A214" s="41" t="s">
        <v>261</v>
      </c>
      <c r="B214" s="41" t="s">
        <v>262</v>
      </c>
      <c r="C214" s="88">
        <v>37312</v>
      </c>
      <c r="D214" s="41">
        <v>10250</v>
      </c>
      <c r="E214" s="89">
        <v>1552.6</v>
      </c>
    </row>
    <row r="215" spans="1:12" x14ac:dyDescent="0.3">
      <c r="A215" s="41" t="s">
        <v>261</v>
      </c>
      <c r="B215" s="41" t="s">
        <v>263</v>
      </c>
      <c r="C215" s="88">
        <v>37062</v>
      </c>
      <c r="D215" s="41">
        <v>10251</v>
      </c>
      <c r="E215" s="89">
        <v>654.05999999999995</v>
      </c>
      <c r="G215" s="2">
        <f>SUMIFS(E212:E323,A212:A323,G211,B212:B323,G212)</f>
        <v>97414.39999999998</v>
      </c>
    </row>
    <row r="216" spans="1:12" x14ac:dyDescent="0.3">
      <c r="A216" s="41" t="s">
        <v>261</v>
      </c>
      <c r="B216" s="41" t="s">
        <v>265</v>
      </c>
      <c r="C216" s="88">
        <v>37955</v>
      </c>
      <c r="D216" s="41">
        <v>10255</v>
      </c>
      <c r="E216" s="89">
        <v>2490.5</v>
      </c>
      <c r="J216" s="37"/>
      <c r="L216" s="37"/>
    </row>
    <row r="217" spans="1:12" x14ac:dyDescent="0.3">
      <c r="A217" s="41" t="s">
        <v>261</v>
      </c>
      <c r="B217" s="41" t="s">
        <v>263</v>
      </c>
      <c r="C217" s="88">
        <v>37662</v>
      </c>
      <c r="D217" s="41">
        <v>10253</v>
      </c>
      <c r="E217" s="89">
        <v>1444.8</v>
      </c>
    </row>
    <row r="218" spans="1:12" x14ac:dyDescent="0.3">
      <c r="A218" s="41" t="s">
        <v>258</v>
      </c>
      <c r="B218" s="41" t="s">
        <v>259</v>
      </c>
      <c r="C218" s="88">
        <v>37962</v>
      </c>
      <c r="D218" s="41">
        <v>10248</v>
      </c>
      <c r="E218" s="89">
        <v>440</v>
      </c>
    </row>
    <row r="219" spans="1:12" x14ac:dyDescent="0.3">
      <c r="A219" s="41" t="s">
        <v>258</v>
      </c>
      <c r="B219" s="41" t="s">
        <v>260</v>
      </c>
      <c r="C219" s="88">
        <v>37812</v>
      </c>
      <c r="D219" s="41">
        <v>10249</v>
      </c>
      <c r="E219" s="89">
        <v>1863.4</v>
      </c>
      <c r="J219" s="37"/>
      <c r="L219" s="37"/>
    </row>
    <row r="220" spans="1:12" x14ac:dyDescent="0.3">
      <c r="A220" s="41" t="s">
        <v>261</v>
      </c>
      <c r="B220" s="41" t="s">
        <v>265</v>
      </c>
      <c r="C220" s="88">
        <v>37812</v>
      </c>
      <c r="D220" s="41">
        <v>10252</v>
      </c>
      <c r="E220" s="89">
        <v>3597.9</v>
      </c>
      <c r="G220" s="2">
        <f>SUMIFS(E212:E323,B212:B323,"Lee",A212:A323,"USA")</f>
        <v>24841.599999999995</v>
      </c>
    </row>
    <row r="221" spans="1:12" x14ac:dyDescent="0.3">
      <c r="A221" s="41" t="s">
        <v>261</v>
      </c>
      <c r="B221" s="41" t="s">
        <v>262</v>
      </c>
      <c r="C221" s="88">
        <v>37312</v>
      </c>
      <c r="D221" s="41">
        <v>10250</v>
      </c>
      <c r="E221" s="89">
        <v>1552.6</v>
      </c>
    </row>
    <row r="222" spans="1:12" x14ac:dyDescent="0.3">
      <c r="A222" s="41" t="s">
        <v>261</v>
      </c>
      <c r="B222" s="41" t="s">
        <v>263</v>
      </c>
      <c r="C222" s="88">
        <v>37062</v>
      </c>
      <c r="D222" s="41">
        <v>10251</v>
      </c>
      <c r="E222" s="89">
        <v>654.05999999999995</v>
      </c>
      <c r="J222" s="37"/>
      <c r="L222" s="37"/>
    </row>
    <row r="223" spans="1:12" x14ac:dyDescent="0.3">
      <c r="A223" s="41" t="s">
        <v>261</v>
      </c>
      <c r="B223" s="41" t="s">
        <v>265</v>
      </c>
      <c r="C223" s="88">
        <v>37955</v>
      </c>
      <c r="D223" s="41">
        <v>10255</v>
      </c>
      <c r="E223" s="89">
        <v>2490.5</v>
      </c>
      <c r="G223" s="2">
        <f>SUMIFS(E212:E323,A212:A323,"UK",B212:B323,"Suyama")</f>
        <v>29814.400000000009</v>
      </c>
    </row>
    <row r="224" spans="1:12" x14ac:dyDescent="0.3">
      <c r="A224" s="41" t="s">
        <v>261</v>
      </c>
      <c r="B224" s="41" t="s">
        <v>263</v>
      </c>
      <c r="C224" s="88">
        <v>37662</v>
      </c>
      <c r="D224" s="41">
        <v>10253</v>
      </c>
      <c r="E224" s="89">
        <v>1444.8</v>
      </c>
    </row>
    <row r="225" spans="1:5" x14ac:dyDescent="0.3">
      <c r="A225" s="41" t="s">
        <v>258</v>
      </c>
      <c r="B225" s="41" t="s">
        <v>259</v>
      </c>
      <c r="C225" s="88">
        <v>37962</v>
      </c>
      <c r="D225" s="41">
        <v>10248</v>
      </c>
      <c r="E225" s="89">
        <v>440</v>
      </c>
    </row>
    <row r="226" spans="1:5" x14ac:dyDescent="0.3">
      <c r="A226" s="41" t="s">
        <v>258</v>
      </c>
      <c r="B226" s="41" t="s">
        <v>260</v>
      </c>
      <c r="C226" s="88">
        <v>37812</v>
      </c>
      <c r="D226" s="41">
        <v>10249</v>
      </c>
      <c r="E226" s="89">
        <v>1863.4</v>
      </c>
    </row>
    <row r="227" spans="1:5" x14ac:dyDescent="0.3">
      <c r="A227" s="41" t="s">
        <v>261</v>
      </c>
      <c r="B227" s="41" t="s">
        <v>265</v>
      </c>
      <c r="C227" s="88">
        <v>37812</v>
      </c>
      <c r="D227" s="41">
        <v>10252</v>
      </c>
      <c r="E227" s="89">
        <v>3597.9</v>
      </c>
    </row>
    <row r="228" spans="1:5" x14ac:dyDescent="0.3">
      <c r="A228" s="41" t="s">
        <v>261</v>
      </c>
      <c r="B228" s="41" t="s">
        <v>262</v>
      </c>
      <c r="C228" s="88">
        <v>37312</v>
      </c>
      <c r="D228" s="41">
        <v>10250</v>
      </c>
      <c r="E228" s="89">
        <v>1552.6</v>
      </c>
    </row>
    <row r="229" spans="1:5" x14ac:dyDescent="0.3">
      <c r="A229" s="41" t="s">
        <v>261</v>
      </c>
      <c r="B229" s="41" t="s">
        <v>263</v>
      </c>
      <c r="C229" s="88">
        <v>37062</v>
      </c>
      <c r="D229" s="41">
        <v>10251</v>
      </c>
      <c r="E229" s="89">
        <v>654.05999999999995</v>
      </c>
    </row>
    <row r="230" spans="1:5" x14ac:dyDescent="0.3">
      <c r="A230" s="41" t="s">
        <v>261</v>
      </c>
      <c r="B230" s="41" t="s">
        <v>265</v>
      </c>
      <c r="C230" s="88">
        <v>37955</v>
      </c>
      <c r="D230" s="41">
        <v>10255</v>
      </c>
      <c r="E230" s="89">
        <v>2490.5</v>
      </c>
    </row>
    <row r="231" spans="1:5" x14ac:dyDescent="0.3">
      <c r="A231" s="41" t="s">
        <v>261</v>
      </c>
      <c r="B231" s="41" t="s">
        <v>263</v>
      </c>
      <c r="C231" s="88">
        <v>37662</v>
      </c>
      <c r="D231" s="41">
        <v>10253</v>
      </c>
      <c r="E231" s="89">
        <v>1444.8</v>
      </c>
    </row>
    <row r="232" spans="1:5" x14ac:dyDescent="0.3">
      <c r="A232" s="41" t="s">
        <v>258</v>
      </c>
      <c r="B232" s="41" t="s">
        <v>259</v>
      </c>
      <c r="C232" s="88">
        <v>37962</v>
      </c>
      <c r="D232" s="41">
        <v>10248</v>
      </c>
      <c r="E232" s="89">
        <v>440</v>
      </c>
    </row>
    <row r="233" spans="1:5" x14ac:dyDescent="0.3">
      <c r="A233" s="41" t="s">
        <v>258</v>
      </c>
      <c r="B233" s="41" t="s">
        <v>260</v>
      </c>
      <c r="C233" s="88">
        <v>37812</v>
      </c>
      <c r="D233" s="41">
        <v>10249</v>
      </c>
      <c r="E233" s="89">
        <v>1863.4</v>
      </c>
    </row>
    <row r="234" spans="1:5" x14ac:dyDescent="0.3">
      <c r="A234" s="41" t="s">
        <v>261</v>
      </c>
      <c r="B234" s="41" t="s">
        <v>265</v>
      </c>
      <c r="C234" s="88">
        <v>37812</v>
      </c>
      <c r="D234" s="41">
        <v>10252</v>
      </c>
      <c r="E234" s="89">
        <v>3597.9</v>
      </c>
    </row>
    <row r="235" spans="1:5" x14ac:dyDescent="0.3">
      <c r="A235" s="41" t="s">
        <v>261</v>
      </c>
      <c r="B235" s="41" t="s">
        <v>262</v>
      </c>
      <c r="C235" s="88">
        <v>37312</v>
      </c>
      <c r="D235" s="41">
        <v>10250</v>
      </c>
      <c r="E235" s="89">
        <v>1552.6</v>
      </c>
    </row>
    <row r="236" spans="1:5" x14ac:dyDescent="0.3">
      <c r="A236" s="41" t="s">
        <v>261</v>
      </c>
      <c r="B236" s="41" t="s">
        <v>263</v>
      </c>
      <c r="C236" s="88">
        <v>37062</v>
      </c>
      <c r="D236" s="41">
        <v>10251</v>
      </c>
      <c r="E236" s="89">
        <v>654.05999999999995</v>
      </c>
    </row>
    <row r="237" spans="1:5" x14ac:dyDescent="0.3">
      <c r="A237" s="41" t="s">
        <v>261</v>
      </c>
      <c r="B237" s="41" t="s">
        <v>265</v>
      </c>
      <c r="C237" s="88">
        <v>37955</v>
      </c>
      <c r="D237" s="41">
        <v>10255</v>
      </c>
      <c r="E237" s="89">
        <v>2490.5</v>
      </c>
    </row>
    <row r="238" spans="1:5" x14ac:dyDescent="0.3">
      <c r="A238" s="41" t="s">
        <v>261</v>
      </c>
      <c r="B238" s="41" t="s">
        <v>263</v>
      </c>
      <c r="C238" s="88">
        <v>37662</v>
      </c>
      <c r="D238" s="41">
        <v>10253</v>
      </c>
      <c r="E238" s="89">
        <v>1444.8</v>
      </c>
    </row>
    <row r="239" spans="1:5" x14ac:dyDescent="0.3">
      <c r="A239" s="41" t="s">
        <v>258</v>
      </c>
      <c r="B239" s="41" t="s">
        <v>259</v>
      </c>
      <c r="C239" s="88">
        <v>37962</v>
      </c>
      <c r="D239" s="41">
        <v>10248</v>
      </c>
      <c r="E239" s="89">
        <v>440</v>
      </c>
    </row>
    <row r="240" spans="1:5" x14ac:dyDescent="0.3">
      <c r="A240" s="41" t="s">
        <v>258</v>
      </c>
      <c r="B240" s="41" t="s">
        <v>260</v>
      </c>
      <c r="C240" s="88">
        <v>37812</v>
      </c>
      <c r="D240" s="41">
        <v>10249</v>
      </c>
      <c r="E240" s="89">
        <v>1863.4</v>
      </c>
    </row>
    <row r="241" spans="1:5" x14ac:dyDescent="0.3">
      <c r="A241" s="41" t="s">
        <v>261</v>
      </c>
      <c r="B241" s="41" t="s">
        <v>265</v>
      </c>
      <c r="C241" s="88">
        <v>37812</v>
      </c>
      <c r="D241" s="41">
        <v>10252</v>
      </c>
      <c r="E241" s="89">
        <v>3597.9</v>
      </c>
    </row>
    <row r="242" spans="1:5" x14ac:dyDescent="0.3">
      <c r="A242" s="41" t="s">
        <v>261</v>
      </c>
      <c r="B242" s="41" t="s">
        <v>262</v>
      </c>
      <c r="C242" s="88">
        <v>37312</v>
      </c>
      <c r="D242" s="41">
        <v>10250</v>
      </c>
      <c r="E242" s="89">
        <v>1552.6</v>
      </c>
    </row>
    <row r="243" spans="1:5" x14ac:dyDescent="0.3">
      <c r="A243" s="41" t="s">
        <v>261</v>
      </c>
      <c r="B243" s="41" t="s">
        <v>263</v>
      </c>
      <c r="C243" s="88">
        <v>37062</v>
      </c>
      <c r="D243" s="41">
        <v>10251</v>
      </c>
      <c r="E243" s="89">
        <v>654.05999999999995</v>
      </c>
    </row>
    <row r="244" spans="1:5" x14ac:dyDescent="0.3">
      <c r="A244" s="41" t="s">
        <v>261</v>
      </c>
      <c r="B244" s="41" t="s">
        <v>265</v>
      </c>
      <c r="C244" s="88">
        <v>37955</v>
      </c>
      <c r="D244" s="41">
        <v>10255</v>
      </c>
      <c r="E244" s="89">
        <v>2490.5</v>
      </c>
    </row>
    <row r="245" spans="1:5" x14ac:dyDescent="0.3">
      <c r="A245" s="41" t="s">
        <v>261</v>
      </c>
      <c r="B245" s="41" t="s">
        <v>263</v>
      </c>
      <c r="C245" s="88">
        <v>37662</v>
      </c>
      <c r="D245" s="41">
        <v>10253</v>
      </c>
      <c r="E245" s="89">
        <v>1444.8</v>
      </c>
    </row>
    <row r="246" spans="1:5" x14ac:dyDescent="0.3">
      <c r="A246" s="41" t="s">
        <v>258</v>
      </c>
      <c r="B246" s="41" t="s">
        <v>259</v>
      </c>
      <c r="C246" s="88">
        <v>37962</v>
      </c>
      <c r="D246" s="41">
        <v>10248</v>
      </c>
      <c r="E246" s="89">
        <v>440</v>
      </c>
    </row>
    <row r="247" spans="1:5" x14ac:dyDescent="0.3">
      <c r="A247" s="41" t="s">
        <v>258</v>
      </c>
      <c r="B247" s="41" t="s">
        <v>260</v>
      </c>
      <c r="C247" s="88">
        <v>37812</v>
      </c>
      <c r="D247" s="41">
        <v>10249</v>
      </c>
      <c r="E247" s="89">
        <v>1863.4</v>
      </c>
    </row>
    <row r="248" spans="1:5" x14ac:dyDescent="0.3">
      <c r="A248" s="41" t="s">
        <v>261</v>
      </c>
      <c r="B248" s="41" t="s">
        <v>265</v>
      </c>
      <c r="C248" s="88">
        <v>37812</v>
      </c>
      <c r="D248" s="41">
        <v>10252</v>
      </c>
      <c r="E248" s="89">
        <v>3597.9</v>
      </c>
    </row>
    <row r="249" spans="1:5" x14ac:dyDescent="0.3">
      <c r="A249" s="41" t="s">
        <v>261</v>
      </c>
      <c r="B249" s="41" t="s">
        <v>262</v>
      </c>
      <c r="C249" s="88">
        <v>37312</v>
      </c>
      <c r="D249" s="41">
        <v>10250</v>
      </c>
      <c r="E249" s="89">
        <v>1552.6</v>
      </c>
    </row>
    <row r="250" spans="1:5" x14ac:dyDescent="0.3">
      <c r="A250" s="41" t="s">
        <v>261</v>
      </c>
      <c r="B250" s="41" t="s">
        <v>263</v>
      </c>
      <c r="C250" s="88">
        <v>37062</v>
      </c>
      <c r="D250" s="41">
        <v>10251</v>
      </c>
      <c r="E250" s="89">
        <v>654.05999999999995</v>
      </c>
    </row>
    <row r="251" spans="1:5" x14ac:dyDescent="0.3">
      <c r="A251" s="41" t="s">
        <v>261</v>
      </c>
      <c r="B251" s="41" t="s">
        <v>265</v>
      </c>
      <c r="C251" s="88">
        <v>37955</v>
      </c>
      <c r="D251" s="41">
        <v>10255</v>
      </c>
      <c r="E251" s="89">
        <v>2490.5</v>
      </c>
    </row>
    <row r="252" spans="1:5" x14ac:dyDescent="0.3">
      <c r="A252" s="41" t="s">
        <v>261</v>
      </c>
      <c r="B252" s="41" t="s">
        <v>263</v>
      </c>
      <c r="C252" s="88">
        <v>37662</v>
      </c>
      <c r="D252" s="41">
        <v>10253</v>
      </c>
      <c r="E252" s="89">
        <v>1444.8</v>
      </c>
    </row>
    <row r="253" spans="1:5" x14ac:dyDescent="0.3">
      <c r="A253" s="41" t="s">
        <v>258</v>
      </c>
      <c r="B253" s="41" t="s">
        <v>259</v>
      </c>
      <c r="C253" s="88">
        <v>37962</v>
      </c>
      <c r="D253" s="41">
        <v>10248</v>
      </c>
      <c r="E253" s="89">
        <v>440</v>
      </c>
    </row>
    <row r="254" spans="1:5" x14ac:dyDescent="0.3">
      <c r="A254" s="41" t="s">
        <v>258</v>
      </c>
      <c r="B254" s="41" t="s">
        <v>260</v>
      </c>
      <c r="C254" s="88">
        <v>37812</v>
      </c>
      <c r="D254" s="41">
        <v>10249</v>
      </c>
      <c r="E254" s="89">
        <v>1863.4</v>
      </c>
    </row>
    <row r="255" spans="1:5" x14ac:dyDescent="0.3">
      <c r="A255" s="41" t="s">
        <v>261</v>
      </c>
      <c r="B255" s="41" t="s">
        <v>265</v>
      </c>
      <c r="C255" s="88">
        <v>37812</v>
      </c>
      <c r="D255" s="41">
        <v>10252</v>
      </c>
      <c r="E255" s="89">
        <v>3597.9</v>
      </c>
    </row>
    <row r="256" spans="1:5" x14ac:dyDescent="0.3">
      <c r="A256" s="41" t="s">
        <v>261</v>
      </c>
      <c r="B256" s="41" t="s">
        <v>262</v>
      </c>
      <c r="C256" s="88">
        <v>37312</v>
      </c>
      <c r="D256" s="41">
        <v>10250</v>
      </c>
      <c r="E256" s="89">
        <v>1552.6</v>
      </c>
    </row>
    <row r="257" spans="1:5" x14ac:dyDescent="0.3">
      <c r="A257" s="41" t="s">
        <v>261</v>
      </c>
      <c r="B257" s="41" t="s">
        <v>263</v>
      </c>
      <c r="C257" s="88">
        <v>37062</v>
      </c>
      <c r="D257" s="41">
        <v>10251</v>
      </c>
      <c r="E257" s="89">
        <v>654.05999999999995</v>
      </c>
    </row>
    <row r="258" spans="1:5" x14ac:dyDescent="0.3">
      <c r="A258" s="41" t="s">
        <v>261</v>
      </c>
      <c r="B258" s="41" t="s">
        <v>265</v>
      </c>
      <c r="C258" s="88">
        <v>37955</v>
      </c>
      <c r="D258" s="41">
        <v>10255</v>
      </c>
      <c r="E258" s="89">
        <v>2490.5</v>
      </c>
    </row>
    <row r="259" spans="1:5" x14ac:dyDescent="0.3">
      <c r="A259" s="41" t="s">
        <v>261</v>
      </c>
      <c r="B259" s="41" t="s">
        <v>263</v>
      </c>
      <c r="C259" s="88">
        <v>37662</v>
      </c>
      <c r="D259" s="41">
        <v>10253</v>
      </c>
      <c r="E259" s="89">
        <v>1444.8</v>
      </c>
    </row>
    <row r="260" spans="1:5" x14ac:dyDescent="0.3">
      <c r="A260" s="41" t="s">
        <v>258</v>
      </c>
      <c r="B260" s="41" t="s">
        <v>259</v>
      </c>
      <c r="C260" s="88">
        <v>37962</v>
      </c>
      <c r="D260" s="41">
        <v>10248</v>
      </c>
      <c r="E260" s="89">
        <v>440</v>
      </c>
    </row>
    <row r="261" spans="1:5" x14ac:dyDescent="0.3">
      <c r="A261" s="41" t="s">
        <v>258</v>
      </c>
      <c r="B261" s="41" t="s">
        <v>260</v>
      </c>
      <c r="C261" s="88">
        <v>37812</v>
      </c>
      <c r="D261" s="41">
        <v>10249</v>
      </c>
      <c r="E261" s="89">
        <v>1863.4</v>
      </c>
    </row>
    <row r="262" spans="1:5" x14ac:dyDescent="0.3">
      <c r="A262" s="41" t="s">
        <v>261</v>
      </c>
      <c r="B262" s="41" t="s">
        <v>265</v>
      </c>
      <c r="C262" s="88">
        <v>37812</v>
      </c>
      <c r="D262" s="41">
        <v>10252</v>
      </c>
      <c r="E262" s="89">
        <v>3597.9</v>
      </c>
    </row>
    <row r="263" spans="1:5" x14ac:dyDescent="0.3">
      <c r="A263" s="41" t="s">
        <v>261</v>
      </c>
      <c r="B263" s="41" t="s">
        <v>262</v>
      </c>
      <c r="C263" s="88">
        <v>37312</v>
      </c>
      <c r="D263" s="41">
        <v>10250</v>
      </c>
      <c r="E263" s="89">
        <v>1552.6</v>
      </c>
    </row>
    <row r="264" spans="1:5" x14ac:dyDescent="0.3">
      <c r="A264" s="41" t="s">
        <v>261</v>
      </c>
      <c r="B264" s="41" t="s">
        <v>263</v>
      </c>
      <c r="C264" s="88">
        <v>37062</v>
      </c>
      <c r="D264" s="41">
        <v>10251</v>
      </c>
      <c r="E264" s="89">
        <v>654.05999999999995</v>
      </c>
    </row>
    <row r="265" spans="1:5" x14ac:dyDescent="0.3">
      <c r="A265" s="41" t="s">
        <v>261</v>
      </c>
      <c r="B265" s="41" t="s">
        <v>265</v>
      </c>
      <c r="C265" s="88">
        <v>37955</v>
      </c>
      <c r="D265" s="41">
        <v>10255</v>
      </c>
      <c r="E265" s="89">
        <v>2490.5</v>
      </c>
    </row>
    <row r="266" spans="1:5" x14ac:dyDescent="0.3">
      <c r="A266" s="41" t="s">
        <v>261</v>
      </c>
      <c r="B266" s="41" t="s">
        <v>263</v>
      </c>
      <c r="C266" s="88">
        <v>37662</v>
      </c>
      <c r="D266" s="41">
        <v>10253</v>
      </c>
      <c r="E266" s="89">
        <v>1444.8</v>
      </c>
    </row>
    <row r="267" spans="1:5" x14ac:dyDescent="0.3">
      <c r="A267" s="41" t="s">
        <v>258</v>
      </c>
      <c r="B267" s="41" t="s">
        <v>259</v>
      </c>
      <c r="C267" s="88">
        <v>37962</v>
      </c>
      <c r="D267" s="41">
        <v>10248</v>
      </c>
      <c r="E267" s="89">
        <v>440</v>
      </c>
    </row>
    <row r="268" spans="1:5" x14ac:dyDescent="0.3">
      <c r="A268" s="41" t="s">
        <v>258</v>
      </c>
      <c r="B268" s="41" t="s">
        <v>260</v>
      </c>
      <c r="C268" s="88">
        <v>37812</v>
      </c>
      <c r="D268" s="41">
        <v>10249</v>
      </c>
      <c r="E268" s="89">
        <v>1863.4</v>
      </c>
    </row>
    <row r="269" spans="1:5" x14ac:dyDescent="0.3">
      <c r="A269" s="41" t="s">
        <v>261</v>
      </c>
      <c r="B269" s="41" t="s">
        <v>265</v>
      </c>
      <c r="C269" s="88">
        <v>37812</v>
      </c>
      <c r="D269" s="41">
        <v>10252</v>
      </c>
      <c r="E269" s="89">
        <v>3597.9</v>
      </c>
    </row>
    <row r="270" spans="1:5" x14ac:dyDescent="0.3">
      <c r="A270" s="41" t="s">
        <v>261</v>
      </c>
      <c r="B270" s="41" t="s">
        <v>262</v>
      </c>
      <c r="C270" s="88">
        <v>37312</v>
      </c>
      <c r="D270" s="41">
        <v>10250</v>
      </c>
      <c r="E270" s="89">
        <v>1552.6</v>
      </c>
    </row>
    <row r="271" spans="1:5" x14ac:dyDescent="0.3">
      <c r="A271" s="41" t="s">
        <v>261</v>
      </c>
      <c r="B271" s="41" t="s">
        <v>263</v>
      </c>
      <c r="C271" s="88">
        <v>37062</v>
      </c>
      <c r="D271" s="41">
        <v>10251</v>
      </c>
      <c r="E271" s="89">
        <v>654.05999999999995</v>
      </c>
    </row>
    <row r="272" spans="1:5" x14ac:dyDescent="0.3">
      <c r="A272" s="41" t="s">
        <v>261</v>
      </c>
      <c r="B272" s="41" t="s">
        <v>265</v>
      </c>
      <c r="C272" s="88">
        <v>37955</v>
      </c>
      <c r="D272" s="41">
        <v>10255</v>
      </c>
      <c r="E272" s="89">
        <v>2490.5</v>
      </c>
    </row>
    <row r="273" spans="1:5" x14ac:dyDescent="0.3">
      <c r="A273" s="41" t="s">
        <v>261</v>
      </c>
      <c r="B273" s="41" t="s">
        <v>263</v>
      </c>
      <c r="C273" s="88">
        <v>37662</v>
      </c>
      <c r="D273" s="41">
        <v>10253</v>
      </c>
      <c r="E273" s="89">
        <v>1444.8</v>
      </c>
    </row>
    <row r="274" spans="1:5" x14ac:dyDescent="0.3">
      <c r="A274" s="41" t="s">
        <v>258</v>
      </c>
      <c r="B274" s="41" t="s">
        <v>259</v>
      </c>
      <c r="C274" s="88">
        <v>37962</v>
      </c>
      <c r="D274" s="41">
        <v>10248</v>
      </c>
      <c r="E274" s="89">
        <v>440</v>
      </c>
    </row>
    <row r="275" spans="1:5" x14ac:dyDescent="0.3">
      <c r="A275" s="41" t="s">
        <v>258</v>
      </c>
      <c r="B275" s="41" t="s">
        <v>260</v>
      </c>
      <c r="C275" s="88">
        <v>37812</v>
      </c>
      <c r="D275" s="41">
        <v>10249</v>
      </c>
      <c r="E275" s="89">
        <v>1863.4</v>
      </c>
    </row>
    <row r="276" spans="1:5" x14ac:dyDescent="0.3">
      <c r="A276" s="41" t="s">
        <v>261</v>
      </c>
      <c r="B276" s="41" t="s">
        <v>265</v>
      </c>
      <c r="C276" s="88">
        <v>37812</v>
      </c>
      <c r="D276" s="41">
        <v>10252</v>
      </c>
      <c r="E276" s="89">
        <v>3597.9</v>
      </c>
    </row>
    <row r="277" spans="1:5" x14ac:dyDescent="0.3">
      <c r="A277" s="41" t="s">
        <v>261</v>
      </c>
      <c r="B277" s="41" t="s">
        <v>262</v>
      </c>
      <c r="C277" s="88">
        <v>37312</v>
      </c>
      <c r="D277" s="41">
        <v>10250</v>
      </c>
      <c r="E277" s="89">
        <v>1552.6</v>
      </c>
    </row>
    <row r="278" spans="1:5" x14ac:dyDescent="0.3">
      <c r="A278" s="41" t="s">
        <v>261</v>
      </c>
      <c r="B278" s="41" t="s">
        <v>263</v>
      </c>
      <c r="C278" s="88">
        <v>37062</v>
      </c>
      <c r="D278" s="41">
        <v>10251</v>
      </c>
      <c r="E278" s="89">
        <v>654.05999999999995</v>
      </c>
    </row>
    <row r="279" spans="1:5" x14ac:dyDescent="0.3">
      <c r="A279" s="41" t="s">
        <v>261</v>
      </c>
      <c r="B279" s="41" t="s">
        <v>265</v>
      </c>
      <c r="C279" s="88">
        <v>37955</v>
      </c>
      <c r="D279" s="41">
        <v>10255</v>
      </c>
      <c r="E279" s="89">
        <v>2490.5</v>
      </c>
    </row>
    <row r="280" spans="1:5" x14ac:dyDescent="0.3">
      <c r="A280" s="41" t="s">
        <v>261</v>
      </c>
      <c r="B280" s="41" t="s">
        <v>263</v>
      </c>
      <c r="C280" s="88">
        <v>37662</v>
      </c>
      <c r="D280" s="41">
        <v>10253</v>
      </c>
      <c r="E280" s="89">
        <v>1444.8</v>
      </c>
    </row>
    <row r="281" spans="1:5" x14ac:dyDescent="0.3">
      <c r="A281" s="41" t="s">
        <v>258</v>
      </c>
      <c r="B281" s="41" t="s">
        <v>259</v>
      </c>
      <c r="C281" s="88">
        <v>37962</v>
      </c>
      <c r="D281" s="41">
        <v>10248</v>
      </c>
      <c r="E281" s="89">
        <v>440</v>
      </c>
    </row>
    <row r="282" spans="1:5" x14ac:dyDescent="0.3">
      <c r="A282" s="41" t="s">
        <v>258</v>
      </c>
      <c r="B282" s="41" t="s">
        <v>260</v>
      </c>
      <c r="C282" s="88">
        <v>37812</v>
      </c>
      <c r="D282" s="41">
        <v>10249</v>
      </c>
      <c r="E282" s="89">
        <v>1863.4</v>
      </c>
    </row>
    <row r="283" spans="1:5" x14ac:dyDescent="0.3">
      <c r="A283" s="41" t="s">
        <v>261</v>
      </c>
      <c r="B283" s="41" t="s">
        <v>265</v>
      </c>
      <c r="C283" s="88">
        <v>37812</v>
      </c>
      <c r="D283" s="41">
        <v>10252</v>
      </c>
      <c r="E283" s="89">
        <v>3597.9</v>
      </c>
    </row>
    <row r="284" spans="1:5" x14ac:dyDescent="0.3">
      <c r="A284" s="41" t="s">
        <v>261</v>
      </c>
      <c r="B284" s="41" t="s">
        <v>262</v>
      </c>
      <c r="C284" s="88">
        <v>37312</v>
      </c>
      <c r="D284" s="41">
        <v>10250</v>
      </c>
      <c r="E284" s="89">
        <v>1552.6</v>
      </c>
    </row>
    <row r="285" spans="1:5" x14ac:dyDescent="0.3">
      <c r="A285" s="41" t="s">
        <v>261</v>
      </c>
      <c r="B285" s="41" t="s">
        <v>263</v>
      </c>
      <c r="C285" s="88">
        <v>37062</v>
      </c>
      <c r="D285" s="41">
        <v>10251</v>
      </c>
      <c r="E285" s="89">
        <v>654.05999999999995</v>
      </c>
    </row>
    <row r="286" spans="1:5" x14ac:dyDescent="0.3">
      <c r="A286" s="41" t="s">
        <v>261</v>
      </c>
      <c r="B286" s="41" t="s">
        <v>265</v>
      </c>
      <c r="C286" s="88">
        <v>37955</v>
      </c>
      <c r="D286" s="41">
        <v>10255</v>
      </c>
      <c r="E286" s="89">
        <v>2490.5</v>
      </c>
    </row>
    <row r="287" spans="1:5" x14ac:dyDescent="0.3">
      <c r="A287" s="41" t="s">
        <v>261</v>
      </c>
      <c r="B287" s="41" t="s">
        <v>263</v>
      </c>
      <c r="C287" s="88">
        <v>37662</v>
      </c>
      <c r="D287" s="41">
        <v>10253</v>
      </c>
      <c r="E287" s="89">
        <v>1444.8</v>
      </c>
    </row>
    <row r="288" spans="1:5" x14ac:dyDescent="0.3">
      <c r="A288" s="41" t="s">
        <v>258</v>
      </c>
      <c r="B288" s="41" t="s">
        <v>259</v>
      </c>
      <c r="C288" s="88">
        <v>37962</v>
      </c>
      <c r="D288" s="41">
        <v>10248</v>
      </c>
      <c r="E288" s="89">
        <v>440</v>
      </c>
    </row>
    <row r="289" spans="1:5" x14ac:dyDescent="0.3">
      <c r="A289" s="41" t="s">
        <v>258</v>
      </c>
      <c r="B289" s="41" t="s">
        <v>260</v>
      </c>
      <c r="C289" s="88">
        <v>37812</v>
      </c>
      <c r="D289" s="41">
        <v>10249</v>
      </c>
      <c r="E289" s="89">
        <v>1863.4</v>
      </c>
    </row>
    <row r="290" spans="1:5" x14ac:dyDescent="0.3">
      <c r="A290" s="41" t="s">
        <v>261</v>
      </c>
      <c r="B290" s="41" t="s">
        <v>265</v>
      </c>
      <c r="C290" s="88">
        <v>37812</v>
      </c>
      <c r="D290" s="41">
        <v>10252</v>
      </c>
      <c r="E290" s="89">
        <v>3597.9</v>
      </c>
    </row>
    <row r="291" spans="1:5" x14ac:dyDescent="0.3">
      <c r="A291" s="41" t="s">
        <v>261</v>
      </c>
      <c r="B291" s="41" t="s">
        <v>262</v>
      </c>
      <c r="C291" s="88">
        <v>37312</v>
      </c>
      <c r="D291" s="41">
        <v>10250</v>
      </c>
      <c r="E291" s="89">
        <v>1552.6</v>
      </c>
    </row>
    <row r="292" spans="1:5" x14ac:dyDescent="0.3">
      <c r="A292" s="41" t="s">
        <v>261</v>
      </c>
      <c r="B292" s="41" t="s">
        <v>263</v>
      </c>
      <c r="C292" s="88">
        <v>37062</v>
      </c>
      <c r="D292" s="41">
        <v>10251</v>
      </c>
      <c r="E292" s="89">
        <v>654.05999999999995</v>
      </c>
    </row>
    <row r="293" spans="1:5" x14ac:dyDescent="0.3">
      <c r="A293" s="41" t="s">
        <v>261</v>
      </c>
      <c r="B293" s="41" t="s">
        <v>265</v>
      </c>
      <c r="C293" s="88">
        <v>37955</v>
      </c>
      <c r="D293" s="41">
        <v>10255</v>
      </c>
      <c r="E293" s="89">
        <v>2490.5</v>
      </c>
    </row>
    <row r="294" spans="1:5" x14ac:dyDescent="0.3">
      <c r="A294" s="41" t="s">
        <v>261</v>
      </c>
      <c r="B294" s="41" t="s">
        <v>263</v>
      </c>
      <c r="C294" s="88">
        <v>37662</v>
      </c>
      <c r="D294" s="41">
        <v>10253</v>
      </c>
      <c r="E294" s="89">
        <v>1444.8</v>
      </c>
    </row>
    <row r="295" spans="1:5" x14ac:dyDescent="0.3">
      <c r="A295" s="41" t="s">
        <v>258</v>
      </c>
      <c r="B295" s="41" t="s">
        <v>259</v>
      </c>
      <c r="C295" s="88">
        <v>37962</v>
      </c>
      <c r="D295" s="41">
        <v>10248</v>
      </c>
      <c r="E295" s="89">
        <v>440</v>
      </c>
    </row>
    <row r="296" spans="1:5" x14ac:dyDescent="0.3">
      <c r="A296" s="41" t="s">
        <v>258</v>
      </c>
      <c r="B296" s="41" t="s">
        <v>260</v>
      </c>
      <c r="C296" s="88">
        <v>37812</v>
      </c>
      <c r="D296" s="41">
        <v>10249</v>
      </c>
      <c r="E296" s="89">
        <v>1863.4</v>
      </c>
    </row>
    <row r="297" spans="1:5" x14ac:dyDescent="0.3">
      <c r="A297" s="41" t="s">
        <v>261</v>
      </c>
      <c r="B297" s="41" t="s">
        <v>265</v>
      </c>
      <c r="C297" s="88">
        <v>37812</v>
      </c>
      <c r="D297" s="41">
        <v>10252</v>
      </c>
      <c r="E297" s="89">
        <v>3597.9</v>
      </c>
    </row>
    <row r="298" spans="1:5" x14ac:dyDescent="0.3">
      <c r="A298" s="41" t="s">
        <v>261</v>
      </c>
      <c r="B298" s="41" t="s">
        <v>262</v>
      </c>
      <c r="C298" s="88">
        <v>37312</v>
      </c>
      <c r="D298" s="41">
        <v>10250</v>
      </c>
      <c r="E298" s="89">
        <v>1552.6</v>
      </c>
    </row>
    <row r="299" spans="1:5" x14ac:dyDescent="0.3">
      <c r="A299" s="41" t="s">
        <v>261</v>
      </c>
      <c r="B299" s="41" t="s">
        <v>263</v>
      </c>
      <c r="C299" s="88">
        <v>37062</v>
      </c>
      <c r="D299" s="41">
        <v>10251</v>
      </c>
      <c r="E299" s="89">
        <v>654.05999999999995</v>
      </c>
    </row>
    <row r="300" spans="1:5" x14ac:dyDescent="0.3">
      <c r="A300" s="41" t="s">
        <v>261</v>
      </c>
      <c r="B300" s="41" t="s">
        <v>265</v>
      </c>
      <c r="C300" s="88">
        <v>37955</v>
      </c>
      <c r="D300" s="41">
        <v>10255</v>
      </c>
      <c r="E300" s="89">
        <v>2490.5</v>
      </c>
    </row>
    <row r="301" spans="1:5" x14ac:dyDescent="0.3">
      <c r="A301" s="41" t="s">
        <v>261</v>
      </c>
      <c r="B301" s="41" t="s">
        <v>263</v>
      </c>
      <c r="C301" s="88">
        <v>37662</v>
      </c>
      <c r="D301" s="41">
        <v>10253</v>
      </c>
      <c r="E301" s="89">
        <v>1444.8</v>
      </c>
    </row>
    <row r="302" spans="1:5" x14ac:dyDescent="0.3">
      <c r="A302" s="41" t="s">
        <v>258</v>
      </c>
      <c r="B302" s="41" t="s">
        <v>259</v>
      </c>
      <c r="C302" s="88">
        <v>37962</v>
      </c>
      <c r="D302" s="41">
        <v>10248</v>
      </c>
      <c r="E302" s="89">
        <v>440</v>
      </c>
    </row>
    <row r="303" spans="1:5" x14ac:dyDescent="0.3">
      <c r="A303" s="41" t="s">
        <v>258</v>
      </c>
      <c r="B303" s="41" t="s">
        <v>260</v>
      </c>
      <c r="C303" s="88">
        <v>37812</v>
      </c>
      <c r="D303" s="41">
        <v>10249</v>
      </c>
      <c r="E303" s="89">
        <v>1863.4</v>
      </c>
    </row>
    <row r="304" spans="1:5" x14ac:dyDescent="0.3">
      <c r="A304" s="41" t="s">
        <v>261</v>
      </c>
      <c r="B304" s="41" t="s">
        <v>265</v>
      </c>
      <c r="C304" s="88">
        <v>37812</v>
      </c>
      <c r="D304" s="41">
        <v>10252</v>
      </c>
      <c r="E304" s="89">
        <v>3597.9</v>
      </c>
    </row>
    <row r="305" spans="1:5" x14ac:dyDescent="0.3">
      <c r="A305" s="41" t="s">
        <v>261</v>
      </c>
      <c r="B305" s="41" t="s">
        <v>262</v>
      </c>
      <c r="C305" s="88">
        <v>37312</v>
      </c>
      <c r="D305" s="41">
        <v>10250</v>
      </c>
      <c r="E305" s="89">
        <v>1552.6</v>
      </c>
    </row>
    <row r="306" spans="1:5" x14ac:dyDescent="0.3">
      <c r="A306" s="41" t="s">
        <v>261</v>
      </c>
      <c r="B306" s="41" t="s">
        <v>263</v>
      </c>
      <c r="C306" s="88">
        <v>37062</v>
      </c>
      <c r="D306" s="41">
        <v>10251</v>
      </c>
      <c r="E306" s="89">
        <v>654.05999999999995</v>
      </c>
    </row>
    <row r="307" spans="1:5" x14ac:dyDescent="0.3">
      <c r="A307" s="41" t="s">
        <v>261</v>
      </c>
      <c r="B307" s="41" t="s">
        <v>265</v>
      </c>
      <c r="C307" s="88">
        <v>37955</v>
      </c>
      <c r="D307" s="41">
        <v>10255</v>
      </c>
      <c r="E307" s="89">
        <v>2490.5</v>
      </c>
    </row>
    <row r="308" spans="1:5" x14ac:dyDescent="0.3">
      <c r="A308" s="41" t="s">
        <v>261</v>
      </c>
      <c r="B308" s="41" t="s">
        <v>263</v>
      </c>
      <c r="C308" s="88">
        <v>37662</v>
      </c>
      <c r="D308" s="41">
        <v>10253</v>
      </c>
      <c r="E308" s="89">
        <v>1444.8</v>
      </c>
    </row>
    <row r="309" spans="1:5" x14ac:dyDescent="0.3">
      <c r="A309" s="41" t="s">
        <v>258</v>
      </c>
      <c r="B309" s="41" t="s">
        <v>259</v>
      </c>
      <c r="C309" s="88">
        <v>37962</v>
      </c>
      <c r="D309" s="41">
        <v>10248</v>
      </c>
      <c r="E309" s="89">
        <v>440</v>
      </c>
    </row>
    <row r="310" spans="1:5" x14ac:dyDescent="0.3">
      <c r="A310" s="41" t="s">
        <v>258</v>
      </c>
      <c r="B310" s="41" t="s">
        <v>260</v>
      </c>
      <c r="C310" s="88">
        <v>37812</v>
      </c>
      <c r="D310" s="41">
        <v>10249</v>
      </c>
      <c r="E310" s="89">
        <v>1863.4</v>
      </c>
    </row>
    <row r="311" spans="1:5" x14ac:dyDescent="0.3">
      <c r="A311" s="41" t="s">
        <v>261</v>
      </c>
      <c r="B311" s="41" t="s">
        <v>265</v>
      </c>
      <c r="C311" s="88">
        <v>37812</v>
      </c>
      <c r="D311" s="41">
        <v>10252</v>
      </c>
      <c r="E311" s="89">
        <v>3597.9</v>
      </c>
    </row>
    <row r="312" spans="1:5" x14ac:dyDescent="0.3">
      <c r="A312" s="41" t="s">
        <v>261</v>
      </c>
      <c r="B312" s="41" t="s">
        <v>262</v>
      </c>
      <c r="C312" s="88">
        <v>37312</v>
      </c>
      <c r="D312" s="41">
        <v>10250</v>
      </c>
      <c r="E312" s="89">
        <v>1552.6</v>
      </c>
    </row>
    <row r="313" spans="1:5" x14ac:dyDescent="0.3">
      <c r="A313" s="41" t="s">
        <v>261</v>
      </c>
      <c r="B313" s="41" t="s">
        <v>263</v>
      </c>
      <c r="C313" s="88">
        <v>37062</v>
      </c>
      <c r="D313" s="41">
        <v>10251</v>
      </c>
      <c r="E313" s="89">
        <v>654.05999999999995</v>
      </c>
    </row>
    <row r="314" spans="1:5" x14ac:dyDescent="0.3">
      <c r="A314" s="41" t="s">
        <v>261</v>
      </c>
      <c r="B314" s="41" t="s">
        <v>265</v>
      </c>
      <c r="C314" s="88">
        <v>37955</v>
      </c>
      <c r="D314" s="41">
        <v>10255</v>
      </c>
      <c r="E314" s="89">
        <v>2490.5</v>
      </c>
    </row>
    <row r="315" spans="1:5" x14ac:dyDescent="0.3">
      <c r="A315" s="41" t="s">
        <v>261</v>
      </c>
      <c r="B315" s="41" t="s">
        <v>263</v>
      </c>
      <c r="C315" s="88">
        <v>37662</v>
      </c>
      <c r="D315" s="41">
        <v>10253</v>
      </c>
      <c r="E315" s="89">
        <v>1444.8</v>
      </c>
    </row>
    <row r="316" spans="1:5" x14ac:dyDescent="0.3">
      <c r="A316" s="41" t="s">
        <v>258</v>
      </c>
      <c r="B316" s="41" t="s">
        <v>259</v>
      </c>
      <c r="C316" s="88">
        <v>37962</v>
      </c>
      <c r="D316" s="41">
        <v>10248</v>
      </c>
      <c r="E316" s="89">
        <v>440</v>
      </c>
    </row>
    <row r="317" spans="1:5" x14ac:dyDescent="0.3">
      <c r="A317" s="41" t="s">
        <v>258</v>
      </c>
      <c r="B317" s="41" t="s">
        <v>260</v>
      </c>
      <c r="C317" s="88">
        <v>37812</v>
      </c>
      <c r="D317" s="41">
        <v>10249</v>
      </c>
      <c r="E317" s="89">
        <v>1863.4</v>
      </c>
    </row>
    <row r="318" spans="1:5" x14ac:dyDescent="0.3">
      <c r="A318" s="41" t="s">
        <v>261</v>
      </c>
      <c r="B318" s="41" t="s">
        <v>265</v>
      </c>
      <c r="C318" s="88">
        <v>37812</v>
      </c>
      <c r="D318" s="41">
        <v>10252</v>
      </c>
      <c r="E318" s="89">
        <v>3597.9</v>
      </c>
    </row>
    <row r="319" spans="1:5" x14ac:dyDescent="0.3">
      <c r="A319" s="41" t="s">
        <v>261</v>
      </c>
      <c r="B319" s="41" t="s">
        <v>262</v>
      </c>
      <c r="C319" s="88">
        <v>37312</v>
      </c>
      <c r="D319" s="41">
        <v>10250</v>
      </c>
      <c r="E319" s="89">
        <v>1552.6</v>
      </c>
    </row>
    <row r="320" spans="1:5" x14ac:dyDescent="0.3">
      <c r="A320" s="41" t="s">
        <v>261</v>
      </c>
      <c r="B320" s="41" t="s">
        <v>263</v>
      </c>
      <c r="C320" s="88">
        <v>37062</v>
      </c>
      <c r="D320" s="41">
        <v>10251</v>
      </c>
      <c r="E320" s="89">
        <v>654.05999999999995</v>
      </c>
    </row>
    <row r="321" spans="1:5" x14ac:dyDescent="0.3">
      <c r="A321" s="41" t="s">
        <v>261</v>
      </c>
      <c r="B321" s="41" t="s">
        <v>265</v>
      </c>
      <c r="C321" s="88">
        <v>37955</v>
      </c>
      <c r="D321" s="41">
        <v>10255</v>
      </c>
      <c r="E321" s="89">
        <v>2490.5</v>
      </c>
    </row>
    <row r="322" spans="1:5" x14ac:dyDescent="0.3">
      <c r="A322" s="41" t="s">
        <v>261</v>
      </c>
      <c r="B322" s="41" t="s">
        <v>263</v>
      </c>
      <c r="C322" s="88">
        <v>37662</v>
      </c>
      <c r="D322" s="41">
        <v>10253</v>
      </c>
      <c r="E322" s="89">
        <v>1444.8</v>
      </c>
    </row>
    <row r="323" spans="1:5" x14ac:dyDescent="0.3">
      <c r="A323" s="41" t="s">
        <v>258</v>
      </c>
      <c r="B323" s="41" t="s">
        <v>259</v>
      </c>
      <c r="C323" s="88">
        <v>37962</v>
      </c>
      <c r="D323" s="41">
        <v>10248</v>
      </c>
      <c r="E323" s="89">
        <v>440</v>
      </c>
    </row>
  </sheetData>
  <mergeCells count="9">
    <mergeCell ref="A208:B208"/>
    <mergeCell ref="A108:M108"/>
    <mergeCell ref="A134:B134"/>
    <mergeCell ref="A181:M181"/>
    <mergeCell ref="A1:M1"/>
    <mergeCell ref="A152:M152"/>
    <mergeCell ref="H173:K175"/>
    <mergeCell ref="A178:B178"/>
    <mergeCell ref="H203:K205"/>
  </mergeCells>
  <conditionalFormatting sqref="A61:A106">
    <cfRule type="duplicateValues" dxfId="0" priority="1"/>
  </conditionalFormatting>
  <pageMargins left="0.7" right="0.7" top="0.75" bottom="0.75" header="0.3" footer="0.3"/>
  <pageSetup paperSize="9" orientation="portrait" horizontalDpi="300" verticalDpi="300"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0"/>
  <dimension ref="A1:L56"/>
  <sheetViews>
    <sheetView showGridLines="0" zoomScale="59" zoomScaleNormal="59" workbookViewId="0">
      <selection sqref="A1:L1"/>
    </sheetView>
  </sheetViews>
  <sheetFormatPr defaultColWidth="8.77734375" defaultRowHeight="14.4" x14ac:dyDescent="0.3"/>
  <cols>
    <col min="1" max="1" width="16.44140625" style="2" bestFit="1" customWidth="1"/>
    <col min="2" max="2" width="13.44140625" style="2" bestFit="1" customWidth="1"/>
    <col min="3" max="3" width="26.77734375" style="2" customWidth="1"/>
    <col min="4" max="4" width="8.77734375" style="2"/>
    <col min="5" max="5" width="17.5546875" style="2" bestFit="1" customWidth="1"/>
    <col min="6" max="16384" width="8.77734375" style="2"/>
  </cols>
  <sheetData>
    <row r="1" spans="1:12" ht="15.6" x14ac:dyDescent="0.3">
      <c r="A1" s="110" t="s">
        <v>109</v>
      </c>
      <c r="B1" s="110"/>
      <c r="C1" s="110"/>
      <c r="D1" s="110"/>
      <c r="E1" s="110"/>
      <c r="F1" s="110"/>
      <c r="G1" s="110"/>
      <c r="H1" s="110"/>
      <c r="I1" s="110"/>
      <c r="J1" s="110"/>
      <c r="K1" s="110"/>
      <c r="L1" s="110"/>
    </row>
    <row r="3" spans="1:12" x14ac:dyDescent="0.3">
      <c r="A3" s="2" t="s">
        <v>111</v>
      </c>
    </row>
    <row r="5" spans="1:12" ht="20.399999999999999" x14ac:dyDescent="0.45">
      <c r="A5" s="28" t="s">
        <v>110</v>
      </c>
      <c r="B5" s="29"/>
      <c r="C5" s="29"/>
    </row>
    <row r="6" spans="1:12" ht="17.25" customHeight="1" x14ac:dyDescent="0.45">
      <c r="A6" s="28"/>
      <c r="B6" s="29"/>
      <c r="C6" s="29"/>
    </row>
    <row r="7" spans="1:12" ht="17.25" customHeight="1" x14ac:dyDescent="0.35">
      <c r="A7" s="2" t="s">
        <v>112</v>
      </c>
      <c r="B7" s="29"/>
      <c r="C7" s="29"/>
    </row>
    <row r="8" spans="1:12" ht="17.25" customHeight="1" x14ac:dyDescent="0.35">
      <c r="B8" s="29"/>
      <c r="C8" s="29"/>
    </row>
    <row r="9" spans="1:12" ht="17.25" customHeight="1" x14ac:dyDescent="0.45">
      <c r="A9" s="28" t="s">
        <v>113</v>
      </c>
      <c r="B9" s="29"/>
      <c r="C9" s="29"/>
    </row>
    <row r="10" spans="1:12" ht="17.25" customHeight="1" x14ac:dyDescent="0.45">
      <c r="A10" s="28"/>
      <c r="B10" s="29"/>
      <c r="C10" s="29"/>
    </row>
    <row r="11" spans="1:12" ht="17.25" customHeight="1" x14ac:dyDescent="0.35">
      <c r="A11" s="2" t="s">
        <v>115</v>
      </c>
      <c r="B11" s="29"/>
      <c r="C11" s="29"/>
    </row>
    <row r="12" spans="1:12" ht="17.25" customHeight="1" x14ac:dyDescent="0.35">
      <c r="B12" s="29"/>
      <c r="C12" s="29"/>
    </row>
    <row r="13" spans="1:12" ht="20.399999999999999" x14ac:dyDescent="0.45">
      <c r="A13" s="28" t="s">
        <v>114</v>
      </c>
    </row>
    <row r="14" spans="1:12" ht="20.399999999999999" x14ac:dyDescent="0.45">
      <c r="A14" s="28"/>
    </row>
    <row r="15" spans="1:12" ht="17.25" customHeight="1" x14ac:dyDescent="0.35">
      <c r="A15" s="2" t="s">
        <v>123</v>
      </c>
      <c r="B15" s="29"/>
      <c r="C15" s="29"/>
    </row>
    <row r="16" spans="1:12" ht="17.25" customHeight="1" x14ac:dyDescent="0.35">
      <c r="B16" s="29"/>
      <c r="C16" s="29"/>
    </row>
    <row r="17" spans="1:12" ht="20.399999999999999" x14ac:dyDescent="0.45">
      <c r="A17" s="28" t="s">
        <v>122</v>
      </c>
    </row>
    <row r="18" spans="1:12" ht="20.399999999999999" x14ac:dyDescent="0.45">
      <c r="A18" s="28"/>
    </row>
    <row r="19" spans="1:12" x14ac:dyDescent="0.3">
      <c r="A19" s="30" t="s">
        <v>55</v>
      </c>
      <c r="B19" s="30"/>
      <c r="C19" s="30"/>
      <c r="D19" s="30"/>
      <c r="E19" s="30"/>
      <c r="F19" s="30"/>
      <c r="G19" s="30"/>
      <c r="H19" s="30"/>
      <c r="I19" s="30"/>
      <c r="J19" s="30"/>
      <c r="K19" s="30"/>
    </row>
    <row r="20" spans="1:12" x14ac:dyDescent="0.3">
      <c r="A20" s="30"/>
      <c r="B20" s="30"/>
      <c r="C20" s="30"/>
      <c r="D20" s="30"/>
      <c r="E20" s="30"/>
      <c r="F20" s="30"/>
      <c r="G20" s="30"/>
      <c r="H20" s="30"/>
      <c r="I20" s="30"/>
      <c r="J20" s="30"/>
      <c r="K20" s="30"/>
    </row>
    <row r="21" spans="1:12" x14ac:dyDescent="0.3">
      <c r="A21" s="31"/>
      <c r="B21" s="49"/>
      <c r="C21" s="31"/>
      <c r="D21" s="30"/>
      <c r="E21" s="30"/>
      <c r="F21" s="31"/>
      <c r="G21" s="30"/>
      <c r="H21" s="30"/>
      <c r="I21" s="31"/>
      <c r="J21" s="30"/>
      <c r="K21" s="30"/>
    </row>
    <row r="22" spans="1:12" x14ac:dyDescent="0.3">
      <c r="A22" s="32" t="s">
        <v>116</v>
      </c>
      <c r="B22" s="50"/>
      <c r="C22" s="32" t="s">
        <v>116</v>
      </c>
      <c r="D22" s="30"/>
      <c r="E22" s="32" t="s">
        <v>116</v>
      </c>
      <c r="F22" s="30"/>
      <c r="G22" s="32" t="s">
        <v>118</v>
      </c>
      <c r="H22" s="30"/>
      <c r="I22" s="30"/>
      <c r="J22" s="30"/>
      <c r="K22" s="30"/>
    </row>
    <row r="23" spans="1:12" x14ac:dyDescent="0.3">
      <c r="A23" s="32"/>
      <c r="B23" s="50"/>
      <c r="C23" s="32"/>
      <c r="D23" s="32"/>
      <c r="E23" s="32"/>
      <c r="F23" s="32"/>
      <c r="G23" s="32"/>
      <c r="H23" s="32"/>
      <c r="I23" s="32"/>
      <c r="J23" s="32"/>
      <c r="K23" s="32"/>
    </row>
    <row r="24" spans="1:12" x14ac:dyDescent="0.3">
      <c r="A24" s="33" t="s">
        <v>117</v>
      </c>
      <c r="B24" s="50"/>
      <c r="C24" s="33" t="s">
        <v>119</v>
      </c>
      <c r="D24" s="32"/>
      <c r="E24" s="33" t="s">
        <v>120</v>
      </c>
      <c r="F24" s="32"/>
      <c r="G24" s="33" t="s">
        <v>121</v>
      </c>
      <c r="H24" s="32"/>
      <c r="I24" s="32"/>
      <c r="J24" s="32"/>
      <c r="K24" s="32"/>
    </row>
    <row r="25" spans="1:12" x14ac:dyDescent="0.3">
      <c r="A25" s="32"/>
      <c r="B25" s="50"/>
      <c r="C25" s="32"/>
      <c r="D25" s="32"/>
      <c r="E25" s="32"/>
      <c r="F25" s="32"/>
      <c r="G25" s="32"/>
      <c r="H25" s="32"/>
      <c r="I25" s="32"/>
      <c r="J25" s="32"/>
      <c r="K25" s="32"/>
    </row>
    <row r="26" spans="1:12" x14ac:dyDescent="0.3">
      <c r="A26" s="31" t="s">
        <v>44</v>
      </c>
      <c r="B26" s="50"/>
      <c r="C26" s="31" t="s">
        <v>44</v>
      </c>
      <c r="D26" s="32"/>
      <c r="E26" s="31" t="s">
        <v>44</v>
      </c>
      <c r="F26" s="32"/>
      <c r="G26" s="31" t="s">
        <v>44</v>
      </c>
      <c r="H26" s="32"/>
      <c r="I26" s="32"/>
      <c r="J26" s="32"/>
      <c r="K26" s="32"/>
    </row>
    <row r="27" spans="1:12" x14ac:dyDescent="0.3">
      <c r="A27" s="33"/>
      <c r="B27" s="51"/>
      <c r="C27" s="33"/>
      <c r="D27" s="32"/>
      <c r="E27" s="33"/>
      <c r="F27" s="34"/>
      <c r="G27" s="32"/>
      <c r="H27" s="32"/>
      <c r="I27" s="33"/>
      <c r="J27" s="32"/>
      <c r="K27" s="32"/>
    </row>
    <row r="28" spans="1:12" x14ac:dyDescent="0.3">
      <c r="A28" s="32" t="str">
        <f>LOWER(A22)</f>
        <v>hi how r u doing?</v>
      </c>
      <c r="B28" s="50"/>
      <c r="C28" s="32" t="str">
        <f>UPPER(C22)</f>
        <v>HI HOW R U DOING?</v>
      </c>
      <c r="D28" s="32"/>
      <c r="E28" s="32" t="str">
        <f>PROPER(E22)</f>
        <v>Hi How R U Doing?</v>
      </c>
      <c r="F28" s="32"/>
      <c r="G28" s="32" t="str">
        <f>TRIM(G22)</f>
        <v>Hi how r U doing?</v>
      </c>
      <c r="H28" s="32"/>
      <c r="I28" s="32"/>
      <c r="J28" s="32"/>
      <c r="K28" s="32"/>
    </row>
    <row r="29" spans="1:12" x14ac:dyDescent="0.3">
      <c r="A29" s="31"/>
      <c r="B29" s="33"/>
      <c r="C29" s="31"/>
      <c r="D29" s="32"/>
      <c r="E29" s="32"/>
      <c r="F29" s="31"/>
      <c r="G29" s="32"/>
      <c r="H29" s="32"/>
      <c r="I29" s="31"/>
      <c r="J29" s="32"/>
      <c r="K29" s="32"/>
    </row>
    <row r="31" spans="1:12" ht="18" x14ac:dyDescent="0.35">
      <c r="A31" s="29"/>
    </row>
    <row r="32" spans="1:12" x14ac:dyDescent="0.3">
      <c r="C32" s="2" t="s">
        <v>441</v>
      </c>
      <c r="L32" s="2" t="str">
        <f>UPPER(C32)</f>
        <v>HELLO                       HOW    ARE        YOU</v>
      </c>
    </row>
    <row r="33" spans="1:12" x14ac:dyDescent="0.3">
      <c r="C33" s="2" t="str">
        <f>LOWER(C32)</f>
        <v>hello                       how    are        you</v>
      </c>
      <c r="F33" s="2" t="str">
        <f>TRIM(UPPER(C32))</f>
        <v>HELLO HOW ARE YOU</v>
      </c>
      <c r="L33" s="2" t="str">
        <f>LOWER(C32)</f>
        <v>hello                       how    are        you</v>
      </c>
    </row>
    <row r="34" spans="1:12" x14ac:dyDescent="0.3">
      <c r="A34" s="35" t="s">
        <v>50</v>
      </c>
      <c r="C34" s="2" t="str">
        <f>UPPER(C32)</f>
        <v>HELLO                       HOW    ARE        YOU</v>
      </c>
      <c r="L34" s="2" t="str">
        <f>PROPER(C32)</f>
        <v>Hello                       How    Are        You</v>
      </c>
    </row>
    <row r="35" spans="1:12" x14ac:dyDescent="0.3">
      <c r="C35" s="2" t="str">
        <f>PROPER(C33)</f>
        <v>Hello                       How    Are        You</v>
      </c>
      <c r="L35" s="2" t="str">
        <f>TRIM(C32)</f>
        <v>heLLo HoW aRE You</v>
      </c>
    </row>
    <row r="36" spans="1:12" x14ac:dyDescent="0.3">
      <c r="C36" s="2" t="str">
        <f>TRIM(C32)</f>
        <v>heLLo HoW aRE You</v>
      </c>
      <c r="L36" s="2" t="str">
        <f>TRIM(UPPER(C32))</f>
        <v>HELLO HOW ARE YOU</v>
      </c>
    </row>
    <row r="37" spans="1:12" x14ac:dyDescent="0.3">
      <c r="B37" s="2" t="s">
        <v>116</v>
      </c>
      <c r="J37" s="2" t="s">
        <v>238</v>
      </c>
    </row>
    <row r="38" spans="1:12" x14ac:dyDescent="0.3">
      <c r="A38" s="2" t="s">
        <v>329</v>
      </c>
      <c r="B38" s="37" t="str">
        <f>LOWER(B37)</f>
        <v>hi how r u doing?</v>
      </c>
    </row>
    <row r="39" spans="1:12" x14ac:dyDescent="0.3">
      <c r="A39" s="2" t="s">
        <v>330</v>
      </c>
      <c r="B39" s="37" t="str">
        <f>UPPER(B37)</f>
        <v>HI HOW R U DOING?</v>
      </c>
    </row>
    <row r="40" spans="1:12" x14ac:dyDescent="0.3">
      <c r="A40" s="2" t="s">
        <v>396</v>
      </c>
      <c r="B40" s="37" t="str">
        <f>PROPER(B37)</f>
        <v>Hi How R U Doing?</v>
      </c>
      <c r="E40" s="2">
        <v>2121</v>
      </c>
    </row>
    <row r="41" spans="1:12" x14ac:dyDescent="0.3">
      <c r="E41" s="38" t="s">
        <v>424</v>
      </c>
    </row>
    <row r="44" spans="1:12" x14ac:dyDescent="0.3">
      <c r="B44" s="2" t="s">
        <v>397</v>
      </c>
      <c r="C44" s="2" t="s">
        <v>413</v>
      </c>
    </row>
    <row r="45" spans="1:12" x14ac:dyDescent="0.3">
      <c r="A45" s="2" t="s">
        <v>324</v>
      </c>
      <c r="B45" s="2">
        <f>LEN(A45)</f>
        <v>8</v>
      </c>
      <c r="C45" s="37" t="str">
        <f>TRIM(A45)</f>
        <v>Rohit</v>
      </c>
      <c r="D45" s="2">
        <f>LEN(C45)</f>
        <v>5</v>
      </c>
    </row>
    <row r="46" spans="1:12" x14ac:dyDescent="0.3">
      <c r="A46" s="2" t="s">
        <v>325</v>
      </c>
      <c r="B46" s="2">
        <f>LEN(A46)</f>
        <v>8</v>
      </c>
      <c r="C46" s="37" t="str">
        <f>TRIM(A46)</f>
        <v>Rohit</v>
      </c>
      <c r="D46" s="2">
        <f>LEN(C46)</f>
        <v>5</v>
      </c>
    </row>
    <row r="47" spans="1:12" x14ac:dyDescent="0.3">
      <c r="A47" s="2" t="s">
        <v>320</v>
      </c>
      <c r="B47" s="2">
        <f>LEN(A47)</f>
        <v>14</v>
      </c>
      <c r="C47" s="37" t="str">
        <f>TRIM(A47)</f>
        <v>Rohit Gupta</v>
      </c>
      <c r="D47" s="2">
        <f>LEN(C47)</f>
        <v>11</v>
      </c>
    </row>
    <row r="48" spans="1:12" x14ac:dyDescent="0.3">
      <c r="A48" s="2" t="s">
        <v>332</v>
      </c>
      <c r="B48" s="2">
        <f>LEN(A48)</f>
        <v>7</v>
      </c>
      <c r="C48" s="37" t="str">
        <f>TRIM(A48)</f>
        <v>R G A</v>
      </c>
      <c r="D48" s="2">
        <f>LEN(C48)</f>
        <v>5</v>
      </c>
    </row>
    <row r="50" spans="1:2" x14ac:dyDescent="0.3">
      <c r="A50" s="2" t="s">
        <v>327</v>
      </c>
    </row>
    <row r="51" spans="1:2" x14ac:dyDescent="0.3">
      <c r="A51" s="2" t="s">
        <v>430</v>
      </c>
    </row>
    <row r="52" spans="1:2" x14ac:dyDescent="0.3">
      <c r="B52" s="38"/>
    </row>
    <row r="53" spans="1:2" x14ac:dyDescent="0.3">
      <c r="A53" s="2" t="str">
        <f>LOWER(A51)</f>
        <v>hi hello               where          r              u</v>
      </c>
    </row>
    <row r="54" spans="1:2" x14ac:dyDescent="0.3">
      <c r="A54" s="2" t="str">
        <f>UPPER(A51)</f>
        <v>HI HELLO               WHERE          R              U</v>
      </c>
    </row>
    <row r="55" spans="1:2" x14ac:dyDescent="0.3">
      <c r="A55" s="2" t="str">
        <f>PROPER(A51)</f>
        <v>Hi Hello               Where          R              U</v>
      </c>
    </row>
    <row r="56" spans="1:2" x14ac:dyDescent="0.3">
      <c r="A56" s="2" t="str">
        <f>TRIM(PROPER(A51))</f>
        <v>Hi Hello Where R U</v>
      </c>
    </row>
  </sheetData>
  <mergeCells count="1">
    <mergeCell ref="A1:L1"/>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Home</vt:lpstr>
      <vt:lpstr>Introduction to MS Excel</vt:lpstr>
      <vt:lpstr>Around Excel Sheet</vt:lpstr>
      <vt:lpstr>Age Calculation</vt:lpstr>
      <vt:lpstr>Concatenate</vt:lpstr>
      <vt:lpstr>Count</vt:lpstr>
      <vt:lpstr>Counta &amp; Countblank</vt:lpstr>
      <vt:lpstr>Countif</vt:lpstr>
      <vt:lpstr>Upper,Proper,Lower,Trim</vt:lpstr>
      <vt:lpstr>Istext,IsNumber,IsError,IsBlank</vt:lpstr>
      <vt:lpstr>ShortCuts in Excel</vt:lpstr>
      <vt:lpstr>Option Window &amp; Format Painter</vt:lpstr>
      <vt:lpstr>Working</vt:lpstr>
    </vt:vector>
  </TitlesOfParts>
  <Company>Hewlett-Packard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Rohit Gupta</dc:creator>
  <cp:lastModifiedBy>Mayur Padore</cp:lastModifiedBy>
  <cp:lastPrinted>2018-08-12T08:20:30Z</cp:lastPrinted>
  <dcterms:created xsi:type="dcterms:W3CDTF">2014-06-06T22:18:33Z</dcterms:created>
  <dcterms:modified xsi:type="dcterms:W3CDTF">2025-02-03T13:06:44Z</dcterms:modified>
</cp:coreProperties>
</file>