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32" windowWidth="24900" windowHeight="12432"/>
  </bookViews>
  <sheets>
    <sheet name="total_force" sheetId="5" r:id="rId1"/>
    <sheet name="porepressure_comparison" sheetId="4" r:id="rId2"/>
    <sheet name="expected" sheetId="1" r:id="rId3"/>
    <sheet name="moose" sheetId="2" r:id="rId4"/>
  </sheets>
  <definedNames>
    <definedName name="mandel" localSheetId="3">moose!$A$1:$O$32</definedName>
  </definedNames>
  <calcPr calcId="125725"/>
</workbook>
</file>

<file path=xl/calcChain.xml><?xml version="1.0" encoding="utf-8"?>
<calcChain xmlns="http://schemas.openxmlformats.org/spreadsheetml/2006/main">
  <c r="B112" i="1"/>
  <c r="I112" s="1"/>
  <c r="B201"/>
  <c r="C201" s="1"/>
  <c r="B183"/>
  <c r="M183" s="1"/>
  <c r="B182"/>
  <c r="B221"/>
  <c r="C221" s="1"/>
  <c r="N220"/>
  <c r="M220"/>
  <c r="L220"/>
  <c r="K220"/>
  <c r="J220"/>
  <c r="I220"/>
  <c r="H220"/>
  <c r="G220"/>
  <c r="F220"/>
  <c r="E220"/>
  <c r="D220"/>
  <c r="C220"/>
  <c r="B220"/>
  <c r="J182"/>
  <c r="C182"/>
  <c r="B158"/>
  <c r="M158" s="1"/>
  <c r="N157"/>
  <c r="M157"/>
  <c r="L157"/>
  <c r="K157"/>
  <c r="J157"/>
  <c r="I157"/>
  <c r="H157"/>
  <c r="G157"/>
  <c r="F157"/>
  <c r="E157"/>
  <c r="D157"/>
  <c r="C157"/>
  <c r="B157"/>
  <c r="B87"/>
  <c r="B86"/>
  <c r="B33"/>
  <c r="B34" s="1"/>
  <c r="B35" s="1"/>
  <c r="B36" s="1"/>
  <c r="B32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14"/>
  <c r="H14" s="1"/>
  <c r="G8"/>
  <c r="G5"/>
  <c r="G6" s="1"/>
  <c r="G9" s="1"/>
  <c r="G4"/>
  <c r="G3"/>
  <c r="G2"/>
  <c r="C112" l="1"/>
  <c r="P112" s="1"/>
  <c r="E112"/>
  <c r="J112"/>
  <c r="L112"/>
  <c r="M112"/>
  <c r="N112"/>
  <c r="D112"/>
  <c r="H112"/>
  <c r="B113"/>
  <c r="K112"/>
  <c r="F112"/>
  <c r="G112"/>
  <c r="P201"/>
  <c r="K201"/>
  <c r="L201"/>
  <c r="E201"/>
  <c r="J201"/>
  <c r="N201"/>
  <c r="B202"/>
  <c r="H201"/>
  <c r="M201"/>
  <c r="F201"/>
  <c r="G201"/>
  <c r="D201"/>
  <c r="I201"/>
  <c r="F183"/>
  <c r="K183"/>
  <c r="L183"/>
  <c r="H183"/>
  <c r="N183"/>
  <c r="B184"/>
  <c r="J183"/>
  <c r="E183"/>
  <c r="G183"/>
  <c r="I183"/>
  <c r="D183"/>
  <c r="C183"/>
  <c r="D221"/>
  <c r="F221"/>
  <c r="K221"/>
  <c r="L221"/>
  <c r="N221"/>
  <c r="B222"/>
  <c r="H221"/>
  <c r="G221"/>
  <c r="J221"/>
  <c r="M221"/>
  <c r="I221"/>
  <c r="E221"/>
  <c r="P220"/>
  <c r="L182"/>
  <c r="G182"/>
  <c r="E182"/>
  <c r="K182"/>
  <c r="I182"/>
  <c r="M182"/>
  <c r="N182"/>
  <c r="H182"/>
  <c r="F182"/>
  <c r="D182"/>
  <c r="K158"/>
  <c r="L158"/>
  <c r="D158"/>
  <c r="H158"/>
  <c r="J158"/>
  <c r="N158"/>
  <c r="B159"/>
  <c r="C158"/>
  <c r="I158"/>
  <c r="E158"/>
  <c r="G158"/>
  <c r="F158"/>
  <c r="P157"/>
  <c r="B88"/>
  <c r="Q31"/>
  <c r="P31"/>
  <c r="G7"/>
  <c r="B37"/>
  <c r="K113" l="1"/>
  <c r="J113"/>
  <c r="I113"/>
  <c r="H113"/>
  <c r="G113"/>
  <c r="M113"/>
  <c r="F113"/>
  <c r="E113"/>
  <c r="N113"/>
  <c r="D113"/>
  <c r="B114"/>
  <c r="L113"/>
  <c r="C113"/>
  <c r="K202"/>
  <c r="J202"/>
  <c r="I202"/>
  <c r="H202"/>
  <c r="M202"/>
  <c r="G202"/>
  <c r="L202"/>
  <c r="F202"/>
  <c r="E202"/>
  <c r="B203"/>
  <c r="D202"/>
  <c r="C202"/>
  <c r="N202"/>
  <c r="P221"/>
  <c r="K184"/>
  <c r="B185"/>
  <c r="J184"/>
  <c r="I184"/>
  <c r="H184"/>
  <c r="G184"/>
  <c r="F184"/>
  <c r="E184"/>
  <c r="M184"/>
  <c r="D184"/>
  <c r="C184"/>
  <c r="N184"/>
  <c r="L184"/>
  <c r="P183"/>
  <c r="P182"/>
  <c r="K222"/>
  <c r="J222"/>
  <c r="M222"/>
  <c r="I222"/>
  <c r="H222"/>
  <c r="G222"/>
  <c r="L222"/>
  <c r="F222"/>
  <c r="E222"/>
  <c r="N222"/>
  <c r="D222"/>
  <c r="C222"/>
  <c r="B223"/>
  <c r="P158"/>
  <c r="K159"/>
  <c r="N159"/>
  <c r="J159"/>
  <c r="I159"/>
  <c r="H159"/>
  <c r="G159"/>
  <c r="F159"/>
  <c r="E159"/>
  <c r="L159"/>
  <c r="D159"/>
  <c r="B160"/>
  <c r="M159"/>
  <c r="C159"/>
  <c r="B89"/>
  <c r="C88"/>
  <c r="L88"/>
  <c r="N88"/>
  <c r="G10"/>
  <c r="B38"/>
  <c r="E114" l="1"/>
  <c r="C114"/>
  <c r="B115"/>
  <c r="N114"/>
  <c r="J114"/>
  <c r="G114"/>
  <c r="D114"/>
  <c r="M114"/>
  <c r="L114"/>
  <c r="K114"/>
  <c r="F114"/>
  <c r="I114"/>
  <c r="H114"/>
  <c r="P113"/>
  <c r="E203"/>
  <c r="B204"/>
  <c r="I203"/>
  <c r="D203"/>
  <c r="N203"/>
  <c r="F203"/>
  <c r="M203"/>
  <c r="L203"/>
  <c r="K203"/>
  <c r="J203"/>
  <c r="C203"/>
  <c r="H203"/>
  <c r="G203"/>
  <c r="P202"/>
  <c r="P184"/>
  <c r="I185"/>
  <c r="D185"/>
  <c r="B186"/>
  <c r="N185"/>
  <c r="E185"/>
  <c r="C185"/>
  <c r="M185"/>
  <c r="L185"/>
  <c r="J185"/>
  <c r="K185"/>
  <c r="F185"/>
  <c r="H185"/>
  <c r="G185"/>
  <c r="B224"/>
  <c r="I223"/>
  <c r="D223"/>
  <c r="N223"/>
  <c r="M223"/>
  <c r="L223"/>
  <c r="C223"/>
  <c r="K223"/>
  <c r="J223"/>
  <c r="F223"/>
  <c r="H223"/>
  <c r="G223"/>
  <c r="E223"/>
  <c r="P222"/>
  <c r="I160"/>
  <c r="D160"/>
  <c r="F160"/>
  <c r="B161"/>
  <c r="C160"/>
  <c r="E160"/>
  <c r="N160"/>
  <c r="M160"/>
  <c r="J160"/>
  <c r="L160"/>
  <c r="K160"/>
  <c r="H160"/>
  <c r="G160"/>
  <c r="P159"/>
  <c r="C34"/>
  <c r="D87"/>
  <c r="F87"/>
  <c r="E86"/>
  <c r="N86"/>
  <c r="C87"/>
  <c r="G86"/>
  <c r="E87"/>
  <c r="H86"/>
  <c r="M87"/>
  <c r="I86"/>
  <c r="J87"/>
  <c r="G87"/>
  <c r="N87"/>
  <c r="D86"/>
  <c r="J86"/>
  <c r="K86"/>
  <c r="C86"/>
  <c r="H87"/>
  <c r="I87"/>
  <c r="M86"/>
  <c r="L87"/>
  <c r="K87"/>
  <c r="L86"/>
  <c r="F86"/>
  <c r="E34"/>
  <c r="K88"/>
  <c r="J88"/>
  <c r="E88"/>
  <c r="I88"/>
  <c r="F88"/>
  <c r="H88"/>
  <c r="G88"/>
  <c r="D88"/>
  <c r="M88"/>
  <c r="B90"/>
  <c r="N89"/>
  <c r="M89"/>
  <c r="I89"/>
  <c r="C89"/>
  <c r="L89"/>
  <c r="J89"/>
  <c r="F89"/>
  <c r="K89"/>
  <c r="H89"/>
  <c r="G89"/>
  <c r="E89"/>
  <c r="D89"/>
  <c r="I37"/>
  <c r="C32"/>
  <c r="H36"/>
  <c r="E32"/>
  <c r="I32"/>
  <c r="N36"/>
  <c r="L32"/>
  <c r="J32"/>
  <c r="G31"/>
  <c r="M32"/>
  <c r="F36"/>
  <c r="K32"/>
  <c r="E33"/>
  <c r="F31"/>
  <c r="D32"/>
  <c r="F33"/>
  <c r="F32"/>
  <c r="N32"/>
  <c r="L36"/>
  <c r="M33"/>
  <c r="C33"/>
  <c r="D33"/>
  <c r="K33"/>
  <c r="J33"/>
  <c r="E36"/>
  <c r="K36"/>
  <c r="L33"/>
  <c r="H31"/>
  <c r="H32"/>
  <c r="N33"/>
  <c r="J31"/>
  <c r="H33"/>
  <c r="C36"/>
  <c r="N31"/>
  <c r="I33"/>
  <c r="C31"/>
  <c r="I31"/>
  <c r="J36"/>
  <c r="M31"/>
  <c r="G33"/>
  <c r="D31"/>
  <c r="L31"/>
  <c r="D36"/>
  <c r="M36"/>
  <c r="E31"/>
  <c r="G32"/>
  <c r="G36"/>
  <c r="K31"/>
  <c r="I36"/>
  <c r="F37"/>
  <c r="K37"/>
  <c r="J37"/>
  <c r="H37"/>
  <c r="E37"/>
  <c r="M37"/>
  <c r="I34"/>
  <c r="L34"/>
  <c r="M34"/>
  <c r="N34"/>
  <c r="N37"/>
  <c r="H34"/>
  <c r="K34"/>
  <c r="J34"/>
  <c r="G34"/>
  <c r="D34"/>
  <c r="G37"/>
  <c r="D37"/>
  <c r="C37"/>
  <c r="L37"/>
  <c r="F34"/>
  <c r="B39"/>
  <c r="N38"/>
  <c r="M38"/>
  <c r="L38"/>
  <c r="I38"/>
  <c r="H38"/>
  <c r="G38"/>
  <c r="K38"/>
  <c r="J38"/>
  <c r="D38"/>
  <c r="F38"/>
  <c r="E38"/>
  <c r="C38"/>
  <c r="G35"/>
  <c r="C35"/>
  <c r="N35"/>
  <c r="M35"/>
  <c r="L35"/>
  <c r="K35"/>
  <c r="J35"/>
  <c r="I35"/>
  <c r="H35"/>
  <c r="F35"/>
  <c r="E35"/>
  <c r="D35"/>
  <c r="P114" l="1"/>
  <c r="G115"/>
  <c r="F115"/>
  <c r="E115"/>
  <c r="M115"/>
  <c r="I115"/>
  <c r="D115"/>
  <c r="H115"/>
  <c r="C115"/>
  <c r="K115"/>
  <c r="B116"/>
  <c r="N115"/>
  <c r="J115"/>
  <c r="L115"/>
  <c r="P203"/>
  <c r="G204"/>
  <c r="F204"/>
  <c r="E204"/>
  <c r="D204"/>
  <c r="C204"/>
  <c r="N204"/>
  <c r="L204"/>
  <c r="I204"/>
  <c r="B205"/>
  <c r="K204"/>
  <c r="M204"/>
  <c r="J204"/>
  <c r="H204"/>
  <c r="P88"/>
  <c r="P185"/>
  <c r="G186"/>
  <c r="H186"/>
  <c r="F186"/>
  <c r="M186"/>
  <c r="E186"/>
  <c r="D186"/>
  <c r="B187"/>
  <c r="L186"/>
  <c r="C186"/>
  <c r="I186"/>
  <c r="N186"/>
  <c r="J186"/>
  <c r="K186"/>
  <c r="G224"/>
  <c r="I224"/>
  <c r="F224"/>
  <c r="E224"/>
  <c r="D224"/>
  <c r="C224"/>
  <c r="M224"/>
  <c r="L224"/>
  <c r="B225"/>
  <c r="N224"/>
  <c r="K224"/>
  <c r="H224"/>
  <c r="J224"/>
  <c r="P223"/>
  <c r="P160"/>
  <c r="G161"/>
  <c r="F161"/>
  <c r="E161"/>
  <c r="D161"/>
  <c r="C161"/>
  <c r="J161"/>
  <c r="B162"/>
  <c r="M161"/>
  <c r="N161"/>
  <c r="K161"/>
  <c r="L161"/>
  <c r="I161"/>
  <c r="H161"/>
  <c r="P32"/>
  <c r="P87"/>
  <c r="P86"/>
  <c r="G90"/>
  <c r="F90"/>
  <c r="E90"/>
  <c r="D90"/>
  <c r="C90"/>
  <c r="L90"/>
  <c r="N90"/>
  <c r="I90"/>
  <c r="H90"/>
  <c r="B91"/>
  <c r="M90"/>
  <c r="K90"/>
  <c r="J90"/>
  <c r="P89"/>
  <c r="P37"/>
  <c r="Q37"/>
  <c r="Q34"/>
  <c r="Q32"/>
  <c r="P34"/>
  <c r="P36"/>
  <c r="Q36"/>
  <c r="P33"/>
  <c r="Q33"/>
  <c r="Q38"/>
  <c r="P38"/>
  <c r="D39"/>
  <c r="C39"/>
  <c r="M39"/>
  <c r="K39"/>
  <c r="B40"/>
  <c r="I39"/>
  <c r="E39"/>
  <c r="L39"/>
  <c r="H39"/>
  <c r="G39"/>
  <c r="N39"/>
  <c r="J39"/>
  <c r="F39"/>
  <c r="Q35"/>
  <c r="P35"/>
  <c r="B117" l="1"/>
  <c r="C116"/>
  <c r="P116" s="1"/>
  <c r="N116"/>
  <c r="M116"/>
  <c r="L116"/>
  <c r="K116"/>
  <c r="J116"/>
  <c r="I116"/>
  <c r="H116"/>
  <c r="F116"/>
  <c r="G116"/>
  <c r="E116"/>
  <c r="D116"/>
  <c r="P115"/>
  <c r="P204"/>
  <c r="B206"/>
  <c r="N205"/>
  <c r="M205"/>
  <c r="L205"/>
  <c r="K205"/>
  <c r="F205"/>
  <c r="J205"/>
  <c r="I205"/>
  <c r="H205"/>
  <c r="G205"/>
  <c r="E205"/>
  <c r="D205"/>
  <c r="C205"/>
  <c r="B188"/>
  <c r="N187"/>
  <c r="E187"/>
  <c r="M187"/>
  <c r="L187"/>
  <c r="K187"/>
  <c r="F187"/>
  <c r="J187"/>
  <c r="I187"/>
  <c r="H187"/>
  <c r="G187"/>
  <c r="D187"/>
  <c r="C187"/>
  <c r="P186"/>
  <c r="B226"/>
  <c r="N225"/>
  <c r="M225"/>
  <c r="L225"/>
  <c r="K225"/>
  <c r="J225"/>
  <c r="I225"/>
  <c r="F225"/>
  <c r="H225"/>
  <c r="E225"/>
  <c r="G225"/>
  <c r="D225"/>
  <c r="C225"/>
  <c r="P224"/>
  <c r="P161"/>
  <c r="B163"/>
  <c r="N162"/>
  <c r="E162"/>
  <c r="M162"/>
  <c r="L162"/>
  <c r="K162"/>
  <c r="F162"/>
  <c r="J162"/>
  <c r="I162"/>
  <c r="H162"/>
  <c r="G162"/>
  <c r="D162"/>
  <c r="C162"/>
  <c r="P90"/>
  <c r="B92"/>
  <c r="N91"/>
  <c r="M91"/>
  <c r="L91"/>
  <c r="K91"/>
  <c r="J91"/>
  <c r="E91"/>
  <c r="I91"/>
  <c r="F91"/>
  <c r="H91"/>
  <c r="G91"/>
  <c r="D91"/>
  <c r="C91"/>
  <c r="Q39"/>
  <c r="P39"/>
  <c r="M40"/>
  <c r="L40"/>
  <c r="K40"/>
  <c r="J40"/>
  <c r="I40"/>
  <c r="H40"/>
  <c r="N40"/>
  <c r="G40"/>
  <c r="B41"/>
  <c r="F40"/>
  <c r="E40"/>
  <c r="C40"/>
  <c r="D40"/>
  <c r="C117" l="1"/>
  <c r="P117" s="1"/>
  <c r="G117"/>
  <c r="F117"/>
  <c r="K117"/>
  <c r="J117"/>
  <c r="B118"/>
  <c r="D117"/>
  <c r="E117"/>
  <c r="L117"/>
  <c r="M117"/>
  <c r="H117"/>
  <c r="N117"/>
  <c r="I117"/>
  <c r="C206"/>
  <c r="P206" s="1"/>
  <c r="H206"/>
  <c r="J206"/>
  <c r="I206"/>
  <c r="F206"/>
  <c r="B207"/>
  <c r="K206"/>
  <c r="D206"/>
  <c r="L206"/>
  <c r="E206"/>
  <c r="G206"/>
  <c r="N206"/>
  <c r="M206"/>
  <c r="P205"/>
  <c r="C188"/>
  <c r="P188" s="1"/>
  <c r="H188"/>
  <c r="J188"/>
  <c r="F188"/>
  <c r="E188"/>
  <c r="B189"/>
  <c r="L188"/>
  <c r="K188"/>
  <c r="I188"/>
  <c r="G188"/>
  <c r="D188"/>
  <c r="N188"/>
  <c r="M188"/>
  <c r="P187"/>
  <c r="C226"/>
  <c r="G226"/>
  <c r="B227"/>
  <c r="J226"/>
  <c r="F226"/>
  <c r="L226"/>
  <c r="K226"/>
  <c r="H226"/>
  <c r="E226"/>
  <c r="N226"/>
  <c r="M226"/>
  <c r="I226"/>
  <c r="D226"/>
  <c r="P225"/>
  <c r="C163"/>
  <c r="P163" s="1"/>
  <c r="I163"/>
  <c r="J163"/>
  <c r="D163"/>
  <c r="L163"/>
  <c r="K163"/>
  <c r="E163"/>
  <c r="H163"/>
  <c r="F163"/>
  <c r="B164"/>
  <c r="G163"/>
  <c r="N163"/>
  <c r="M163"/>
  <c r="P162"/>
  <c r="C92"/>
  <c r="J92"/>
  <c r="I92"/>
  <c r="E92"/>
  <c r="B93"/>
  <c r="F92"/>
  <c r="K92"/>
  <c r="H92"/>
  <c r="G92"/>
  <c r="D92"/>
  <c r="L92"/>
  <c r="N92"/>
  <c r="M92"/>
  <c r="P91"/>
  <c r="B42"/>
  <c r="L41"/>
  <c r="F41"/>
  <c r="D41"/>
  <c r="C41"/>
  <c r="N41"/>
  <c r="K41"/>
  <c r="M41"/>
  <c r="J41"/>
  <c r="E41"/>
  <c r="I41"/>
  <c r="H41"/>
  <c r="G41"/>
  <c r="P40"/>
  <c r="Q40"/>
  <c r="M118" l="1"/>
  <c r="L118"/>
  <c r="K118"/>
  <c r="J118"/>
  <c r="I118"/>
  <c r="H118"/>
  <c r="N118"/>
  <c r="G118"/>
  <c r="F118"/>
  <c r="E118"/>
  <c r="B119"/>
  <c r="D118"/>
  <c r="C118"/>
  <c r="M207"/>
  <c r="L207"/>
  <c r="K207"/>
  <c r="J207"/>
  <c r="B208"/>
  <c r="I207"/>
  <c r="H207"/>
  <c r="G207"/>
  <c r="N207"/>
  <c r="F207"/>
  <c r="E207"/>
  <c r="D207"/>
  <c r="C207"/>
  <c r="P226"/>
  <c r="M189"/>
  <c r="L189"/>
  <c r="K189"/>
  <c r="J189"/>
  <c r="I189"/>
  <c r="N189"/>
  <c r="H189"/>
  <c r="G189"/>
  <c r="F189"/>
  <c r="E189"/>
  <c r="D189"/>
  <c r="B190"/>
  <c r="C189"/>
  <c r="M227"/>
  <c r="L227"/>
  <c r="K227"/>
  <c r="J227"/>
  <c r="I227"/>
  <c r="H227"/>
  <c r="G227"/>
  <c r="F227"/>
  <c r="E227"/>
  <c r="B228"/>
  <c r="N227"/>
  <c r="D227"/>
  <c r="C227"/>
  <c r="M164"/>
  <c r="N164"/>
  <c r="L164"/>
  <c r="K164"/>
  <c r="B165"/>
  <c r="J164"/>
  <c r="I164"/>
  <c r="H164"/>
  <c r="G164"/>
  <c r="F164"/>
  <c r="E164"/>
  <c r="D164"/>
  <c r="C164"/>
  <c r="P92"/>
  <c r="M93"/>
  <c r="L93"/>
  <c r="K93"/>
  <c r="J93"/>
  <c r="I93"/>
  <c r="H93"/>
  <c r="G93"/>
  <c r="F93"/>
  <c r="E93"/>
  <c r="D93"/>
  <c r="B94"/>
  <c r="C93"/>
  <c r="N93"/>
  <c r="Q41"/>
  <c r="P41"/>
  <c r="G42"/>
  <c r="F42"/>
  <c r="E42"/>
  <c r="D42"/>
  <c r="C42"/>
  <c r="L42"/>
  <c r="I42"/>
  <c r="H42"/>
  <c r="N42"/>
  <c r="J42"/>
  <c r="M42"/>
  <c r="B43"/>
  <c r="K42"/>
  <c r="D119" l="1"/>
  <c r="G119"/>
  <c r="B120"/>
  <c r="L119"/>
  <c r="H119"/>
  <c r="N119"/>
  <c r="I119"/>
  <c r="M119"/>
  <c r="E119"/>
  <c r="C119"/>
  <c r="K119"/>
  <c r="J119"/>
  <c r="F119"/>
  <c r="P118"/>
  <c r="C208"/>
  <c r="P208" s="1"/>
  <c r="B209"/>
  <c r="L208"/>
  <c r="E208"/>
  <c r="N208"/>
  <c r="K208"/>
  <c r="F208"/>
  <c r="M208"/>
  <c r="J208"/>
  <c r="I208"/>
  <c r="H208"/>
  <c r="G208"/>
  <c r="D208"/>
  <c r="P207"/>
  <c r="P189"/>
  <c r="H190"/>
  <c r="G190"/>
  <c r="C190"/>
  <c r="F190"/>
  <c r="D190"/>
  <c r="E190"/>
  <c r="B191"/>
  <c r="L190"/>
  <c r="K190"/>
  <c r="N190"/>
  <c r="M190"/>
  <c r="J190"/>
  <c r="I190"/>
  <c r="P227"/>
  <c r="L228"/>
  <c r="D228"/>
  <c r="B229"/>
  <c r="C228"/>
  <c r="N228"/>
  <c r="M228"/>
  <c r="K228"/>
  <c r="G228"/>
  <c r="F228"/>
  <c r="E228"/>
  <c r="J228"/>
  <c r="I228"/>
  <c r="H228"/>
  <c r="K165"/>
  <c r="G165"/>
  <c r="H165"/>
  <c r="B166"/>
  <c r="N165"/>
  <c r="D165"/>
  <c r="M165"/>
  <c r="L165"/>
  <c r="J165"/>
  <c r="I165"/>
  <c r="F165"/>
  <c r="E165"/>
  <c r="C165"/>
  <c r="P164"/>
  <c r="L94"/>
  <c r="K94"/>
  <c r="H94"/>
  <c r="B95"/>
  <c r="G94"/>
  <c r="C94"/>
  <c r="N94"/>
  <c r="M94"/>
  <c r="F94"/>
  <c r="E94"/>
  <c r="J94"/>
  <c r="I94"/>
  <c r="D94"/>
  <c r="P93"/>
  <c r="Q42"/>
  <c r="P42"/>
  <c r="N43"/>
  <c r="M43"/>
  <c r="L43"/>
  <c r="K43"/>
  <c r="F43"/>
  <c r="E43"/>
  <c r="J43"/>
  <c r="I43"/>
  <c r="H43"/>
  <c r="D43"/>
  <c r="G43"/>
  <c r="B44"/>
  <c r="C43"/>
  <c r="P119" l="1"/>
  <c r="I120"/>
  <c r="N120"/>
  <c r="H120"/>
  <c r="G120"/>
  <c r="F120"/>
  <c r="E120"/>
  <c r="D120"/>
  <c r="C120"/>
  <c r="M120"/>
  <c r="J120"/>
  <c r="B121"/>
  <c r="L120"/>
  <c r="K120"/>
  <c r="I209"/>
  <c r="H209"/>
  <c r="G209"/>
  <c r="F209"/>
  <c r="E209"/>
  <c r="M209"/>
  <c r="D209"/>
  <c r="C209"/>
  <c r="K209"/>
  <c r="N209"/>
  <c r="J209"/>
  <c r="L209"/>
  <c r="B210"/>
  <c r="P190"/>
  <c r="I191"/>
  <c r="H191"/>
  <c r="G191"/>
  <c r="F191"/>
  <c r="E191"/>
  <c r="L191"/>
  <c r="D191"/>
  <c r="K191"/>
  <c r="C191"/>
  <c r="B192"/>
  <c r="M191"/>
  <c r="J191"/>
  <c r="N191"/>
  <c r="I229"/>
  <c r="H229"/>
  <c r="G229"/>
  <c r="F229"/>
  <c r="M229"/>
  <c r="E229"/>
  <c r="D229"/>
  <c r="C229"/>
  <c r="J229"/>
  <c r="N229"/>
  <c r="K229"/>
  <c r="L229"/>
  <c r="B230"/>
  <c r="P228"/>
  <c r="I166"/>
  <c r="K166"/>
  <c r="H166"/>
  <c r="N166"/>
  <c r="G166"/>
  <c r="F166"/>
  <c r="E166"/>
  <c r="B167"/>
  <c r="D166"/>
  <c r="C166"/>
  <c r="M166"/>
  <c r="J166"/>
  <c r="L166"/>
  <c r="P165"/>
  <c r="P94"/>
  <c r="I95"/>
  <c r="M95"/>
  <c r="H95"/>
  <c r="G95"/>
  <c r="F95"/>
  <c r="E95"/>
  <c r="D95"/>
  <c r="C95"/>
  <c r="L95"/>
  <c r="J95"/>
  <c r="B96"/>
  <c r="N95"/>
  <c r="K95"/>
  <c r="Q43"/>
  <c r="H44"/>
  <c r="J44"/>
  <c r="B45"/>
  <c r="N44"/>
  <c r="M44"/>
  <c r="I44"/>
  <c r="G44"/>
  <c r="E44"/>
  <c r="C44"/>
  <c r="L44"/>
  <c r="K44"/>
  <c r="F44"/>
  <c r="D44"/>
  <c r="P43"/>
  <c r="P120" l="1"/>
  <c r="C121"/>
  <c r="P121" s="1"/>
  <c r="E121"/>
  <c r="B122"/>
  <c r="N121"/>
  <c r="M121"/>
  <c r="L121"/>
  <c r="D121"/>
  <c r="K121"/>
  <c r="H121"/>
  <c r="J121"/>
  <c r="I121"/>
  <c r="G121"/>
  <c r="F121"/>
  <c r="P209"/>
  <c r="B211"/>
  <c r="N210"/>
  <c r="M210"/>
  <c r="L210"/>
  <c r="G210"/>
  <c r="K210"/>
  <c r="J210"/>
  <c r="C210"/>
  <c r="I210"/>
  <c r="H210"/>
  <c r="D210"/>
  <c r="F210"/>
  <c r="E210"/>
  <c r="B193"/>
  <c r="N192"/>
  <c r="M192"/>
  <c r="G192"/>
  <c r="C192"/>
  <c r="P192" s="1"/>
  <c r="L192"/>
  <c r="D192"/>
  <c r="K192"/>
  <c r="J192"/>
  <c r="I192"/>
  <c r="H192"/>
  <c r="F192"/>
  <c r="E192"/>
  <c r="P191"/>
  <c r="P229"/>
  <c r="B231"/>
  <c r="N230"/>
  <c r="M230"/>
  <c r="H230"/>
  <c r="D230"/>
  <c r="L230"/>
  <c r="G230"/>
  <c r="K230"/>
  <c r="C230"/>
  <c r="J230"/>
  <c r="I230"/>
  <c r="F230"/>
  <c r="E230"/>
  <c r="P166"/>
  <c r="D167"/>
  <c r="C167"/>
  <c r="P167" s="1"/>
  <c r="B168"/>
  <c r="N167"/>
  <c r="M167"/>
  <c r="L167"/>
  <c r="K167"/>
  <c r="H167"/>
  <c r="J167"/>
  <c r="G167"/>
  <c r="I167"/>
  <c r="F167"/>
  <c r="E167"/>
  <c r="B97"/>
  <c r="N96"/>
  <c r="M96"/>
  <c r="C96"/>
  <c r="L96"/>
  <c r="H96"/>
  <c r="K96"/>
  <c r="D96"/>
  <c r="J96"/>
  <c r="I96"/>
  <c r="G96"/>
  <c r="F96"/>
  <c r="E96"/>
  <c r="P95"/>
  <c r="P44"/>
  <c r="J45"/>
  <c r="I45"/>
  <c r="B46"/>
  <c r="H45"/>
  <c r="K45"/>
  <c r="G45"/>
  <c r="L45"/>
  <c r="F45"/>
  <c r="E45"/>
  <c r="D45"/>
  <c r="N45"/>
  <c r="C45"/>
  <c r="M45"/>
  <c r="Q44"/>
  <c r="E122" l="1"/>
  <c r="F122"/>
  <c r="D122"/>
  <c r="C122"/>
  <c r="N122"/>
  <c r="H122"/>
  <c r="G122"/>
  <c r="K122"/>
  <c r="L122"/>
  <c r="J122"/>
  <c r="I122"/>
  <c r="M122"/>
  <c r="B123"/>
  <c r="P210"/>
  <c r="E211"/>
  <c r="D211"/>
  <c r="K211"/>
  <c r="I211"/>
  <c r="F211"/>
  <c r="C211"/>
  <c r="H211"/>
  <c r="N211"/>
  <c r="L211"/>
  <c r="M211"/>
  <c r="J211"/>
  <c r="G211"/>
  <c r="B212"/>
  <c r="E193"/>
  <c r="D193"/>
  <c r="F193"/>
  <c r="C193"/>
  <c r="N193"/>
  <c r="M193"/>
  <c r="K193"/>
  <c r="G193"/>
  <c r="J193"/>
  <c r="B194"/>
  <c r="L193"/>
  <c r="I193"/>
  <c r="H193"/>
  <c r="P230"/>
  <c r="E231"/>
  <c r="I231"/>
  <c r="D231"/>
  <c r="C231"/>
  <c r="H231"/>
  <c r="M231"/>
  <c r="G231"/>
  <c r="K231"/>
  <c r="N231"/>
  <c r="F231"/>
  <c r="B232"/>
  <c r="L231"/>
  <c r="J231"/>
  <c r="E168"/>
  <c r="I168"/>
  <c r="D168"/>
  <c r="C168"/>
  <c r="G168"/>
  <c r="F168"/>
  <c r="H168"/>
  <c r="K168"/>
  <c r="N168"/>
  <c r="M168"/>
  <c r="L168"/>
  <c r="J168"/>
  <c r="B169"/>
  <c r="E97"/>
  <c r="D97"/>
  <c r="C97"/>
  <c r="H97"/>
  <c r="K97"/>
  <c r="F97"/>
  <c r="I97"/>
  <c r="L97"/>
  <c r="M97"/>
  <c r="B98"/>
  <c r="N97"/>
  <c r="J97"/>
  <c r="G97"/>
  <c r="P96"/>
  <c r="P45"/>
  <c r="Q45"/>
  <c r="B47"/>
  <c r="N46"/>
  <c r="I46"/>
  <c r="M46"/>
  <c r="H46"/>
  <c r="L46"/>
  <c r="D46"/>
  <c r="K46"/>
  <c r="J46"/>
  <c r="G46"/>
  <c r="F46"/>
  <c r="E46"/>
  <c r="C46"/>
  <c r="P122" l="1"/>
  <c r="N123"/>
  <c r="B124"/>
  <c r="M123"/>
  <c r="L123"/>
  <c r="K123"/>
  <c r="J123"/>
  <c r="I123"/>
  <c r="H123"/>
  <c r="G123"/>
  <c r="D123"/>
  <c r="F123"/>
  <c r="E123"/>
  <c r="C123"/>
  <c r="P211"/>
  <c r="N212"/>
  <c r="M212"/>
  <c r="L212"/>
  <c r="K212"/>
  <c r="J212"/>
  <c r="I212"/>
  <c r="C212"/>
  <c r="H212"/>
  <c r="G212"/>
  <c r="F212"/>
  <c r="D212"/>
  <c r="B213"/>
  <c r="E212"/>
  <c r="P193"/>
  <c r="N194"/>
  <c r="M194"/>
  <c r="L194"/>
  <c r="K194"/>
  <c r="J194"/>
  <c r="D194"/>
  <c r="I194"/>
  <c r="H194"/>
  <c r="G194"/>
  <c r="C194"/>
  <c r="B195"/>
  <c r="F194"/>
  <c r="E194"/>
  <c r="P231"/>
  <c r="N232"/>
  <c r="M232"/>
  <c r="B233"/>
  <c r="L232"/>
  <c r="K232"/>
  <c r="J232"/>
  <c r="I232"/>
  <c r="C232"/>
  <c r="H232"/>
  <c r="D232"/>
  <c r="G232"/>
  <c r="F232"/>
  <c r="E232"/>
  <c r="P168"/>
  <c r="N169"/>
  <c r="M169"/>
  <c r="L169"/>
  <c r="K169"/>
  <c r="J169"/>
  <c r="C169"/>
  <c r="I169"/>
  <c r="H169"/>
  <c r="D169"/>
  <c r="G169"/>
  <c r="F169"/>
  <c r="E169"/>
  <c r="B170"/>
  <c r="P97"/>
  <c r="N98"/>
  <c r="M98"/>
  <c r="L98"/>
  <c r="K98"/>
  <c r="B99"/>
  <c r="J98"/>
  <c r="I98"/>
  <c r="D98"/>
  <c r="C98"/>
  <c r="H98"/>
  <c r="G98"/>
  <c r="F98"/>
  <c r="E98"/>
  <c r="D47"/>
  <c r="E47"/>
  <c r="C47"/>
  <c r="I47"/>
  <c r="K47"/>
  <c r="F47"/>
  <c r="G47"/>
  <c r="B48"/>
  <c r="M47"/>
  <c r="L47"/>
  <c r="J47"/>
  <c r="H47"/>
  <c r="N47"/>
  <c r="Q46"/>
  <c r="P46"/>
  <c r="J124" l="1"/>
  <c r="I124"/>
  <c r="H124"/>
  <c r="G124"/>
  <c r="E124"/>
  <c r="C124"/>
  <c r="N124"/>
  <c r="K124"/>
  <c r="B125"/>
  <c r="M124"/>
  <c r="L124"/>
  <c r="F124"/>
  <c r="D124"/>
  <c r="P123"/>
  <c r="P212"/>
  <c r="I213"/>
  <c r="C213"/>
  <c r="G213"/>
  <c r="F213"/>
  <c r="E213"/>
  <c r="D213"/>
  <c r="N213"/>
  <c r="M213"/>
  <c r="J213"/>
  <c r="B214"/>
  <c r="K213"/>
  <c r="L213"/>
  <c r="H213"/>
  <c r="D195"/>
  <c r="C195"/>
  <c r="P195" s="1"/>
  <c r="H195"/>
  <c r="N195"/>
  <c r="E195"/>
  <c r="B196"/>
  <c r="K195"/>
  <c r="J195"/>
  <c r="M195"/>
  <c r="I195"/>
  <c r="G195"/>
  <c r="F195"/>
  <c r="L195"/>
  <c r="P194"/>
  <c r="E233"/>
  <c r="N233"/>
  <c r="G233"/>
  <c r="J233"/>
  <c r="D233"/>
  <c r="B234"/>
  <c r="M233"/>
  <c r="H233"/>
  <c r="F233"/>
  <c r="L233"/>
  <c r="K233"/>
  <c r="I233"/>
  <c r="C233"/>
  <c r="P232"/>
  <c r="J170"/>
  <c r="I170"/>
  <c r="F170"/>
  <c r="C170"/>
  <c r="G170"/>
  <c r="E170"/>
  <c r="M170"/>
  <c r="H170"/>
  <c r="D170"/>
  <c r="B171"/>
  <c r="N170"/>
  <c r="L170"/>
  <c r="K170"/>
  <c r="P169"/>
  <c r="P98"/>
  <c r="C99"/>
  <c r="G99"/>
  <c r="D99"/>
  <c r="E99"/>
  <c r="J99"/>
  <c r="H99"/>
  <c r="N99"/>
  <c r="M99"/>
  <c r="B100"/>
  <c r="F99"/>
  <c r="L99"/>
  <c r="K99"/>
  <c r="I99"/>
  <c r="Q47"/>
  <c r="P47"/>
  <c r="M48"/>
  <c r="L48"/>
  <c r="K48"/>
  <c r="J48"/>
  <c r="I48"/>
  <c r="H48"/>
  <c r="G48"/>
  <c r="F48"/>
  <c r="C48"/>
  <c r="B49"/>
  <c r="E48"/>
  <c r="D48"/>
  <c r="N48"/>
  <c r="K125" l="1"/>
  <c r="J125"/>
  <c r="B126"/>
  <c r="N125"/>
  <c r="I125"/>
  <c r="H125"/>
  <c r="G125"/>
  <c r="F125"/>
  <c r="E125"/>
  <c r="D125"/>
  <c r="C125"/>
  <c r="M125"/>
  <c r="L125"/>
  <c r="P124"/>
  <c r="P213"/>
  <c r="K214"/>
  <c r="L214"/>
  <c r="J214"/>
  <c r="N214"/>
  <c r="I214"/>
  <c r="H214"/>
  <c r="G214"/>
  <c r="F214"/>
  <c r="E214"/>
  <c r="D214"/>
  <c r="C214"/>
  <c r="M214"/>
  <c r="K196"/>
  <c r="J196"/>
  <c r="I196"/>
  <c r="H196"/>
  <c r="L196"/>
  <c r="G196"/>
  <c r="F196"/>
  <c r="E196"/>
  <c r="B197"/>
  <c r="D196"/>
  <c r="C196"/>
  <c r="N196"/>
  <c r="M196"/>
  <c r="K234"/>
  <c r="J234"/>
  <c r="I234"/>
  <c r="H234"/>
  <c r="G234"/>
  <c r="F234"/>
  <c r="E234"/>
  <c r="L234"/>
  <c r="D234"/>
  <c r="B235"/>
  <c r="C234"/>
  <c r="M234"/>
  <c r="N234"/>
  <c r="P233"/>
  <c r="P170"/>
  <c r="K171"/>
  <c r="J171"/>
  <c r="I171"/>
  <c r="H171"/>
  <c r="L171"/>
  <c r="G171"/>
  <c r="F171"/>
  <c r="E171"/>
  <c r="B172"/>
  <c r="M171"/>
  <c r="D171"/>
  <c r="C171"/>
  <c r="N171"/>
  <c r="P99"/>
  <c r="K100"/>
  <c r="L100"/>
  <c r="J100"/>
  <c r="I100"/>
  <c r="M100"/>
  <c r="H100"/>
  <c r="G100"/>
  <c r="F100"/>
  <c r="E100"/>
  <c r="D100"/>
  <c r="C100"/>
  <c r="B101"/>
  <c r="N100"/>
  <c r="C49"/>
  <c r="E49"/>
  <c r="B50"/>
  <c r="G49"/>
  <c r="J49"/>
  <c r="F49"/>
  <c r="D49"/>
  <c r="N49"/>
  <c r="L49"/>
  <c r="M49"/>
  <c r="K49"/>
  <c r="I49"/>
  <c r="H49"/>
  <c r="P48"/>
  <c r="Q48"/>
  <c r="D126" l="1"/>
  <c r="G126"/>
  <c r="B127"/>
  <c r="F126"/>
  <c r="C126"/>
  <c r="N126"/>
  <c r="E126"/>
  <c r="M126"/>
  <c r="J126"/>
  <c r="L126"/>
  <c r="K126"/>
  <c r="I126"/>
  <c r="H126"/>
  <c r="P125"/>
  <c r="P214"/>
  <c r="E197"/>
  <c r="F197"/>
  <c r="G197"/>
  <c r="B198"/>
  <c r="C197"/>
  <c r="N197"/>
  <c r="M197"/>
  <c r="L197"/>
  <c r="J197"/>
  <c r="I197"/>
  <c r="D197"/>
  <c r="K197"/>
  <c r="H197"/>
  <c r="P196"/>
  <c r="B236"/>
  <c r="D235"/>
  <c r="N235"/>
  <c r="J235"/>
  <c r="C235"/>
  <c r="M235"/>
  <c r="I235"/>
  <c r="F235"/>
  <c r="L235"/>
  <c r="K235"/>
  <c r="E235"/>
  <c r="H235"/>
  <c r="G235"/>
  <c r="P234"/>
  <c r="P171"/>
  <c r="I172"/>
  <c r="B173"/>
  <c r="D172"/>
  <c r="J172"/>
  <c r="N172"/>
  <c r="M172"/>
  <c r="L172"/>
  <c r="F172"/>
  <c r="E172"/>
  <c r="K172"/>
  <c r="C172"/>
  <c r="H172"/>
  <c r="G172"/>
  <c r="P49"/>
  <c r="P100"/>
  <c r="C101"/>
  <c r="B102"/>
  <c r="J101"/>
  <c r="N101"/>
  <c r="M101"/>
  <c r="I101"/>
  <c r="F101"/>
  <c r="L101"/>
  <c r="D101"/>
  <c r="K101"/>
  <c r="E101"/>
  <c r="H101"/>
  <c r="G101"/>
  <c r="Q49"/>
  <c r="G50"/>
  <c r="F50"/>
  <c r="E50"/>
  <c r="N50"/>
  <c r="D50"/>
  <c r="L50"/>
  <c r="C50"/>
  <c r="K50"/>
  <c r="H50"/>
  <c r="J50"/>
  <c r="I50"/>
  <c r="B51"/>
  <c r="M50"/>
  <c r="G127" l="1"/>
  <c r="K127"/>
  <c r="J127"/>
  <c r="I127"/>
  <c r="F127"/>
  <c r="M127"/>
  <c r="E127"/>
  <c r="L127"/>
  <c r="D127"/>
  <c r="C127"/>
  <c r="N127"/>
  <c r="H127"/>
  <c r="B128"/>
  <c r="P126"/>
  <c r="P197"/>
  <c r="G198"/>
  <c r="F198"/>
  <c r="E198"/>
  <c r="D198"/>
  <c r="I198"/>
  <c r="C198"/>
  <c r="L198"/>
  <c r="K198"/>
  <c r="J198"/>
  <c r="B199"/>
  <c r="M198"/>
  <c r="N198"/>
  <c r="H198"/>
  <c r="P235"/>
  <c r="G236"/>
  <c r="F236"/>
  <c r="E236"/>
  <c r="D236"/>
  <c r="C236"/>
  <c r="I236"/>
  <c r="H236"/>
  <c r="J236"/>
  <c r="N236"/>
  <c r="M236"/>
  <c r="L236"/>
  <c r="B237"/>
  <c r="K236"/>
  <c r="G173"/>
  <c r="F173"/>
  <c r="N173"/>
  <c r="J173"/>
  <c r="E173"/>
  <c r="D173"/>
  <c r="L173"/>
  <c r="C173"/>
  <c r="M173"/>
  <c r="H173"/>
  <c r="B174"/>
  <c r="I173"/>
  <c r="K173"/>
  <c r="P172"/>
  <c r="P101"/>
  <c r="G102"/>
  <c r="M102"/>
  <c r="F102"/>
  <c r="E102"/>
  <c r="D102"/>
  <c r="I102"/>
  <c r="H102"/>
  <c r="C102"/>
  <c r="J102"/>
  <c r="L102"/>
  <c r="K102"/>
  <c r="B103"/>
  <c r="N102"/>
  <c r="P50"/>
  <c r="Q50"/>
  <c r="N51"/>
  <c r="M51"/>
  <c r="L51"/>
  <c r="K51"/>
  <c r="F51"/>
  <c r="J51"/>
  <c r="I51"/>
  <c r="H51"/>
  <c r="E51"/>
  <c r="D51"/>
  <c r="B52"/>
  <c r="G51"/>
  <c r="C51"/>
  <c r="C128" l="1"/>
  <c r="P128" s="1"/>
  <c r="B129"/>
  <c r="N128"/>
  <c r="M128"/>
  <c r="L128"/>
  <c r="K128"/>
  <c r="F128"/>
  <c r="J128"/>
  <c r="I128"/>
  <c r="H128"/>
  <c r="D128"/>
  <c r="G128"/>
  <c r="E128"/>
  <c r="P127"/>
  <c r="P198"/>
  <c r="B200"/>
  <c r="N199"/>
  <c r="M199"/>
  <c r="F199"/>
  <c r="E199"/>
  <c r="L199"/>
  <c r="K199"/>
  <c r="C199"/>
  <c r="J199"/>
  <c r="I199"/>
  <c r="H199"/>
  <c r="G199"/>
  <c r="D199"/>
  <c r="P236"/>
  <c r="B238"/>
  <c r="N237"/>
  <c r="M237"/>
  <c r="L237"/>
  <c r="K237"/>
  <c r="J237"/>
  <c r="E237"/>
  <c r="I237"/>
  <c r="F237"/>
  <c r="H237"/>
  <c r="G237"/>
  <c r="D237"/>
  <c r="C237"/>
  <c r="B175"/>
  <c r="N174"/>
  <c r="M174"/>
  <c r="F174"/>
  <c r="L174"/>
  <c r="K174"/>
  <c r="G174"/>
  <c r="J174"/>
  <c r="E174"/>
  <c r="I174"/>
  <c r="H174"/>
  <c r="D174"/>
  <c r="C174"/>
  <c r="P173"/>
  <c r="P102"/>
  <c r="B104"/>
  <c r="N103"/>
  <c r="M103"/>
  <c r="L103"/>
  <c r="K103"/>
  <c r="J103"/>
  <c r="I103"/>
  <c r="F103"/>
  <c r="H103"/>
  <c r="E103"/>
  <c r="G103"/>
  <c r="D103"/>
  <c r="C103"/>
  <c r="H52"/>
  <c r="F52"/>
  <c r="E52"/>
  <c r="M52"/>
  <c r="C52"/>
  <c r="N52"/>
  <c r="G52"/>
  <c r="I52"/>
  <c r="B53"/>
  <c r="L52"/>
  <c r="K52"/>
  <c r="J52"/>
  <c r="D52"/>
  <c r="Q51"/>
  <c r="P51"/>
  <c r="C129" l="1"/>
  <c r="P129" s="1"/>
  <c r="J129"/>
  <c r="H129"/>
  <c r="E129"/>
  <c r="F129"/>
  <c r="M129"/>
  <c r="I129"/>
  <c r="G129"/>
  <c r="B130"/>
  <c r="N129"/>
  <c r="K129"/>
  <c r="D129"/>
  <c r="L129"/>
  <c r="C200"/>
  <c r="P200" s="1"/>
  <c r="J200"/>
  <c r="L200"/>
  <c r="K200"/>
  <c r="G200"/>
  <c r="I200"/>
  <c r="D200"/>
  <c r="H200"/>
  <c r="F200"/>
  <c r="E200"/>
  <c r="N200"/>
  <c r="M200"/>
  <c r="P199"/>
  <c r="C238"/>
  <c r="E238"/>
  <c r="H238"/>
  <c r="F238"/>
  <c r="B239"/>
  <c r="J238"/>
  <c r="D238"/>
  <c r="K238"/>
  <c r="G238"/>
  <c r="I238"/>
  <c r="N238"/>
  <c r="M238"/>
  <c r="L238"/>
  <c r="P237"/>
  <c r="C175"/>
  <c r="P175" s="1"/>
  <c r="B176"/>
  <c r="D175"/>
  <c r="L175"/>
  <c r="J175"/>
  <c r="G175"/>
  <c r="I175"/>
  <c r="N175"/>
  <c r="M175"/>
  <c r="K175"/>
  <c r="H175"/>
  <c r="F175"/>
  <c r="E175"/>
  <c r="P174"/>
  <c r="C104"/>
  <c r="I104"/>
  <c r="H104"/>
  <c r="B105"/>
  <c r="J104"/>
  <c r="D104"/>
  <c r="K104"/>
  <c r="F104"/>
  <c r="L104"/>
  <c r="E104"/>
  <c r="G104"/>
  <c r="N104"/>
  <c r="M104"/>
  <c r="P103"/>
  <c r="P52"/>
  <c r="Q52"/>
  <c r="J53"/>
  <c r="I53"/>
  <c r="H53"/>
  <c r="G53"/>
  <c r="F53"/>
  <c r="E53"/>
  <c r="K53"/>
  <c r="D53"/>
  <c r="M53"/>
  <c r="C53"/>
  <c r="L53"/>
  <c r="B54"/>
  <c r="N53"/>
  <c r="M130" l="1"/>
  <c r="L130"/>
  <c r="K130"/>
  <c r="B131"/>
  <c r="N130"/>
  <c r="J130"/>
  <c r="I130"/>
  <c r="H130"/>
  <c r="G130"/>
  <c r="F130"/>
  <c r="E130"/>
  <c r="D130"/>
  <c r="C130"/>
  <c r="P238"/>
  <c r="M239"/>
  <c r="L239"/>
  <c r="K239"/>
  <c r="J239"/>
  <c r="I239"/>
  <c r="H239"/>
  <c r="G239"/>
  <c r="F239"/>
  <c r="E239"/>
  <c r="D239"/>
  <c r="C239"/>
  <c r="N239"/>
  <c r="B240"/>
  <c r="M176"/>
  <c r="L176"/>
  <c r="K176"/>
  <c r="J176"/>
  <c r="B177"/>
  <c r="I176"/>
  <c r="H176"/>
  <c r="G176"/>
  <c r="F176"/>
  <c r="N176"/>
  <c r="E176"/>
  <c r="D176"/>
  <c r="C176"/>
  <c r="P104"/>
  <c r="M105"/>
  <c r="L105"/>
  <c r="K105"/>
  <c r="J105"/>
  <c r="I105"/>
  <c r="H105"/>
  <c r="G105"/>
  <c r="F105"/>
  <c r="E105"/>
  <c r="D105"/>
  <c r="N105"/>
  <c r="C105"/>
  <c r="B106"/>
  <c r="P53"/>
  <c r="Q53"/>
  <c r="B55"/>
  <c r="N54"/>
  <c r="C54"/>
  <c r="M54"/>
  <c r="I54"/>
  <c r="L54"/>
  <c r="H54"/>
  <c r="D54"/>
  <c r="K54"/>
  <c r="J54"/>
  <c r="G54"/>
  <c r="F54"/>
  <c r="E54"/>
  <c r="F131" l="1"/>
  <c r="H131"/>
  <c r="D131"/>
  <c r="G131"/>
  <c r="C131"/>
  <c r="J131"/>
  <c r="B132"/>
  <c r="L131"/>
  <c r="N131"/>
  <c r="E131"/>
  <c r="M131"/>
  <c r="K131"/>
  <c r="I131"/>
  <c r="P130"/>
  <c r="P239"/>
  <c r="L240"/>
  <c r="K240"/>
  <c r="H240"/>
  <c r="B241"/>
  <c r="G240"/>
  <c r="I240"/>
  <c r="F240"/>
  <c r="D240"/>
  <c r="C240"/>
  <c r="N240"/>
  <c r="M240"/>
  <c r="J240"/>
  <c r="E240"/>
  <c r="C177"/>
  <c r="L177"/>
  <c r="D177"/>
  <c r="F177"/>
  <c r="E177"/>
  <c r="B178"/>
  <c r="I177"/>
  <c r="M177"/>
  <c r="N177"/>
  <c r="K177"/>
  <c r="G177"/>
  <c r="J177"/>
  <c r="H177"/>
  <c r="P176"/>
  <c r="P105"/>
  <c r="C106"/>
  <c r="E106"/>
  <c r="L106"/>
  <c r="K106"/>
  <c r="B107"/>
  <c r="H106"/>
  <c r="D106"/>
  <c r="N106"/>
  <c r="G106"/>
  <c r="M106"/>
  <c r="J106"/>
  <c r="I106"/>
  <c r="F106"/>
  <c r="Q54"/>
  <c r="P54"/>
  <c r="D55"/>
  <c r="C55"/>
  <c r="H55"/>
  <c r="M55"/>
  <c r="K55"/>
  <c r="I55"/>
  <c r="E55"/>
  <c r="F55"/>
  <c r="B56"/>
  <c r="J55"/>
  <c r="G55"/>
  <c r="N55"/>
  <c r="L55"/>
  <c r="I132" l="1"/>
  <c r="H132"/>
  <c r="J132"/>
  <c r="G132"/>
  <c r="F132"/>
  <c r="E132"/>
  <c r="D132"/>
  <c r="C132"/>
  <c r="N132"/>
  <c r="K132"/>
  <c r="M132"/>
  <c r="L132"/>
  <c r="B133"/>
  <c r="P131"/>
  <c r="P106"/>
  <c r="I241"/>
  <c r="H241"/>
  <c r="G241"/>
  <c r="F241"/>
  <c r="E241"/>
  <c r="D241"/>
  <c r="C241"/>
  <c r="N241"/>
  <c r="L241"/>
  <c r="K241"/>
  <c r="B242"/>
  <c r="M241"/>
  <c r="J241"/>
  <c r="P240"/>
  <c r="P177"/>
  <c r="I178"/>
  <c r="H178"/>
  <c r="M178"/>
  <c r="G178"/>
  <c r="L178"/>
  <c r="K178"/>
  <c r="F178"/>
  <c r="E178"/>
  <c r="D178"/>
  <c r="C178"/>
  <c r="N178"/>
  <c r="J178"/>
  <c r="B179"/>
  <c r="I107"/>
  <c r="H107"/>
  <c r="G107"/>
  <c r="F107"/>
  <c r="E107"/>
  <c r="D107"/>
  <c r="C107"/>
  <c r="K107"/>
  <c r="B108"/>
  <c r="N107"/>
  <c r="L107"/>
  <c r="J107"/>
  <c r="M107"/>
  <c r="Q55"/>
  <c r="P55"/>
  <c r="M56"/>
  <c r="L56"/>
  <c r="K56"/>
  <c r="J56"/>
  <c r="I56"/>
  <c r="H56"/>
  <c r="G56"/>
  <c r="B57"/>
  <c r="F56"/>
  <c r="E56"/>
  <c r="C56"/>
  <c r="D56"/>
  <c r="N56"/>
  <c r="P132" l="1"/>
  <c r="B134"/>
  <c r="N133"/>
  <c r="M133"/>
  <c r="L133"/>
  <c r="K133"/>
  <c r="J133"/>
  <c r="H133"/>
  <c r="E133"/>
  <c r="D133"/>
  <c r="I133"/>
  <c r="G133"/>
  <c r="F133"/>
  <c r="C133"/>
  <c r="B243"/>
  <c r="N242"/>
  <c r="M242"/>
  <c r="C242"/>
  <c r="L242"/>
  <c r="H242"/>
  <c r="K242"/>
  <c r="J242"/>
  <c r="G242"/>
  <c r="E242"/>
  <c r="D242"/>
  <c r="I242"/>
  <c r="F242"/>
  <c r="P241"/>
  <c r="G179"/>
  <c r="B180"/>
  <c r="C179"/>
  <c r="P179" s="1"/>
  <c r="N179"/>
  <c r="D179"/>
  <c r="M179"/>
  <c r="L179"/>
  <c r="K179"/>
  <c r="H179"/>
  <c r="E179"/>
  <c r="J179"/>
  <c r="I179"/>
  <c r="F179"/>
  <c r="P178"/>
  <c r="P107"/>
  <c r="B109"/>
  <c r="N108"/>
  <c r="M108"/>
  <c r="L108"/>
  <c r="G108"/>
  <c r="K108"/>
  <c r="J108"/>
  <c r="H108"/>
  <c r="I108"/>
  <c r="F108"/>
  <c r="E108"/>
  <c r="D108"/>
  <c r="C108"/>
  <c r="B58"/>
  <c r="L57"/>
  <c r="J57"/>
  <c r="E57"/>
  <c r="N57"/>
  <c r="G57"/>
  <c r="M57"/>
  <c r="K57"/>
  <c r="F57"/>
  <c r="D57"/>
  <c r="I57"/>
  <c r="H57"/>
  <c r="C57"/>
  <c r="Q56"/>
  <c r="P56"/>
  <c r="E134" l="1"/>
  <c r="D134"/>
  <c r="C134"/>
  <c r="B135"/>
  <c r="K134"/>
  <c r="N134"/>
  <c r="M134"/>
  <c r="L134"/>
  <c r="J134"/>
  <c r="F134"/>
  <c r="I134"/>
  <c r="G134"/>
  <c r="H134"/>
  <c r="P133"/>
  <c r="E243"/>
  <c r="D243"/>
  <c r="C243"/>
  <c r="H243"/>
  <c r="J243"/>
  <c r="I243"/>
  <c r="K243"/>
  <c r="G243"/>
  <c r="F243"/>
  <c r="N243"/>
  <c r="M243"/>
  <c r="L243"/>
  <c r="B244"/>
  <c r="B245" s="1"/>
  <c r="B246" s="1"/>
  <c r="P242"/>
  <c r="E180"/>
  <c r="D180"/>
  <c r="C180"/>
  <c r="H180"/>
  <c r="L180"/>
  <c r="G180"/>
  <c r="J180"/>
  <c r="F180"/>
  <c r="M180"/>
  <c r="N180"/>
  <c r="B181"/>
  <c r="K180"/>
  <c r="I180"/>
  <c r="E109"/>
  <c r="D109"/>
  <c r="C109"/>
  <c r="M109"/>
  <c r="L109"/>
  <c r="K109"/>
  <c r="H109"/>
  <c r="G109"/>
  <c r="F109"/>
  <c r="I109"/>
  <c r="N109"/>
  <c r="J109"/>
  <c r="B110"/>
  <c r="P108"/>
  <c r="Q57"/>
  <c r="P57"/>
  <c r="G58"/>
  <c r="F58"/>
  <c r="K58"/>
  <c r="I58"/>
  <c r="E58"/>
  <c r="D58"/>
  <c r="C58"/>
  <c r="J58"/>
  <c r="M58"/>
  <c r="N58"/>
  <c r="H58"/>
  <c r="L58"/>
  <c r="B59"/>
  <c r="N135" l="1"/>
  <c r="M135"/>
  <c r="L135"/>
  <c r="K135"/>
  <c r="J135"/>
  <c r="I135"/>
  <c r="D135"/>
  <c r="H135"/>
  <c r="G135"/>
  <c r="F135"/>
  <c r="E135"/>
  <c r="C135"/>
  <c r="B136"/>
  <c r="P134"/>
  <c r="J246"/>
  <c r="F246"/>
  <c r="I246"/>
  <c r="G246"/>
  <c r="C246"/>
  <c r="B247"/>
  <c r="K246"/>
  <c r="N246"/>
  <c r="L246"/>
  <c r="D246"/>
  <c r="M246"/>
  <c r="E246"/>
  <c r="H246"/>
  <c r="B111"/>
  <c r="P243"/>
  <c r="N244"/>
  <c r="M244"/>
  <c r="L244"/>
  <c r="K244"/>
  <c r="J244"/>
  <c r="I244"/>
  <c r="H244"/>
  <c r="G244"/>
  <c r="C244"/>
  <c r="F244"/>
  <c r="E244"/>
  <c r="D244"/>
  <c r="N181"/>
  <c r="M181"/>
  <c r="L181"/>
  <c r="K181"/>
  <c r="J181"/>
  <c r="I181"/>
  <c r="E181"/>
  <c r="H181"/>
  <c r="D181"/>
  <c r="G181"/>
  <c r="F181"/>
  <c r="C181"/>
  <c r="P180"/>
  <c r="P109"/>
  <c r="N110"/>
  <c r="M110"/>
  <c r="L110"/>
  <c r="K110"/>
  <c r="J110"/>
  <c r="I110"/>
  <c r="H110"/>
  <c r="G110"/>
  <c r="D110"/>
  <c r="F110"/>
  <c r="E110"/>
  <c r="C110"/>
  <c r="Q58"/>
  <c r="P58"/>
  <c r="N59"/>
  <c r="M59"/>
  <c r="L59"/>
  <c r="K59"/>
  <c r="F59"/>
  <c r="J59"/>
  <c r="E59"/>
  <c r="D59"/>
  <c r="I59"/>
  <c r="H59"/>
  <c r="G59"/>
  <c r="C59"/>
  <c r="B60"/>
  <c r="P135" l="1"/>
  <c r="D136"/>
  <c r="K136"/>
  <c r="I136"/>
  <c r="G136"/>
  <c r="J136"/>
  <c r="H136"/>
  <c r="N136"/>
  <c r="C136"/>
  <c r="B137"/>
  <c r="L136"/>
  <c r="F136"/>
  <c r="M136"/>
  <c r="E136"/>
  <c r="P246"/>
  <c r="D247"/>
  <c r="K247"/>
  <c r="G247"/>
  <c r="I247"/>
  <c r="E247"/>
  <c r="J247"/>
  <c r="N247"/>
  <c r="F247"/>
  <c r="M247"/>
  <c r="L247"/>
  <c r="C247"/>
  <c r="H247"/>
  <c r="B248"/>
  <c r="N245"/>
  <c r="K245"/>
  <c r="M245"/>
  <c r="E245"/>
  <c r="C245"/>
  <c r="J245"/>
  <c r="D245"/>
  <c r="G245"/>
  <c r="L245"/>
  <c r="I245"/>
  <c r="H245"/>
  <c r="F245"/>
  <c r="P244"/>
  <c r="P181"/>
  <c r="M111"/>
  <c r="J111"/>
  <c r="D111"/>
  <c r="N111"/>
  <c r="E111"/>
  <c r="H111"/>
  <c r="G111"/>
  <c r="I111"/>
  <c r="C111"/>
  <c r="L111"/>
  <c r="K111"/>
  <c r="F111"/>
  <c r="P110"/>
  <c r="Q59"/>
  <c r="N60"/>
  <c r="J60"/>
  <c r="F60"/>
  <c r="E60"/>
  <c r="B61"/>
  <c r="I60"/>
  <c r="D60"/>
  <c r="M60"/>
  <c r="H60"/>
  <c r="C60"/>
  <c r="L60"/>
  <c r="K60"/>
  <c r="G60"/>
  <c r="P59"/>
  <c r="K137" l="1"/>
  <c r="J137"/>
  <c r="I137"/>
  <c r="H137"/>
  <c r="G137"/>
  <c r="F137"/>
  <c r="M137"/>
  <c r="E137"/>
  <c r="D137"/>
  <c r="N137"/>
  <c r="L137"/>
  <c r="C137"/>
  <c r="B138"/>
  <c r="P136"/>
  <c r="P247"/>
  <c r="K248"/>
  <c r="B249"/>
  <c r="J248"/>
  <c r="N248"/>
  <c r="H248"/>
  <c r="C248"/>
  <c r="F248"/>
  <c r="G248"/>
  <c r="M248"/>
  <c r="I248"/>
  <c r="E248"/>
  <c r="L248"/>
  <c r="D248"/>
  <c r="P245"/>
  <c r="P111"/>
  <c r="Q60"/>
  <c r="J61"/>
  <c r="I61"/>
  <c r="H61"/>
  <c r="N61"/>
  <c r="G61"/>
  <c r="F61"/>
  <c r="E61"/>
  <c r="B62"/>
  <c r="L61"/>
  <c r="D61"/>
  <c r="C61"/>
  <c r="K61"/>
  <c r="M61"/>
  <c r="P60"/>
  <c r="P137" l="1"/>
  <c r="B139"/>
  <c r="F138"/>
  <c r="D138"/>
  <c r="N138"/>
  <c r="H138"/>
  <c r="M138"/>
  <c r="L138"/>
  <c r="E138"/>
  <c r="K138"/>
  <c r="J138"/>
  <c r="G138"/>
  <c r="C138"/>
  <c r="I138"/>
  <c r="P248"/>
  <c r="I249"/>
  <c r="E249"/>
  <c r="M249"/>
  <c r="F249"/>
  <c r="H249"/>
  <c r="K249"/>
  <c r="J249"/>
  <c r="C249"/>
  <c r="G249"/>
  <c r="L249"/>
  <c r="N249"/>
  <c r="D249"/>
  <c r="B250"/>
  <c r="B63"/>
  <c r="N62"/>
  <c r="G62"/>
  <c r="C62"/>
  <c r="M62"/>
  <c r="L62"/>
  <c r="H62"/>
  <c r="K62"/>
  <c r="I62"/>
  <c r="J62"/>
  <c r="F62"/>
  <c r="E62"/>
  <c r="D62"/>
  <c r="P61"/>
  <c r="Q61"/>
  <c r="G139" l="1"/>
  <c r="M139"/>
  <c r="F139"/>
  <c r="E139"/>
  <c r="D139"/>
  <c r="K139"/>
  <c r="C139"/>
  <c r="J139"/>
  <c r="L139"/>
  <c r="H139"/>
  <c r="B140"/>
  <c r="N139"/>
  <c r="I139"/>
  <c r="P138"/>
  <c r="P249"/>
  <c r="E250"/>
  <c r="H250"/>
  <c r="N250"/>
  <c r="G250"/>
  <c r="J250"/>
  <c r="L250"/>
  <c r="K250"/>
  <c r="D250"/>
  <c r="C250"/>
  <c r="I250"/>
  <c r="M250"/>
  <c r="F250"/>
  <c r="B251"/>
  <c r="D63"/>
  <c r="C63"/>
  <c r="G63"/>
  <c r="E63"/>
  <c r="L63"/>
  <c r="B64"/>
  <c r="F63"/>
  <c r="M63"/>
  <c r="J63"/>
  <c r="H63"/>
  <c r="N63"/>
  <c r="K63"/>
  <c r="I63"/>
  <c r="P62"/>
  <c r="Q62"/>
  <c r="P139" l="1"/>
  <c r="B141"/>
  <c r="N140"/>
  <c r="M140"/>
  <c r="L140"/>
  <c r="K140"/>
  <c r="F140"/>
  <c r="J140"/>
  <c r="I140"/>
  <c r="C140"/>
  <c r="H140"/>
  <c r="G140"/>
  <c r="E140"/>
  <c r="D140"/>
  <c r="F251"/>
  <c r="I251"/>
  <c r="N251"/>
  <c r="E251"/>
  <c r="K251"/>
  <c r="C251"/>
  <c r="B252"/>
  <c r="G251"/>
  <c r="M251"/>
  <c r="H251"/>
  <c r="L251"/>
  <c r="D251"/>
  <c r="J251"/>
  <c r="P250"/>
  <c r="Q63"/>
  <c r="P63"/>
  <c r="M64"/>
  <c r="B65"/>
  <c r="L64"/>
  <c r="K64"/>
  <c r="J64"/>
  <c r="I64"/>
  <c r="H64"/>
  <c r="G64"/>
  <c r="N64"/>
  <c r="F64"/>
  <c r="E64"/>
  <c r="D64"/>
  <c r="C64"/>
  <c r="P140" l="1"/>
  <c r="C141"/>
  <c r="P141" s="1"/>
  <c r="L141"/>
  <c r="J141"/>
  <c r="H141"/>
  <c r="E141"/>
  <c r="D141"/>
  <c r="B142"/>
  <c r="K141"/>
  <c r="N141"/>
  <c r="M141"/>
  <c r="F141"/>
  <c r="G141"/>
  <c r="I141"/>
  <c r="C252"/>
  <c r="P252" s="1"/>
  <c r="K252"/>
  <c r="F252"/>
  <c r="H252"/>
  <c r="N252"/>
  <c r="D252"/>
  <c r="G252"/>
  <c r="J252"/>
  <c r="E252"/>
  <c r="B253"/>
  <c r="I252"/>
  <c r="M252"/>
  <c r="L252"/>
  <c r="P251"/>
  <c r="B66"/>
  <c r="E65"/>
  <c r="D65"/>
  <c r="C65"/>
  <c r="L65"/>
  <c r="J65"/>
  <c r="N65"/>
  <c r="G65"/>
  <c r="M65"/>
  <c r="K65"/>
  <c r="I65"/>
  <c r="H65"/>
  <c r="F65"/>
  <c r="Q64"/>
  <c r="P64"/>
  <c r="M142" l="1"/>
  <c r="L142"/>
  <c r="K142"/>
  <c r="J142"/>
  <c r="I142"/>
  <c r="B143"/>
  <c r="H142"/>
  <c r="N142"/>
  <c r="G142"/>
  <c r="F142"/>
  <c r="E142"/>
  <c r="D142"/>
  <c r="C142"/>
  <c r="L253"/>
  <c r="K253"/>
  <c r="J253"/>
  <c r="B254"/>
  <c r="F253"/>
  <c r="D253"/>
  <c r="E253"/>
  <c r="I253"/>
  <c r="N253"/>
  <c r="M253"/>
  <c r="C253"/>
  <c r="G253"/>
  <c r="H253"/>
  <c r="Q65"/>
  <c r="P65"/>
  <c r="G66"/>
  <c r="F66"/>
  <c r="E66"/>
  <c r="D66"/>
  <c r="C66"/>
  <c r="M66"/>
  <c r="L66"/>
  <c r="J66"/>
  <c r="N66"/>
  <c r="I66"/>
  <c r="K66"/>
  <c r="H66"/>
  <c r="B67"/>
  <c r="G143" l="1"/>
  <c r="C143"/>
  <c r="E143"/>
  <c r="D143"/>
  <c r="B144"/>
  <c r="N143"/>
  <c r="L143"/>
  <c r="J143"/>
  <c r="F143"/>
  <c r="M143"/>
  <c r="H143"/>
  <c r="K143"/>
  <c r="I143"/>
  <c r="P142"/>
  <c r="P253"/>
  <c r="N254"/>
  <c r="H254"/>
  <c r="E254"/>
  <c r="M254"/>
  <c r="J254"/>
  <c r="F254"/>
  <c r="I254"/>
  <c r="L254"/>
  <c r="K254"/>
  <c r="G254"/>
  <c r="C254"/>
  <c r="D254"/>
  <c r="B255"/>
  <c r="P66"/>
  <c r="N67"/>
  <c r="M67"/>
  <c r="L67"/>
  <c r="K67"/>
  <c r="F67"/>
  <c r="J67"/>
  <c r="E67"/>
  <c r="I67"/>
  <c r="H67"/>
  <c r="B68"/>
  <c r="G67"/>
  <c r="D67"/>
  <c r="C67"/>
  <c r="Q66"/>
  <c r="I144" l="1"/>
  <c r="N144"/>
  <c r="H144"/>
  <c r="K144"/>
  <c r="G144"/>
  <c r="F144"/>
  <c r="E144"/>
  <c r="B145"/>
  <c r="D144"/>
  <c r="C144"/>
  <c r="M144"/>
  <c r="J144"/>
  <c r="L144"/>
  <c r="P143"/>
  <c r="B256"/>
  <c r="F255"/>
  <c r="G255"/>
  <c r="K255"/>
  <c r="J255"/>
  <c r="I255"/>
  <c r="E255"/>
  <c r="C255"/>
  <c r="D255"/>
  <c r="H255"/>
  <c r="M255"/>
  <c r="N255"/>
  <c r="L255"/>
  <c r="P254"/>
  <c r="P67"/>
  <c r="E68"/>
  <c r="D68"/>
  <c r="M68"/>
  <c r="I68"/>
  <c r="C68"/>
  <c r="N68"/>
  <c r="J68"/>
  <c r="G68"/>
  <c r="F68"/>
  <c r="B69"/>
  <c r="H68"/>
  <c r="L68"/>
  <c r="K68"/>
  <c r="Q67"/>
  <c r="P144" l="1"/>
  <c r="C145"/>
  <c r="P145" s="1"/>
  <c r="B146"/>
  <c r="N145"/>
  <c r="D145"/>
  <c r="M145"/>
  <c r="E145"/>
  <c r="L145"/>
  <c r="K145"/>
  <c r="H145"/>
  <c r="J145"/>
  <c r="I145"/>
  <c r="F145"/>
  <c r="G145"/>
  <c r="H256"/>
  <c r="C256"/>
  <c r="E256"/>
  <c r="G256"/>
  <c r="B257"/>
  <c r="K256"/>
  <c r="I256"/>
  <c r="D256"/>
  <c r="F256"/>
  <c r="N256"/>
  <c r="L256"/>
  <c r="M256"/>
  <c r="J256"/>
  <c r="P255"/>
  <c r="Q68"/>
  <c r="J69"/>
  <c r="I69"/>
  <c r="H69"/>
  <c r="G69"/>
  <c r="F69"/>
  <c r="E69"/>
  <c r="D69"/>
  <c r="N69"/>
  <c r="C69"/>
  <c r="B70"/>
  <c r="M69"/>
  <c r="L69"/>
  <c r="K69"/>
  <c r="P68"/>
  <c r="E146" l="1"/>
  <c r="I146"/>
  <c r="D146"/>
  <c r="H146"/>
  <c r="C146"/>
  <c r="F146"/>
  <c r="M146"/>
  <c r="J146"/>
  <c r="B147"/>
  <c r="G146"/>
  <c r="N146"/>
  <c r="K146"/>
  <c r="L146"/>
  <c r="P256"/>
  <c r="E257"/>
  <c r="I257"/>
  <c r="G257"/>
  <c r="C257"/>
  <c r="D257"/>
  <c r="H257"/>
  <c r="N257"/>
  <c r="F257"/>
  <c r="B258"/>
  <c r="L257"/>
  <c r="J257"/>
  <c r="M257"/>
  <c r="K257"/>
  <c r="Q69"/>
  <c r="B71"/>
  <c r="N70"/>
  <c r="G70"/>
  <c r="D70"/>
  <c r="M70"/>
  <c r="L70"/>
  <c r="K70"/>
  <c r="I70"/>
  <c r="H70"/>
  <c r="C70"/>
  <c r="J70"/>
  <c r="F70"/>
  <c r="E70"/>
  <c r="P69"/>
  <c r="P146" l="1"/>
  <c r="N147"/>
  <c r="M147"/>
  <c r="L147"/>
  <c r="K147"/>
  <c r="J147"/>
  <c r="I147"/>
  <c r="D147"/>
  <c r="H147"/>
  <c r="G147"/>
  <c r="F147"/>
  <c r="E147"/>
  <c r="C147"/>
  <c r="B148"/>
  <c r="P257"/>
  <c r="D258"/>
  <c r="L258"/>
  <c r="M258"/>
  <c r="H258"/>
  <c r="B259"/>
  <c r="I258"/>
  <c r="K258"/>
  <c r="F258"/>
  <c r="G258"/>
  <c r="C258"/>
  <c r="E258"/>
  <c r="N258"/>
  <c r="J258"/>
  <c r="Q70"/>
  <c r="D71"/>
  <c r="C71"/>
  <c r="E71"/>
  <c r="G71"/>
  <c r="B72"/>
  <c r="L71"/>
  <c r="K71"/>
  <c r="F71"/>
  <c r="J71"/>
  <c r="N71"/>
  <c r="M71"/>
  <c r="I71"/>
  <c r="H71"/>
  <c r="P70"/>
  <c r="C148" l="1"/>
  <c r="P148" s="1"/>
  <c r="H148"/>
  <c r="I148"/>
  <c r="G148"/>
  <c r="F148"/>
  <c r="E148"/>
  <c r="D148"/>
  <c r="N148"/>
  <c r="L148"/>
  <c r="K148"/>
  <c r="J148"/>
  <c r="B149"/>
  <c r="M148"/>
  <c r="P147"/>
  <c r="C259"/>
  <c r="P259" s="1"/>
  <c r="M259"/>
  <c r="H259"/>
  <c r="J259"/>
  <c r="K259"/>
  <c r="D259"/>
  <c r="L259"/>
  <c r="N259"/>
  <c r="I259"/>
  <c r="G259"/>
  <c r="F259"/>
  <c r="B260"/>
  <c r="E259"/>
  <c r="P258"/>
  <c r="Q71"/>
  <c r="P71"/>
  <c r="M72"/>
  <c r="L72"/>
  <c r="K72"/>
  <c r="J72"/>
  <c r="I72"/>
  <c r="H72"/>
  <c r="N72"/>
  <c r="G72"/>
  <c r="F72"/>
  <c r="B73"/>
  <c r="E72"/>
  <c r="D72"/>
  <c r="C72"/>
  <c r="K149" l="1"/>
  <c r="N149"/>
  <c r="L149"/>
  <c r="J149"/>
  <c r="I149"/>
  <c r="M149"/>
  <c r="H149"/>
  <c r="G149"/>
  <c r="F149"/>
  <c r="E149"/>
  <c r="D149"/>
  <c r="C149"/>
  <c r="B150"/>
  <c r="L260"/>
  <c r="I260"/>
  <c r="E260"/>
  <c r="D260"/>
  <c r="C260"/>
  <c r="N260"/>
  <c r="M260"/>
  <c r="K260"/>
  <c r="H260"/>
  <c r="B261"/>
  <c r="G260"/>
  <c r="F260"/>
  <c r="J260"/>
  <c r="P72"/>
  <c r="Q72"/>
  <c r="B74"/>
  <c r="L73"/>
  <c r="F73"/>
  <c r="N73"/>
  <c r="G73"/>
  <c r="C73"/>
  <c r="M73"/>
  <c r="K73"/>
  <c r="J73"/>
  <c r="D73"/>
  <c r="I73"/>
  <c r="H73"/>
  <c r="E73"/>
  <c r="P149" l="1"/>
  <c r="N150"/>
  <c r="F150"/>
  <c r="M150"/>
  <c r="E150"/>
  <c r="D150"/>
  <c r="C150"/>
  <c r="L150"/>
  <c r="G150"/>
  <c r="K150"/>
  <c r="J150"/>
  <c r="I150"/>
  <c r="H150"/>
  <c r="P260"/>
  <c r="C261"/>
  <c r="K261"/>
  <c r="I261"/>
  <c r="J261"/>
  <c r="L261"/>
  <c r="D261"/>
  <c r="F261"/>
  <c r="B262"/>
  <c r="M261"/>
  <c r="H261"/>
  <c r="G261"/>
  <c r="N261"/>
  <c r="E261"/>
  <c r="P73"/>
  <c r="G74"/>
  <c r="F74"/>
  <c r="E74"/>
  <c r="D74"/>
  <c r="C74"/>
  <c r="N74"/>
  <c r="M74"/>
  <c r="L74"/>
  <c r="H74"/>
  <c r="I74"/>
  <c r="K74"/>
  <c r="B75"/>
  <c r="J74"/>
  <c r="Q73"/>
  <c r="P150" l="1"/>
  <c r="L262"/>
  <c r="G262"/>
  <c r="J262"/>
  <c r="D262"/>
  <c r="I262"/>
  <c r="C262"/>
  <c r="N262"/>
  <c r="H262"/>
  <c r="M262"/>
  <c r="E262"/>
  <c r="F262"/>
  <c r="K262"/>
  <c r="B263"/>
  <c r="P261"/>
  <c r="P74"/>
  <c r="Q74"/>
  <c r="N75"/>
  <c r="M75"/>
  <c r="L75"/>
  <c r="K75"/>
  <c r="F75"/>
  <c r="J75"/>
  <c r="E75"/>
  <c r="I75"/>
  <c r="D75"/>
  <c r="H75"/>
  <c r="G75"/>
  <c r="B76"/>
  <c r="C75"/>
  <c r="G263" l="1"/>
  <c r="B264"/>
  <c r="I263"/>
  <c r="M263"/>
  <c r="F263"/>
  <c r="L263"/>
  <c r="H263"/>
  <c r="C263"/>
  <c r="N263"/>
  <c r="K263"/>
  <c r="J263"/>
  <c r="E263"/>
  <c r="D263"/>
  <c r="P262"/>
  <c r="Q75"/>
  <c r="F76"/>
  <c r="M76"/>
  <c r="N76"/>
  <c r="J76"/>
  <c r="H76"/>
  <c r="G76"/>
  <c r="E76"/>
  <c r="B77"/>
  <c r="I76"/>
  <c r="D76"/>
  <c r="L76"/>
  <c r="K76"/>
  <c r="C76"/>
  <c r="P75"/>
  <c r="P263" l="1"/>
  <c r="I264"/>
  <c r="K264"/>
  <c r="N264"/>
  <c r="D264"/>
  <c r="E264"/>
  <c r="L264"/>
  <c r="C264"/>
  <c r="F264"/>
  <c r="J264"/>
  <c r="H264"/>
  <c r="B265"/>
  <c r="G264"/>
  <c r="M264"/>
  <c r="J77"/>
  <c r="I77"/>
  <c r="H77"/>
  <c r="L77"/>
  <c r="G77"/>
  <c r="M77"/>
  <c r="F77"/>
  <c r="E77"/>
  <c r="N77"/>
  <c r="D77"/>
  <c r="C77"/>
  <c r="K77"/>
  <c r="B78"/>
  <c r="Q76"/>
  <c r="P76"/>
  <c r="N265" l="1"/>
  <c r="J265"/>
  <c r="B266"/>
  <c r="I265"/>
  <c r="L265"/>
  <c r="K265"/>
  <c r="E265"/>
  <c r="H265"/>
  <c r="C265"/>
  <c r="D265"/>
  <c r="F265"/>
  <c r="M265"/>
  <c r="G265"/>
  <c r="P264"/>
  <c r="P77"/>
  <c r="B79"/>
  <c r="N78"/>
  <c r="G78"/>
  <c r="M78"/>
  <c r="D78"/>
  <c r="C78"/>
  <c r="L78"/>
  <c r="K78"/>
  <c r="I78"/>
  <c r="H78"/>
  <c r="J78"/>
  <c r="F78"/>
  <c r="E78"/>
  <c r="Q77"/>
  <c r="H266" l="1"/>
  <c r="I266"/>
  <c r="L266"/>
  <c r="K266"/>
  <c r="M266"/>
  <c r="C266"/>
  <c r="F266"/>
  <c r="N266"/>
  <c r="B267"/>
  <c r="E266"/>
  <c r="G266"/>
  <c r="J266"/>
  <c r="D266"/>
  <c r="P265"/>
  <c r="P78"/>
  <c r="D79"/>
  <c r="Q79" s="1"/>
  <c r="C79"/>
  <c r="E79"/>
  <c r="B80"/>
  <c r="M79"/>
  <c r="G79"/>
  <c r="H79"/>
  <c r="F79"/>
  <c r="K79"/>
  <c r="J79"/>
  <c r="L79"/>
  <c r="N79"/>
  <c r="I79"/>
  <c r="Q78"/>
  <c r="F267" l="1"/>
  <c r="L267"/>
  <c r="C267"/>
  <c r="D267"/>
  <c r="N267"/>
  <c r="I267"/>
  <c r="B268"/>
  <c r="K267"/>
  <c r="G267"/>
  <c r="E267"/>
  <c r="M267"/>
  <c r="H267"/>
  <c r="J267"/>
  <c r="P266"/>
  <c r="P79"/>
  <c r="M80"/>
  <c r="L80"/>
  <c r="K80"/>
  <c r="J80"/>
  <c r="I80"/>
  <c r="H80"/>
  <c r="G80"/>
  <c r="F80"/>
  <c r="N80"/>
  <c r="E80"/>
  <c r="D80"/>
  <c r="C80"/>
  <c r="P267" l="1"/>
  <c r="I268"/>
  <c r="F268"/>
  <c r="E268"/>
  <c r="B269"/>
  <c r="N268"/>
  <c r="C268"/>
  <c r="K268"/>
  <c r="H268"/>
  <c r="G268"/>
  <c r="L268"/>
  <c r="J268"/>
  <c r="D268"/>
  <c r="M268"/>
  <c r="P80"/>
  <c r="Q80"/>
  <c r="H269" l="1"/>
  <c r="D269"/>
  <c r="C269"/>
  <c r="I269"/>
  <c r="J269"/>
  <c r="G269"/>
  <c r="K269"/>
  <c r="L269"/>
  <c r="B270"/>
  <c r="E269"/>
  <c r="M269"/>
  <c r="N269"/>
  <c r="F269"/>
  <c r="P268"/>
  <c r="E270" l="1"/>
  <c r="I270"/>
  <c r="F270"/>
  <c r="H270"/>
  <c r="L270"/>
  <c r="J270"/>
  <c r="K270"/>
  <c r="C270"/>
  <c r="D270"/>
  <c r="G270"/>
  <c r="M270"/>
  <c r="N270"/>
  <c r="B271"/>
  <c r="P269"/>
  <c r="P270" l="1"/>
  <c r="D271"/>
  <c r="L271"/>
  <c r="E271"/>
  <c r="M271"/>
  <c r="K271"/>
  <c r="F271"/>
  <c r="C271"/>
  <c r="G271"/>
  <c r="H271"/>
  <c r="N271"/>
  <c r="B272"/>
  <c r="I271"/>
  <c r="J271"/>
  <c r="L272" l="1"/>
  <c r="M272"/>
  <c r="D272"/>
  <c r="I272"/>
  <c r="C272"/>
  <c r="F272"/>
  <c r="N272"/>
  <c r="K272"/>
  <c r="B273"/>
  <c r="G272"/>
  <c r="E272"/>
  <c r="J272"/>
  <c r="H272"/>
  <c r="P271"/>
  <c r="M273" l="1"/>
  <c r="E273"/>
  <c r="F273"/>
  <c r="N273"/>
  <c r="J273"/>
  <c r="C273"/>
  <c r="G273"/>
  <c r="L273"/>
  <c r="D273"/>
  <c r="H273"/>
  <c r="B274"/>
  <c r="I273"/>
  <c r="K273"/>
  <c r="P272"/>
  <c r="P273" l="1"/>
  <c r="J274"/>
  <c r="G274"/>
  <c r="L274"/>
  <c r="K274"/>
  <c r="C274"/>
  <c r="H274"/>
  <c r="M274"/>
  <c r="B275"/>
  <c r="D274"/>
  <c r="N274"/>
  <c r="F274"/>
  <c r="E274"/>
  <c r="I274"/>
  <c r="B276" l="1"/>
  <c r="E275"/>
  <c r="J275"/>
  <c r="I275"/>
  <c r="G275"/>
  <c r="M275"/>
  <c r="F275"/>
  <c r="D275"/>
  <c r="K275"/>
  <c r="C275"/>
  <c r="N275"/>
  <c r="L275"/>
  <c r="H275"/>
  <c r="P274"/>
  <c r="P275" l="1"/>
  <c r="C276"/>
  <c r="P276" s="1"/>
  <c r="J276"/>
  <c r="L276"/>
  <c r="D276"/>
  <c r="E276"/>
  <c r="G276"/>
  <c r="F276"/>
  <c r="H276"/>
  <c r="K276"/>
  <c r="M276"/>
  <c r="I276"/>
  <c r="B277"/>
  <c r="N276"/>
  <c r="M277" l="1"/>
  <c r="F277"/>
  <c r="I277"/>
  <c r="H277"/>
  <c r="N277"/>
  <c r="D277"/>
  <c r="B278"/>
  <c r="E277"/>
  <c r="G277"/>
  <c r="K277"/>
  <c r="C277"/>
  <c r="J277"/>
  <c r="L277"/>
  <c r="P277" l="1"/>
  <c r="K278"/>
  <c r="E278"/>
  <c r="N278"/>
  <c r="H278"/>
  <c r="I278"/>
  <c r="C278"/>
  <c r="F278"/>
  <c r="D278"/>
  <c r="M278"/>
  <c r="L278"/>
  <c r="G278"/>
  <c r="B279"/>
  <c r="J278"/>
  <c r="P278" l="1"/>
  <c r="E279"/>
  <c r="M279"/>
  <c r="G279"/>
  <c r="I279"/>
  <c r="K279"/>
  <c r="L279"/>
  <c r="D279"/>
  <c r="B280"/>
  <c r="N279"/>
  <c r="C279"/>
  <c r="J279"/>
  <c r="F279"/>
  <c r="H279"/>
  <c r="P279" l="1"/>
  <c r="N280"/>
  <c r="C280"/>
  <c r="K280"/>
  <c r="M280"/>
  <c r="F280"/>
  <c r="B281"/>
  <c r="I280"/>
  <c r="D280"/>
  <c r="H280"/>
  <c r="E280"/>
  <c r="L280"/>
  <c r="G280"/>
  <c r="J280"/>
  <c r="P280" l="1"/>
  <c r="H281"/>
  <c r="N281"/>
  <c r="E281"/>
  <c r="I281"/>
  <c r="C281"/>
  <c r="F281"/>
  <c r="J281"/>
  <c r="M281"/>
  <c r="K281"/>
  <c r="D281"/>
  <c r="L281"/>
  <c r="B282"/>
  <c r="G281"/>
  <c r="P281" l="1"/>
  <c r="C282"/>
  <c r="H282"/>
  <c r="G282"/>
  <c r="K282"/>
  <c r="B283"/>
  <c r="E282"/>
  <c r="D282"/>
  <c r="F282"/>
  <c r="N282"/>
  <c r="J282"/>
  <c r="I282"/>
  <c r="M282"/>
  <c r="L282"/>
  <c r="P282" l="1"/>
  <c r="E283"/>
  <c r="F283"/>
  <c r="M283"/>
  <c r="G283"/>
  <c r="I283"/>
  <c r="K283"/>
  <c r="C283"/>
  <c r="N283"/>
  <c r="H283"/>
  <c r="L283"/>
  <c r="J283"/>
  <c r="B284"/>
  <c r="D283"/>
  <c r="C284" l="1"/>
  <c r="P284" s="1"/>
  <c r="K284"/>
  <c r="I284"/>
  <c r="F284"/>
  <c r="D284"/>
  <c r="M284"/>
  <c r="G284"/>
  <c r="E284"/>
  <c r="L284"/>
  <c r="N284"/>
  <c r="H284"/>
  <c r="J284"/>
  <c r="P283"/>
</calcChain>
</file>

<file path=xl/connections.xml><?xml version="1.0" encoding="utf-8"?>
<connections xmlns="http://schemas.openxmlformats.org/spreadsheetml/2006/main">
  <connection id="1" name="mandel" type="6" refreshedVersion="3" background="1" saveData="1">
    <textPr codePage="850" sourceFile="L:\moose\projects_andy\moose\modules\combined\tests\poro_mechanics\mandel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<sst xmlns="http://schemas.openxmlformats.org/spreadsheetml/2006/main" count="149" uniqueCount="105">
  <si>
    <t>Soil width</t>
  </si>
  <si>
    <t>a</t>
  </si>
  <si>
    <t>Soil height</t>
  </si>
  <si>
    <t>b</t>
  </si>
  <si>
    <t>Soil Lame lambda</t>
  </si>
  <si>
    <t>la</t>
  </si>
  <si>
    <t>Soil Lame mu</t>
  </si>
  <si>
    <t>mu</t>
  </si>
  <si>
    <t>Soil shear modulus</t>
  </si>
  <si>
    <t>G</t>
  </si>
  <si>
    <t>K</t>
  </si>
  <si>
    <t>Fluid bulk modulus</t>
  </si>
  <si>
    <t>Kf</t>
  </si>
  <si>
    <t>Fluid bulk compliance</t>
  </si>
  <si>
    <t>1/kf</t>
  </si>
  <si>
    <t>Soil initial porosity</t>
  </si>
  <si>
    <t>phi0</t>
  </si>
  <si>
    <t>Biot coefficient</t>
  </si>
  <si>
    <t>alpha</t>
  </si>
  <si>
    <t>Biot modulus</t>
  </si>
  <si>
    <t>M</t>
  </si>
  <si>
    <t>Undrained bulk modulus</t>
  </si>
  <si>
    <t>Ku</t>
  </si>
  <si>
    <t>Soil drained bulk modulus</t>
  </si>
  <si>
    <t>Skempton</t>
  </si>
  <si>
    <t>B</t>
  </si>
  <si>
    <t>drained Poisson</t>
  </si>
  <si>
    <t>nu</t>
  </si>
  <si>
    <t>undrained Poisson</t>
  </si>
  <si>
    <t>nuu</t>
  </si>
  <si>
    <t>consolidation coefficient</t>
  </si>
  <si>
    <t>c</t>
  </si>
  <si>
    <t>fluid mobility</t>
  </si>
  <si>
    <t>k</t>
  </si>
  <si>
    <t>normal stress</t>
  </si>
  <si>
    <t>F</t>
  </si>
  <si>
    <t>time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</si>
  <si>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</si>
  <si>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</si>
  <si>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</si>
  <si>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</si>
  <si>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</si>
  <si>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</si>
  <si>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</si>
  <si>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</si>
  <si>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</si>
  <si>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</si>
  <si>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p99</t>
  </si>
  <si>
    <t>xdisp</t>
  </si>
  <si>
    <t>ydisp</t>
  </si>
  <si>
    <t>ROOTS:</t>
  </si>
  <si>
    <t>alpha1</t>
  </si>
  <si>
    <t>alpha2</t>
  </si>
  <si>
    <t>alpha3</t>
  </si>
  <si>
    <t>alpha4</t>
  </si>
  <si>
    <t>alpha5</t>
  </si>
  <si>
    <t>alpha6</t>
  </si>
  <si>
    <t>alpha7</t>
  </si>
  <si>
    <t>alpha8</t>
  </si>
  <si>
    <t>alpha9</t>
  </si>
  <si>
    <t>alpha10</t>
  </si>
  <si>
    <t>alpha11</t>
  </si>
  <si>
    <t>alpha12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</si>
  <si>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</si>
  <si>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</si>
  <si>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</si>
  <si>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</si>
  <si>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</si>
  <si>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</si>
  <si>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</si>
  <si>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</si>
  <si>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</si>
  <si>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</si>
  <si>
    <t>Expression11</t>
  </si>
  <si>
    <t>Expression12</t>
  </si>
  <si>
    <t>ExpressionCos1</t>
  </si>
  <si>
    <t>ExpressionCos2</t>
  </si>
  <si>
    <t>ExpressionCos3</t>
  </si>
  <si>
    <t>ExpressionCos4</t>
  </si>
  <si>
    <t>ExpressionCos5</t>
  </si>
  <si>
    <t>ExpressionCos6</t>
  </si>
  <si>
    <t>ExpressionCos7</t>
  </si>
  <si>
    <t>ExpressionCos8</t>
  </si>
  <si>
    <t>ExpressionCos9</t>
  </si>
  <si>
    <t>ExpressionCos10</t>
  </si>
  <si>
    <t>ExpressionCos11</t>
  </si>
  <si>
    <t>ExpressionCos12</t>
  </si>
  <si>
    <t>DISPLACEMENTS:</t>
  </si>
  <si>
    <t>Term1</t>
  </si>
  <si>
    <t>Term2</t>
  </si>
  <si>
    <t>Term3</t>
  </si>
  <si>
    <t>Term4</t>
  </si>
  <si>
    <t>Term5</t>
  </si>
  <si>
    <t>Term6</t>
  </si>
  <si>
    <t>Term7</t>
  </si>
  <si>
    <t>Term8</t>
  </si>
  <si>
    <t>Term9</t>
  </si>
  <si>
    <t>Term10</t>
  </si>
  <si>
    <t>Term11</t>
  </si>
  <si>
    <t>Term12</t>
  </si>
  <si>
    <t>vertical</t>
  </si>
  <si>
    <t>horizontal</t>
  </si>
  <si>
    <t>pressure</t>
  </si>
  <si>
    <t>POREPRESSURE AT X=</t>
  </si>
  <si>
    <t>total_downwards_force</t>
  </si>
</sst>
</file>

<file path=xl/styles.xml><?xml version="1.0" encoding="utf-8"?>
<styleSheet xmlns="http://schemas.openxmlformats.org/spreadsheetml/2006/main">
  <numFmts count="1">
    <numFmt numFmtId="164" formatCode="0.000000000000000E+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0" fontId="1" fillId="3" borderId="0" xfId="0" applyFont="1" applyFill="1"/>
    <xf numFmtId="164" fontId="1" fillId="3" borderId="0" xfId="0" applyNumberFormat="1" applyFont="1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Mandel's</a:t>
            </a:r>
            <a:r>
              <a:rPr lang="en-AU" baseline="0"/>
              <a:t> problem: total downwards force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moose!$A$2:$A$32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moose!$M$2:$M$32</c:f>
              <c:numCache>
                <c:formatCode>General</c:formatCode>
                <c:ptCount val="31"/>
                <c:pt idx="0">
                  <c:v>0.99741899114839006</c:v>
                </c:pt>
                <c:pt idx="1">
                  <c:v>1.0003498241137001</c:v>
                </c:pt>
                <c:pt idx="2">
                  <c:v>0.99934479564973</c:v>
                </c:pt>
                <c:pt idx="3">
                  <c:v>0.99939246763471001</c:v>
                </c:pt>
                <c:pt idx="4">
                  <c:v>0.99971066740043002</c:v>
                </c:pt>
                <c:pt idx="5">
                  <c:v>0.99941426908046005</c:v>
                </c:pt>
                <c:pt idx="6">
                  <c:v>0.99972667811366001</c:v>
                </c:pt>
                <c:pt idx="7">
                  <c:v>0.99958724172919999</c:v>
                </c:pt>
                <c:pt idx="8">
                  <c:v>1.0001892320584</c:v>
                </c:pt>
                <c:pt idx="9">
                  <c:v>1.0007343569503</c:v>
                </c:pt>
                <c:pt idx="10">
                  <c:v>1.0012964033938001</c:v>
                </c:pt>
                <c:pt idx="11">
                  <c:v>1.0016829516615999</c:v>
                </c:pt>
                <c:pt idx="12">
                  <c:v>1.0018593010567001</c:v>
                </c:pt>
                <c:pt idx="13">
                  <c:v>1.0018911814653</c:v>
                </c:pt>
                <c:pt idx="14">
                  <c:v>1.0018289210402</c:v>
                </c:pt>
                <c:pt idx="15">
                  <c:v>1.0016466967682001</c:v>
                </c:pt>
                <c:pt idx="16">
                  <c:v>1.0014585858031</c:v>
                </c:pt>
                <c:pt idx="17">
                  <c:v>1.0012782934175</c:v>
                </c:pt>
                <c:pt idx="18">
                  <c:v>1.0011111324474999</c:v>
                </c:pt>
                <c:pt idx="19">
                  <c:v>1.0009588928222</c:v>
                </c:pt>
                <c:pt idx="20">
                  <c:v>1.0008223200402999</c:v>
                </c:pt>
                <c:pt idx="21">
                  <c:v>1.0007016186316</c:v>
                </c:pt>
                <c:pt idx="22">
                  <c:v>1.000595873927</c:v>
                </c:pt>
                <c:pt idx="23">
                  <c:v>1.0004940358372001</c:v>
                </c:pt>
                <c:pt idx="24">
                  <c:v>1.0004086460465</c:v>
                </c:pt>
                <c:pt idx="25">
                  <c:v>1.0003377450219</c:v>
                </c:pt>
                <c:pt idx="26">
                  <c:v>1.0002789892227999</c:v>
                </c:pt>
                <c:pt idx="27">
                  <c:v>1.0002303036125999</c:v>
                </c:pt>
                <c:pt idx="28">
                  <c:v>1.0001899548918001</c:v>
                </c:pt>
                <c:pt idx="29">
                  <c:v>1.0001565831171999</c:v>
                </c:pt>
                <c:pt idx="30">
                  <c:v>1.0001289799549</c:v>
                </c:pt>
              </c:numCache>
            </c:numRef>
          </c:yVal>
        </c:ser>
        <c:axId val="183020544"/>
        <c:axId val="183046912"/>
      </c:scatterChart>
      <c:valAx>
        <c:axId val="183020544"/>
        <c:scaling>
          <c:orientation val="minMax"/>
          <c:max val="0.7000000000000000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83046912"/>
        <c:crosses val="autoZero"/>
        <c:crossBetween val="midCat"/>
      </c:valAx>
      <c:valAx>
        <c:axId val="18304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183020544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Mandel's problem: Porepressure</a:t>
            </a:r>
            <a:r>
              <a:rPr lang="en-AU" baseline="0"/>
              <a:t> at points in the sample</a:t>
            </a:r>
            <a:endParaRPr lang="en-A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x=0, 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expected!$B$86:$B$150</c:f>
              <c:numCache>
                <c:formatCode>General</c:formatCode>
                <c:ptCount val="6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  <c:pt idx="55">
                  <c:v>0.82500000000000051</c:v>
                </c:pt>
                <c:pt idx="56">
                  <c:v>0.85000000000000053</c:v>
                </c:pt>
                <c:pt idx="57">
                  <c:v>0.87500000000000056</c:v>
                </c:pt>
                <c:pt idx="58">
                  <c:v>0.90000000000000058</c:v>
                </c:pt>
                <c:pt idx="59">
                  <c:v>0.9250000000000006</c:v>
                </c:pt>
                <c:pt idx="60">
                  <c:v>0.95000000000000062</c:v>
                </c:pt>
                <c:pt idx="61">
                  <c:v>0.97500000000000064</c:v>
                </c:pt>
                <c:pt idx="62">
                  <c:v>1.0000000000000007</c:v>
                </c:pt>
                <c:pt idx="63">
                  <c:v>1.0250000000000006</c:v>
                </c:pt>
                <c:pt idx="64">
                  <c:v>1.0500000000000005</c:v>
                </c:pt>
              </c:numCache>
            </c:numRef>
          </c:xVal>
          <c:yVal>
            <c:numRef>
              <c:f>expected!$P$86:$P$150</c:f>
              <c:numCache>
                <c:formatCode>0.000000000000000E+00</c:formatCode>
                <c:ptCount val="65"/>
                <c:pt idx="0">
                  <c:v>0.48990100487217719</c:v>
                </c:pt>
                <c:pt idx="1">
                  <c:v>0.49430445454833483</c:v>
                </c:pt>
                <c:pt idx="2">
                  <c:v>0.49772244110106073</c:v>
                </c:pt>
                <c:pt idx="3">
                  <c:v>0.50058714459081011</c:v>
                </c:pt>
                <c:pt idx="4">
                  <c:v>0.50293650132345591</c:v>
                </c:pt>
                <c:pt idx="5">
                  <c:v>0.50464753554736874</c:v>
                </c:pt>
                <c:pt idx="6">
                  <c:v>0.50558106130457336</c:v>
                </c:pt>
                <c:pt idx="7">
                  <c:v>0.50565345413738017</c:v>
                </c:pt>
                <c:pt idx="8">
                  <c:v>0.50484840533843278</c:v>
                </c:pt>
                <c:pt idx="9">
                  <c:v>0.50320217677966828</c:v>
                </c:pt>
                <c:pt idx="10">
                  <c:v>0.50078378722506933</c:v>
                </c:pt>
                <c:pt idx="11">
                  <c:v>0.4976785321465293</c:v>
                </c:pt>
                <c:pt idx="12">
                  <c:v>0.4939765636807813</c:v>
                </c:pt>
                <c:pt idx="13">
                  <c:v>0.48976583542917895</c:v>
                </c:pt>
                <c:pt idx="14">
                  <c:v>0.48512819551444952</c:v>
                </c:pt>
                <c:pt idx="15">
                  <c:v>0.48013754832420241</c:v>
                </c:pt>
                <c:pt idx="16">
                  <c:v>0.47485928928075716</c:v>
                </c:pt>
                <c:pt idx="17">
                  <c:v>0.46935047536000207</c:v>
                </c:pt>
                <c:pt idx="18">
                  <c:v>0.46366038726076753</c:v>
                </c:pt>
                <c:pt idx="19">
                  <c:v>0.45783127151053721</c:v>
                </c:pt>
                <c:pt idx="20">
                  <c:v>0.45189913722135922</c:v>
                </c:pt>
                <c:pt idx="21">
                  <c:v>0.44589453685342822</c:v>
                </c:pt>
                <c:pt idx="22">
                  <c:v>0.43984329401764893</c:v>
                </c:pt>
                <c:pt idx="23">
                  <c:v>0.43376716158092093</c:v>
                </c:pt>
                <c:pt idx="24">
                  <c:v>0.42768440512750994</c:v>
                </c:pt>
                <c:pt idx="25">
                  <c:v>0.35511051767386109</c:v>
                </c:pt>
                <c:pt idx="26">
                  <c:v>0.29318157998696054</c:v>
                </c:pt>
                <c:pt idx="27">
                  <c:v>0.24184535156368167</c:v>
                </c:pt>
                <c:pt idx="28">
                  <c:v>0.19947225556911985</c:v>
                </c:pt>
                <c:pt idx="29">
                  <c:v>0.16452000969437153</c:v>
                </c:pt>
                <c:pt idx="30">
                  <c:v>0.13569181860578614</c:v>
                </c:pt>
                <c:pt idx="31">
                  <c:v>0.11191502712150991</c:v>
                </c:pt>
                <c:pt idx="32">
                  <c:v>9.2304551375008495E-2</c:v>
                </c:pt>
                <c:pt idx="33">
                  <c:v>7.6130349388406363E-2</c:v>
                </c:pt>
                <c:pt idx="34">
                  <c:v>6.2790295847839447E-2</c:v>
                </c:pt>
                <c:pt idx="35">
                  <c:v>5.1787772989336983E-2</c:v>
                </c:pt>
                <c:pt idx="36">
                  <c:v>4.2713183540306877E-2</c:v>
                </c:pt>
                <c:pt idx="37">
                  <c:v>3.5228702506935002E-2</c:v>
                </c:pt>
                <c:pt idx="38">
                  <c:v>2.9055700780298028E-2</c:v>
                </c:pt>
                <c:pt idx="39">
                  <c:v>2.3964372450785375E-2</c:v>
                </c:pt>
                <c:pt idx="40">
                  <c:v>1.9765179690636236E-2</c:v>
                </c:pt>
                <c:pt idx="41">
                  <c:v>1.6301796719502038E-2</c:v>
                </c:pt>
                <c:pt idx="42">
                  <c:v>1.3445290174106828E-2</c:v>
                </c:pt>
                <c:pt idx="43">
                  <c:v>1.108931923127647E-2</c:v>
                </c:pt>
                <c:pt idx="44">
                  <c:v>9.1461767965396335E-3</c:v>
                </c:pt>
                <c:pt idx="45">
                  <c:v>7.5435243813366968E-3</c:v>
                </c:pt>
                <c:pt idx="46">
                  <c:v>6.2216991162198625E-3</c:v>
                </c:pt>
                <c:pt idx="47">
                  <c:v>5.1314926466654743E-3</c:v>
                </c:pt>
                <c:pt idx="48">
                  <c:v>4.2323192251669962E-3</c:v>
                </c:pt>
                <c:pt idx="49">
                  <c:v>3.4907048021121127E-3</c:v>
                </c:pt>
                <c:pt idx="50">
                  <c:v>2.8790408679552691E-3</c:v>
                </c:pt>
                <c:pt idx="51">
                  <c:v>2.3745566552466138E-3</c:v>
                </c:pt>
                <c:pt idx="52">
                  <c:v>1.9584714380871337E-3</c:v>
                </c:pt>
                <c:pt idx="53">
                  <c:v>1.6152953711709738E-3</c:v>
                </c:pt>
                <c:pt idx="54">
                  <c:v>1.3322528403451194E-3</c:v>
                </c:pt>
                <c:pt idx="55">
                  <c:v>1.0988068574238309E-3</c:v>
                </c:pt>
                <c:pt idx="56">
                  <c:v>9.0626679362820165E-4</c:v>
                </c:pt>
                <c:pt idx="57">
                  <c:v>7.4746484851645055E-4</c:v>
                </c:pt>
                <c:pt idx="58">
                  <c:v>6.1648921012649402E-4</c:v>
                </c:pt>
                <c:pt idx="59">
                  <c:v>5.0846397252890204E-4</c:v>
                </c:pt>
                <c:pt idx="60">
                  <c:v>4.1936761765355891E-4</c:v>
                </c:pt>
                <c:pt idx="61">
                  <c:v>3.458833039078788E-4</c:v>
                </c:pt>
                <c:pt idx="62">
                  <c:v>2.8527538819428155E-4</c:v>
                </c:pt>
                <c:pt idx="63">
                  <c:v>2.3528758454057408E-4</c:v>
                </c:pt>
                <c:pt idx="64">
                  <c:v>1.9405896803560111E-4</c:v>
                </c:pt>
              </c:numCache>
            </c:numRef>
          </c:yVal>
        </c:ser>
        <c:ser>
          <c:idx val="2"/>
          <c:order val="1"/>
          <c:tx>
            <c:v>x=0.3, expected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expected!$B$157:$B$211</c:f>
              <c:numCache>
                <c:formatCode>General</c:formatCode>
                <c:ptCount val="5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</c:numCache>
            </c:numRef>
          </c:xVal>
          <c:yVal>
            <c:numRef>
              <c:f>expected!$P$157:$P$211</c:f>
              <c:numCache>
                <c:formatCode>0.000000000000000E+00</c:formatCode>
                <c:ptCount val="55"/>
                <c:pt idx="0">
                  <c:v>0.48990105329837819</c:v>
                </c:pt>
                <c:pt idx="1">
                  <c:v>0.49427426547385339</c:v>
                </c:pt>
                <c:pt idx="2">
                  <c:v>0.49720094111628543</c:v>
                </c:pt>
                <c:pt idx="3">
                  <c:v>0.49837608224321306</c:v>
                </c:pt>
                <c:pt idx="4">
                  <c:v>0.49768052371399041</c:v>
                </c:pt>
                <c:pt idx="5">
                  <c:v>0.49536892466035776</c:v>
                </c:pt>
                <c:pt idx="6">
                  <c:v>0.49181387405472266</c:v>
                </c:pt>
                <c:pt idx="7">
                  <c:v>0.48735707165845105</c:v>
                </c:pt>
                <c:pt idx="8">
                  <c:v>0.48226629791383452</c:v>
                </c:pt>
                <c:pt idx="9">
                  <c:v>0.47673780476131528</c:v>
                </c:pt>
                <c:pt idx="10">
                  <c:v>0.47091148123188964</c:v>
                </c:pt>
                <c:pt idx="11">
                  <c:v>0.46488632090520776</c:v>
                </c:pt>
                <c:pt idx="12">
                  <c:v>0.45873269972716491</c:v>
                </c:pt>
                <c:pt idx="13">
                  <c:v>0.45250122973927698</c:v>
                </c:pt>
                <c:pt idx="14">
                  <c:v>0.44622886980503479</c:v>
                </c:pt>
                <c:pt idx="15">
                  <c:v>0.4399430622996513</c:v>
                </c:pt>
                <c:pt idx="16">
                  <c:v>0.43366451813926754</c:v>
                </c:pt>
                <c:pt idx="17">
                  <c:v>0.42740909839568836</c:v>
                </c:pt>
                <c:pt idx="18">
                  <c:v>0.42118909825194034</c:v>
                </c:pt>
                <c:pt idx="19">
                  <c:v>0.41501413617391192</c:v>
                </c:pt>
                <c:pt idx="20">
                  <c:v>0.40889178108160135</c:v>
                </c:pt>
                <c:pt idx="21">
                  <c:v>0.40282800396900476</c:v>
                </c:pt>
                <c:pt idx="22">
                  <c:v>0.39682751027879015</c:v>
                </c:pt>
                <c:pt idx="23">
                  <c:v>0.39089398988188806</c:v>
                </c:pt>
                <c:pt idx="24">
                  <c:v>0.38503030898642859</c:v>
                </c:pt>
                <c:pt idx="25">
                  <c:v>0.31805312207088055</c:v>
                </c:pt>
                <c:pt idx="26">
                  <c:v>0.26238295810828871</c:v>
                </c:pt>
                <c:pt idx="27">
                  <c:v>0.21641415403051389</c:v>
                </c:pt>
                <c:pt idx="28">
                  <c:v>0.17849361659455681</c:v>
                </c:pt>
                <c:pt idx="29">
                  <c:v>0.14721692666253128</c:v>
                </c:pt>
                <c:pt idx="30">
                  <c:v>0.12142063689232582</c:v>
                </c:pt>
                <c:pt idx="31">
                  <c:v>0.10014452728983572</c:v>
                </c:pt>
                <c:pt idx="32">
                  <c:v>8.2596553969734074E-2</c:v>
                </c:pt>
                <c:pt idx="33">
                  <c:v>6.8123450137775127E-2</c:v>
                </c:pt>
                <c:pt idx="34">
                  <c:v>5.6186417398211494E-2</c:v>
                </c:pt>
                <c:pt idx="35">
                  <c:v>4.6341068948925646E-2</c:v>
                </c:pt>
                <c:pt idx="36">
                  <c:v>3.8220886305871622E-2</c:v>
                </c:pt>
                <c:pt idx="37">
                  <c:v>3.1523574728381389E-2</c:v>
                </c:pt>
                <c:pt idx="38">
                  <c:v>2.5999809520455722E-2</c:v>
                </c:pt>
                <c:pt idx="39">
                  <c:v>2.1443954276269047E-2</c:v>
                </c:pt>
                <c:pt idx="40">
                  <c:v>1.7686405534660828E-2</c:v>
                </c:pt>
                <c:pt idx="41">
                  <c:v>1.4587278852886333E-2</c:v>
                </c:pt>
                <c:pt idx="42">
                  <c:v>1.2031201247469614E-2</c:v>
                </c:pt>
                <c:pt idx="43">
                  <c:v>9.9230161373430673E-3</c:v>
                </c:pt>
                <c:pt idx="44">
                  <c:v>8.184240894705359E-3</c:v>
                </c:pt>
                <c:pt idx="45">
                  <c:v>6.7501451267922927E-3</c:v>
                </c:pt>
                <c:pt idx="46">
                  <c:v>5.5673409200644184E-3</c:v>
                </c:pt>
                <c:pt idx="47">
                  <c:v>4.5917953374363715E-3</c:v>
                </c:pt>
                <c:pt idx="48">
                  <c:v>3.7871911786315467E-3</c:v>
                </c:pt>
                <c:pt idx="49">
                  <c:v>3.1235749787385534E-3</c:v>
                </c:pt>
                <c:pt idx="50">
                  <c:v>2.5762419132289542E-3</c:v>
                </c:pt>
                <c:pt idx="51">
                  <c:v>2.1248160971496593E-3</c:v>
                </c:pt>
                <c:pt idx="52">
                  <c:v>1.7524920402554871E-3</c:v>
                </c:pt>
                <c:pt idx="53">
                  <c:v>1.4454090192928921E-3</c:v>
                </c:pt>
                <c:pt idx="54">
                  <c:v>1.1921350768296017E-3</c:v>
                </c:pt>
              </c:numCache>
            </c:numRef>
          </c:yVal>
        </c:ser>
        <c:ser>
          <c:idx val="3"/>
          <c:order val="2"/>
          <c:tx>
            <c:v>x=0.8, expected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expected!$B$220:$B$283</c:f>
              <c:numCache>
                <c:formatCode>General</c:formatCode>
                <c:ptCount val="64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7.5000000000000039E-2</c:v>
                </c:pt>
                <c:pt idx="26">
                  <c:v>0.10000000000000003</c:v>
                </c:pt>
                <c:pt idx="27">
                  <c:v>0.12500000000000003</c:v>
                </c:pt>
                <c:pt idx="28">
                  <c:v>0.15000000000000002</c:v>
                </c:pt>
                <c:pt idx="29">
                  <c:v>0.17500000000000002</c:v>
                </c:pt>
                <c:pt idx="30">
                  <c:v>0.2</c:v>
                </c:pt>
                <c:pt idx="31">
                  <c:v>0.22500000000000001</c:v>
                </c:pt>
                <c:pt idx="32">
                  <c:v>0.25</c:v>
                </c:pt>
                <c:pt idx="33">
                  <c:v>0.27500000000000002</c:v>
                </c:pt>
                <c:pt idx="34">
                  <c:v>0.30000000000000004</c:v>
                </c:pt>
                <c:pt idx="35">
                  <c:v>0.32500000000000007</c:v>
                </c:pt>
                <c:pt idx="36">
                  <c:v>0.35000000000000009</c:v>
                </c:pt>
                <c:pt idx="37">
                  <c:v>0.37500000000000011</c:v>
                </c:pt>
                <c:pt idx="38">
                  <c:v>0.40000000000000013</c:v>
                </c:pt>
                <c:pt idx="39">
                  <c:v>0.42500000000000016</c:v>
                </c:pt>
                <c:pt idx="40">
                  <c:v>0.45000000000000018</c:v>
                </c:pt>
                <c:pt idx="41">
                  <c:v>0.4750000000000002</c:v>
                </c:pt>
                <c:pt idx="42">
                  <c:v>0.50000000000000022</c:v>
                </c:pt>
                <c:pt idx="43">
                  <c:v>0.52500000000000024</c:v>
                </c:pt>
                <c:pt idx="44">
                  <c:v>0.55000000000000027</c:v>
                </c:pt>
                <c:pt idx="45">
                  <c:v>0.57500000000000029</c:v>
                </c:pt>
                <c:pt idx="46">
                  <c:v>0.60000000000000031</c:v>
                </c:pt>
                <c:pt idx="47">
                  <c:v>0.62500000000000033</c:v>
                </c:pt>
                <c:pt idx="48">
                  <c:v>0.65000000000000036</c:v>
                </c:pt>
                <c:pt idx="49">
                  <c:v>0.67500000000000038</c:v>
                </c:pt>
                <c:pt idx="50">
                  <c:v>0.7000000000000004</c:v>
                </c:pt>
                <c:pt idx="51">
                  <c:v>0.72500000000000042</c:v>
                </c:pt>
                <c:pt idx="52">
                  <c:v>0.75000000000000044</c:v>
                </c:pt>
                <c:pt idx="53">
                  <c:v>0.77500000000000047</c:v>
                </c:pt>
                <c:pt idx="54">
                  <c:v>0.80000000000000049</c:v>
                </c:pt>
                <c:pt idx="55">
                  <c:v>0.82500000000000051</c:v>
                </c:pt>
                <c:pt idx="56">
                  <c:v>0.85000000000000053</c:v>
                </c:pt>
                <c:pt idx="57">
                  <c:v>0.87500000000000056</c:v>
                </c:pt>
                <c:pt idx="58">
                  <c:v>0.90000000000000058</c:v>
                </c:pt>
                <c:pt idx="59">
                  <c:v>0.9250000000000006</c:v>
                </c:pt>
                <c:pt idx="60">
                  <c:v>0.95000000000000062</c:v>
                </c:pt>
                <c:pt idx="61">
                  <c:v>0.97500000000000064</c:v>
                </c:pt>
                <c:pt idx="62">
                  <c:v>1.0000000000000007</c:v>
                </c:pt>
                <c:pt idx="63">
                  <c:v>1.0250000000000006</c:v>
                </c:pt>
              </c:numCache>
            </c:numRef>
          </c:xVal>
          <c:yVal>
            <c:numRef>
              <c:f>expected!$P$220:$P$283</c:f>
              <c:numCache>
                <c:formatCode>0.000000000000000E+00</c:formatCode>
                <c:ptCount val="64"/>
                <c:pt idx="0">
                  <c:v>0.43861719672087557</c:v>
                </c:pt>
                <c:pt idx="1">
                  <c:v>0.37081824276580777</c:v>
                </c:pt>
                <c:pt idx="2">
                  <c:v>0.32545808202819587</c:v>
                </c:pt>
                <c:pt idx="3">
                  <c:v>0.29368279456631308</c:v>
                </c:pt>
                <c:pt idx="4">
                  <c:v>0.27003592577768204</c:v>
                </c:pt>
                <c:pt idx="5">
                  <c:v>0.25161089610642523</c:v>
                </c:pt>
                <c:pt idx="6">
                  <c:v>0.23675296556142203</c:v>
                </c:pt>
                <c:pt idx="7">
                  <c:v>0.22445225966890317</c:v>
                </c:pt>
                <c:pt idx="8">
                  <c:v>0.21405570288078282</c:v>
                </c:pt>
                <c:pt idx="9">
                  <c:v>0.20512045291245271</c:v>
                </c:pt>
                <c:pt idx="10">
                  <c:v>0.19733416270879758</c:v>
                </c:pt>
                <c:pt idx="11">
                  <c:v>0.19046906879325631</c:v>
                </c:pt>
                <c:pt idx="12">
                  <c:v>0.1843542991100392</c:v>
                </c:pt>
                <c:pt idx="13">
                  <c:v>0.17885851963634669</c:v>
                </c:pt>
                <c:pt idx="14">
                  <c:v>0.17387870124525764</c:v>
                </c:pt>
                <c:pt idx="15">
                  <c:v>0.16933263480341773</c:v>
                </c:pt>
                <c:pt idx="16">
                  <c:v>0.1651538068306368</c:v>
                </c:pt>
                <c:pt idx="17">
                  <c:v>0.16128779824775999</c:v>
                </c:pt>
                <c:pt idx="18">
                  <c:v>0.15768968821972626</c:v>
                </c:pt>
                <c:pt idx="19">
                  <c:v>0.15432213615372284</c:v>
                </c:pt>
                <c:pt idx="20">
                  <c:v>0.1511539317571155</c:v>
                </c:pt>
                <c:pt idx="21">
                  <c:v>0.14815887578207476</c:v>
                </c:pt>
                <c:pt idx="22">
                  <c:v>0.14531490000791691</c:v>
                </c:pt>
                <c:pt idx="23">
                  <c:v>0.14260336439999952</c:v>
                </c:pt>
                <c:pt idx="24">
                  <c:v>0.14000848844130312</c:v>
                </c:pt>
                <c:pt idx="25">
                  <c:v>0.11369953882585065</c:v>
                </c:pt>
                <c:pt idx="26">
                  <c:v>9.3554675831308415E-2</c:v>
                </c:pt>
                <c:pt idx="27">
                  <c:v>7.7133729731784215E-2</c:v>
                </c:pt>
                <c:pt idx="28">
                  <c:v>6.3614399005050518E-2</c:v>
                </c:pt>
                <c:pt idx="29">
                  <c:v>5.2467039496257292E-2</c:v>
                </c:pt>
                <c:pt idx="30">
                  <c:v>4.3273370614017856E-2</c:v>
                </c:pt>
                <c:pt idx="31">
                  <c:v>3.5690723230123393E-2</c:v>
                </c:pt>
                <c:pt idx="32">
                  <c:v>2.943676239433872E-2</c:v>
                </c:pt>
                <c:pt idx="33">
                  <c:v>2.4278661872345442E-2</c:v>
                </c:pt>
                <c:pt idx="34">
                  <c:v>2.0024397268318343E-2</c:v>
                </c:pt>
                <c:pt idx="35">
                  <c:v>1.6515592510444706E-2</c:v>
                </c:pt>
                <c:pt idx="36">
                  <c:v>1.3621623279797514E-2</c:v>
                </c:pt>
                <c:pt idx="37">
                  <c:v>1.123475410656598E-2</c:v>
                </c:pt>
                <c:pt idx="38">
                  <c:v>9.2661276297696347E-3</c:v>
                </c:pt>
                <c:pt idx="39">
                  <c:v>7.6424566516346965E-3</c:v>
                </c:pt>
                <c:pt idx="40">
                  <c:v>6.303295832497619E-3</c:v>
                </c:pt>
                <c:pt idx="41">
                  <c:v>5.1987914571270302E-3</c:v>
                </c:pt>
                <c:pt idx="42">
                  <c:v>4.2878255015975789E-3</c:v>
                </c:pt>
                <c:pt idx="43">
                  <c:v>3.5364849088043121E-3</c:v>
                </c:pt>
                <c:pt idx="44">
                  <c:v>2.9167990874490648E-3</c:v>
                </c:pt>
                <c:pt idx="45">
                  <c:v>2.4056986346423187E-3</c:v>
                </c:pt>
                <c:pt idx="46">
                  <c:v>1.9841565178839162E-3</c:v>
                </c:pt>
                <c:pt idx="47">
                  <c:v>1.6364797447069102E-3</c:v>
                </c:pt>
                <c:pt idx="48">
                  <c:v>1.3497251505602619E-3</c:v>
                </c:pt>
                <c:pt idx="49">
                  <c:v>1.1132175561275855E-3</c:v>
                </c:pt>
                <c:pt idx="50">
                  <c:v>9.1815235624546844E-4</c:v>
                </c:pt>
                <c:pt idx="51">
                  <c:v>7.5726774576890437E-4</c:v>
                </c:pt>
                <c:pt idx="52">
                  <c:v>6.2457438014634347E-4</c:v>
                </c:pt>
                <c:pt idx="53">
                  <c:v>5.1513240662204817E-4</c:v>
                </c:pt>
                <c:pt idx="54">
                  <c:v>4.2486756547722402E-4</c:v>
                </c:pt>
                <c:pt idx="55">
                  <c:v>3.5041951520434038E-4</c:v>
                </c:pt>
                <c:pt idx="56">
                  <c:v>2.8901673512808467E-4</c:v>
                </c:pt>
                <c:pt idx="57">
                  <c:v>2.3837334840038252E-4</c:v>
                </c:pt>
                <c:pt idx="58">
                  <c:v>1.9660402433938022E-4</c:v>
                </c:pt>
                <c:pt idx="59">
                  <c:v>1.6215379213248312E-4</c:v>
                </c:pt>
                <c:pt idx="60">
                  <c:v>1.3374015303753794E-4</c:v>
                </c:pt>
                <c:pt idx="61">
                  <c:v>1.1030533605955064E-4</c:v>
                </c:pt>
                <c:pt idx="62">
                  <c:v>9.0976919697372544E-5</c:v>
                </c:pt>
                <c:pt idx="63">
                  <c:v>7.5035353803317145E-5</c:v>
                </c:pt>
              </c:numCache>
            </c:numRef>
          </c:yVal>
        </c:ser>
        <c:ser>
          <c:idx val="1"/>
          <c:order val="3"/>
          <c:tx>
            <c:v>x=0, moose</c:v>
          </c:tx>
          <c:spPr>
            <a:ln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xVal>
            <c:numRef>
              <c:f>moose!$A$2:$A$32</c:f>
              <c:numCache>
                <c:formatCode>General</c:formatCode>
                <c:ptCount val="31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moose!$B$2:$B$32</c:f>
              <c:numCache>
                <c:formatCode>General</c:formatCode>
                <c:ptCount val="31"/>
                <c:pt idx="0">
                  <c:v>0.48638457767811</c:v>
                </c:pt>
                <c:pt idx="1">
                  <c:v>0.48992329686753</c:v>
                </c:pt>
                <c:pt idx="2">
                  <c:v>0.49197266401370998</c:v>
                </c:pt>
                <c:pt idx="3">
                  <c:v>0.49508920638706999</c:v>
                </c:pt>
                <c:pt idx="4">
                  <c:v>0.49906187442493</c:v>
                </c:pt>
                <c:pt idx="5">
                  <c:v>0.50316792675137001</c:v>
                </c:pt>
                <c:pt idx="6">
                  <c:v>0.50477186111765004</c:v>
                </c:pt>
                <c:pt idx="7">
                  <c:v>0.49482389384043002</c:v>
                </c:pt>
                <c:pt idx="8">
                  <c:v>0.46394962133135997</c:v>
                </c:pt>
                <c:pt idx="9">
                  <c:v>0.40726286416046997</c:v>
                </c:pt>
                <c:pt idx="10">
                  <c:v>0.33144480558609002</c:v>
                </c:pt>
                <c:pt idx="11">
                  <c:v>0.26565926274745</c:v>
                </c:pt>
                <c:pt idx="12">
                  <c:v>0.21264317033242</c:v>
                </c:pt>
                <c:pt idx="13">
                  <c:v>0.17011600453702</c:v>
                </c:pt>
                <c:pt idx="14">
                  <c:v>0.13604414746797</c:v>
                </c:pt>
                <c:pt idx="15">
                  <c:v>0.10872940138472</c:v>
                </c:pt>
                <c:pt idx="16">
                  <c:v>8.6872339470254994E-2</c:v>
                </c:pt>
                <c:pt idx="17">
                  <c:v>6.9390286569511003E-2</c:v>
                </c:pt>
                <c:pt idx="18">
                  <c:v>5.5412079572296997E-2</c:v>
                </c:pt>
                <c:pt idx="19">
                  <c:v>4.4239105627945002E-2</c:v>
                </c:pt>
                <c:pt idx="20">
                  <c:v>3.5310747923861997E-2</c:v>
                </c:pt>
                <c:pt idx="21">
                  <c:v>2.8178209453040001E-2</c:v>
                </c:pt>
                <c:pt idx="22">
                  <c:v>2.2481770966476002E-2</c:v>
                </c:pt>
                <c:pt idx="23">
                  <c:v>1.7928342987242E-2</c:v>
                </c:pt>
                <c:pt idx="24">
                  <c:v>1.4294385440321E-2</c:v>
                </c:pt>
                <c:pt idx="25">
                  <c:v>1.1395105756787999E-2</c:v>
                </c:pt>
                <c:pt idx="26">
                  <c:v>9.0824170367431005E-3</c:v>
                </c:pt>
                <c:pt idx="27">
                  <c:v>7.2380352759233001E-3</c:v>
                </c:pt>
                <c:pt idx="28">
                  <c:v>5.7673478920506E-3</c:v>
                </c:pt>
                <c:pt idx="29">
                  <c:v>4.5948667155794E-3</c:v>
                </c:pt>
                <c:pt idx="30">
                  <c:v>3.6602761047816999E-3</c:v>
                </c:pt>
              </c:numCache>
            </c:numRef>
          </c:yVal>
        </c:ser>
        <c:ser>
          <c:idx val="4"/>
          <c:order val="4"/>
          <c:tx>
            <c:v>x=0.3, moose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xVal>
            <c:numRef>
              <c:f>moose!$A$2:$A$446</c:f>
              <c:numCache>
                <c:formatCode>General</c:formatCode>
                <c:ptCount val="445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moose!$E$2:$E$446</c:f>
              <c:numCache>
                <c:formatCode>General</c:formatCode>
                <c:ptCount val="445"/>
                <c:pt idx="0">
                  <c:v>0.48638815621713</c:v>
                </c:pt>
                <c:pt idx="1">
                  <c:v>0.48992068743620998</c:v>
                </c:pt>
                <c:pt idx="2">
                  <c:v>0.49196730575887998</c:v>
                </c:pt>
                <c:pt idx="3">
                  <c:v>0.49505248033568</c:v>
                </c:pt>
                <c:pt idx="4">
                  <c:v>0.49808105507879002</c:v>
                </c:pt>
                <c:pt idx="5">
                  <c:v>0.49691097470397999</c:v>
                </c:pt>
                <c:pt idx="6">
                  <c:v>0.48669304615911002</c:v>
                </c:pt>
                <c:pt idx="7">
                  <c:v>0.46274936858644999</c:v>
                </c:pt>
                <c:pt idx="8">
                  <c:v>0.42326998830932999</c:v>
                </c:pt>
                <c:pt idx="9">
                  <c:v>0.36660968342073003</c:v>
                </c:pt>
                <c:pt idx="10">
                  <c:v>0.29696801543632001</c:v>
                </c:pt>
                <c:pt idx="11">
                  <c:v>0.23778818928378001</c:v>
                </c:pt>
                <c:pt idx="12">
                  <c:v>0.19029277595096999</c:v>
                </c:pt>
                <c:pt idx="13">
                  <c:v>0.15222684908212999</c:v>
                </c:pt>
                <c:pt idx="14">
                  <c:v>0.12173496272181</c:v>
                </c:pt>
                <c:pt idx="15">
                  <c:v>9.7288655318065007E-2</c:v>
                </c:pt>
                <c:pt idx="16">
                  <c:v>7.7728358734589997E-2</c:v>
                </c:pt>
                <c:pt idx="17">
                  <c:v>6.2084164864929001E-2</c:v>
                </c:pt>
                <c:pt idx="18">
                  <c:v>4.9576441042937E-2</c:v>
                </c:pt>
                <c:pt idx="19">
                  <c:v>3.9579320793022003E-2</c:v>
                </c:pt>
                <c:pt idx="20">
                  <c:v>3.159079706785E-2</c:v>
                </c:pt>
                <c:pt idx="21">
                  <c:v>2.5209406407959999E-2</c:v>
                </c:pt>
                <c:pt idx="22">
                  <c:v>2.0112987250511999E-2</c:v>
                </c:pt>
                <c:pt idx="23">
                  <c:v>1.6038779041207998E-2</c:v>
                </c:pt>
                <c:pt idx="24">
                  <c:v>1.278744952679E-2</c:v>
                </c:pt>
                <c:pt idx="25">
                  <c:v>1.0193542550709001E-2</c:v>
                </c:pt>
                <c:pt idx="26">
                  <c:v>8.1245748012276006E-3</c:v>
                </c:pt>
                <c:pt idx="27">
                  <c:v>6.4746226415907E-3</c:v>
                </c:pt>
                <c:pt idx="28">
                  <c:v>5.1589915878662998E-3</c:v>
                </c:pt>
                <c:pt idx="29">
                  <c:v>4.1101728494638001E-3</c:v>
                </c:pt>
                <c:pt idx="30">
                  <c:v>3.2741656687560999E-3</c:v>
                </c:pt>
              </c:numCache>
            </c:numRef>
          </c:yVal>
        </c:ser>
        <c:ser>
          <c:idx val="5"/>
          <c:order val="5"/>
          <c:tx>
            <c:v>x=0.8, moose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xVal>
            <c:numRef>
              <c:f>moose!$A$2:$A$446</c:f>
              <c:numCache>
                <c:formatCode>General</c:formatCode>
                <c:ptCount val="445"/>
                <c:pt idx="0">
                  <c:v>1.3225000000000001E-3</c:v>
                </c:pt>
                <c:pt idx="1">
                  <c:v>2.0113571875E-3</c:v>
                </c:pt>
                <c:pt idx="2">
                  <c:v>3.0590228625390998E-3</c:v>
                </c:pt>
                <c:pt idx="3">
                  <c:v>4.6523913960641004E-3</c:v>
                </c:pt>
                <c:pt idx="4">
                  <c:v>7.0757057644889997E-3</c:v>
                </c:pt>
                <c:pt idx="5">
                  <c:v>1.0761264004567001E-2</c:v>
                </c:pt>
                <c:pt idx="6">
                  <c:v>1.6366537392945999E-2</c:v>
                </c:pt>
                <c:pt idx="7">
                  <c:v>2.4891457557496999E-2</c:v>
                </c:pt>
                <c:pt idx="8">
                  <c:v>3.7856795512758001E-2</c:v>
                </c:pt>
                <c:pt idx="9">
                  <c:v>5.7575453875465997E-2</c:v>
                </c:pt>
                <c:pt idx="10">
                  <c:v>8.6143537750304006E-2</c:v>
                </c:pt>
                <c:pt idx="11">
                  <c:v>0.11614353775029999</c:v>
                </c:pt>
                <c:pt idx="12">
                  <c:v>0.14614353775030001</c:v>
                </c:pt>
                <c:pt idx="13">
                  <c:v>0.17614353775030001</c:v>
                </c:pt>
                <c:pt idx="14">
                  <c:v>0.2061435377503</c:v>
                </c:pt>
                <c:pt idx="15">
                  <c:v>0.2361435377503</c:v>
                </c:pt>
                <c:pt idx="16">
                  <c:v>0.26614353775029997</c:v>
                </c:pt>
                <c:pt idx="17">
                  <c:v>0.2961435377503</c:v>
                </c:pt>
                <c:pt idx="18">
                  <c:v>0.32614353775030003</c:v>
                </c:pt>
                <c:pt idx="19">
                  <c:v>0.3561435377503</c:v>
                </c:pt>
                <c:pt idx="20">
                  <c:v>0.38614353775030003</c:v>
                </c:pt>
                <c:pt idx="21">
                  <c:v>0.4161435377503</c:v>
                </c:pt>
                <c:pt idx="22">
                  <c:v>0.44614353775030002</c:v>
                </c:pt>
                <c:pt idx="23">
                  <c:v>0.47614353775029999</c:v>
                </c:pt>
                <c:pt idx="24">
                  <c:v>0.50614353775029997</c:v>
                </c:pt>
                <c:pt idx="25">
                  <c:v>0.53614353775029999</c:v>
                </c:pt>
                <c:pt idx="26">
                  <c:v>0.56614353775030002</c:v>
                </c:pt>
                <c:pt idx="27">
                  <c:v>0.59614353775030005</c:v>
                </c:pt>
                <c:pt idx="28">
                  <c:v>0.62614353775029996</c:v>
                </c:pt>
                <c:pt idx="29">
                  <c:v>0.65614353775029999</c:v>
                </c:pt>
                <c:pt idx="30">
                  <c:v>0.68614353775030001</c:v>
                </c:pt>
              </c:numCache>
            </c:numRef>
          </c:xVal>
          <c:yVal>
            <c:numRef>
              <c:f>moose!$J$2:$J$446</c:f>
              <c:numCache>
                <c:formatCode>General</c:formatCode>
                <c:ptCount val="445"/>
                <c:pt idx="0">
                  <c:v>0.47771328295318</c:v>
                </c:pt>
                <c:pt idx="1">
                  <c:v>0.45255903606685999</c:v>
                </c:pt>
                <c:pt idx="2">
                  <c:v>0.40906791772834</c:v>
                </c:pt>
                <c:pt idx="3">
                  <c:v>0.36046081843845001</c:v>
                </c:pt>
                <c:pt idx="4">
                  <c:v>0.3120733001164</c:v>
                </c:pt>
                <c:pt idx="5">
                  <c:v>0.26660834619429002</c:v>
                </c:pt>
                <c:pt idx="6">
                  <c:v>0.22617643459167</c:v>
                </c:pt>
                <c:pt idx="7">
                  <c:v>0.19098322534427001</c:v>
                </c:pt>
                <c:pt idx="8">
                  <c:v>0.16080589378098001</c:v>
                </c:pt>
                <c:pt idx="9">
                  <c:v>0.13329987878699001</c:v>
                </c:pt>
                <c:pt idx="10">
                  <c:v>0.10630907483003001</c:v>
                </c:pt>
                <c:pt idx="11">
                  <c:v>8.4837239833013001E-2</c:v>
                </c:pt>
                <c:pt idx="12">
                  <c:v>6.7839022253963002E-2</c:v>
                </c:pt>
                <c:pt idx="13">
                  <c:v>5.4257645780724999E-2</c:v>
                </c:pt>
                <c:pt idx="14">
                  <c:v>4.3385584402384998E-2</c:v>
                </c:pt>
                <c:pt idx="15">
                  <c:v>3.4661086692981E-2</c:v>
                </c:pt>
                <c:pt idx="16">
                  <c:v>2.7683575670389999E-2</c:v>
                </c:pt>
                <c:pt idx="17">
                  <c:v>2.2105166029182E-2</c:v>
                </c:pt>
                <c:pt idx="18">
                  <c:v>1.7649582246923999E-2</c:v>
                </c:pt>
                <c:pt idx="19">
                  <c:v>1.4089230967478E-2</c:v>
                </c:pt>
                <c:pt idx="20">
                  <c:v>1.124451612709E-2</c:v>
                </c:pt>
                <c:pt idx="21">
                  <c:v>8.9729561461883E-3</c:v>
                </c:pt>
                <c:pt idx="22">
                  <c:v>7.1589107236521001E-3</c:v>
                </c:pt>
                <c:pt idx="23">
                  <c:v>5.7072170110706996E-3</c:v>
                </c:pt>
                <c:pt idx="24">
                  <c:v>4.5491352367445998E-3</c:v>
                </c:pt>
                <c:pt idx="25">
                  <c:v>3.6254961389729002E-3</c:v>
                </c:pt>
                <c:pt idx="26">
                  <c:v>2.8894245160838998E-3</c:v>
                </c:pt>
                <c:pt idx="27">
                  <c:v>2.3025344975274001E-3</c:v>
                </c:pt>
                <c:pt idx="28">
                  <c:v>1.8345831540532E-3</c:v>
                </c:pt>
                <c:pt idx="29">
                  <c:v>1.4616488733344001E-3</c:v>
                </c:pt>
                <c:pt idx="30">
                  <c:v>1.1643898675758001E-3</c:v>
                </c:pt>
              </c:numCache>
            </c:numRef>
          </c:yVal>
        </c:ser>
        <c:axId val="147736832"/>
        <c:axId val="135016448"/>
      </c:scatterChart>
      <c:valAx>
        <c:axId val="147736832"/>
        <c:scaling>
          <c:orientation val="minMax"/>
          <c:max val="0.70000000000000007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35016448"/>
        <c:crosses val="autoZero"/>
        <c:crossBetween val="midCat"/>
      </c:valAx>
      <c:valAx>
        <c:axId val="13501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Porepressure</a:t>
                </a:r>
              </a:p>
            </c:rich>
          </c:tx>
          <c:layout/>
        </c:title>
        <c:numFmt formatCode="#,##0.0" sourceLinked="0"/>
        <c:tickLblPos val="nextTo"/>
        <c:crossAx val="1477368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3953" cy="60487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3268" cy="6041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nd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84"/>
  <sheetViews>
    <sheetView topLeftCell="H86" workbookViewId="0">
      <selection activeCell="B111" sqref="B111:P150"/>
    </sheetView>
  </sheetViews>
  <sheetFormatPr defaultRowHeight="14.4"/>
  <cols>
    <col min="3" max="3" width="22.21875" style="1" bestFit="1" customWidth="1"/>
    <col min="4" max="4" width="22.21875" bestFit="1" customWidth="1"/>
    <col min="5" max="5" width="21.88671875" bestFit="1" customWidth="1"/>
    <col min="6" max="6" width="22.21875" bestFit="1" customWidth="1"/>
    <col min="7" max="7" width="21.88671875" style="1" bestFit="1" customWidth="1"/>
    <col min="8" max="10" width="22.5546875" bestFit="1" customWidth="1"/>
    <col min="11" max="11" width="21.88671875" bestFit="1" customWidth="1"/>
    <col min="12" max="12" width="22.21875" bestFit="1" customWidth="1"/>
    <col min="13" max="13" width="21.88671875" bestFit="1" customWidth="1"/>
    <col min="14" max="14" width="22.21875" bestFit="1" customWidth="1"/>
    <col min="16" max="16" width="22.21875" bestFit="1" customWidth="1"/>
    <col min="17" max="17" width="21.5546875" bestFit="1" customWidth="1"/>
  </cols>
  <sheetData>
    <row r="2" spans="1:8">
      <c r="A2" t="s">
        <v>0</v>
      </c>
      <c r="B2" t="s">
        <v>1</v>
      </c>
      <c r="C2" s="1">
        <v>1</v>
      </c>
      <c r="E2" t="s">
        <v>8</v>
      </c>
      <c r="F2" t="s">
        <v>9</v>
      </c>
      <c r="G2" s="1">
        <f>C5</f>
        <v>0.75</v>
      </c>
    </row>
    <row r="3" spans="1:8">
      <c r="A3" t="s">
        <v>2</v>
      </c>
      <c r="B3" t="s">
        <v>3</v>
      </c>
      <c r="C3" s="1">
        <v>0.1</v>
      </c>
      <c r="E3" t="s">
        <v>23</v>
      </c>
      <c r="F3" t="s">
        <v>10</v>
      </c>
      <c r="G3" s="1">
        <f>C4+2*C5/3</f>
        <v>1</v>
      </c>
    </row>
    <row r="4" spans="1:8">
      <c r="A4" t="s">
        <v>4</v>
      </c>
      <c r="B4" t="s">
        <v>5</v>
      </c>
      <c r="C4" s="1">
        <v>0.5</v>
      </c>
      <c r="E4" t="s">
        <v>13</v>
      </c>
      <c r="F4" t="s">
        <v>14</v>
      </c>
      <c r="G4" s="1">
        <f>1/C6</f>
        <v>0.125</v>
      </c>
    </row>
    <row r="5" spans="1:8">
      <c r="A5" t="s">
        <v>6</v>
      </c>
      <c r="B5" t="s">
        <v>7</v>
      </c>
      <c r="C5" s="1">
        <v>0.75</v>
      </c>
      <c r="E5" t="s">
        <v>19</v>
      </c>
      <c r="F5" t="s">
        <v>20</v>
      </c>
      <c r="G5" s="1">
        <f>1/(C7/C6+(C8-C7)*(1-C8)/G3)</f>
        <v>4.7058823529411757</v>
      </c>
    </row>
    <row r="6" spans="1:8">
      <c r="A6" t="s">
        <v>11</v>
      </c>
      <c r="B6" t="s">
        <v>12</v>
      </c>
      <c r="C6" s="1">
        <v>8</v>
      </c>
      <c r="E6" t="s">
        <v>21</v>
      </c>
      <c r="F6" t="s">
        <v>22</v>
      </c>
      <c r="G6" s="1">
        <f>G3+C8*C8*G5</f>
        <v>2.6941176470588233</v>
      </c>
    </row>
    <row r="7" spans="1:8">
      <c r="A7" t="s">
        <v>15</v>
      </c>
      <c r="B7" t="s">
        <v>16</v>
      </c>
      <c r="C7" s="1">
        <v>0.1</v>
      </c>
      <c r="E7" t="s">
        <v>24</v>
      </c>
      <c r="F7" t="s">
        <v>25</v>
      </c>
      <c r="G7" s="1">
        <f>C8*G5/G6</f>
        <v>1.0480349344978164</v>
      </c>
    </row>
    <row r="8" spans="1:8">
      <c r="A8" t="s">
        <v>17</v>
      </c>
      <c r="B8" t="s">
        <v>18</v>
      </c>
      <c r="C8" s="1">
        <v>0.6</v>
      </c>
      <c r="E8" t="s">
        <v>26</v>
      </c>
      <c r="F8" t="s">
        <v>27</v>
      </c>
      <c r="G8" s="1">
        <f>(3*G3 - 2*G2)/(6*G3 +2*G2)</f>
        <v>0.2</v>
      </c>
    </row>
    <row r="9" spans="1:8">
      <c r="A9" t="s">
        <v>32</v>
      </c>
      <c r="B9" t="s">
        <v>33</v>
      </c>
      <c r="C9" s="1">
        <v>1.5</v>
      </c>
      <c r="E9" t="s">
        <v>28</v>
      </c>
      <c r="F9" t="s">
        <v>29</v>
      </c>
      <c r="G9" s="1">
        <f>(3*G6-2*G2)/(6*G6+2*G2)</f>
        <v>0.37262737262737261</v>
      </c>
    </row>
    <row r="10" spans="1:8">
      <c r="A10" t="s">
        <v>34</v>
      </c>
      <c r="B10" t="s">
        <v>35</v>
      </c>
      <c r="C10" s="1">
        <v>1</v>
      </c>
      <c r="E10" t="s">
        <v>30</v>
      </c>
      <c r="F10" t="s">
        <v>31</v>
      </c>
      <c r="G10" s="1">
        <f>2*C9*G7*G7*G2*(1-G8)*(1+G9)*(1+G9)/9/(1-G9)/(G9-G8)</f>
        <v>3.8216560509554123</v>
      </c>
    </row>
    <row r="14" spans="1:8" s="3" customFormat="1">
      <c r="A14" s="3" t="s">
        <v>50</v>
      </c>
      <c r="B14" s="3" t="s">
        <v>51</v>
      </c>
      <c r="C14" s="4">
        <v>1.4199881203041</v>
      </c>
      <c r="E14" s="3" t="s">
        <v>63</v>
      </c>
      <c r="F14" s="4">
        <f>SIN(C14)/(C14-SIN(C14)*COS(C14))</f>
        <v>0.77757303395902244</v>
      </c>
      <c r="G14" s="4" t="s">
        <v>75</v>
      </c>
      <c r="H14" s="4">
        <f>F14*COS(C14)</f>
        <v>0.11682040691266506</v>
      </c>
    </row>
    <row r="15" spans="1:8" s="3" customFormat="1">
      <c r="B15" s="3" t="s">
        <v>52</v>
      </c>
      <c r="C15" s="4">
        <v>4.6661775818232103</v>
      </c>
      <c r="E15" s="3" t="s">
        <v>64</v>
      </c>
      <c r="F15" s="4">
        <f t="shared" ref="F15:F25" si="0">SIN(C15)/(C15-SIN(C15)*COS(C15))</f>
        <v>-0.21621764855784409</v>
      </c>
      <c r="G15" s="4" t="s">
        <v>76</v>
      </c>
      <c r="H15" s="4">
        <f t="shared" ref="H15:H25" si="1">F15*COS(C15)</f>
        <v>9.98816410463561E-3</v>
      </c>
    </row>
    <row r="16" spans="1:8" s="3" customFormat="1">
      <c r="B16" s="3" t="s">
        <v>53</v>
      </c>
      <c r="C16" s="4">
        <v>7.8264173535287602</v>
      </c>
      <c r="E16" s="3" t="s">
        <v>65</v>
      </c>
      <c r="F16" s="4">
        <f t="shared" si="0"/>
        <v>0.1281750445346945</v>
      </c>
      <c r="G16" s="4" t="s">
        <v>77</v>
      </c>
      <c r="H16" s="4">
        <f t="shared" si="1"/>
        <v>3.5326054945807144E-3</v>
      </c>
    </row>
    <row r="17" spans="1:17" s="3" customFormat="1">
      <c r="B17" s="3" t="s">
        <v>54</v>
      </c>
      <c r="C17" s="4">
        <v>10.9759170305993</v>
      </c>
      <c r="E17" s="3" t="s">
        <v>66</v>
      </c>
      <c r="F17" s="4">
        <f t="shared" si="0"/>
        <v>-9.1254347828849447E-2</v>
      </c>
      <c r="G17" s="4" t="s">
        <v>78</v>
      </c>
      <c r="H17" s="4">
        <f t="shared" si="1"/>
        <v>1.7936946429829648E-3</v>
      </c>
    </row>
    <row r="18" spans="1:17" s="3" customFormat="1">
      <c r="B18" s="3" t="s">
        <v>55</v>
      </c>
      <c r="C18" s="4">
        <v>14.121888005073499</v>
      </c>
      <c r="E18" s="3" t="s">
        <v>67</v>
      </c>
      <c r="F18" s="4">
        <f t="shared" si="0"/>
        <v>7.0880472117706803E-2</v>
      </c>
      <c r="G18" s="4" t="s">
        <v>79</v>
      </c>
      <c r="H18" s="4">
        <f t="shared" si="1"/>
        <v>1.0829360672042537E-3</v>
      </c>
    </row>
    <row r="19" spans="1:17" s="3" customFormat="1">
      <c r="B19" s="3" t="s">
        <v>56</v>
      </c>
      <c r="C19" s="4">
        <v>17.266262797654999</v>
      </c>
      <c r="E19" s="3" t="s">
        <v>68</v>
      </c>
      <c r="F19" s="4">
        <f t="shared" si="0"/>
        <v>-5.7953831100658514E-2</v>
      </c>
      <c r="G19" s="4" t="s">
        <v>80</v>
      </c>
      <c r="H19" s="4">
        <f t="shared" si="1"/>
        <v>7.2421841725292806E-4</v>
      </c>
    </row>
    <row r="20" spans="1:17" s="3" customFormat="1">
      <c r="B20" s="3" t="s">
        <v>57</v>
      </c>
      <c r="C20" s="4">
        <v>20.4097800532561</v>
      </c>
      <c r="E20" s="3" t="s">
        <v>69</v>
      </c>
      <c r="F20" s="4">
        <f t="shared" si="0"/>
        <v>4.9018769905330953E-2</v>
      </c>
      <c r="G20" s="4" t="s">
        <v>81</v>
      </c>
      <c r="H20" s="4">
        <f t="shared" si="1"/>
        <v>5.182263439690106E-4</v>
      </c>
    </row>
    <row r="21" spans="1:17" s="3" customFormat="1">
      <c r="B21" s="3" t="s">
        <v>58</v>
      </c>
      <c r="C21" s="4">
        <v>23.5527834293833</v>
      </c>
      <c r="E21" s="3" t="s">
        <v>70</v>
      </c>
      <c r="F21" s="4">
        <f t="shared" si="0"/>
        <v>-4.2472564929244241E-2</v>
      </c>
      <c r="G21" s="4" t="s">
        <v>82</v>
      </c>
      <c r="H21" s="4">
        <f t="shared" si="1"/>
        <v>3.8910579414685927E-4</v>
      </c>
    </row>
    <row r="22" spans="1:17" s="3" customFormat="1">
      <c r="B22" s="3" t="s">
        <v>59</v>
      </c>
      <c r="C22" s="4">
        <v>26.6954545496239</v>
      </c>
      <c r="E22" s="3" t="s">
        <v>71</v>
      </c>
      <c r="F22" s="4">
        <f t="shared" si="0"/>
        <v>3.7469681787706474E-2</v>
      </c>
      <c r="G22" s="4" t="s">
        <v>83</v>
      </c>
      <c r="H22" s="4">
        <f t="shared" si="1"/>
        <v>3.0286436059698204E-4</v>
      </c>
    </row>
    <row r="23" spans="1:17" s="3" customFormat="1">
      <c r="B23" s="3" t="s">
        <v>60</v>
      </c>
      <c r="C23" s="4">
        <v>29.837898451329799</v>
      </c>
      <c r="E23" s="3" t="s">
        <v>72</v>
      </c>
      <c r="F23" s="4">
        <f t="shared" si="0"/>
        <v>-3.3521672605382073E-2</v>
      </c>
      <c r="G23" s="4" t="s">
        <v>84</v>
      </c>
      <c r="H23" s="4">
        <f t="shared" si="1"/>
        <v>2.42418503409535E-4</v>
      </c>
    </row>
    <row r="24" spans="1:17" s="3" customFormat="1">
      <c r="B24" s="3" t="s">
        <v>61</v>
      </c>
      <c r="C24" s="4">
        <v>32.980180110773901</v>
      </c>
      <c r="E24" s="3" t="s">
        <v>73</v>
      </c>
      <c r="F24" s="4">
        <f t="shared" si="0"/>
        <v>3.0326608488157887E-2</v>
      </c>
      <c r="G24" s="4" t="s">
        <v>85</v>
      </c>
      <c r="H24" s="4">
        <f t="shared" si="1"/>
        <v>1.9841806023982258E-4</v>
      </c>
    </row>
    <row r="25" spans="1:17" s="3" customFormat="1">
      <c r="B25" s="3" t="s">
        <v>62</v>
      </c>
      <c r="C25" s="4">
        <v>36.122341882297903</v>
      </c>
      <c r="E25" s="3" t="s">
        <v>74</v>
      </c>
      <c r="F25" s="4">
        <f t="shared" si="0"/>
        <v>-2.7687782644468618E-2</v>
      </c>
      <c r="G25" s="4" t="s">
        <v>86</v>
      </c>
      <c r="H25" s="4">
        <f t="shared" si="1"/>
        <v>1.6539569569074233E-4</v>
      </c>
    </row>
    <row r="26" spans="1:17">
      <c r="F26" s="1"/>
      <c r="H26" s="1"/>
    </row>
    <row r="27" spans="1:17">
      <c r="F27" s="1"/>
      <c r="H27" s="1"/>
    </row>
    <row r="28" spans="1:17">
      <c r="F28" s="1"/>
      <c r="H28" s="1"/>
    </row>
    <row r="29" spans="1:17" s="11" customFormat="1">
      <c r="A29" s="11" t="s">
        <v>87</v>
      </c>
      <c r="C29" s="12"/>
      <c r="F29" s="12"/>
      <c r="G29" s="12"/>
      <c r="H29" s="12"/>
    </row>
    <row r="30" spans="1:17" s="11" customFormat="1">
      <c r="B30" s="11" t="s">
        <v>36</v>
      </c>
      <c r="C30" s="12" t="s">
        <v>88</v>
      </c>
      <c r="D30" s="11" t="s">
        <v>89</v>
      </c>
      <c r="E30" s="11" t="s">
        <v>90</v>
      </c>
      <c r="F30" s="12" t="s">
        <v>91</v>
      </c>
      <c r="G30" s="12" t="s">
        <v>92</v>
      </c>
      <c r="H30" s="12" t="s">
        <v>93</v>
      </c>
      <c r="I30" s="12" t="s">
        <v>94</v>
      </c>
      <c r="J30" s="12" t="s">
        <v>95</v>
      </c>
      <c r="K30" s="12" t="s">
        <v>96</v>
      </c>
      <c r="L30" s="12" t="s">
        <v>97</v>
      </c>
      <c r="M30" s="12" t="s">
        <v>98</v>
      </c>
      <c r="N30" s="12" t="s">
        <v>99</v>
      </c>
      <c r="P30" s="12" t="s">
        <v>100</v>
      </c>
      <c r="Q30" s="12" t="s">
        <v>101</v>
      </c>
    </row>
    <row r="31" spans="1:17" s="11" customFormat="1">
      <c r="B31" s="11">
        <v>0</v>
      </c>
      <c r="C31" s="12">
        <f>$H$14*EXP(-POWER($C$14,2)*$G$10*B31/POWER($C$2,2))</f>
        <v>0.11682040691266506</v>
      </c>
      <c r="D31" s="12">
        <f>$H$15*EXP(-POWER($C$15,2)*$G$10*B31/POWER($C$2,2))</f>
        <v>9.98816410463561E-3</v>
      </c>
      <c r="E31" s="12">
        <f>$H$16*EXP(-POWER($C$16,2)*$G$10*B31/POWER($C$2,2))</f>
        <v>3.5326054945807144E-3</v>
      </c>
      <c r="F31" s="12">
        <f>$H$17*EXP(-POWER($C$17,2)*$G$10*B31/POWER($C$2,2))</f>
        <v>1.7936946429829648E-3</v>
      </c>
      <c r="G31" s="12">
        <f>$H$18*EXP(-POWER($C$18,2)*$G$10*B31/POWER($C$2,2))</f>
        <v>1.0829360672042537E-3</v>
      </c>
      <c r="H31" s="12">
        <f>$H$19*EXP(-POWER($C$19,2)*$G$10*B31/POWER($C$2,2))</f>
        <v>7.2421841725292806E-4</v>
      </c>
      <c r="I31" s="12">
        <f>$H$20*EXP(-POWER($C$20,2)*$G$10*B31/POWER($C$2,2))</f>
        <v>5.182263439690106E-4</v>
      </c>
      <c r="J31" s="12">
        <f>$H$21*EXP(-POWER($C$21,2)*$G$10*B31/POWER($C$2,2))</f>
        <v>3.8910579414685927E-4</v>
      </c>
      <c r="K31" s="12">
        <f>$H$22*EXP(-POWER($C$22,2)*$G$10*B31/POWER($C$2,2))</f>
        <v>3.0286436059698204E-4</v>
      </c>
      <c r="L31" s="12">
        <f>$H$23*EXP(-POWER($C$23,2)*$G$10*B31/POWER($C$2,2))</f>
        <v>2.42418503409535E-4</v>
      </c>
      <c r="M31" s="12">
        <f>$H$24*EXP(-POWER($C$24,2)*$G$10*B31/POWER($C$2,2))</f>
        <v>1.9841806023982258E-4</v>
      </c>
      <c r="N31" s="12">
        <f>$H$25*EXP(-POWER($C$25,2)*$G$10*B31/POWER($C$2,2))</f>
        <v>1.6539569569074233E-4</v>
      </c>
      <c r="P31" s="12">
        <f>-C10*C3*(1-G9)/2/G2/C2</f>
        <v>-4.1824841824841835E-2</v>
      </c>
      <c r="Q31" s="12">
        <f>C10*G9/2/G2</f>
        <v>0.24841824841824842</v>
      </c>
    </row>
    <row r="32" spans="1:17" s="11" customFormat="1">
      <c r="B32" s="11">
        <f>B31+0.002</f>
        <v>2E-3</v>
      </c>
      <c r="C32" s="12">
        <f>$H$14*EXP(-POWER($C$14,2)*$G$10*B32/POWER($C$2,2))</f>
        <v>0.11503380655433543</v>
      </c>
      <c r="D32" s="12">
        <f>$H$15*EXP(-POWER($C$15,2)*$G$10*B32/POWER($C$2,2))</f>
        <v>8.4568886856500533E-3</v>
      </c>
      <c r="E32" s="12">
        <f>$H$16*EXP(-POWER($C$16,2)*$G$10*B32/POWER($C$2,2))</f>
        <v>2.2119209938285117E-3</v>
      </c>
      <c r="F32" s="12">
        <f>$H$17*EXP(-POWER($C$17,2)*$G$10*B32/POWER($C$2,2))</f>
        <v>7.1425299973278025E-4</v>
      </c>
      <c r="G32" s="12">
        <f>$H$18*EXP(-POWER($C$18,2)*$G$10*B32/POWER($C$2,2))</f>
        <v>2.3583747443720428E-4</v>
      </c>
      <c r="H32" s="12">
        <f>$H$19*EXP(-POWER($C$19,2)*$G$10*B32/POWER($C$2,2))</f>
        <v>7.4175918045039878E-5</v>
      </c>
      <c r="I32" s="12">
        <f>$H$20*EXP(-POWER($C$20,2)*$G$10*B32/POWER($C$2,2))</f>
        <v>2.1467082756150585E-5</v>
      </c>
      <c r="J32" s="12">
        <f>$H$21*EXP(-POWER($C$21,2)*$G$10*B32/POWER($C$2,2))</f>
        <v>5.6060657278968015E-6</v>
      </c>
      <c r="K32" s="12">
        <f>$H$22*EXP(-POWER($C$22,2)*$G$10*B32/POWER($C$2,2))</f>
        <v>1.3051257115638048E-6</v>
      </c>
      <c r="L32" s="12">
        <f>$H$23*EXP(-POWER($C$23,2)*$G$10*B32/POWER($C$2,2))</f>
        <v>2.6869548002084297E-7</v>
      </c>
      <c r="M32" s="12">
        <f>$H$24*EXP(-POWER($C$24,2)*$G$10*B32/POWER($C$2,2))</f>
        <v>4.86455303674141E-8</v>
      </c>
      <c r="N32" s="12">
        <f>$H$25*EXP(-POWER($C$25,2)*$G$10*B32/POWER($C$2,2))</f>
        <v>7.713115212815355E-9</v>
      </c>
      <c r="P32" s="12">
        <f>-$C$10*(1-$G$8)*$C$3/2/$G$2/$C$2+$C$10*(1-$G$9)*$C$3/$G$2/$C$2*SUM(C32:N32)</f>
        <v>-4.2730268667421661E-2</v>
      </c>
      <c r="Q32" s="12">
        <f>$C$10*($G$8)/2/$G$2+$C$10*(1-$G$9)/$G$2*SUM(D32:O32)</f>
        <v>0.14313856471955949</v>
      </c>
    </row>
    <row r="33" spans="2:17" s="11" customFormat="1">
      <c r="B33" s="11">
        <f>B32+0.004</f>
        <v>6.0000000000000001E-3</v>
      </c>
      <c r="C33" s="12">
        <f>$H$14*EXP(-POWER($C$14,2)*$G$10*B33/POWER($C$2,2))</f>
        <v>0.11154215842443486</v>
      </c>
      <c r="D33" s="12">
        <f>$H$15*EXP(-POWER($C$15,2)*$G$10*B33/POWER($C$2,2))</f>
        <v>6.0626221834972262E-3</v>
      </c>
      <c r="E33" s="12">
        <f>$H$16*EXP(-POWER($C$16,2)*$G$10*B33/POWER($C$2,2))</f>
        <v>8.6719856727803847E-4</v>
      </c>
      <c r="F33" s="12">
        <f>$H$17*EXP(-POWER($C$17,2)*$G$10*B33/POWER($C$2,2))</f>
        <v>1.1325547265499296E-4</v>
      </c>
      <c r="G33" s="12">
        <f>$H$18*EXP(-POWER($C$18,2)*$G$10*B33/POWER($C$2,2))</f>
        <v>1.1184918138226798E-5</v>
      </c>
      <c r="H33" s="12">
        <f>$H$19*EXP(-POWER($C$19,2)*$G$10*B33/POWER($C$2,2))</f>
        <v>7.7812552251798781E-7</v>
      </c>
      <c r="I33" s="12">
        <f>$H$20*EXP(-POWER($C$20,2)*$G$10*B33/POWER($C$2,2))</f>
        <v>3.6836649220202254E-8</v>
      </c>
      <c r="J33" s="12">
        <f>$H$21*EXP(-POWER($C$21,2)*$G$10*B33/POWER($C$2,2))</f>
        <v>1.1636949780608446E-9</v>
      </c>
      <c r="K33" s="12">
        <f>$H$22*EXP(-POWER($C$22,2)*$G$10*B33/POWER($C$2,2))</f>
        <v>2.4235986098585128E-11</v>
      </c>
      <c r="L33" s="12">
        <f>$H$23*EXP(-POWER($C$23,2)*$G$10*B33/POWER($C$2,2))</f>
        <v>3.3010306058631652E-13</v>
      </c>
      <c r="M33" s="12">
        <f>$H$24*EXP(-POWER($C$24,2)*$G$10*B33/POWER($C$2,2))</f>
        <v>2.9239263493884802E-15</v>
      </c>
      <c r="N33" s="12">
        <f>$H$25*EXP(-POWER($C$25,2)*$G$10*B33/POWER($C$2,2))</f>
        <v>1.677417036032159E-17</v>
      </c>
      <c r="P33" s="12">
        <f t="shared" ref="P33:P35" si="2">-$C$10*(1-$G$8)*$C$3/2/$G$2/$C$2+$C$10*(1-$G$9)*$C$3/$G$2/$C$2*SUM(C33:N33)</f>
        <v>-4.3412712083926247E-2</v>
      </c>
      <c r="Q33" s="12">
        <f t="shared" ref="Q33:Q35" si="3">$C$10*($G$8)/2/$G$2+$C$10*(1-$G$9)/$G$2*SUM(D33:O33)</f>
        <v>0.13923488316933555</v>
      </c>
    </row>
    <row r="34" spans="2:17" s="11" customFormat="1">
      <c r="B34" s="11">
        <f>B33+0.008</f>
        <v>1.4E-2</v>
      </c>
      <c r="C34" s="12">
        <f>$H$14*EXP(-POWER($C$14,2)*$G$10*B34/POWER($C$2,2))</f>
        <v>0.1048735936890007</v>
      </c>
      <c r="D34" s="12">
        <f>$H$15*EXP(-POWER($C$15,2)*$G$10*B34/POWER($C$2,2))</f>
        <v>3.1157333611643244E-3</v>
      </c>
      <c r="E34" s="12">
        <f>$H$16*EXP(-POWER($C$16,2)*$G$10*B34/POWER($C$2,2))</f>
        <v>1.3329579027092204E-4</v>
      </c>
      <c r="F34" s="12">
        <f>$H$17*EXP(-POWER($C$17,2)*$G$10*B34/POWER($C$2,2))</f>
        <v>2.8475636775459698E-6</v>
      </c>
      <c r="G34" s="12">
        <f>$H$18*EXP(-POWER($C$18,2)*$G$10*B34/POWER($C$2,2))</f>
        <v>2.5157808028893479E-8</v>
      </c>
      <c r="H34" s="12">
        <f>$H$19*EXP(-POWER($C$19,2)*$G$10*B34/POWER($C$2,2))</f>
        <v>8.5629443387580918E-11</v>
      </c>
      <c r="I34" s="12">
        <f>$H$20*EXP(-POWER($C$20,2)*$G$10*B34/POWER($C$2,2))</f>
        <v>1.0846616731119692E-13</v>
      </c>
      <c r="J34" s="12">
        <f>$H$21*EXP(-POWER($C$21,2)*$G$10*B34/POWER($C$2,2))</f>
        <v>5.014193733011721E-17</v>
      </c>
      <c r="K34" s="12">
        <f>$H$22*EXP(-POWER($C$22,2)*$G$10*B34/POWER($C$2,2))</f>
        <v>8.3575193938236626E-21</v>
      </c>
      <c r="L34" s="12">
        <f>$H$23*EXP(-POWER($C$23,2)*$G$10*B34/POWER($C$2,2))</f>
        <v>4.9822777096861479E-25</v>
      </c>
      <c r="M34" s="12">
        <f>$H$24*EXP(-POWER($C$24,2)*$G$10*B34/POWER($C$2,2))</f>
        <v>1.056363535782688E-29</v>
      </c>
      <c r="N34" s="12">
        <f>$H$25*EXP(-POWER($C$25,2)*$G$10*B34/POWER($C$2,2))</f>
        <v>7.9334759800704013E-35</v>
      </c>
      <c r="P34" s="12">
        <f t="shared" si="2"/>
        <v>-4.4288669827941378E-2</v>
      </c>
      <c r="Q34" s="12">
        <f t="shared" si="3"/>
        <v>0.13605353903434927</v>
      </c>
    </row>
    <row r="35" spans="2:17" s="11" customFormat="1">
      <c r="B35" s="11">
        <f>B34+0.016</f>
        <v>0.03</v>
      </c>
      <c r="C35" s="12">
        <f>$H$14*EXP(-POWER($C$14,2)*$G$10*B35/POWER($C$2,2))</f>
        <v>9.2708672445972681E-2</v>
      </c>
      <c r="D35" s="12">
        <f>$H$15*EXP(-POWER($C$15,2)*$G$10*B35/POWER($C$2,2))</f>
        <v>8.2292422054035469E-4</v>
      </c>
      <c r="E35" s="12">
        <f>$H$16*EXP(-POWER($C$16,2)*$G$10*B35/POWER($C$2,2))</f>
        <v>3.1492866924334599E-6</v>
      </c>
      <c r="F35" s="12">
        <f>$H$17*EXP(-POWER($C$17,2)*$G$10*B35/POWER($C$2,2))</f>
        <v>1.8001220017844544E-9</v>
      </c>
      <c r="G35" s="12">
        <f>$H$18*EXP(-POWER($C$18,2)*$G$10*B35/POWER($C$2,2))</f>
        <v>1.2727783425048892E-13</v>
      </c>
      <c r="H35" s="12">
        <f>$H$19*EXP(-POWER($C$19,2)*$G$10*B35/POWER($C$2,2))</f>
        <v>1.0369791926683672E-18</v>
      </c>
      <c r="I35" s="12">
        <f>$H$20*EXP(-POWER($C$20,2)*$G$10*B35/POWER($C$2,2))</f>
        <v>9.4042171005667055E-25</v>
      </c>
      <c r="J35" s="12">
        <f>$H$21*EXP(-POWER($C$21,2)*$G$10*B35/POWER($C$2,2))</f>
        <v>9.3094711201703425E-32</v>
      </c>
      <c r="K35" s="12">
        <f>$H$22*EXP(-POWER($C$22,2)*$G$10*B35/POWER($C$2,2))</f>
        <v>9.9382699628346604E-40</v>
      </c>
      <c r="L35" s="12">
        <f>$H$23*EXP(-POWER($C$23,2)*$G$10*B35/POWER($C$2,2))</f>
        <v>1.1349708089912736E-48</v>
      </c>
      <c r="M35" s="12">
        <f>$H$24*EXP(-POWER($C$24,2)*$G$10*B35/POWER($C$2,2))</f>
        <v>1.3788192771945737E-58</v>
      </c>
      <c r="N35" s="12">
        <f>$H$25*EXP(-POWER($C$25,2)*$G$10*B35/POWER($C$2,2))</f>
        <v>1.7746325157959025E-69</v>
      </c>
      <c r="P35" s="12">
        <f t="shared" si="2"/>
        <v>-4.5509181273503896E-2</v>
      </c>
      <c r="Q35" s="12">
        <f t="shared" si="3"/>
        <v>0.13402434271475022</v>
      </c>
    </row>
    <row r="36" spans="2:17" s="11" customFormat="1">
      <c r="B36" s="11">
        <f t="shared" ref="B36:B80" si="4">B35+0.016</f>
        <v>4.5999999999999999E-2</v>
      </c>
      <c r="C36" s="12">
        <f>$H$14*EXP(-POWER($C$14,2)*$G$10*B36/POWER($C$2,2))</f>
        <v>8.1954833856295123E-2</v>
      </c>
      <c r="D36" s="12">
        <f>$H$15*EXP(-POWER($C$15,2)*$G$10*B36/POWER($C$2,2))</f>
        <v>2.1734988018964646E-4</v>
      </c>
      <c r="E36" s="12">
        <f>$H$16*EXP(-POWER($C$16,2)*$G$10*B36/POWER($C$2,2))</f>
        <v>7.4406000752013517E-8</v>
      </c>
      <c r="F36" s="12">
        <f>$H$17*EXP(-POWER($C$17,2)*$G$10*B36/POWER($C$2,2))</f>
        <v>1.1379690107934942E-12</v>
      </c>
      <c r="G36" s="12">
        <f>$H$18*EXP(-POWER($C$18,2)*$G$10*B36/POWER($C$2,2))</f>
        <v>6.4392124595631501E-19</v>
      </c>
      <c r="H36" s="12">
        <f>$H$19*EXP(-POWER($C$19,2)*$G$10*B36/POWER($C$2,2))</f>
        <v>1.2557898352321882E-26</v>
      </c>
      <c r="I36" s="12">
        <f>$H$20*EXP(-POWER($C$20,2)*$G$10*B36/POWER($C$2,2))</f>
        <v>8.1536299720863638E-36</v>
      </c>
      <c r="J36" s="12">
        <f>$H$21*EXP(-POWER($C$21,2)*$G$10*B36/POWER($C$2,2))</f>
        <v>1.7284185085770423E-46</v>
      </c>
      <c r="K36" s="12">
        <f>$H$22*EXP(-POWER($C$22,2)*$G$10*B36/POWER($C$2,2))</f>
        <v>1.1818005463101209E-58</v>
      </c>
      <c r="L36" s="12">
        <f>$H$23*EXP(-POWER($C$23,2)*$G$10*B36/POWER($C$2,2))</f>
        <v>2.5854816056478581E-72</v>
      </c>
      <c r="M36" s="12">
        <f>$H$24*EXP(-POWER($C$24,2)*$G$10*B36/POWER($C$2,2))</f>
        <v>1.799704869360855E-87</v>
      </c>
      <c r="N36" s="12">
        <f>$H$25*EXP(-POWER($C$25,2)*$G$10*B36/POWER($C$2,2))</f>
        <v>3.9696604288353151E-104</v>
      </c>
      <c r="P36" s="12">
        <f t="shared" ref="P36:P80" si="5">-$C$10*(1-$G$8)*$C$3/2/$G$2/$C$2+$C$10*(1-$G$9)*$C$3/$G$2/$C$2*SUM(C36:N36)</f>
        <v>-4.6459649934839094E-2</v>
      </c>
      <c r="Q36" s="12">
        <f t="shared" ref="Q36:Q80" si="6">$C$10*($G$8)/2/$G$2+$C$10*(1-$G$9)/$G$2*SUM(D36:O36)</f>
        <v>0.1335152080618611</v>
      </c>
    </row>
    <row r="37" spans="2:17" s="11" customFormat="1">
      <c r="B37" s="11">
        <f t="shared" si="4"/>
        <v>6.2E-2</v>
      </c>
      <c r="C37" s="12">
        <f>$H$14*EXP(-POWER($C$14,2)*$G$10*B37/POWER($C$2,2))</f>
        <v>7.2448397924445851E-2</v>
      </c>
      <c r="D37" s="12">
        <f>$H$15*EXP(-POWER($C$15,2)*$G$10*B37/POWER($C$2,2))</f>
        <v>5.740622190878517E-5</v>
      </c>
      <c r="E37" s="12">
        <f>$H$16*EXP(-POWER($C$16,2)*$G$10*B37/POWER($C$2,2))</f>
        <v>1.7579386980582506E-9</v>
      </c>
      <c r="F37" s="12">
        <f>$H$17*EXP(-POWER($C$17,2)*$G$10*B37/POWER($C$2,2))</f>
        <v>7.1938094653730057E-16</v>
      </c>
      <c r="G37" s="12">
        <f>$H$18*EXP(-POWER($C$18,2)*$G$10*B37/POWER($C$2,2))</f>
        <v>3.2577123380172679E-24</v>
      </c>
      <c r="H37" s="12">
        <f>$H$19*EXP(-POWER($C$19,2)*$G$10*B37/POWER($C$2,2))</f>
        <v>1.5207712183833692E-34</v>
      </c>
      <c r="I37" s="12">
        <f>$H$20*EXP(-POWER($C$20,2)*$G$10*B37/POWER($C$2,2))</f>
        <v>7.0693478266999296E-47</v>
      </c>
      <c r="J37" s="12">
        <f>$H$21*EXP(-POWER($C$21,2)*$G$10*B37/POWER($C$2,2))</f>
        <v>3.2090228351629752E-61</v>
      </c>
      <c r="K37" s="12">
        <f>$H$22*EXP(-POWER($C$22,2)*$G$10*B37/POWER($C$2,2))</f>
        <v>1.4053276239041688E-77</v>
      </c>
      <c r="L37" s="12">
        <f>$H$23*EXP(-POWER($C$23,2)*$G$10*B37/POWER($C$2,2))</f>
        <v>5.8897683360549936E-96</v>
      </c>
      <c r="M37" s="12">
        <f>$H$24*EXP(-POWER($C$24,2)*$G$10*B37/POWER($C$2,2))</f>
        <v>2.3490660961683855E-116</v>
      </c>
      <c r="N37" s="12">
        <f>$H$25*EXP(-POWER($C$25,2)*$G$10*B37/POWER($C$2,2))</f>
        <v>8.8796997575541165E-139</v>
      </c>
      <c r="P37" s="12">
        <f t="shared" si="5"/>
        <v>-4.7268245606673781E-2</v>
      </c>
      <c r="Q37" s="12">
        <f t="shared" si="6"/>
        <v>0.13338135492686604</v>
      </c>
    </row>
    <row r="38" spans="2:17" s="11" customFormat="1">
      <c r="B38" s="11">
        <f t="shared" si="4"/>
        <v>7.8E-2</v>
      </c>
      <c r="C38" s="12">
        <f>$H$14*EXP(-POWER($C$14,2)*$G$10*B38/POWER($C$2,2))</f>
        <v>6.4044670885702495E-2</v>
      </c>
      <c r="D38" s="12">
        <f>$H$15*EXP(-POWER($C$15,2)*$G$10*B38/POWER($C$2,2))</f>
        <v>1.5162070993392092E-5</v>
      </c>
      <c r="E38" s="12">
        <f>$H$16*EXP(-POWER($C$16,2)*$G$10*B38/POWER($C$2,2))</f>
        <v>4.1533591846046065E-11</v>
      </c>
      <c r="F38" s="12">
        <f>$H$17*EXP(-POWER($C$17,2)*$G$10*B38/POWER($C$2,2))</f>
        <v>4.5476541217941326E-19</v>
      </c>
      <c r="G38" s="12">
        <f>$H$18*EXP(-POWER($C$18,2)*$G$10*B38/POWER($C$2,2))</f>
        <v>1.6481347282630036E-29</v>
      </c>
      <c r="H38" s="12">
        <f>$H$19*EXP(-POWER($C$19,2)*$G$10*B38/POWER($C$2,2))</f>
        <v>1.8416657260453589E-42</v>
      </c>
      <c r="I38" s="12">
        <f>$H$20*EXP(-POWER($C$20,2)*$G$10*B38/POWER($C$2,2))</f>
        <v>6.1292551741931016E-58</v>
      </c>
      <c r="J38" s="12">
        <f>$H$21*EXP(-POWER($C$21,2)*$G$10*B38/POWER($C$2,2))</f>
        <v>5.9579479770066389E-76</v>
      </c>
      <c r="K38" s="12">
        <f>$H$22*EXP(-POWER($C$22,2)*$G$10*B38/POWER($C$2,2))</f>
        <v>1.6711328630490984E-96</v>
      </c>
      <c r="L38" s="12">
        <f>$H$23*EXP(-POWER($C$23,2)*$G$10*B38/POWER($C$2,2))</f>
        <v>1.3416986211241178E-119</v>
      </c>
      <c r="M38" s="12">
        <f>$H$24*EXP(-POWER($C$24,2)*$G$10*B38/POWER($C$2,2))</f>
        <v>3.0661202389965361E-145</v>
      </c>
      <c r="N38" s="12">
        <f>$H$25*EXP(-POWER($C$25,2)*$G$10*B38/POWER($C$2,2))</f>
        <v>1.9862925103506946E-173</v>
      </c>
      <c r="P38" s="12">
        <f t="shared" si="5"/>
        <v>-4.7974748568379882E-2</v>
      </c>
      <c r="Q38" s="12">
        <f t="shared" si="6"/>
        <v>0.13334601639249677</v>
      </c>
    </row>
    <row r="39" spans="2:17" s="11" customFormat="1">
      <c r="B39" s="11">
        <f t="shared" si="4"/>
        <v>9.4E-2</v>
      </c>
      <c r="C39" s="12">
        <f>$H$14*EXP(-POWER($C$14,2)*$G$10*B39/POWER($C$2,2))</f>
        <v>5.661574287861415E-2</v>
      </c>
      <c r="D39" s="12">
        <f>$H$15*EXP(-POWER($C$15,2)*$G$10*B39/POWER($C$2,2))</f>
        <v>4.0045902545884323E-6</v>
      </c>
      <c r="E39" s="12">
        <f>$H$16*EXP(-POWER($C$16,2)*$G$10*B39/POWER($C$2,2))</f>
        <v>9.8128521406313004E-13</v>
      </c>
      <c r="F39" s="12">
        <f>$H$17*EXP(-POWER($C$17,2)*$G$10*B39/POWER($C$2,2))</f>
        <v>2.8748548472153484E-22</v>
      </c>
      <c r="G39" s="12">
        <f>$H$18*EXP(-POWER($C$18,2)*$G$10*B39/POWER($C$2,2))</f>
        <v>8.3382073082605142E-35</v>
      </c>
      <c r="H39" s="12">
        <f>$H$19*EXP(-POWER($C$19,2)*$G$10*B39/POWER($C$2,2))</f>
        <v>2.230271460618289E-50</v>
      </c>
      <c r="I39" s="12">
        <f>$H$20*EXP(-POWER($C$20,2)*$G$10*B39/POWER($C$2,2))</f>
        <v>5.3141774759597024E-69</v>
      </c>
      <c r="J39" s="12">
        <f>$H$21*EXP(-POWER($C$21,2)*$G$10*B39/POWER($C$2,2))</f>
        <v>1.1061667654014909E-90</v>
      </c>
      <c r="K39" s="12">
        <f>$H$22*EXP(-POWER($C$22,2)*$G$10*B39/POWER($C$2,2))</f>
        <v>1.9872128025236589E-115</v>
      </c>
      <c r="L39" s="12">
        <f>$H$23*EXP(-POWER($C$23,2)*$G$10*B39/POWER($C$2,2))</f>
        <v>3.0564108589917242E-143</v>
      </c>
      <c r="M39" s="12">
        <f>$H$24*EXP(-POWER($C$24,2)*$G$10*B39/POWER($C$2,2))</f>
        <v>4.00205568302994E-174</v>
      </c>
      <c r="N39" s="12">
        <f>$H$25*EXP(-POWER($C$25,2)*$G$10*B39/POWER($C$2,2))</f>
        <v>4.4431208761519834E-208</v>
      </c>
      <c r="P39" s="12">
        <f t="shared" si="5"/>
        <v>-4.8597109369155414E-2</v>
      </c>
      <c r="Q39" s="12">
        <f t="shared" si="6"/>
        <v>0.13333668316123359</v>
      </c>
    </row>
    <row r="40" spans="2:17" s="11" customFormat="1">
      <c r="B40" s="11">
        <f t="shared" si="4"/>
        <v>0.11</v>
      </c>
      <c r="C40" s="12">
        <f>$H$14*EXP(-POWER($C$14,2)*$G$10*B40/POWER($C$2,2))</f>
        <v>5.0048541078738185E-2</v>
      </c>
      <c r="D40" s="12">
        <f>$H$15*EXP(-POWER($C$15,2)*$G$10*B40/POWER($C$2,2))</f>
        <v>1.0576881689931225E-6</v>
      </c>
      <c r="E40" s="12">
        <f>$H$16*EXP(-POWER($C$16,2)*$G$10*B40/POWER($C$2,2))</f>
        <v>2.3184141523521792E-14</v>
      </c>
      <c r="F40" s="12">
        <f>$H$17*EXP(-POWER($C$17,2)*$G$10*B40/POWER($C$2,2))</f>
        <v>1.8173744465194667E-25</v>
      </c>
      <c r="G40" s="12">
        <f>$H$18*EXP(-POWER($C$18,2)*$G$10*B40/POWER($C$2,2))</f>
        <v>4.2184476744084118E-40</v>
      </c>
      <c r="H40" s="12">
        <f>$H$19*EXP(-POWER($C$19,2)*$G$10*B40/POWER($C$2,2))</f>
        <v>2.7008760155022816E-58</v>
      </c>
      <c r="I40" s="12">
        <f>$H$20*EXP(-POWER($C$20,2)*$G$10*B40/POWER($C$2,2))</f>
        <v>4.6074900527721651E-80</v>
      </c>
      <c r="J40" s="12">
        <f>$H$21*EXP(-POWER($C$21,2)*$G$10*B40/POWER($C$2,2))</f>
        <v>2.0537354767128883E-105</v>
      </c>
      <c r="K40" s="12">
        <f>$H$22*EXP(-POWER($C$22,2)*$G$10*B40/POWER($C$2,2))</f>
        <v>2.3630764553985892E-134</v>
      </c>
      <c r="L40" s="12">
        <f>$H$23*EXP(-POWER($C$23,2)*$G$10*B40/POWER($C$2,2))</f>
        <v>6.9625526864861816E-167</v>
      </c>
      <c r="M40" s="12">
        <f>$H$24*EXP(-POWER($C$24,2)*$G$10*B40/POWER($C$2,2))</f>
        <v>5.22368610544576E-203</v>
      </c>
      <c r="N40" s="12">
        <f>$H$25*EXP(-POWER($C$25,2)*$G$10*B40/POWER($C$2,2))</f>
        <v>9.9387794180485988E-243</v>
      </c>
      <c r="P40" s="12">
        <f t="shared" si="5"/>
        <v>-4.9146700229686022E-2</v>
      </c>
      <c r="Q40" s="12">
        <f t="shared" si="6"/>
        <v>0.13333421808616008</v>
      </c>
    </row>
    <row r="41" spans="2:17" s="11" customFormat="1">
      <c r="B41" s="11">
        <f t="shared" si="4"/>
        <v>0.126</v>
      </c>
      <c r="C41" s="12">
        <f>$H$14*EXP(-POWER($C$14,2)*$G$10*B41/POWER($C$2,2))</f>
        <v>4.4243108661148028E-2</v>
      </c>
      <c r="D41" s="12">
        <f>$H$15*EXP(-POWER($C$15,2)*$G$10*B41/POWER($C$2,2))</f>
        <v>2.7935548750492573E-7</v>
      </c>
      <c r="E41" s="12">
        <f>$H$16*EXP(-POWER($C$16,2)*$G$10*B41/POWER($C$2,2))</f>
        <v>5.4775554597127125E-16</v>
      </c>
      <c r="F41" s="12">
        <f>$H$17*EXP(-POWER($C$17,2)*$G$10*B41/POWER($C$2,2))</f>
        <v>1.1488753535021622E-28</v>
      </c>
      <c r="G41" s="12">
        <f>$H$18*EXP(-POWER($C$18,2)*$G$10*B41/POWER($C$2,2))</f>
        <v>2.1341878564343496E-45</v>
      </c>
      <c r="H41" s="12">
        <f>$H$19*EXP(-POWER($C$19,2)*$G$10*B41/POWER($C$2,2))</f>
        <v>3.2707817769829664E-66</v>
      </c>
      <c r="I41" s="12">
        <f>$H$20*EXP(-POWER($C$20,2)*$G$10*B41/POWER($C$2,2))</f>
        <v>3.9947790005941885E-91</v>
      </c>
      <c r="J41" s="12">
        <f>$H$21*EXP(-POWER($C$21,2)*$G$10*B41/POWER($C$2,2))</f>
        <v>3.8130140411315871E-120</v>
      </c>
      <c r="K41" s="12">
        <f>$H$22*EXP(-POWER($C$22,2)*$G$10*B41/POWER($C$2,2))</f>
        <v>2.8100313801157075E-153</v>
      </c>
      <c r="L41" s="12">
        <f>$H$23*EXP(-POWER($C$23,2)*$G$10*B41/POWER($C$2,2))</f>
        <v>1.5860806072416583E-190</v>
      </c>
      <c r="M41" s="12">
        <f>$H$24*EXP(-POWER($C$24,2)*$G$10*B41/POWER($C$2,2))</f>
        <v>6.8182201072149615E-232</v>
      </c>
      <c r="N41" s="12">
        <f>$H$25*EXP(-POWER($C$25,2)*$G$10*B41/POWER($C$2,2))</f>
        <v>2.2231971416943909E-277</v>
      </c>
      <c r="P41" s="12">
        <f t="shared" si="5"/>
        <v>-4.9632387922151529E-2</v>
      </c>
      <c r="Q41" s="12">
        <f t="shared" si="6"/>
        <v>0.13333356701331534</v>
      </c>
    </row>
    <row r="42" spans="2:17" s="11" customFormat="1">
      <c r="B42" s="11">
        <f t="shared" si="4"/>
        <v>0.14200000000000002</v>
      </c>
      <c r="C42" s="12">
        <f>$H$14*EXP(-POWER($C$14,2)*$G$10*B42/POWER($C$2,2))</f>
        <v>3.9111083396469355E-2</v>
      </c>
      <c r="D42" s="12">
        <f>$H$15*EXP(-POWER($C$15,2)*$G$10*B42/POWER($C$2,2))</f>
        <v>7.3783077741528582E-8</v>
      </c>
      <c r="E42" s="12">
        <f>$H$16*EXP(-POWER($C$16,2)*$G$10*B42/POWER($C$2,2))</f>
        <v>1.2941438346461028E-17</v>
      </c>
      <c r="F42" s="12">
        <f>$H$17*EXP(-POWER($C$17,2)*$G$10*B42/POWER($C$2,2))</f>
        <v>7.2627552368887707E-32</v>
      </c>
      <c r="G42" s="12">
        <f>$H$18*EXP(-POWER($C$18,2)*$G$10*B42/POWER($C$2,2))</f>
        <v>1.0797236704353804E-50</v>
      </c>
      <c r="H42" s="12">
        <f>$H$19*EXP(-POWER($C$19,2)*$G$10*B42/POWER($C$2,2))</f>
        <v>3.9609420688842825E-74</v>
      </c>
      <c r="I42" s="12">
        <f>$H$20*EXP(-POWER($C$20,2)*$G$10*B42/POWER($C$2,2))</f>
        <v>3.4635471983247752E-102</v>
      </c>
      <c r="J42" s="12">
        <f>$H$21*EXP(-POWER($C$21,2)*$G$10*B42/POWER($C$2,2))</f>
        <v>7.0793323885782818E-135</v>
      </c>
      <c r="K42" s="12">
        <f>$H$22*EXP(-POWER($C$22,2)*$G$10*B42/POWER($C$2,2))</f>
        <v>3.3415238593717853E-172</v>
      </c>
      <c r="L42" s="12">
        <f>$H$23*EXP(-POWER($C$23,2)*$G$10*B42/POWER($C$2,2))</f>
        <v>3.613116921255944E-214</v>
      </c>
      <c r="M42" s="12">
        <f>$H$24*EXP(-POWER($C$24,2)*$G$10*B42/POWER($C$2,2))</f>
        <v>8.8994867784959906E-261</v>
      </c>
      <c r="N42" s="12">
        <f>$H$25*EXP(-POWER($C$25,2)*$G$10*B42/POWER($C$2,2))</f>
        <v>0</v>
      </c>
      <c r="P42" s="12">
        <f t="shared" si="5"/>
        <v>-5.0061697408091174E-2</v>
      </c>
      <c r="Q42" s="12">
        <f t="shared" si="6"/>
        <v>0.13333339505264447</v>
      </c>
    </row>
    <row r="43" spans="2:17" s="11" customFormat="1">
      <c r="B43" s="11">
        <f t="shared" si="4"/>
        <v>0.15800000000000003</v>
      </c>
      <c r="C43" s="12">
        <f>$H$14*EXP(-POWER($C$14,2)*$G$10*B43/POWER($C$2,2))</f>
        <v>3.4574352723746614E-2</v>
      </c>
      <c r="D43" s="12">
        <f>$H$15*EXP(-POWER($C$15,2)*$G$10*B43/POWER($C$2,2))</f>
        <v>1.9487508942943035E-8</v>
      </c>
      <c r="E43" s="12">
        <f>$H$16*EXP(-POWER($C$16,2)*$G$10*B43/POWER($C$2,2))</f>
        <v>3.0575834002425093E-19</v>
      </c>
      <c r="F43" s="12">
        <f>$H$17*EXP(-POWER($C$17,2)*$G$10*B43/POWER($C$2,2))</f>
        <v>4.5912390295572322E-35</v>
      </c>
      <c r="G43" s="12">
        <f>$H$18*EXP(-POWER($C$18,2)*$G$10*B43/POWER($C$2,2))</f>
        <v>5.4625144688349581E-56</v>
      </c>
      <c r="H43" s="12">
        <f>$H$19*EXP(-POWER($C$19,2)*$G$10*B43/POWER($C$2,2))</f>
        <v>4.7967315286711673E-82</v>
      </c>
      <c r="I43" s="12">
        <f>$H$20*EXP(-POWER($C$20,2)*$G$10*B43/POWER($C$2,2))</f>
        <v>3.0029594110809968E-113</v>
      </c>
      <c r="J43" s="12">
        <f>$H$21*EXP(-POWER($C$21,2)*$G$10*B43/POWER($C$2,2))</f>
        <v>1.3143656573869614E-149</v>
      </c>
      <c r="K43" s="12">
        <f>$H$22*EXP(-POWER($C$22,2)*$G$10*B43/POWER($C$2,2))</f>
        <v>3.9735434208182309E-191</v>
      </c>
      <c r="L43" s="12">
        <f>$H$23*EXP(-POWER($C$23,2)*$G$10*B43/POWER($C$2,2))</f>
        <v>8.2307379757766273E-238</v>
      </c>
      <c r="M43" s="12">
        <f>$H$24*EXP(-POWER($C$24,2)*$G$10*B43/POWER($C$2,2))</f>
        <v>1.1616061622417632E-289</v>
      </c>
      <c r="N43" s="12">
        <f>$H$25*EXP(-POWER($C$25,2)*$G$10*B43/POWER($C$2,2))</f>
        <v>0</v>
      </c>
      <c r="P43" s="12">
        <f t="shared" si="5"/>
        <v>-5.04411980354754E-2</v>
      </c>
      <c r="Q43" s="12">
        <f t="shared" si="6"/>
        <v>0.13333334963457291</v>
      </c>
    </row>
    <row r="44" spans="2:17" s="11" customFormat="1">
      <c r="B44" s="11">
        <f t="shared" si="4"/>
        <v>0.17400000000000004</v>
      </c>
      <c r="C44" s="12">
        <f>$H$14*EXP(-POWER($C$14,2)*$G$10*B44/POWER($C$2,2))</f>
        <v>3.056386482952695E-2</v>
      </c>
      <c r="D44" s="12">
        <f>$H$15*EXP(-POWER($C$15,2)*$G$10*B44/POWER($C$2,2))</f>
        <v>5.1470203795461375E-9</v>
      </c>
      <c r="E44" s="12">
        <f>$H$16*EXP(-POWER($C$16,2)*$G$10*B44/POWER($C$2,2))</f>
        <v>7.2239391010157769E-21</v>
      </c>
      <c r="F44" s="12">
        <f>$H$17*EXP(-POWER($C$17,2)*$G$10*B44/POWER($C$2,2))</f>
        <v>2.9024075765989453E-38</v>
      </c>
      <c r="G44" s="12">
        <f>$H$18*EXP(-POWER($C$18,2)*$G$10*B44/POWER($C$2,2))</f>
        <v>2.7635834185425184E-61</v>
      </c>
      <c r="H44" s="12">
        <f>$H$19*EXP(-POWER($C$19,2)*$G$10*B44/POWER($C$2,2))</f>
        <v>5.8088790388770068E-90</v>
      </c>
      <c r="I44" s="12">
        <f>$H$20*EXP(-POWER($C$20,2)*$G$10*B44/POWER($C$2,2))</f>
        <v>2.6036212900351348E-124</v>
      </c>
      <c r="J44" s="12">
        <f>$H$21*EXP(-POWER($C$21,2)*$G$10*B44/POWER($C$2,2))</f>
        <v>2.4402824821523896E-164</v>
      </c>
      <c r="K44" s="12">
        <f>$H$22*EXP(-POWER($C$22,2)*$G$10*B44/POWER($C$2,2))</f>
        <v>4.7251038692556962E-210</v>
      </c>
      <c r="L44" s="12">
        <f>$H$23*EXP(-POWER($C$23,2)*$G$10*B44/POWER($C$2,2))</f>
        <v>1.8749752388953706E-261</v>
      </c>
      <c r="M44" s="12">
        <f>$H$24*EXP(-POWER($C$24,2)*$G$10*B44/POWER($C$2,2))</f>
        <v>0</v>
      </c>
      <c r="N44" s="12">
        <f>$H$25*EXP(-POWER($C$25,2)*$G$10*B44/POWER($C$2,2))</f>
        <v>0</v>
      </c>
      <c r="P44" s="12">
        <f t="shared" si="5"/>
        <v>-5.0776675278685096E-2</v>
      </c>
      <c r="Q44" s="12">
        <f t="shared" si="6"/>
        <v>0.13333333763879959</v>
      </c>
    </row>
    <row r="45" spans="2:17" s="11" customFormat="1">
      <c r="B45" s="11">
        <f t="shared" si="4"/>
        <v>0.19000000000000006</v>
      </c>
      <c r="C45" s="12">
        <f>$H$14*EXP(-POWER($C$14,2)*$G$10*B45/POWER($C$2,2))</f>
        <v>2.7018577637058536E-2</v>
      </c>
      <c r="D45" s="12">
        <f>$H$15*EXP(-POWER($C$15,2)*$G$10*B45/POWER($C$2,2))</f>
        <v>1.359425612838869E-9</v>
      </c>
      <c r="E45" s="12">
        <f>$H$16*EXP(-POWER($C$16,2)*$G$10*B45/POWER($C$2,2))</f>
        <v>1.7067497204179608E-22</v>
      </c>
      <c r="F45" s="12">
        <f>$H$17*EXP(-POWER($C$17,2)*$G$10*B45/POWER($C$2,2))</f>
        <v>1.834792239408077E-41</v>
      </c>
      <c r="G45" s="12">
        <f>$H$18*EXP(-POWER($C$18,2)*$G$10*B45/POWER($C$2,2))</f>
        <v>1.3981461019126691E-66</v>
      </c>
      <c r="H45" s="12">
        <f>$H$19*EXP(-POWER($C$19,2)*$G$10*B45/POWER($C$2,2))</f>
        <v>7.0345975142895808E-98</v>
      </c>
      <c r="I45" s="12">
        <f>$H$20*EXP(-POWER($C$20,2)*$G$10*B45/POWER($C$2,2))</f>
        <v>2.2573877611900107E-135</v>
      </c>
      <c r="J45" s="12">
        <f>$H$21*EXP(-POWER($C$21,2)*$G$10*B45/POWER($C$2,2))</f>
        <v>4.5306863879409501E-179</v>
      </c>
      <c r="K45" s="12">
        <f>$H$22*EXP(-POWER($C$22,2)*$G$10*B45/POWER($C$2,2))</f>
        <v>5.6188153017990502E-229</v>
      </c>
      <c r="L45" s="12">
        <f>$H$23*EXP(-POWER($C$23,2)*$G$10*B45/POWER($C$2,2))</f>
        <v>4.2712235000276953E-285</v>
      </c>
      <c r="M45" s="12">
        <f>$H$24*EXP(-POWER($C$24,2)*$G$10*B45/POWER($C$2,2))</f>
        <v>0</v>
      </c>
      <c r="N45" s="12">
        <f>$H$25*EXP(-POWER($C$25,2)*$G$10*B45/POWER($C$2,2))</f>
        <v>0</v>
      </c>
      <c r="P45" s="12">
        <f t="shared" si="5"/>
        <v>-5.1073237747613458E-2</v>
      </c>
      <c r="Q45" s="12">
        <f t="shared" si="6"/>
        <v>0.13333333447048856</v>
      </c>
    </row>
    <row r="46" spans="2:17" s="11" customFormat="1">
      <c r="B46" s="11">
        <f t="shared" si="4"/>
        <v>0.20600000000000007</v>
      </c>
      <c r="C46" s="12">
        <f>$H$14*EXP(-POWER($C$14,2)*$G$10*B46/POWER($C$2,2))</f>
        <v>2.3884529708576723E-2</v>
      </c>
      <c r="D46" s="12">
        <f>$H$15*EXP(-POWER($C$15,2)*$G$10*B46/POWER($C$2,2))</f>
        <v>3.5905006403050099E-10</v>
      </c>
      <c r="E46" s="12">
        <f>$H$16*EXP(-POWER($C$16,2)*$G$10*B46/POWER($C$2,2))</f>
        <v>4.0324185564315766E-24</v>
      </c>
      <c r="F46" s="12">
        <f>$H$17*EXP(-POWER($C$17,2)*$G$10*B46/POWER($C$2,2))</f>
        <v>1.1598862230565479E-44</v>
      </c>
      <c r="G46" s="12">
        <f>$H$18*EXP(-POWER($C$18,2)*$G$10*B46/POWER($C$2,2))</f>
        <v>7.0734702964913324E-72</v>
      </c>
      <c r="H46" s="12">
        <f>$H$19*EXP(-POWER($C$19,2)*$G$10*B46/POWER($C$2,2))</f>
        <v>8.5189520829849953E-106</v>
      </c>
      <c r="I46" s="12">
        <f>$H$20*EXP(-POWER($C$20,2)*$G$10*B46/POWER($C$2,2))</f>
        <v>1.9571968949068602E-146</v>
      </c>
      <c r="J46" s="12">
        <f>$H$21*EXP(-POWER($C$21,2)*$G$10*B46/POWER($C$2,2))</f>
        <v>8.4117799049919778E-194</v>
      </c>
      <c r="K46" s="12">
        <f>$H$22*EXP(-POWER($C$22,2)*$G$10*B46/POWER($C$2,2))</f>
        <v>6.6815643146275797E-248</v>
      </c>
      <c r="L46" s="12">
        <f>$H$23*EXP(-POWER($C$23,2)*$G$10*B46/POWER($C$2,2))</f>
        <v>0</v>
      </c>
      <c r="M46" s="12">
        <f>$H$24*EXP(-POWER($C$24,2)*$G$10*B46/POWER($C$2,2))</f>
        <v>0</v>
      </c>
      <c r="N46" s="12">
        <f>$H$25*EXP(-POWER($C$25,2)*$G$10*B46/POWER($C$2,2))</f>
        <v>0</v>
      </c>
      <c r="P46" s="12">
        <f t="shared" si="5"/>
        <v>-5.1335399949055005E-2</v>
      </c>
      <c r="Q46" s="12">
        <f t="shared" si="6"/>
        <v>0.13333333363367758</v>
      </c>
    </row>
    <row r="47" spans="2:17" s="11" customFormat="1">
      <c r="B47" s="11">
        <f t="shared" si="4"/>
        <v>0.22200000000000009</v>
      </c>
      <c r="C47" s="12">
        <f>$H$14*EXP(-POWER($C$14,2)*$G$10*B47/POWER($C$2,2))</f>
        <v>2.1114018919242795E-2</v>
      </c>
      <c r="D47" s="12">
        <f>$H$15*EXP(-POWER($C$15,2)*$G$10*B47/POWER($C$2,2))</f>
        <v>9.4831925529997692E-11</v>
      </c>
      <c r="E47" s="12">
        <f>$H$16*EXP(-POWER($C$16,2)*$G$10*B47/POWER($C$2,2))</f>
        <v>9.5271141513776027E-26</v>
      </c>
      <c r="F47" s="12">
        <f>$H$17*EXP(-POWER($C$17,2)*$G$10*B47/POWER($C$2,2))</f>
        <v>7.332361787569052E-48</v>
      </c>
      <c r="G47" s="12">
        <f>$H$18*EXP(-POWER($C$18,2)*$G$10*B47/POWER($C$2,2))</f>
        <v>3.5785946809776938E-77</v>
      </c>
      <c r="H47" s="12">
        <f>$H$19*EXP(-POWER($C$19,2)*$G$10*B47/POWER($C$2,2))</f>
        <v>1.0316516964158316E-113</v>
      </c>
      <c r="I47" s="12">
        <f>$H$20*EXP(-POWER($C$20,2)*$G$10*B47/POWER($C$2,2))</f>
        <v>1.6969258677178683E-157</v>
      </c>
      <c r="J47" s="12">
        <f>$H$21*EXP(-POWER($C$21,2)*$G$10*B47/POWER($C$2,2))</f>
        <v>1.5617510264748219E-208</v>
      </c>
      <c r="K47" s="12">
        <f>$H$22*EXP(-POWER($C$22,2)*$G$10*B47/POWER($C$2,2))</f>
        <v>7.945322864806708E-267</v>
      </c>
      <c r="L47" s="12">
        <f>$H$23*EXP(-POWER($C$23,2)*$G$10*B47/POWER($C$2,2))</f>
        <v>0</v>
      </c>
      <c r="M47" s="12">
        <f>$H$24*EXP(-POWER($C$24,2)*$G$10*B47/POWER($C$2,2))</f>
        <v>0</v>
      </c>
      <c r="N47" s="12">
        <f>$H$25*EXP(-POWER($C$25,2)*$G$10*B47/POWER($C$2,2))</f>
        <v>0</v>
      </c>
      <c r="P47" s="12">
        <f t="shared" si="5"/>
        <v>-5.1567152322232586E-2</v>
      </c>
      <c r="Q47" s="12">
        <f t="shared" si="6"/>
        <v>0.13333333341265993</v>
      </c>
    </row>
    <row r="48" spans="2:17" s="11" customFormat="1">
      <c r="B48" s="11">
        <f t="shared" si="4"/>
        <v>0.2380000000000001</v>
      </c>
      <c r="C48" s="12">
        <f>$H$14*EXP(-POWER($C$14,2)*$G$10*B48/POWER($C$2,2))</f>
        <v>1.8664876401650859E-2</v>
      </c>
      <c r="D48" s="12">
        <f>$H$15*EXP(-POWER($C$15,2)*$G$10*B48/POWER($C$2,2))</f>
        <v>2.5046908497314848E-11</v>
      </c>
      <c r="E48" s="12">
        <f>$H$16*EXP(-POWER($C$16,2)*$G$10*B48/POWER($C$2,2))</f>
        <v>2.250904830020965E-27</v>
      </c>
      <c r="F48" s="12">
        <f>$H$17*EXP(-POWER($C$17,2)*$G$10*B48/POWER($C$2,2))</f>
        <v>4.6352416569035263E-51</v>
      </c>
      <c r="G48" s="12">
        <f>$H$18*EXP(-POWER($C$18,2)*$G$10*B48/POWER($C$2,2))</f>
        <v>1.8104748240865873E-82</v>
      </c>
      <c r="H48" s="12">
        <f>$H$19*EXP(-POWER($C$19,2)*$G$10*B48/POWER($C$2,2))</f>
        <v>1.2493381960011761E-121</v>
      </c>
      <c r="I48" s="12">
        <f>$H$20*EXP(-POWER($C$20,2)*$G$10*B48/POWER($C$2,2))</f>
        <v>1.4712660785552053E-168</v>
      </c>
      <c r="J48" s="12">
        <f>$H$21*EXP(-POWER($C$21,2)*$G$10*B48/POWER($C$2,2))</f>
        <v>2.8995840312557782E-223</v>
      </c>
      <c r="K48" s="12">
        <f>$H$22*EXP(-POWER($C$22,2)*$G$10*B48/POWER($C$2,2))</f>
        <v>9.4481101211298845E-286</v>
      </c>
      <c r="L48" s="12">
        <f>$H$23*EXP(-POWER($C$23,2)*$G$10*B48/POWER($C$2,2))</f>
        <v>0</v>
      </c>
      <c r="M48" s="12">
        <f>$H$24*EXP(-POWER($C$24,2)*$G$10*B48/POWER($C$2,2))</f>
        <v>0</v>
      </c>
      <c r="N48" s="12">
        <f>$H$25*EXP(-POWER($C$25,2)*$G$10*B48/POWER($C$2,2))</f>
        <v>0</v>
      </c>
      <c r="P48" s="12">
        <f t="shared" si="5"/>
        <v>-5.1772022324879638E-2</v>
      </c>
      <c r="Q48" s="12">
        <f t="shared" si="6"/>
        <v>0.13333333335428499</v>
      </c>
    </row>
    <row r="49" spans="2:17" s="11" customFormat="1">
      <c r="B49" s="11">
        <f t="shared" si="4"/>
        <v>0.25400000000000011</v>
      </c>
      <c r="C49" s="12">
        <f>$H$14*EXP(-POWER($C$14,2)*$G$10*B49/POWER($C$2,2))</f>
        <v>1.6499824709894546E-2</v>
      </c>
      <c r="D49" s="12">
        <f>$H$15*EXP(-POWER($C$15,2)*$G$10*B49/POWER($C$2,2))</f>
        <v>6.6153631466063542E-12</v>
      </c>
      <c r="E49" s="12">
        <f>$H$16*EXP(-POWER($C$16,2)*$G$10*B49/POWER($C$2,2))</f>
        <v>5.318055891121087E-29</v>
      </c>
      <c r="F49" s="12">
        <f>$H$17*EXP(-POWER($C$17,2)*$G$10*B49/POWER($C$2,2))</f>
        <v>2.9302243724961194E-54</v>
      </c>
      <c r="G49" s="12">
        <f>$H$18*EXP(-POWER($C$18,2)*$G$10*B49/POWER($C$2,2))</f>
        <v>9.159514784043471E-88</v>
      </c>
      <c r="H49" s="12">
        <f>$H$19*EXP(-POWER($C$19,2)*$G$10*B49/POWER($C$2,2))</f>
        <v>1.5129582332972705E-129</v>
      </c>
      <c r="I49" s="12">
        <f>$H$20*EXP(-POWER($C$20,2)*$G$10*B49/POWER($C$2,2))</f>
        <v>1.2756148722150461E-179</v>
      </c>
      <c r="J49" s="12">
        <f>$H$21*EXP(-POWER($C$21,2)*$G$10*B49/POWER($C$2,2))</f>
        <v>5.3834365476878112E-238</v>
      </c>
      <c r="K49" s="12">
        <f>$H$22*EXP(-POWER($C$22,2)*$G$10*B49/POWER($C$2,2))</f>
        <v>1.1235136240516846E-304</v>
      </c>
      <c r="L49" s="12">
        <f>$H$23*EXP(-POWER($C$23,2)*$G$10*B49/POWER($C$2,2))</f>
        <v>0</v>
      </c>
      <c r="M49" s="12">
        <f>$H$24*EXP(-POWER($C$24,2)*$G$10*B49/POWER($C$2,2))</f>
        <v>0</v>
      </c>
      <c r="N49" s="12">
        <f>$H$25*EXP(-POWER($C$25,2)*$G$10*B49/POWER($C$2,2))</f>
        <v>0</v>
      </c>
      <c r="P49" s="12">
        <f t="shared" si="5"/>
        <v>-5.195312821552206E-2</v>
      </c>
      <c r="Q49" s="12">
        <f t="shared" si="6"/>
        <v>0.13333333333886707</v>
      </c>
    </row>
    <row r="50" spans="2:17" s="11" customFormat="1">
      <c r="B50" s="11">
        <f t="shared" si="4"/>
        <v>0.27000000000000013</v>
      </c>
      <c r="C50" s="12">
        <f>$H$14*EXP(-POWER($C$14,2)*$G$10*B50/POWER($C$2,2))</f>
        <v>1.4585910434058233E-2</v>
      </c>
      <c r="D50" s="12">
        <f>$H$15*EXP(-POWER($C$15,2)*$G$10*B50/POWER($C$2,2))</f>
        <v>1.7472427611642763E-12</v>
      </c>
      <c r="E50" s="12">
        <f>$H$16*EXP(-POWER($C$16,2)*$G$10*B50/POWER($C$2,2))</f>
        <v>1.256459983731266E-30</v>
      </c>
      <c r="F50" s="12">
        <f>$H$17*EXP(-POWER($C$17,2)*$G$10*B50/POWER($C$2,2))</f>
        <v>1.8523769651539573E-57</v>
      </c>
      <c r="G50" s="12">
        <f>$H$18*EXP(-POWER($C$18,2)*$G$10*B50/POWER($C$2,2))</f>
        <v>4.6339617631212166E-93</v>
      </c>
      <c r="H50" s="12">
        <f>$H$19*EXP(-POWER($C$19,2)*$G$10*B50/POWER($C$2,2))</f>
        <v>1.8322041405831182E-137</v>
      </c>
      <c r="I50" s="12">
        <f>$H$20*EXP(-POWER($C$20,2)*$G$10*B50/POWER($C$2,2))</f>
        <v>1.1059816615999412E-190</v>
      </c>
      <c r="J50" s="12">
        <f>$H$21*EXP(-POWER($C$21,2)*$G$10*B50/POWER($C$2,2))</f>
        <v>9.9950160956108036E-253</v>
      </c>
      <c r="K50" s="12">
        <f>$H$22*EXP(-POWER($C$22,2)*$G$10*B50/POWER($C$2,2))</f>
        <v>0</v>
      </c>
      <c r="L50" s="12">
        <f>$H$23*EXP(-POWER($C$23,2)*$G$10*B50/POWER($C$2,2))</f>
        <v>0</v>
      </c>
      <c r="M50" s="12">
        <f>$H$24*EXP(-POWER($C$24,2)*$G$10*B50/POWER($C$2,2))</f>
        <v>0</v>
      </c>
      <c r="N50" s="12">
        <f>$H$25*EXP(-POWER($C$25,2)*$G$10*B50/POWER($C$2,2))</f>
        <v>0</v>
      </c>
      <c r="P50" s="12">
        <f t="shared" si="5"/>
        <v>-5.2113226539635599E-2</v>
      </c>
      <c r="Q50" s="12">
        <f t="shared" si="6"/>
        <v>0.13333333333479488</v>
      </c>
    </row>
    <row r="51" spans="2:17" s="11" customFormat="1">
      <c r="B51" s="11">
        <f t="shared" si="4"/>
        <v>0.28600000000000014</v>
      </c>
      <c r="C51" s="12">
        <f>$H$14*EXP(-POWER($C$14,2)*$G$10*B51/POWER($C$2,2))</f>
        <v>1.2894002629178758E-2</v>
      </c>
      <c r="D51" s="12">
        <f>$H$15*EXP(-POWER($C$15,2)*$G$10*B51/POWER($C$2,2))</f>
        <v>4.6147992162865227E-13</v>
      </c>
      <c r="E51" s="12">
        <f>$H$16*EXP(-POWER($C$16,2)*$G$10*B51/POWER($C$2,2))</f>
        <v>2.9685503933001591E-32</v>
      </c>
      <c r="F51" s="12">
        <f>$H$17*EXP(-POWER($C$17,2)*$G$10*B51/POWER($C$2,2))</f>
        <v>1.1710026212463969E-60</v>
      </c>
      <c r="G51" s="12">
        <f>$H$18*EXP(-POWER($C$18,2)*$G$10*B51/POWER($C$2,2))</f>
        <v>2.3444038388887186E-98</v>
      </c>
      <c r="H51" s="12">
        <f>$H$19*EXP(-POWER($C$19,2)*$G$10*B51/POWER($C$2,2))</f>
        <v>2.2188134073297547E-145</v>
      </c>
      <c r="I51" s="12">
        <f>$H$20*EXP(-POWER($C$20,2)*$G$10*B51/POWER($C$2,2))</f>
        <v>9.5890653396925718E-202</v>
      </c>
      <c r="J51" s="12">
        <f>$H$21*EXP(-POWER($C$21,2)*$G$10*B51/POWER($C$2,2))</f>
        <v>1.8556984161806019E-267</v>
      </c>
      <c r="K51" s="12">
        <f>$H$22*EXP(-POWER($C$22,2)*$G$10*B51/POWER($C$2,2))</f>
        <v>0</v>
      </c>
      <c r="L51" s="12">
        <f>$H$23*EXP(-POWER($C$23,2)*$G$10*B51/POWER($C$2,2))</f>
        <v>0</v>
      </c>
      <c r="M51" s="12">
        <f>$H$24*EXP(-POWER($C$24,2)*$G$10*B51/POWER($C$2,2))</f>
        <v>0</v>
      </c>
      <c r="N51" s="12">
        <f>$H$25*EXP(-POWER($C$25,2)*$G$10*B51/POWER($C$2,2))</f>
        <v>0</v>
      </c>
      <c r="P51" s="12">
        <f t="shared" si="5"/>
        <v>-5.2254754092385745E-2</v>
      </c>
      <c r="Q51" s="12">
        <f t="shared" si="6"/>
        <v>0.13333333333371936</v>
      </c>
    </row>
    <row r="52" spans="2:17" s="11" customFormat="1">
      <c r="B52" s="11">
        <f t="shared" si="4"/>
        <v>0.30200000000000016</v>
      </c>
      <c r="C52" s="12">
        <f>$H$14*EXP(-POWER($C$14,2)*$G$10*B52/POWER($C$2,2))</f>
        <v>1.1398349424459723E-2</v>
      </c>
      <c r="D52" s="12">
        <f>$H$15*EXP(-POWER($C$15,2)*$G$10*B52/POWER($C$2,2))</f>
        <v>1.2188559185930055E-13</v>
      </c>
      <c r="E52" s="12">
        <f>$H$16*EXP(-POWER($C$16,2)*$G$10*B52/POWER($C$2,2))</f>
        <v>7.0135870235938358E-34</v>
      </c>
      <c r="F52" s="12">
        <f>$H$17*EXP(-POWER($C$17,2)*$G$10*B52/POWER($C$2,2))</f>
        <v>7.4026354503492978E-64</v>
      </c>
      <c r="G52" s="12">
        <f>$H$18*EXP(-POWER($C$18,2)*$G$10*B52/POWER($C$2,2))</f>
        <v>1.1860756822676755E-103</v>
      </c>
      <c r="H52" s="12">
        <f>$H$19*EXP(-POWER($C$19,2)*$G$10*B52/POWER($C$2,2))</f>
        <v>2.687000224210517E-153</v>
      </c>
      <c r="I52" s="12">
        <f>$H$20*EXP(-POWER($C$20,2)*$G$10*B52/POWER($C$2,2))</f>
        <v>8.3138968105380687E-213</v>
      </c>
      <c r="J52" s="12">
        <f>$H$21*EXP(-POWER($C$21,2)*$G$10*B52/POWER($C$2,2))</f>
        <v>3.4453337332067121E-282</v>
      </c>
      <c r="K52" s="12">
        <f>$H$22*EXP(-POWER($C$22,2)*$G$10*B52/POWER($C$2,2))</f>
        <v>0</v>
      </c>
      <c r="L52" s="12">
        <f>$H$23*EXP(-POWER($C$23,2)*$G$10*B52/POWER($C$2,2))</f>
        <v>0</v>
      </c>
      <c r="M52" s="12">
        <f>$H$24*EXP(-POWER($C$24,2)*$G$10*B52/POWER($C$2,2))</f>
        <v>0</v>
      </c>
      <c r="N52" s="12">
        <f>$H$25*EXP(-POWER($C$25,2)*$G$10*B52/POWER($C$2,2))</f>
        <v>0</v>
      </c>
      <c r="P52" s="12">
        <f t="shared" si="5"/>
        <v>-5.2379865009838537E-2</v>
      </c>
      <c r="Q52" s="12">
        <f t="shared" si="6"/>
        <v>0.13333333333343528</v>
      </c>
    </row>
    <row r="53" spans="2:17" s="11" customFormat="1">
      <c r="B53" s="11">
        <f t="shared" si="4"/>
        <v>0.31800000000000017</v>
      </c>
      <c r="C53" s="12">
        <f>$H$14*EXP(-POWER($C$14,2)*$G$10*B53/POWER($C$2,2))</f>
        <v>1.007618606405979E-2</v>
      </c>
      <c r="D53" s="12">
        <f>$H$15*EXP(-POWER($C$15,2)*$G$10*B53/POWER($C$2,2))</f>
        <v>3.2192294413291022E-14</v>
      </c>
      <c r="E53" s="12">
        <f>$H$16*EXP(-POWER($C$16,2)*$G$10*B53/POWER($C$2,2))</f>
        <v>1.6570513018254413E-35</v>
      </c>
      <c r="F53" s="12">
        <f>$H$17*EXP(-POWER($C$17,2)*$G$10*B53/POWER($C$2,2))</f>
        <v>4.6796660072751103E-67</v>
      </c>
      <c r="G53" s="12">
        <f>$H$18*EXP(-POWER($C$18,2)*$G$10*B53/POWER($C$2,2))</f>
        <v>6.0005682499373657E-109</v>
      </c>
      <c r="H53" s="12">
        <f>$H$19*EXP(-POWER($C$19,2)*$G$10*B53/POWER($C$2,2))</f>
        <v>3.2539780862403781E-161</v>
      </c>
      <c r="I53" s="12">
        <f>$H$20*EXP(-POWER($C$20,2)*$G$10*B53/POWER($C$2,2))</f>
        <v>7.2083021366183559E-224</v>
      </c>
      <c r="J53" s="12">
        <f>$H$21*EXP(-POWER($C$21,2)*$G$10*B53/POWER($C$2,2))</f>
        <v>6.3966884002647375E-297</v>
      </c>
      <c r="K53" s="12">
        <f>$H$22*EXP(-POWER($C$22,2)*$G$10*B53/POWER($C$2,2))</f>
        <v>0</v>
      </c>
      <c r="L53" s="12">
        <f>$H$23*EXP(-POWER($C$23,2)*$G$10*B53/POWER($C$2,2))</f>
        <v>0</v>
      </c>
      <c r="M53" s="12">
        <f>$H$24*EXP(-POWER($C$24,2)*$G$10*B53/POWER($C$2,2))</f>
        <v>0</v>
      </c>
      <c r="N53" s="12">
        <f>$H$25*EXP(-POWER($C$25,2)*$G$10*B53/POWER($C$2,2))</f>
        <v>0</v>
      </c>
      <c r="P53" s="12">
        <f t="shared" si="5"/>
        <v>-5.2490463556676699E-2</v>
      </c>
      <c r="Q53" s="12">
        <f t="shared" si="6"/>
        <v>0.13333333333336025</v>
      </c>
    </row>
    <row r="54" spans="2:17" s="11" customFormat="1">
      <c r="B54" s="11">
        <f t="shared" si="4"/>
        <v>0.33400000000000019</v>
      </c>
      <c r="C54" s="12">
        <f>$H$14*EXP(-POWER($C$14,2)*$G$10*B54/POWER($C$2,2))</f>
        <v>8.9073884135961318E-3</v>
      </c>
      <c r="D54" s="12">
        <f>$H$15*EXP(-POWER($C$15,2)*$G$10*B54/POWER($C$2,2))</f>
        <v>8.5025949645329303E-15</v>
      </c>
      <c r="E54" s="12">
        <f>$H$16*EXP(-POWER($C$16,2)*$G$10*B54/POWER($C$2,2))</f>
        <v>3.9149995681872412E-37</v>
      </c>
      <c r="F54" s="12">
        <f>$H$17*EXP(-POWER($C$17,2)*$G$10*B54/POWER($C$2,2))</f>
        <v>2.9583077657313039E-70</v>
      </c>
      <c r="G54" s="12">
        <f>$H$18*EXP(-POWER($C$18,2)*$G$10*B54/POWER($C$2,2))</f>
        <v>3.0357944151855818E-114</v>
      </c>
      <c r="H54" s="12">
        <f>$H$19*EXP(-POWER($C$19,2)*$G$10*B54/POWER($C$2,2))</f>
        <v>3.9405926692260049E-169</v>
      </c>
      <c r="I54" s="12">
        <f>$H$20*EXP(-POWER($C$20,2)*$G$10*B54/POWER($C$2,2))</f>
        <v>6.2497311281168118E-235</v>
      </c>
      <c r="J54" s="12">
        <f>$H$21*EXP(-POWER($C$21,2)*$G$10*B54/POWER($C$2,2))</f>
        <v>0</v>
      </c>
      <c r="K54" s="12">
        <f>$H$22*EXP(-POWER($C$22,2)*$G$10*B54/POWER($C$2,2))</f>
        <v>0</v>
      </c>
      <c r="L54" s="12">
        <f>$H$23*EXP(-POWER($C$23,2)*$G$10*B54/POWER($C$2,2))</f>
        <v>0</v>
      </c>
      <c r="M54" s="12">
        <f>$H$24*EXP(-POWER($C$24,2)*$G$10*B54/POWER($C$2,2))</f>
        <v>0</v>
      </c>
      <c r="N54" s="12">
        <f>$H$25*EXP(-POWER($C$25,2)*$G$10*B54/POWER($C$2,2))</f>
        <v>0</v>
      </c>
      <c r="P54" s="12">
        <f t="shared" si="5"/>
        <v>-5.2588233110390459E-2</v>
      </c>
      <c r="Q54" s="12">
        <f t="shared" si="6"/>
        <v>0.13333333333334044</v>
      </c>
    </row>
    <row r="55" spans="2:17" s="11" customFormat="1">
      <c r="B55" s="11">
        <f t="shared" si="4"/>
        <v>0.3500000000000002</v>
      </c>
      <c r="C55" s="12">
        <f>$H$14*EXP(-POWER($C$14,2)*$G$10*B55/POWER($C$2,2))</f>
        <v>7.8741666585203148E-3</v>
      </c>
      <c r="D55" s="12">
        <f>$H$15*EXP(-POWER($C$15,2)*$G$10*B55/POWER($C$2,2))</f>
        <v>2.2456964453286497E-15</v>
      </c>
      <c r="E55" s="12">
        <f>$H$16*EXP(-POWER($C$16,2)*$G$10*B55/POWER($C$2,2))</f>
        <v>9.2496964952270992E-39</v>
      </c>
      <c r="F55" s="12">
        <f>$H$17*EXP(-POWER($C$17,2)*$G$10*B55/POWER($C$2,2))</f>
        <v>1.8701302236485965E-73</v>
      </c>
      <c r="G55" s="12">
        <f>$H$18*EXP(-POWER($C$18,2)*$G$10*B55/POWER($C$2,2))</f>
        <v>1.5358624962508223E-119</v>
      </c>
      <c r="H55" s="12">
        <f>$H$19*EXP(-POWER($C$19,2)*$G$10*B55/POWER($C$2,2))</f>
        <v>4.7720882480493211E-177</v>
      </c>
      <c r="I55" s="12">
        <f>$H$20*EXP(-POWER($C$20,2)*$G$10*B55/POWER($C$2,2))</f>
        <v>5.4186323538431148E-246</v>
      </c>
      <c r="J55" s="12">
        <f>$H$21*EXP(-POWER($C$21,2)*$G$10*B55/POWER($C$2,2))</f>
        <v>0</v>
      </c>
      <c r="K55" s="12">
        <f>$H$22*EXP(-POWER($C$22,2)*$G$10*B55/POWER($C$2,2))</f>
        <v>0</v>
      </c>
      <c r="L55" s="12">
        <f>$H$23*EXP(-POWER($C$23,2)*$G$10*B55/POWER($C$2,2))</f>
        <v>0</v>
      </c>
      <c r="M55" s="12">
        <f>$H$24*EXP(-POWER($C$24,2)*$G$10*B55/POWER($C$2,2))</f>
        <v>0</v>
      </c>
      <c r="N55" s="12">
        <f>$H$25*EXP(-POWER($C$25,2)*$G$10*B55/POWER($C$2,2))</f>
        <v>0</v>
      </c>
      <c r="P55" s="12">
        <f t="shared" si="5"/>
        <v>-5.2674661783343048E-2</v>
      </c>
      <c r="Q55" s="12">
        <f t="shared" si="6"/>
        <v>0.13333333333333522</v>
      </c>
    </row>
    <row r="56" spans="2:17" s="11" customFormat="1">
      <c r="B56" s="11">
        <f t="shared" si="4"/>
        <v>0.36600000000000021</v>
      </c>
      <c r="C56" s="12">
        <f>$H$14*EXP(-POWER($C$14,2)*$G$10*B56/POWER($C$2,2))</f>
        <v>6.9607945322686408E-3</v>
      </c>
      <c r="D56" s="12">
        <f>$H$15*EXP(-POWER($C$15,2)*$G$10*B56/POWER($C$2,2))</f>
        <v>5.9313098478738942E-16</v>
      </c>
      <c r="E56" s="12">
        <f>$H$16*EXP(-POWER($C$16,2)*$G$10*B56/POWER($C$2,2))</f>
        <v>2.1853612947761271E-40</v>
      </c>
      <c r="F56" s="12">
        <f>$H$17*EXP(-POWER($C$17,2)*$G$10*B56/POWER($C$2,2))</f>
        <v>1.1822255594625341E-76</v>
      </c>
      <c r="G56" s="12">
        <f>$H$18*EXP(-POWER($C$18,2)*$G$10*B56/POWER($C$2,2))</f>
        <v>7.7702020782113449E-125</v>
      </c>
      <c r="H56" s="12">
        <f>$H$19*EXP(-POWER($C$19,2)*$G$10*B56/POWER($C$2,2))</f>
        <v>5.7790358351459313E-185</v>
      </c>
      <c r="I56" s="12">
        <f>$H$20*EXP(-POWER($C$20,2)*$G$10*B56/POWER($C$2,2))</f>
        <v>4.6980543617342297E-257</v>
      </c>
      <c r="J56" s="12">
        <f>$H$21*EXP(-POWER($C$21,2)*$G$10*B56/POWER($C$2,2))</f>
        <v>0</v>
      </c>
      <c r="K56" s="12">
        <f>$H$22*EXP(-POWER($C$22,2)*$G$10*B56/POWER($C$2,2))</f>
        <v>0</v>
      </c>
      <c r="L56" s="12">
        <f>$H$23*EXP(-POWER($C$23,2)*$G$10*B56/POWER($C$2,2))</f>
        <v>0</v>
      </c>
      <c r="M56" s="12">
        <f>$H$24*EXP(-POWER($C$24,2)*$G$10*B56/POWER($C$2,2))</f>
        <v>0</v>
      </c>
      <c r="N56" s="12">
        <f>$H$25*EXP(-POWER($C$25,2)*$G$10*B56/POWER($C$2,2))</f>
        <v>0</v>
      </c>
      <c r="P56" s="12">
        <f t="shared" si="5"/>
        <v>-5.2751065072758577E-2</v>
      </c>
      <c r="Q56" s="12">
        <f t="shared" si="6"/>
        <v>0.13333333333333383</v>
      </c>
    </row>
    <row r="57" spans="2:17" s="11" customFormat="1">
      <c r="B57" s="11">
        <f t="shared" si="4"/>
        <v>0.38200000000000023</v>
      </c>
      <c r="C57" s="12">
        <f>$H$14*EXP(-POWER($C$14,2)*$G$10*B57/POWER($C$2,2))</f>
        <v>6.1533699528739756E-3</v>
      </c>
      <c r="D57" s="12">
        <f>$H$15*EXP(-POWER($C$15,2)*$G$10*B57/POWER($C$2,2))</f>
        <v>1.5665713228814163E-16</v>
      </c>
      <c r="E57" s="12">
        <f>$H$16*EXP(-POWER($C$16,2)*$G$10*B57/POWER($C$2,2))</f>
        <v>5.1632007506083413E-42</v>
      </c>
      <c r="F57" s="12">
        <f>$H$17*EXP(-POWER($C$17,2)*$G$10*B57/POWER($C$2,2))</f>
        <v>7.4735826188598408E-80</v>
      </c>
      <c r="G57" s="12">
        <f>$H$18*EXP(-POWER($C$18,2)*$G$10*B57/POWER($C$2,2))</f>
        <v>3.9310837059712843E-130</v>
      </c>
      <c r="H57" s="12">
        <f>$H$19*EXP(-POWER($C$19,2)*$G$10*B57/POWER($C$2,2))</f>
        <v>6.9984571633922692E-193</v>
      </c>
      <c r="I57" s="12">
        <f>$H$20*EXP(-POWER($C$20,2)*$G$10*B57/POWER($C$2,2))</f>
        <v>4.0732999296682966E-268</v>
      </c>
      <c r="J57" s="12">
        <f>$H$21*EXP(-POWER($C$21,2)*$G$10*B57/POWER($C$2,2))</f>
        <v>0</v>
      </c>
      <c r="K57" s="12">
        <f>$H$22*EXP(-POWER($C$22,2)*$G$10*B57/POWER($C$2,2))</f>
        <v>0</v>
      </c>
      <c r="L57" s="12">
        <f>$H$23*EXP(-POWER($C$23,2)*$G$10*B57/POWER($C$2,2))</f>
        <v>0</v>
      </c>
      <c r="M57" s="12">
        <f>$H$24*EXP(-POWER($C$24,2)*$G$10*B57/POWER($C$2,2))</f>
        <v>0</v>
      </c>
      <c r="N57" s="12">
        <f>$H$25*EXP(-POWER($C$25,2)*$G$10*B57/POWER($C$2,2))</f>
        <v>0</v>
      </c>
      <c r="P57" s="12">
        <f t="shared" si="5"/>
        <v>-5.2818605883395951E-2</v>
      </c>
      <c r="Q57" s="12">
        <f t="shared" si="6"/>
        <v>0.13333333333333347</v>
      </c>
    </row>
    <row r="58" spans="2:17" s="11" customFormat="1">
      <c r="B58" s="11">
        <f t="shared" si="4"/>
        <v>0.39800000000000024</v>
      </c>
      <c r="C58" s="12">
        <f>$H$14*EXP(-POWER($C$14,2)*$G$10*B58/POWER($C$2,2))</f>
        <v>5.4396034247819955E-3</v>
      </c>
      <c r="D58" s="12">
        <f>$H$15*EXP(-POWER($C$15,2)*$G$10*B58/POWER($C$2,2))</f>
        <v>4.1376117124518821E-17</v>
      </c>
      <c r="E58" s="12">
        <f>$H$16*EXP(-POWER($C$16,2)*$G$10*B58/POWER($C$2,2))</f>
        <v>1.2198734394540416E-43</v>
      </c>
      <c r="F58" s="12">
        <f>$H$17*EXP(-POWER($C$17,2)*$G$10*B58/POWER($C$2,2))</f>
        <v>4.7245161224831402E-83</v>
      </c>
      <c r="G58" s="12">
        <f>$H$18*EXP(-POWER($C$18,2)*$G$10*B58/POWER($C$2,2))</f>
        <v>1.9888053036209083E-135</v>
      </c>
      <c r="H58" s="12">
        <f>$H$19*EXP(-POWER($C$19,2)*$G$10*B58/POWER($C$2,2))</f>
        <v>8.4751858380888126E-201</v>
      </c>
      <c r="I58" s="12">
        <f>$H$20*EXP(-POWER($C$20,2)*$G$10*B58/POWER($C$2,2))</f>
        <v>3.5316262945312073E-279</v>
      </c>
      <c r="J58" s="12">
        <f>$H$21*EXP(-POWER($C$21,2)*$G$10*B58/POWER($C$2,2))</f>
        <v>0</v>
      </c>
      <c r="K58" s="12">
        <f>$H$22*EXP(-POWER($C$22,2)*$G$10*B58/POWER($C$2,2))</f>
        <v>0</v>
      </c>
      <c r="L58" s="12">
        <f>$H$23*EXP(-POWER($C$23,2)*$G$10*B58/POWER($C$2,2))</f>
        <v>0</v>
      </c>
      <c r="M58" s="12">
        <f>$H$24*EXP(-POWER($C$24,2)*$G$10*B58/POWER($C$2,2))</f>
        <v>0</v>
      </c>
      <c r="N58" s="12">
        <f>$H$25*EXP(-POWER($C$25,2)*$G$10*B58/POWER($C$2,2))</f>
        <v>0</v>
      </c>
      <c r="P58" s="12">
        <f t="shared" si="5"/>
        <v>-5.2878312227670587E-2</v>
      </c>
      <c r="Q58" s="12">
        <f t="shared" si="6"/>
        <v>0.13333333333333336</v>
      </c>
    </row>
    <row r="59" spans="2:17" s="11" customFormat="1">
      <c r="B59" s="11">
        <f t="shared" si="4"/>
        <v>0.41400000000000026</v>
      </c>
      <c r="C59" s="12">
        <f>$H$14*EXP(-POWER($C$14,2)*$G$10*B59/POWER($C$2,2))</f>
        <v>4.8086309852181288E-3</v>
      </c>
      <c r="D59" s="12">
        <f>$H$15*EXP(-POWER($C$15,2)*$G$10*B59/POWER($C$2,2))</f>
        <v>1.092821656631012E-17</v>
      </c>
      <c r="E59" s="12">
        <f>$H$16*EXP(-POWER($C$16,2)*$G$10*B59/POWER($C$2,2))</f>
        <v>2.8821099162376783E-45</v>
      </c>
      <c r="F59" s="12">
        <f>$H$17*EXP(-POWER($C$17,2)*$G$10*B59/POWER($C$2,2))</f>
        <v>2.9866603113846883E-86</v>
      </c>
      <c r="G59" s="12">
        <f>$H$18*EXP(-POWER($C$18,2)*$G$10*B59/POWER($C$2,2))</f>
        <v>1.0061720460702767E-140</v>
      </c>
      <c r="H59" s="12">
        <f>$H$19*EXP(-POWER($C$19,2)*$G$10*B59/POWER($C$2,2))</f>
        <v>1.0263515702555873E-208</v>
      </c>
      <c r="I59" s="12">
        <f>$H$20*EXP(-POWER($C$20,2)*$G$10*B59/POWER($C$2,2))</f>
        <v>3.0619852452750503E-290</v>
      </c>
      <c r="J59" s="12">
        <f>$H$21*EXP(-POWER($C$21,2)*$G$10*B59/POWER($C$2,2))</f>
        <v>0</v>
      </c>
      <c r="K59" s="12">
        <f>$H$22*EXP(-POWER($C$22,2)*$G$10*B59/POWER($C$2,2))</f>
        <v>0</v>
      </c>
      <c r="L59" s="12">
        <f>$H$23*EXP(-POWER($C$23,2)*$G$10*B59/POWER($C$2,2))</f>
        <v>0</v>
      </c>
      <c r="M59" s="12">
        <f>$H$24*EXP(-POWER($C$24,2)*$G$10*B59/POWER($C$2,2))</f>
        <v>0</v>
      </c>
      <c r="N59" s="12">
        <f>$H$25*EXP(-POWER($C$25,2)*$G$10*B59/POWER($C$2,2))</f>
        <v>0</v>
      </c>
      <c r="P59" s="12">
        <f t="shared" si="5"/>
        <v>-5.2931092872631778E-2</v>
      </c>
      <c r="Q59" s="12">
        <f t="shared" si="6"/>
        <v>0.13333333333333333</v>
      </c>
    </row>
    <row r="60" spans="2:17" s="11" customFormat="1">
      <c r="B60" s="11">
        <f t="shared" si="4"/>
        <v>0.43000000000000027</v>
      </c>
      <c r="C60" s="12">
        <f>$H$14*EXP(-POWER($C$14,2)*$G$10*B60/POWER($C$2,2))</f>
        <v>4.2508488480346458E-3</v>
      </c>
      <c r="D60" s="12">
        <f>$H$15*EXP(-POWER($C$15,2)*$G$10*B60/POWER($C$2,2))</f>
        <v>2.8863490733258081E-18</v>
      </c>
      <c r="E60" s="12">
        <f>$H$16*EXP(-POWER($C$16,2)*$G$10*B60/POWER($C$2,2))</f>
        <v>6.8093601357475108E-47</v>
      </c>
      <c r="F60" s="12">
        <f>$H$17*EXP(-POWER($C$17,2)*$G$10*B60/POWER($C$2,2))</f>
        <v>1.8880536301169779E-89</v>
      </c>
      <c r="G60" s="12">
        <f>$H$18*EXP(-POWER($C$18,2)*$G$10*B60/POWER($C$2,2))</f>
        <v>5.0904036933633397E-146</v>
      </c>
      <c r="H60" s="12">
        <f>$H$19*EXP(-POWER($C$19,2)*$G$10*B60/POWER($C$2,2))</f>
        <v>1.2429197021639761E-216</v>
      </c>
      <c r="I60" s="12">
        <f>$H$20*EXP(-POWER($C$20,2)*$G$10*B60/POWER($C$2,2))</f>
        <v>2.6547977788022431E-301</v>
      </c>
      <c r="J60" s="12">
        <f>$H$21*EXP(-POWER($C$21,2)*$G$10*B60/POWER($C$2,2))</f>
        <v>0</v>
      </c>
      <c r="K60" s="12">
        <f>$H$22*EXP(-POWER($C$22,2)*$G$10*B60/POWER($C$2,2))</f>
        <v>0</v>
      </c>
      <c r="L60" s="12">
        <f>$H$23*EXP(-POWER($C$23,2)*$G$10*B60/POWER($C$2,2))</f>
        <v>0</v>
      </c>
      <c r="M60" s="12">
        <f>$H$24*EXP(-POWER($C$24,2)*$G$10*B60/POWER($C$2,2))</f>
        <v>0</v>
      </c>
      <c r="N60" s="12">
        <f>$H$25*EXP(-POWER($C$25,2)*$G$10*B60/POWER($C$2,2))</f>
        <v>0</v>
      </c>
      <c r="P60" s="12">
        <f t="shared" si="5"/>
        <v>-5.2977751171952622E-2</v>
      </c>
      <c r="Q60" s="12">
        <f t="shared" si="6"/>
        <v>0.13333333333333333</v>
      </c>
    </row>
    <row r="61" spans="2:17" s="11" customFormat="1">
      <c r="B61" s="11">
        <f t="shared" si="4"/>
        <v>0.44600000000000029</v>
      </c>
      <c r="C61" s="12">
        <f>$H$14*EXP(-POWER($C$14,2)*$G$10*B61/POWER($C$2,2))</f>
        <v>3.7577672282161638E-3</v>
      </c>
      <c r="D61" s="12">
        <f>$H$15*EXP(-POWER($C$15,2)*$G$10*B61/POWER($C$2,2))</f>
        <v>7.6233948353218709E-19</v>
      </c>
      <c r="E61" s="12">
        <f>$H$16*EXP(-POWER($C$16,2)*$G$10*B61/POWER($C$2,2))</f>
        <v>1.6088000390642836E-48</v>
      </c>
      <c r="F61" s="12">
        <f>$H$17*EXP(-POWER($C$17,2)*$G$10*B61/POWER($C$2,2))</f>
        <v>1.1935560587890548E-92</v>
      </c>
      <c r="G61" s="12">
        <f>$H$18*EXP(-POWER($C$18,2)*$G$10*B61/POWER($C$2,2))</f>
        <v>2.5753259457576655E-151</v>
      </c>
      <c r="H61" s="12">
        <f>$H$19*EXP(-POWER($C$19,2)*$G$10*B61/POWER($C$2,2))</f>
        <v>1.5051853875398595E-224</v>
      </c>
      <c r="I61" s="12">
        <f>$H$20*EXP(-POWER($C$20,2)*$G$10*B61/POWER($C$2,2))</f>
        <v>0</v>
      </c>
      <c r="J61" s="12">
        <f>$H$21*EXP(-POWER($C$21,2)*$G$10*B61/POWER($C$2,2))</f>
        <v>0</v>
      </c>
      <c r="K61" s="12">
        <f>$H$22*EXP(-POWER($C$22,2)*$G$10*B61/POWER($C$2,2))</f>
        <v>0</v>
      </c>
      <c r="L61" s="12">
        <f>$H$23*EXP(-POWER($C$23,2)*$G$10*B61/POWER($C$2,2))</f>
        <v>0</v>
      </c>
      <c r="M61" s="12">
        <f>$H$24*EXP(-POWER($C$24,2)*$G$10*B61/POWER($C$2,2))</f>
        <v>0</v>
      </c>
      <c r="N61" s="12">
        <f>$H$25*EXP(-POWER($C$25,2)*$G$10*B61/POWER($C$2,2))</f>
        <v>0</v>
      </c>
      <c r="P61" s="12">
        <f t="shared" si="5"/>
        <v>-5.3018997293463911E-2</v>
      </c>
      <c r="Q61" s="12">
        <f t="shared" si="6"/>
        <v>0.13333333333333333</v>
      </c>
    </row>
    <row r="62" spans="2:17" s="11" customFormat="1">
      <c r="B62" s="11">
        <f t="shared" si="4"/>
        <v>0.4620000000000003</v>
      </c>
      <c r="C62" s="12">
        <f>$H$14*EXP(-POWER($C$14,2)*$G$10*B62/POWER($C$2,2))</f>
        <v>3.3218811221631789E-3</v>
      </c>
      <c r="D62" s="12">
        <f>$H$15*EXP(-POWER($C$15,2)*$G$10*B62/POWER($C$2,2))</f>
        <v>2.0134830312900163E-19</v>
      </c>
      <c r="E62" s="12">
        <f>$H$16*EXP(-POWER($C$16,2)*$G$10*B62/POWER($C$2,2))</f>
        <v>3.8009996741185903E-50</v>
      </c>
      <c r="F62" s="12">
        <f>$H$17*EXP(-POWER($C$17,2)*$G$10*B62/POWER($C$2,2))</f>
        <v>7.5452097480078403E-96</v>
      </c>
      <c r="G62" s="12">
        <f>$H$18*EXP(-POWER($C$18,2)*$G$10*B62/POWER($C$2,2))</f>
        <v>1.3029032914499811E-156</v>
      </c>
      <c r="H62" s="12">
        <f>$H$19*EXP(-POWER($C$19,2)*$G$10*B62/POWER($C$2,2))</f>
        <v>1.8227911641588041E-232</v>
      </c>
      <c r="I62" s="12">
        <f>$H$20*EXP(-POWER($C$20,2)*$G$10*B62/POWER($C$2,2))</f>
        <v>0</v>
      </c>
      <c r="J62" s="12">
        <f>$H$21*EXP(-POWER($C$21,2)*$G$10*B62/POWER($C$2,2))</f>
        <v>0</v>
      </c>
      <c r="K62" s="12">
        <f>$H$22*EXP(-POWER($C$22,2)*$G$10*B62/POWER($C$2,2))</f>
        <v>0</v>
      </c>
      <c r="L62" s="12">
        <f>$H$23*EXP(-POWER($C$23,2)*$G$10*B62/POWER($C$2,2))</f>
        <v>0</v>
      </c>
      <c r="M62" s="12">
        <f>$H$24*EXP(-POWER($C$24,2)*$G$10*B62/POWER($C$2,2))</f>
        <v>0</v>
      </c>
      <c r="N62" s="12">
        <f>$H$25*EXP(-POWER($C$25,2)*$G$10*B62/POWER($C$2,2))</f>
        <v>0</v>
      </c>
      <c r="P62" s="12">
        <f t="shared" si="5"/>
        <v>-5.3055459028342536E-2</v>
      </c>
      <c r="Q62" s="12">
        <f t="shared" si="6"/>
        <v>0.13333333333333333</v>
      </c>
    </row>
    <row r="63" spans="2:17" s="11" customFormat="1">
      <c r="B63" s="11">
        <f t="shared" si="4"/>
        <v>0.47800000000000031</v>
      </c>
      <c r="C63" s="12">
        <f>$H$14*EXP(-POWER($C$14,2)*$G$10*B63/POWER($C$2,2))</f>
        <v>2.9365560769506307E-3</v>
      </c>
      <c r="D63" s="12">
        <f>$H$15*EXP(-POWER($C$15,2)*$G$10*B63/POWER($C$2,2))</f>
        <v>5.3179902194081889E-20</v>
      </c>
      <c r="E63" s="12">
        <f>$H$16*EXP(-POWER($C$16,2)*$G$10*B63/POWER($C$2,2))</f>
        <v>8.9803568944793744E-52</v>
      </c>
      <c r="F63" s="12">
        <f>$H$17*EXP(-POWER($C$17,2)*$G$10*B63/POWER($C$2,2))</f>
        <v>4.7697960830756586E-99</v>
      </c>
      <c r="G63" s="12">
        <f>$H$18*EXP(-POWER($C$18,2)*$G$10*B63/POWER($C$2,2))</f>
        <v>6.5916199449144691E-162</v>
      </c>
      <c r="H63" s="12">
        <f>$H$19*EXP(-POWER($C$19,2)*$G$10*B63/POWER($C$2,2))</f>
        <v>2.207414219962729E-240</v>
      </c>
      <c r="I63" s="12">
        <f>$H$20*EXP(-POWER($C$20,2)*$G$10*B63/POWER($C$2,2))</f>
        <v>0</v>
      </c>
      <c r="J63" s="12">
        <f>$H$21*EXP(-POWER($C$21,2)*$G$10*B63/POWER($C$2,2))</f>
        <v>0</v>
      </c>
      <c r="K63" s="12">
        <f>$H$22*EXP(-POWER($C$22,2)*$G$10*B63/POWER($C$2,2))</f>
        <v>0</v>
      </c>
      <c r="L63" s="12">
        <f>$H$23*EXP(-POWER($C$23,2)*$G$10*B63/POWER($C$2,2))</f>
        <v>0</v>
      </c>
      <c r="M63" s="12">
        <f>$H$24*EXP(-POWER($C$24,2)*$G$10*B63/POWER($C$2,2))</f>
        <v>0</v>
      </c>
      <c r="N63" s="12">
        <f>$H$25*EXP(-POWER($C$25,2)*$G$10*B63/POWER($C$2,2))</f>
        <v>0</v>
      </c>
      <c r="P63" s="12">
        <f t="shared" si="5"/>
        <v>-5.3087691346476867E-2</v>
      </c>
      <c r="Q63" s="12">
        <f t="shared" si="6"/>
        <v>0.13333333333333333</v>
      </c>
    </row>
    <row r="64" spans="2:17" s="11" customFormat="1">
      <c r="B64" s="11">
        <f t="shared" si="4"/>
        <v>0.49400000000000033</v>
      </c>
      <c r="C64" s="12">
        <f>$H$14*EXP(-POWER($C$14,2)*$G$10*B64/POWER($C$2,2))</f>
        <v>2.5959272098997383E-3</v>
      </c>
      <c r="D64" s="12">
        <f>$H$15*EXP(-POWER($C$15,2)*$G$10*B64/POWER($C$2,2))</f>
        <v>1.4045819872443536E-20</v>
      </c>
      <c r="E64" s="12">
        <f>$H$16*EXP(-POWER($C$16,2)*$G$10*B64/POWER($C$2,2))</f>
        <v>2.1217263053548007E-53</v>
      </c>
      <c r="F64" s="12">
        <f>$H$17*EXP(-POWER($C$17,2)*$G$10*B64/POWER($C$2,2))</f>
        <v>3.0152845890242909E-102</v>
      </c>
      <c r="G64" s="12">
        <f>$H$18*EXP(-POWER($C$18,2)*$G$10*B64/POWER($C$2,2))</f>
        <v>3.3348180009461793E-167</v>
      </c>
      <c r="H64" s="12">
        <f>$H$19*EXP(-POWER($C$19,2)*$G$10*B64/POWER($C$2,2))</f>
        <v>2.6731957200057773E-248</v>
      </c>
      <c r="I64" s="12">
        <f>$H$20*EXP(-POWER($C$20,2)*$G$10*B64/POWER($C$2,2))</f>
        <v>0</v>
      </c>
      <c r="J64" s="12">
        <f>$H$21*EXP(-POWER($C$21,2)*$G$10*B64/POWER($C$2,2))</f>
        <v>0</v>
      </c>
      <c r="K64" s="12">
        <f>$H$22*EXP(-POWER($C$22,2)*$G$10*B64/POWER($C$2,2))</f>
        <v>0</v>
      </c>
      <c r="L64" s="12">
        <f>$H$23*EXP(-POWER($C$23,2)*$G$10*B64/POWER($C$2,2))</f>
        <v>0</v>
      </c>
      <c r="M64" s="12">
        <f>$H$24*EXP(-POWER($C$24,2)*$G$10*B64/POWER($C$2,2))</f>
        <v>0</v>
      </c>
      <c r="N64" s="12">
        <f>$H$25*EXP(-POWER($C$25,2)*$G$10*B64/POWER($C$2,2))</f>
        <v>0</v>
      </c>
      <c r="P64" s="12">
        <f t="shared" si="5"/>
        <v>-5.3116184843447628E-2</v>
      </c>
      <c r="Q64" s="12">
        <f t="shared" si="6"/>
        <v>0.13333333333333333</v>
      </c>
    </row>
    <row r="65" spans="2:17" s="11" customFormat="1">
      <c r="B65" s="11">
        <f t="shared" si="4"/>
        <v>0.51000000000000034</v>
      </c>
      <c r="C65" s="12">
        <f>$H$14*EXP(-POWER($C$14,2)*$G$10*B65/POWER($C$2,2))</f>
        <v>2.2948099414793286E-3</v>
      </c>
      <c r="D65" s="12">
        <f>$H$15*EXP(-POWER($C$15,2)*$G$10*B65/POWER($C$2,2))</f>
        <v>3.709767181765982E-21</v>
      </c>
      <c r="E65" s="12">
        <f>$H$16*EXP(-POWER($C$16,2)*$G$10*B65/POWER($C$2,2))</f>
        <v>5.0128547982339981E-55</v>
      </c>
      <c r="F65" s="12">
        <f>$H$17*EXP(-POWER($C$17,2)*$G$10*B65/POWER($C$2,2))</f>
        <v>1.9061488152643883E-105</v>
      </c>
      <c r="G65" s="12">
        <f>$H$18*EXP(-POWER($C$18,2)*$G$10*B65/POWER($C$2,2))</f>
        <v>1.687143857256924E-172</v>
      </c>
      <c r="H65" s="12">
        <f>$H$19*EXP(-POWER($C$19,2)*$G$10*B65/POWER($C$2,2))</f>
        <v>3.2372607247124929E-256</v>
      </c>
      <c r="I65" s="12">
        <f>$H$20*EXP(-POWER($C$20,2)*$G$10*B65/POWER($C$2,2))</f>
        <v>0</v>
      </c>
      <c r="J65" s="12">
        <f>$H$21*EXP(-POWER($C$21,2)*$G$10*B65/POWER($C$2,2))</f>
        <v>0</v>
      </c>
      <c r="K65" s="12">
        <f>$H$22*EXP(-POWER($C$22,2)*$G$10*B65/POWER($C$2,2))</f>
        <v>0</v>
      </c>
      <c r="L65" s="12">
        <f>$H$23*EXP(-POWER($C$23,2)*$G$10*B65/POWER($C$2,2))</f>
        <v>0</v>
      </c>
      <c r="M65" s="12">
        <f>$H$24*EXP(-POWER($C$24,2)*$G$10*B65/POWER($C$2,2))</f>
        <v>0</v>
      </c>
      <c r="N65" s="12">
        <f>$H$25*EXP(-POWER($C$25,2)*$G$10*B65/POWER($C$2,2))</f>
        <v>0</v>
      </c>
      <c r="P65" s="12">
        <f t="shared" si="5"/>
        <v>-5.3141373207692452E-2</v>
      </c>
      <c r="Q65" s="12">
        <f t="shared" si="6"/>
        <v>0.13333333333333333</v>
      </c>
    </row>
    <row r="66" spans="2:17" s="11" customFormat="1">
      <c r="B66" s="11">
        <f t="shared" si="4"/>
        <v>0.52600000000000036</v>
      </c>
      <c r="C66" s="12">
        <f>$H$14*EXP(-POWER($C$14,2)*$G$10*B66/POWER($C$2,2))</f>
        <v>2.0286210828368146E-3</v>
      </c>
      <c r="D66" s="12">
        <f>$H$15*EXP(-POWER($C$15,2)*$G$10*B66/POWER($C$2,2))</f>
        <v>9.7981980887482315E-22</v>
      </c>
      <c r="E66" s="12">
        <f>$H$16*EXP(-POWER($C$16,2)*$G$10*B66/POWER($C$2,2))</f>
        <v>1.1843522496166407E-56</v>
      </c>
      <c r="F66" s="12">
        <f>$H$17*EXP(-POWER($C$17,2)*$G$10*B66/POWER($C$2,2))</f>
        <v>1.2049951500961504E-108</v>
      </c>
      <c r="G66" s="12">
        <f>$H$18*EXP(-POWER($C$18,2)*$G$10*B66/POWER($C$2,2))</f>
        <v>8.53556144374942E-178</v>
      </c>
      <c r="H66" s="12">
        <f>$H$19*EXP(-POWER($C$19,2)*$G$10*B66/POWER($C$2,2))</f>
        <v>3.9203478149154777E-264</v>
      </c>
      <c r="I66" s="12">
        <f>$H$20*EXP(-POWER($C$20,2)*$G$10*B66/POWER($C$2,2))</f>
        <v>0</v>
      </c>
      <c r="J66" s="12">
        <f>$H$21*EXP(-POWER($C$21,2)*$G$10*B66/POWER($C$2,2))</f>
        <v>0</v>
      </c>
      <c r="K66" s="12">
        <f>$H$22*EXP(-POWER($C$22,2)*$G$10*B66/POWER($C$2,2))</f>
        <v>0</v>
      </c>
      <c r="L66" s="12">
        <f>$H$23*EXP(-POWER($C$23,2)*$G$10*B66/POWER($C$2,2))</f>
        <v>0</v>
      </c>
      <c r="M66" s="12">
        <f>$H$24*EXP(-POWER($C$24,2)*$G$10*B66/POWER($C$2,2))</f>
        <v>0</v>
      </c>
      <c r="N66" s="12">
        <f>$H$25*EXP(-POWER($C$25,2)*$G$10*B66/POWER($C$2,2))</f>
        <v>0</v>
      </c>
      <c r="P66" s="12">
        <f t="shared" si="5"/>
        <v>-5.3163639821508964E-2</v>
      </c>
      <c r="Q66" s="12">
        <f t="shared" si="6"/>
        <v>0.13333333333333333</v>
      </c>
    </row>
    <row r="67" spans="2:17" s="11" customFormat="1">
      <c r="B67" s="11">
        <f t="shared" si="4"/>
        <v>0.54200000000000037</v>
      </c>
      <c r="C67" s="12">
        <f>$H$14*EXP(-POWER($C$14,2)*$G$10*B67/POWER($C$2,2))</f>
        <v>1.7933090768628619E-3</v>
      </c>
      <c r="D67" s="12">
        <f>$H$15*EXP(-POWER($C$15,2)*$G$10*B67/POWER($C$2,2))</f>
        <v>2.587889780744907E-22</v>
      </c>
      <c r="E67" s="12">
        <f>$H$16*EXP(-POWER($C$16,2)*$G$10*B67/POWER($C$2,2))</f>
        <v>2.7981864778252855E-58</v>
      </c>
      <c r="F67" s="12">
        <f>$H$17*EXP(-POWER($C$17,2)*$G$10*B67/POWER($C$2,2))</f>
        <v>7.6175233545645501E-112</v>
      </c>
      <c r="G67" s="12">
        <f>$H$18*EXP(-POWER($C$18,2)*$G$10*B67/POWER($C$2,2))</f>
        <v>4.3182926486470368E-183</v>
      </c>
      <c r="H67" s="12">
        <f>$H$19*EXP(-POWER($C$19,2)*$G$10*B67/POWER($C$2,2))</f>
        <v>4.7475715726539963E-272</v>
      </c>
      <c r="I67" s="12">
        <f>$H$20*EXP(-POWER($C$20,2)*$G$10*B67/POWER($C$2,2))</f>
        <v>0</v>
      </c>
      <c r="J67" s="12">
        <f>$H$21*EXP(-POWER($C$21,2)*$G$10*B67/POWER($C$2,2))</f>
        <v>0</v>
      </c>
      <c r="K67" s="12">
        <f>$H$22*EXP(-POWER($C$22,2)*$G$10*B67/POWER($C$2,2))</f>
        <v>0</v>
      </c>
      <c r="L67" s="12">
        <f>$H$23*EXP(-POWER($C$23,2)*$G$10*B67/POWER($C$2,2))</f>
        <v>0</v>
      </c>
      <c r="M67" s="12">
        <f>$H$24*EXP(-POWER($C$24,2)*$G$10*B67/POWER($C$2,2))</f>
        <v>0</v>
      </c>
      <c r="N67" s="12">
        <f>$H$25*EXP(-POWER($C$25,2)*$G$10*B67/POWER($C$2,2))</f>
        <v>0</v>
      </c>
      <c r="P67" s="12">
        <f t="shared" si="5"/>
        <v>-5.3183323596367661E-2</v>
      </c>
      <c r="Q67" s="12">
        <f t="shared" si="6"/>
        <v>0.13333333333333333</v>
      </c>
    </row>
    <row r="68" spans="2:17" s="11" customFormat="1">
      <c r="B68" s="11">
        <f t="shared" si="4"/>
        <v>0.55800000000000038</v>
      </c>
      <c r="C68" s="12">
        <f>$H$14*EXP(-POWER($C$14,2)*$G$10*B68/POWER($C$2,2))</f>
        <v>1.5852923310160747E-3</v>
      </c>
      <c r="D68" s="12">
        <f>$H$15*EXP(-POWER($C$15,2)*$G$10*B68/POWER($C$2,2))</f>
        <v>6.8351072887316141E-23</v>
      </c>
      <c r="E68" s="12">
        <f>$H$16*EXP(-POWER($C$16,2)*$G$10*B68/POWER($C$2,2))</f>
        <v>6.6110800796121332E-60</v>
      </c>
      <c r="F68" s="12">
        <f>$H$17*EXP(-POWER($C$17,2)*$G$10*B68/POWER($C$2,2))</f>
        <v>4.8155100087089881E-115</v>
      </c>
      <c r="G68" s="12">
        <f>$H$18*EXP(-POWER($C$18,2)*$G$10*B68/POWER($C$2,2))</f>
        <v>2.1847012082624783E-188</v>
      </c>
      <c r="H68" s="12">
        <f>$H$19*EXP(-POWER($C$19,2)*$G$10*B68/POWER($C$2,2))</f>
        <v>5.7493459513249147E-280</v>
      </c>
      <c r="I68" s="12">
        <f>$H$20*EXP(-POWER($C$20,2)*$G$10*B68/POWER($C$2,2))</f>
        <v>0</v>
      </c>
      <c r="J68" s="12">
        <f>$H$21*EXP(-POWER($C$21,2)*$G$10*B68/POWER($C$2,2))</f>
        <v>0</v>
      </c>
      <c r="K68" s="12">
        <f>$H$22*EXP(-POWER($C$22,2)*$G$10*B68/POWER($C$2,2))</f>
        <v>0</v>
      </c>
      <c r="L68" s="12">
        <f>$H$23*EXP(-POWER($C$23,2)*$G$10*B68/POWER($C$2,2))</f>
        <v>0</v>
      </c>
      <c r="M68" s="12">
        <f>$H$24*EXP(-POWER($C$24,2)*$G$10*B68/POWER($C$2,2))</f>
        <v>0</v>
      </c>
      <c r="N68" s="12">
        <f>$H$25*EXP(-POWER($C$25,2)*$G$10*B68/POWER($C$2,2))</f>
        <v>0</v>
      </c>
      <c r="P68" s="12">
        <f t="shared" si="5"/>
        <v>-5.320072413135158E-2</v>
      </c>
      <c r="Q68" s="12">
        <f t="shared" si="6"/>
        <v>0.13333333333333333</v>
      </c>
    </row>
    <row r="69" spans="2:17" s="11" customFormat="1">
      <c r="B69" s="11">
        <f t="shared" si="4"/>
        <v>0.5740000000000004</v>
      </c>
      <c r="C69" s="12">
        <f>$H$14*EXP(-POWER($C$14,2)*$G$10*B69/POWER($C$2,2))</f>
        <v>1.4014047032956415E-3</v>
      </c>
      <c r="D69" s="12">
        <f>$H$15*EXP(-POWER($C$15,2)*$G$10*B69/POWER($C$2,2))</f>
        <v>1.8052813530189988E-23</v>
      </c>
      <c r="E69" s="12">
        <f>$H$16*EXP(-POWER($C$16,2)*$G$10*B69/POWER($C$2,2))</f>
        <v>1.5619537927654898E-61</v>
      </c>
      <c r="F69" s="12">
        <f>$H$17*EXP(-POWER($C$17,2)*$G$10*B69/POWER($C$2,2))</f>
        <v>3.0441832029409463E-118</v>
      </c>
      <c r="G69" s="12">
        <f>$H$18*EXP(-POWER($C$18,2)*$G$10*B69/POWER($C$2,2))</f>
        <v>1.105279275335574E-193</v>
      </c>
      <c r="H69" s="12">
        <f>$H$19*EXP(-POWER($C$19,2)*$G$10*B69/POWER($C$2,2))</f>
        <v>6.9625024840937222E-288</v>
      </c>
      <c r="I69" s="12">
        <f>$H$20*EXP(-POWER($C$20,2)*$G$10*B69/POWER($C$2,2))</f>
        <v>0</v>
      </c>
      <c r="J69" s="12">
        <f>$H$21*EXP(-POWER($C$21,2)*$G$10*B69/POWER($C$2,2))</f>
        <v>0</v>
      </c>
      <c r="K69" s="12">
        <f>$H$22*EXP(-POWER($C$22,2)*$G$10*B69/POWER($C$2,2))</f>
        <v>0</v>
      </c>
      <c r="L69" s="12">
        <f>$H$23*EXP(-POWER($C$23,2)*$G$10*B69/POWER($C$2,2))</f>
        <v>0</v>
      </c>
      <c r="M69" s="12">
        <f>$H$24*EXP(-POWER($C$24,2)*$G$10*B69/POWER($C$2,2))</f>
        <v>0</v>
      </c>
      <c r="N69" s="12">
        <f>$H$25*EXP(-POWER($C$25,2)*$G$10*B69/POWER($C$2,2))</f>
        <v>0</v>
      </c>
      <c r="P69" s="12">
        <f t="shared" si="5"/>
        <v>-5.3216106273237487E-2</v>
      </c>
      <c r="Q69" s="12">
        <f t="shared" si="6"/>
        <v>0.13333333333333333</v>
      </c>
    </row>
    <row r="70" spans="2:17" s="11" customFormat="1">
      <c r="B70" s="11">
        <f t="shared" si="4"/>
        <v>0.59000000000000041</v>
      </c>
      <c r="C70" s="12">
        <f>$H$14*EXP(-POWER($C$14,2)*$G$10*B70/POWER($C$2,2))</f>
        <v>1.2388473116250963E-3</v>
      </c>
      <c r="D70" s="12">
        <f>$H$15*EXP(-POWER($C$15,2)*$G$10*B70/POWER($C$2,2))</f>
        <v>4.7680901350750567E-24</v>
      </c>
      <c r="E70" s="12">
        <f>$H$16*EXP(-POWER($C$16,2)*$G$10*B70/POWER($C$2,2))</f>
        <v>3.6903193144768316E-63</v>
      </c>
      <c r="F70" s="12">
        <f>$H$17*EXP(-POWER($C$17,2)*$G$10*B70/POWER($C$2,2))</f>
        <v>1.924417425424944E-121</v>
      </c>
      <c r="G70" s="12">
        <f>$H$18*EXP(-POWER($C$18,2)*$G$10*B70/POWER($C$2,2))</f>
        <v>5.5918048283495926E-199</v>
      </c>
      <c r="H70" s="12">
        <f>$H$19*EXP(-POWER($C$19,2)*$G$10*B70/POWER($C$2,2))</f>
        <v>8.4316444429370331E-296</v>
      </c>
      <c r="I70" s="12">
        <f>$H$20*EXP(-POWER($C$20,2)*$G$10*B70/POWER($C$2,2))</f>
        <v>0</v>
      </c>
      <c r="J70" s="12">
        <f>$H$21*EXP(-POWER($C$21,2)*$G$10*B70/POWER($C$2,2))</f>
        <v>0</v>
      </c>
      <c r="K70" s="12">
        <f>$H$22*EXP(-POWER($C$22,2)*$G$10*B70/POWER($C$2,2))</f>
        <v>0</v>
      </c>
      <c r="L70" s="12">
        <f>$H$23*EXP(-POWER($C$23,2)*$G$10*B70/POWER($C$2,2))</f>
        <v>0</v>
      </c>
      <c r="M70" s="12">
        <f>$H$24*EXP(-POWER($C$24,2)*$G$10*B70/POWER($C$2,2))</f>
        <v>0</v>
      </c>
      <c r="N70" s="12">
        <f>$H$25*EXP(-POWER($C$25,2)*$G$10*B70/POWER($C$2,2))</f>
        <v>0</v>
      </c>
      <c r="P70" s="12">
        <f t="shared" si="5"/>
        <v>-5.3229704147625644E-2</v>
      </c>
      <c r="Q70" s="12">
        <f t="shared" si="6"/>
        <v>0.13333333333333333</v>
      </c>
    </row>
    <row r="71" spans="2:17" s="11" customFormat="1">
      <c r="B71" s="11">
        <f t="shared" si="4"/>
        <v>0.60600000000000043</v>
      </c>
      <c r="C71" s="12">
        <f>$H$14*EXP(-POWER($C$14,2)*$G$10*B71/POWER($C$2,2))</f>
        <v>1.0951459331565814E-3</v>
      </c>
      <c r="D71" s="12">
        <f>$H$15*EXP(-POWER($C$15,2)*$G$10*B71/POWER($C$2,2))</f>
        <v>1.2593429549460914E-24</v>
      </c>
      <c r="E71" s="12">
        <f>$H$16*EXP(-POWER($C$16,2)*$G$10*B71/POWER($C$2,2))</f>
        <v>8.7188601262579262E-65</v>
      </c>
      <c r="F71" s="12">
        <f>$H$17*EXP(-POWER($C$17,2)*$G$10*B71/POWER($C$2,2))</f>
        <v>1.2165438741339154E-124</v>
      </c>
      <c r="G71" s="12">
        <f>$H$18*EXP(-POWER($C$18,2)*$G$10*B71/POWER($C$2,2))</f>
        <v>2.828993715534967E-204</v>
      </c>
      <c r="H71" s="12">
        <f>$H$19*EXP(-POWER($C$19,2)*$G$10*B71/POWER($C$2,2))</f>
        <v>1.0210786735735688E-303</v>
      </c>
      <c r="I71" s="12">
        <f>$H$20*EXP(-POWER($C$20,2)*$G$10*B71/POWER($C$2,2))</f>
        <v>0</v>
      </c>
      <c r="J71" s="12">
        <f>$H$21*EXP(-POWER($C$21,2)*$G$10*B71/POWER($C$2,2))</f>
        <v>0</v>
      </c>
      <c r="K71" s="12">
        <f>$H$22*EXP(-POWER($C$22,2)*$G$10*B71/POWER($C$2,2))</f>
        <v>0</v>
      </c>
      <c r="L71" s="12">
        <f>$H$23*EXP(-POWER($C$23,2)*$G$10*B71/POWER($C$2,2))</f>
        <v>0</v>
      </c>
      <c r="M71" s="12">
        <f>$H$24*EXP(-POWER($C$24,2)*$G$10*B71/POWER($C$2,2))</f>
        <v>0</v>
      </c>
      <c r="N71" s="12">
        <f>$H$25*EXP(-POWER($C$25,2)*$G$10*B71/POWER($C$2,2))</f>
        <v>0</v>
      </c>
      <c r="P71" s="12">
        <f t="shared" si="5"/>
        <v>-5.3241724722474557E-2</v>
      </c>
      <c r="Q71" s="12">
        <f t="shared" si="6"/>
        <v>0.13333333333333333</v>
      </c>
    </row>
    <row r="72" spans="2:17" s="11" customFormat="1">
      <c r="B72" s="11">
        <f t="shared" si="4"/>
        <v>0.62200000000000044</v>
      </c>
      <c r="C72" s="12">
        <f>$H$14*EXP(-POWER($C$14,2)*$G$10*B72/POWER($C$2,2))</f>
        <v>9.6811334508699234E-4</v>
      </c>
      <c r="D72" s="12">
        <f>$H$15*EXP(-POWER($C$15,2)*$G$10*B72/POWER($C$2,2))</f>
        <v>3.3261633762034325E-25</v>
      </c>
      <c r="E72" s="12">
        <f>$H$16*EXP(-POWER($C$16,2)*$G$10*B72/POWER($C$2,2))</f>
        <v>2.0599442872880367E-66</v>
      </c>
      <c r="F72" s="12">
        <f>$H$17*EXP(-POWER($C$17,2)*$G$10*B72/POWER($C$2,2))</f>
        <v>7.6905300177582365E-128</v>
      </c>
      <c r="G72" s="12">
        <f>$H$18*EXP(-POWER($C$18,2)*$G$10*B72/POWER($C$2,2))</f>
        <v>1.4312383368534815E-209</v>
      </c>
      <c r="H72" s="12">
        <f>$H$19*EXP(-POWER($C$19,2)*$G$10*B72/POWER($C$2,2))</f>
        <v>0</v>
      </c>
      <c r="I72" s="12">
        <f>$H$20*EXP(-POWER($C$20,2)*$G$10*B72/POWER($C$2,2))</f>
        <v>0</v>
      </c>
      <c r="J72" s="12">
        <f>$H$21*EXP(-POWER($C$21,2)*$G$10*B72/POWER($C$2,2))</f>
        <v>0</v>
      </c>
      <c r="K72" s="12">
        <f>$H$22*EXP(-POWER($C$22,2)*$G$10*B72/POWER($C$2,2))</f>
        <v>0</v>
      </c>
      <c r="L72" s="12">
        <f>$H$23*EXP(-POWER($C$23,2)*$G$10*B72/POWER($C$2,2))</f>
        <v>0</v>
      </c>
      <c r="M72" s="12">
        <f>$H$24*EXP(-POWER($C$24,2)*$G$10*B72/POWER($C$2,2))</f>
        <v>0</v>
      </c>
      <c r="N72" s="12">
        <f>$H$25*EXP(-POWER($C$25,2)*$G$10*B72/POWER($C$2,2))</f>
        <v>0</v>
      </c>
      <c r="P72" s="12">
        <f t="shared" si="5"/>
        <v>-5.3252350958279779E-2</v>
      </c>
      <c r="Q72" s="12">
        <f t="shared" si="6"/>
        <v>0.13333333333333333</v>
      </c>
    </row>
    <row r="73" spans="2:17" s="11" customFormat="1">
      <c r="B73" s="11">
        <f t="shared" si="4"/>
        <v>0.63800000000000046</v>
      </c>
      <c r="C73" s="12">
        <f>$H$14*EXP(-POWER($C$14,2)*$G$10*B73/POWER($C$2,2))</f>
        <v>8.5581603379019419E-4</v>
      </c>
      <c r="D73" s="12">
        <f>$H$15*EXP(-POWER($C$15,2)*$G$10*B73/POWER($C$2,2))</f>
        <v>8.7850277493874598E-26</v>
      </c>
      <c r="E73" s="12">
        <f>$H$16*EXP(-POWER($C$16,2)*$G$10*B73/POWER($C$2,2))</f>
        <v>4.8668867320754264E-68</v>
      </c>
      <c r="F73" s="12">
        <f>$H$17*EXP(-POWER($C$17,2)*$G$10*B73/POWER($C$2,2))</f>
        <v>4.8616620585218607E-131</v>
      </c>
      <c r="G73" s="12">
        <f>$H$18*EXP(-POWER($C$18,2)*$G$10*B73/POWER($C$2,2))</f>
        <v>7.2408898105019513E-215</v>
      </c>
      <c r="H73" s="12">
        <f>$H$19*EXP(-POWER($C$19,2)*$G$10*B73/POWER($C$2,2))</f>
        <v>0</v>
      </c>
      <c r="I73" s="12">
        <f>$H$20*EXP(-POWER($C$20,2)*$G$10*B73/POWER($C$2,2))</f>
        <v>0</v>
      </c>
      <c r="J73" s="12">
        <f>$H$21*EXP(-POWER($C$21,2)*$G$10*B73/POWER($C$2,2))</f>
        <v>0</v>
      </c>
      <c r="K73" s="12">
        <f>$H$22*EXP(-POWER($C$22,2)*$G$10*B73/POWER($C$2,2))</f>
        <v>0</v>
      </c>
      <c r="L73" s="12">
        <f>$H$23*EXP(-POWER($C$23,2)*$G$10*B73/POWER($C$2,2))</f>
        <v>0</v>
      </c>
      <c r="M73" s="12">
        <f>$H$24*EXP(-POWER($C$24,2)*$G$10*B73/POWER($C$2,2))</f>
        <v>0</v>
      </c>
      <c r="N73" s="12">
        <f>$H$25*EXP(-POWER($C$25,2)*$G$10*B73/POWER($C$2,2))</f>
        <v>0</v>
      </c>
      <c r="P73" s="12">
        <f t="shared" si="5"/>
        <v>-5.3261744592844468E-2</v>
      </c>
      <c r="Q73" s="12">
        <f t="shared" si="6"/>
        <v>0.13333333333333333</v>
      </c>
    </row>
    <row r="74" spans="2:17" s="11" customFormat="1">
      <c r="B74" s="11">
        <f t="shared" si="4"/>
        <v>0.65400000000000047</v>
      </c>
      <c r="C74" s="12">
        <f>$H$14*EXP(-POWER($C$14,2)*$G$10*B74/POWER($C$2,2))</f>
        <v>7.5654476555796733E-4</v>
      </c>
      <c r="D74" s="12">
        <f>$H$15*EXP(-POWER($C$15,2)*$G$10*B74/POWER($C$2,2))</f>
        <v>2.3202922956117278E-26</v>
      </c>
      <c r="E74" s="12">
        <f>$H$16*EXP(-POWER($C$16,2)*$G$10*B74/POWER($C$2,2))</f>
        <v>1.1498653924293785E-69</v>
      </c>
      <c r="F74" s="12">
        <f>$H$17*EXP(-POWER($C$17,2)*$G$10*B74/POWER($C$2,2))</f>
        <v>3.0733587823847759E-134</v>
      </c>
      <c r="G74" s="12">
        <f>$H$18*EXP(-POWER($C$18,2)*$G$10*B74/POWER($C$2,2))</f>
        <v>3.6632951967385273E-220</v>
      </c>
      <c r="H74" s="12">
        <f>$H$19*EXP(-POWER($C$19,2)*$G$10*B74/POWER($C$2,2))</f>
        <v>0</v>
      </c>
      <c r="I74" s="12">
        <f>$H$20*EXP(-POWER($C$20,2)*$G$10*B74/POWER($C$2,2))</f>
        <v>0</v>
      </c>
      <c r="J74" s="12">
        <f>$H$21*EXP(-POWER($C$21,2)*$G$10*B74/POWER($C$2,2))</f>
        <v>0</v>
      </c>
      <c r="K74" s="12">
        <f>$H$22*EXP(-POWER($C$22,2)*$G$10*B74/POWER($C$2,2))</f>
        <v>0</v>
      </c>
      <c r="L74" s="12">
        <f>$H$23*EXP(-POWER($C$23,2)*$G$10*B74/POWER($C$2,2))</f>
        <v>0</v>
      </c>
      <c r="M74" s="12">
        <f>$H$24*EXP(-POWER($C$24,2)*$G$10*B74/POWER($C$2,2))</f>
        <v>0</v>
      </c>
      <c r="N74" s="12">
        <f>$H$25*EXP(-POWER($C$25,2)*$G$10*B74/POWER($C$2,2))</f>
        <v>0</v>
      </c>
      <c r="P74" s="12">
        <f t="shared" si="5"/>
        <v>-5.3270048603027594E-2</v>
      </c>
      <c r="Q74" s="12">
        <f t="shared" si="6"/>
        <v>0.13333333333333333</v>
      </c>
    </row>
    <row r="75" spans="2:17" s="11" customFormat="1">
      <c r="B75" s="11">
        <f t="shared" si="4"/>
        <v>0.67000000000000048</v>
      </c>
      <c r="C75" s="12">
        <f>$H$14*EXP(-POWER($C$14,2)*$G$10*B75/POWER($C$2,2))</f>
        <v>6.6878857101837789E-4</v>
      </c>
      <c r="D75" s="12">
        <f>$H$15*EXP(-POWER($C$15,2)*$G$10*B75/POWER($C$2,2))</f>
        <v>6.128331623597391E-27</v>
      </c>
      <c r="E75" s="12">
        <f>$H$16*EXP(-POWER($C$16,2)*$G$10*B75/POWER($C$2,2))</f>
        <v>2.7167067850436167E-71</v>
      </c>
      <c r="F75" s="12">
        <f>$H$17*EXP(-POWER($C$17,2)*$G$10*B75/POWER($C$2,2))</f>
        <v>1.9428611227110775E-137</v>
      </c>
      <c r="G75" s="12">
        <f>$H$18*EXP(-POWER($C$18,2)*$G$10*B75/POWER($C$2,2))</f>
        <v>1.8533263244778644E-225</v>
      </c>
      <c r="H75" s="12">
        <f>$H$19*EXP(-POWER($C$19,2)*$G$10*B75/POWER($C$2,2))</f>
        <v>0</v>
      </c>
      <c r="I75" s="12">
        <f>$H$20*EXP(-POWER($C$20,2)*$G$10*B75/POWER($C$2,2))</f>
        <v>0</v>
      </c>
      <c r="J75" s="12">
        <f>$H$21*EXP(-POWER($C$21,2)*$G$10*B75/POWER($C$2,2))</f>
        <v>0</v>
      </c>
      <c r="K75" s="12">
        <f>$H$22*EXP(-POWER($C$22,2)*$G$10*B75/POWER($C$2,2))</f>
        <v>0</v>
      </c>
      <c r="L75" s="12">
        <f>$H$23*EXP(-POWER($C$23,2)*$G$10*B75/POWER($C$2,2))</f>
        <v>0</v>
      </c>
      <c r="M75" s="12">
        <f>$H$24*EXP(-POWER($C$24,2)*$G$10*B75/POWER($C$2,2))</f>
        <v>0</v>
      </c>
      <c r="N75" s="12">
        <f>$H$25*EXP(-POWER($C$25,2)*$G$10*B75/POWER($C$2,2))</f>
        <v>0</v>
      </c>
      <c r="P75" s="12">
        <f t="shared" si="5"/>
        <v>-5.3277389380939136E-2</v>
      </c>
      <c r="Q75" s="12">
        <f t="shared" si="6"/>
        <v>0.13333333333333333</v>
      </c>
    </row>
    <row r="76" spans="2:17" s="11" customFormat="1">
      <c r="B76" s="11">
        <f t="shared" si="4"/>
        <v>0.6860000000000005</v>
      </c>
      <c r="C76" s="12">
        <f>$H$14*EXP(-POWER($C$14,2)*$G$10*B76/POWER($C$2,2))</f>
        <v>5.9121174725850812E-4</v>
      </c>
      <c r="D76" s="12">
        <f>$H$15*EXP(-POWER($C$15,2)*$G$10*B76/POWER($C$2,2))</f>
        <v>1.6186085072045787E-27</v>
      </c>
      <c r="E76" s="12">
        <f>$H$16*EXP(-POWER($C$16,2)*$G$10*B76/POWER($C$2,2))</f>
        <v>6.418573690881041E-73</v>
      </c>
      <c r="F76" s="12">
        <f>$H$17*EXP(-POWER($C$17,2)*$G$10*B76/POWER($C$2,2))</f>
        <v>1.2282032816270017E-140</v>
      </c>
      <c r="G76" s="12">
        <f>$H$18*EXP(-POWER($C$18,2)*$G$10*B76/POWER($C$2,2))</f>
        <v>9.3763081611896494E-231</v>
      </c>
      <c r="H76" s="12">
        <f>$H$19*EXP(-POWER($C$19,2)*$G$10*B76/POWER($C$2,2))</f>
        <v>0</v>
      </c>
      <c r="I76" s="12">
        <f>$H$20*EXP(-POWER($C$20,2)*$G$10*B76/POWER($C$2,2))</f>
        <v>0</v>
      </c>
      <c r="J76" s="12">
        <f>$H$21*EXP(-POWER($C$21,2)*$G$10*B76/POWER($C$2,2))</f>
        <v>0</v>
      </c>
      <c r="K76" s="12">
        <f>$H$22*EXP(-POWER($C$22,2)*$G$10*B76/POWER($C$2,2))</f>
        <v>0</v>
      </c>
      <c r="L76" s="12">
        <f>$H$23*EXP(-POWER($C$23,2)*$G$10*B76/POWER($C$2,2))</f>
        <v>0</v>
      </c>
      <c r="M76" s="12">
        <f>$H$24*EXP(-POWER($C$24,2)*$G$10*B76/POWER($C$2,2))</f>
        <v>0</v>
      </c>
      <c r="N76" s="12">
        <f>$H$25*EXP(-POWER($C$25,2)*$G$10*B76/POWER($C$2,2))</f>
        <v>0</v>
      </c>
      <c r="P76" s="12">
        <f t="shared" si="5"/>
        <v>-5.3283878657705196E-2</v>
      </c>
      <c r="Q76" s="12">
        <f t="shared" si="6"/>
        <v>0.13333333333333333</v>
      </c>
    </row>
    <row r="77" spans="2:17" s="11" customFormat="1">
      <c r="B77" s="11">
        <f t="shared" si="4"/>
        <v>0.70200000000000051</v>
      </c>
      <c r="C77" s="12">
        <f>$H$14*EXP(-POWER($C$14,2)*$G$10*B77/POWER($C$2,2))</f>
        <v>5.2263352760980849E-4</v>
      </c>
      <c r="D77" s="12">
        <f>$H$15*EXP(-POWER($C$15,2)*$G$10*B77/POWER($C$2,2))</f>
        <v>4.2750517767462651E-28</v>
      </c>
      <c r="E77" s="12">
        <f>$H$16*EXP(-POWER($C$16,2)*$G$10*B77/POWER($C$2,2))</f>
        <v>1.5164716506058274E-74</v>
      </c>
      <c r="F77" s="12">
        <f>$H$17*EXP(-POWER($C$17,2)*$G$10*B77/POWER($C$2,2))</f>
        <v>7.7642363798725446E-144</v>
      </c>
      <c r="G77" s="12">
        <f>$H$18*EXP(-POWER($C$18,2)*$G$10*B77/POWER($C$2,2))</f>
        <v>4.7436413961456503E-236</v>
      </c>
      <c r="H77" s="12">
        <f>$H$19*EXP(-POWER($C$19,2)*$G$10*B77/POWER($C$2,2))</f>
        <v>0</v>
      </c>
      <c r="I77" s="12">
        <f>$H$20*EXP(-POWER($C$20,2)*$G$10*B77/POWER($C$2,2))</f>
        <v>0</v>
      </c>
      <c r="J77" s="12">
        <f>$H$21*EXP(-POWER($C$21,2)*$G$10*B77/POWER($C$2,2))</f>
        <v>0</v>
      </c>
      <c r="K77" s="12">
        <f>$H$22*EXP(-POWER($C$22,2)*$G$10*B77/POWER($C$2,2))</f>
        <v>0</v>
      </c>
      <c r="L77" s="12">
        <f>$H$23*EXP(-POWER($C$23,2)*$G$10*B77/POWER($C$2,2))</f>
        <v>0</v>
      </c>
      <c r="M77" s="12">
        <f>$H$24*EXP(-POWER($C$24,2)*$G$10*B77/POWER($C$2,2))</f>
        <v>0</v>
      </c>
      <c r="N77" s="12">
        <f>$H$25*EXP(-POWER($C$25,2)*$G$10*B77/POWER($C$2,2))</f>
        <v>0</v>
      </c>
      <c r="P77" s="12">
        <f t="shared" si="5"/>
        <v>-5.3289615204084068E-2</v>
      </c>
      <c r="Q77" s="12">
        <f t="shared" si="6"/>
        <v>0.13333333333333333</v>
      </c>
    </row>
    <row r="78" spans="2:17" s="11" customFormat="1">
      <c r="B78" s="11">
        <f t="shared" si="4"/>
        <v>0.71800000000000053</v>
      </c>
      <c r="C78" s="12">
        <f>$H$14*EXP(-POWER($C$14,2)*$G$10*B78/POWER($C$2,2))</f>
        <v>4.6201010965778242E-4</v>
      </c>
      <c r="D78" s="12">
        <f>$H$15*EXP(-POWER($C$15,2)*$G$10*B78/POWER($C$2,2))</f>
        <v>1.129122181955227E-28</v>
      </c>
      <c r="E78" s="12">
        <f>$H$16*EXP(-POWER($C$16,2)*$G$10*B78/POWER($C$2,2))</f>
        <v>3.5828618285684864E-76</v>
      </c>
      <c r="F78" s="12">
        <f>$H$17*EXP(-POWER($C$17,2)*$G$10*B78/POWER($C$2,2))</f>
        <v>4.9082564315153369E-147</v>
      </c>
      <c r="G78" s="12">
        <f>$H$18*EXP(-POWER($C$18,2)*$G$10*B78/POWER($C$2,2))</f>
        <v>2.3998927198622562E-241</v>
      </c>
      <c r="H78" s="12">
        <f>$H$19*EXP(-POWER($C$19,2)*$G$10*B78/POWER($C$2,2))</f>
        <v>0</v>
      </c>
      <c r="I78" s="12">
        <f>$H$20*EXP(-POWER($C$20,2)*$G$10*B78/POWER($C$2,2))</f>
        <v>0</v>
      </c>
      <c r="J78" s="12">
        <f>$H$21*EXP(-POWER($C$21,2)*$G$10*B78/POWER($C$2,2))</f>
        <v>0</v>
      </c>
      <c r="K78" s="12">
        <f>$H$22*EXP(-POWER($C$22,2)*$G$10*B78/POWER($C$2,2))</f>
        <v>0</v>
      </c>
      <c r="L78" s="12">
        <f>$H$23*EXP(-POWER($C$23,2)*$G$10*B78/POWER($C$2,2))</f>
        <v>0</v>
      </c>
      <c r="M78" s="12">
        <f>$H$24*EXP(-POWER($C$24,2)*$G$10*B78/POWER($C$2,2))</f>
        <v>0</v>
      </c>
      <c r="N78" s="12">
        <f>$H$25*EXP(-POWER($C$25,2)*$G$10*B78/POWER($C$2,2))</f>
        <v>0</v>
      </c>
      <c r="P78" s="12">
        <f t="shared" si="5"/>
        <v>-5.3294686333817516E-2</v>
      </c>
      <c r="Q78" s="12">
        <f t="shared" si="6"/>
        <v>0.13333333333333333</v>
      </c>
    </row>
    <row r="79" spans="2:17" s="11" customFormat="1">
      <c r="B79" s="11">
        <f t="shared" si="4"/>
        <v>0.73400000000000054</v>
      </c>
      <c r="C79" s="12">
        <f>$H$14*EXP(-POWER($C$14,2)*$G$10*B79/POWER($C$2,2))</f>
        <v>4.0841876793131773E-4</v>
      </c>
      <c r="D79" s="12">
        <f>$H$15*EXP(-POWER($C$15,2)*$G$10*B79/POWER($C$2,2))</f>
        <v>2.9822256392732602E-29</v>
      </c>
      <c r="E79" s="12">
        <f>$H$16*EXP(-POWER($C$16,2)*$G$10*B79/POWER($C$2,2))</f>
        <v>8.464977817082462E-78</v>
      </c>
      <c r="F79" s="12">
        <f>$H$17*EXP(-POWER($C$17,2)*$G$10*B79/POWER($C$2,2))</f>
        <v>3.102813981805352E-150</v>
      </c>
      <c r="G79" s="12">
        <f>$H$18*EXP(-POWER($C$18,2)*$G$10*B79/POWER($C$2,2))</f>
        <v>1.2141484960326608E-246</v>
      </c>
      <c r="H79" s="12">
        <f>$H$19*EXP(-POWER($C$19,2)*$G$10*B79/POWER($C$2,2))</f>
        <v>0</v>
      </c>
      <c r="I79" s="12">
        <f>$H$20*EXP(-POWER($C$20,2)*$G$10*B79/POWER($C$2,2))</f>
        <v>0</v>
      </c>
      <c r="J79" s="12">
        <f>$H$21*EXP(-POWER($C$21,2)*$G$10*B79/POWER($C$2,2))</f>
        <v>0</v>
      </c>
      <c r="K79" s="12">
        <f>$H$22*EXP(-POWER($C$22,2)*$G$10*B79/POWER($C$2,2))</f>
        <v>0</v>
      </c>
      <c r="L79" s="12">
        <f>$H$23*EXP(-POWER($C$23,2)*$G$10*B79/POWER($C$2,2))</f>
        <v>0</v>
      </c>
      <c r="M79" s="12">
        <f>$H$24*EXP(-POWER($C$24,2)*$G$10*B79/POWER($C$2,2))</f>
        <v>0</v>
      </c>
      <c r="N79" s="12">
        <f>$H$25*EXP(-POWER($C$25,2)*$G$10*B79/POWER($C$2,2))</f>
        <v>0</v>
      </c>
      <c r="P79" s="12">
        <f t="shared" si="5"/>
        <v>-5.3299169232599294E-2</v>
      </c>
      <c r="Q79" s="12">
        <f t="shared" si="6"/>
        <v>0.13333333333333333</v>
      </c>
    </row>
    <row r="80" spans="2:17" s="11" customFormat="1">
      <c r="B80" s="11">
        <f t="shared" si="4"/>
        <v>0.75000000000000056</v>
      </c>
      <c r="C80" s="12">
        <f>$H$14*EXP(-POWER($C$14,2)*$G$10*B80/POWER($C$2,2))</f>
        <v>3.6104380945709377E-4</v>
      </c>
      <c r="D80" s="12">
        <f>$H$15*EXP(-POWER($C$15,2)*$G$10*B80/POWER($C$2,2))</f>
        <v>7.8766230135858466E-30</v>
      </c>
      <c r="E80" s="12">
        <f>$H$16*EXP(-POWER($C$16,2)*$G$10*B80/POWER($C$2,2))</f>
        <v>1.9999612843660763E-79</v>
      </c>
      <c r="F80" s="12">
        <f>$H$17*EXP(-POWER($C$17,2)*$G$10*B80/POWER($C$2,2))</f>
        <v>1.9614815851653614E-153</v>
      </c>
      <c r="G80" s="12">
        <f>$H$18*EXP(-POWER($C$18,2)*$G$10*B80/POWER($C$2,2))</f>
        <v>6.1425936176964396E-252</v>
      </c>
      <c r="H80" s="12">
        <f>$H$19*EXP(-POWER($C$19,2)*$G$10*B80/POWER($C$2,2))</f>
        <v>0</v>
      </c>
      <c r="I80" s="12">
        <f>$H$20*EXP(-POWER($C$20,2)*$G$10*B80/POWER($C$2,2))</f>
        <v>0</v>
      </c>
      <c r="J80" s="12">
        <f>$H$21*EXP(-POWER($C$21,2)*$G$10*B80/POWER($C$2,2))</f>
        <v>0</v>
      </c>
      <c r="K80" s="12">
        <f>$H$22*EXP(-POWER($C$22,2)*$G$10*B80/POWER($C$2,2))</f>
        <v>0</v>
      </c>
      <c r="L80" s="12">
        <f>$H$23*EXP(-POWER($C$23,2)*$G$10*B80/POWER($C$2,2))</f>
        <v>0</v>
      </c>
      <c r="M80" s="12">
        <f>$H$24*EXP(-POWER($C$24,2)*$G$10*B80/POWER($C$2,2))</f>
        <v>0</v>
      </c>
      <c r="N80" s="12">
        <f>$H$25*EXP(-POWER($C$25,2)*$G$10*B80/POWER($C$2,2))</f>
        <v>0</v>
      </c>
      <c r="P80" s="12">
        <f t="shared" si="5"/>
        <v>-5.3303132132888578E-2</v>
      </c>
      <c r="Q80" s="12">
        <f t="shared" si="6"/>
        <v>0.13333333333333333</v>
      </c>
    </row>
    <row r="81" spans="1:17" s="7" customFormat="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P81" s="8"/>
      <c r="Q81" s="8"/>
    </row>
    <row r="82" spans="1:17" s="7" customFormat="1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P82" s="8"/>
      <c r="Q82" s="8"/>
    </row>
    <row r="83" spans="1:17" s="5" customFormat="1">
      <c r="A83" s="5" t="s">
        <v>103</v>
      </c>
      <c r="C83" s="6">
        <v>0</v>
      </c>
      <c r="G83" s="6"/>
    </row>
    <row r="84" spans="1:17" s="5" customFormat="1">
      <c r="B84" s="5" t="s">
        <v>36</v>
      </c>
      <c r="C84" s="6" t="s">
        <v>88</v>
      </c>
      <c r="D84" s="5" t="s">
        <v>89</v>
      </c>
      <c r="E84" s="5" t="s">
        <v>90</v>
      </c>
      <c r="F84" s="6" t="s">
        <v>91</v>
      </c>
      <c r="G84" s="6" t="s">
        <v>92</v>
      </c>
      <c r="H84" s="6" t="s">
        <v>93</v>
      </c>
      <c r="I84" s="6" t="s">
        <v>94</v>
      </c>
      <c r="J84" s="6" t="s">
        <v>95</v>
      </c>
      <c r="K84" s="6" t="s">
        <v>96</v>
      </c>
      <c r="L84" s="6" t="s">
        <v>97</v>
      </c>
      <c r="M84" s="6" t="s">
        <v>98</v>
      </c>
      <c r="N84" s="6" t="s">
        <v>99</v>
      </c>
      <c r="P84" s="6" t="s">
        <v>102</v>
      </c>
      <c r="Q84" s="6"/>
    </row>
    <row r="85" spans="1:17" s="5" customFormat="1">
      <c r="B85" s="5">
        <v>0</v>
      </c>
      <c r="C85" s="6"/>
      <c r="G85" s="6"/>
    </row>
    <row r="86" spans="1:17" s="5" customFormat="1">
      <c r="B86" s="5">
        <f>B85+0.002</f>
        <v>2E-3</v>
      </c>
      <c r="C86" s="6">
        <f>($F$14*COS($C$14*$C$83/$C$2)-$H$14)*EXP(-POWER($C$14/$C$2,2)*$G$10*B86)</f>
        <v>0.65064736452034333</v>
      </c>
      <c r="D86" s="6">
        <f>($F$15*COS($C$15*$C$83/$C$2)-$H$15)*EXP(-POWER($C$15/$C$2,2)*$G$10*B86)</f>
        <v>-0.19152642644765502</v>
      </c>
      <c r="E86" s="6">
        <f>($F$16*COS($C$16*$C$83/$C$2)-$H$16)*EXP(-POWER($C$16/$C$2,2)*$G$10*B86)</f>
        <v>7.8044159773221711E-2</v>
      </c>
      <c r="F86" s="6">
        <f>($F$17*COS($C$17*$C$83/$C$2)-$H$17)*EXP(-POWER($C$17/$C$2,2)*$G$10*B86)</f>
        <v>-3.7051927269094613E-2</v>
      </c>
      <c r="G86" s="6">
        <f>($F$18*COS($C$18*$C$83/$C$2)-$H$18)*EXP(-POWER($C$18/$C$2,2)*$G$10*B86)</f>
        <v>1.5200227531978153E-2</v>
      </c>
      <c r="H86" s="6">
        <f>($F$19*COS($C$19*$C$83/$C$2)-$H$19)*EXP(-POWER($C$19/$C$2,2)*$G$10*B86)</f>
        <v>-6.0099247525257455E-3</v>
      </c>
      <c r="I86" s="6">
        <f>($F$20*COS($C$20*$C$83/$C$2)-$H$20)*EXP(-POWER($C$20/$C$2,2)*$G$10*B86)</f>
        <v>2.0090935060844838E-3</v>
      </c>
      <c r="J86" s="6">
        <f>($F$21*COS($C$21*$C$83/$C$2)-$H$21)*EXP(-POWER($C$21/$C$2,2)*$G$10*B86)</f>
        <v>-6.1753216450976373E-4</v>
      </c>
      <c r="K86" s="6">
        <f>($F$22*COS($C$22*$C$83/$C$2)-$H$22)*EXP(-POWER($C$22/$C$2,2)*$G$10*B86)</f>
        <v>1.6016202416654256E-4</v>
      </c>
      <c r="L86" s="6">
        <f>($F$23*COS($C$23*$C$83/$C$2)-$H$23)*EXP(-POWER($C$23/$C$2,2)*$G$10*B86)</f>
        <v>-3.7423952958812797E-5</v>
      </c>
      <c r="M86" s="6">
        <f>($F$24*COS($C$24*$C$83/$C$2)-$H$24)*EXP(-POWER($C$24/$C$2,2)*$G$10*B86)</f>
        <v>7.3864334758896926E-6</v>
      </c>
      <c r="N86" s="6">
        <f>($F$25*COS($C$25*$C$83/$C$2)-$H$25)*EXP(-POWER($C$25/$C$2,2)*$G$10*B86)</f>
        <v>-1.2989139329383843E-6</v>
      </c>
      <c r="P86" s="6">
        <f>2*$C$10*$G$7*(1+$G$9)/3/$C$2*SUM(C86:N86)</f>
        <v>0.48990100487217719</v>
      </c>
    </row>
    <row r="87" spans="1:17" s="5" customFormat="1">
      <c r="B87" s="5">
        <f t="shared" ref="B87:B110" si="7">B86+0.002</f>
        <v>4.0000000000000001E-3</v>
      </c>
      <c r="C87" s="6">
        <f t="shared" ref="C87:C150" si="8">($F$14*COS($C$14*$C$83/$C$2)-$H$14)*EXP(-POWER($C$14/$C$2,2)*$G$10*B87)</f>
        <v>0.64069664747253052</v>
      </c>
      <c r="D87" s="6">
        <f t="shared" ref="D87:D111" si="9">($F$15*COS($C$15*$C$83/$C$2)-$H$15)*EXP(-POWER($C$15/$C$2,2)*$G$10*B87)</f>
        <v>-0.16216370214386377</v>
      </c>
      <c r="E87" s="6">
        <f t="shared" ref="E87:E111" si="10">($F$16*COS($C$16*$C$83/$C$2)-$H$16)*EXP(-POWER($C$16/$C$2,2)*$G$10*B87)</f>
        <v>4.8866910192185198E-2</v>
      </c>
      <c r="F87" s="6">
        <f t="shared" ref="F87:F111" si="11">($F$17*COS($C$17*$C$83/$C$2)-$H$17)*EXP(-POWER($C$17/$C$2,2)*$G$10*B87)</f>
        <v>-1.4754155787531652E-2</v>
      </c>
      <c r="G87" s="6">
        <f t="shared" ref="G87:G111" si="12">($F$18*COS($C$18*$C$83/$C$2)-$H$18)*EXP(-POWER($C$18/$C$2,2)*$G$10*B87)</f>
        <v>3.3102446031437389E-3</v>
      </c>
      <c r="H87" s="6">
        <f t="shared" ref="H87:H111" si="13">($F$19*COS($C$19*$C$83/$C$2)-$H$19)*EXP(-POWER($C$19/$C$2,2)*$G$10*B87)</f>
        <v>-6.1554867327340659E-4</v>
      </c>
      <c r="I87" s="6">
        <f t="shared" ref="I87:I111" si="14">($F$20*COS($C$20*$C$83/$C$2)-$H$20)*EXP(-POWER($C$20/$C$2,2)*$G$10*B87)</f>
        <v>8.3224978934184476E-5</v>
      </c>
      <c r="J87" s="6">
        <f t="shared" ref="J87:J111" si="15">($F$21*COS($C$21*$C$83/$C$2)-$H$21)*EXP(-POWER($C$21/$C$2,2)*$G$10*B87)</f>
        <v>-8.8971327474642793E-6</v>
      </c>
      <c r="K87" s="6">
        <f t="shared" ref="K87:K111" si="16">($F$22*COS($C$22*$C$83/$C$2)-$H$22)*EXP(-POWER($C$22/$C$2,2)*$G$10*B87)</f>
        <v>6.9018215066253363E-7</v>
      </c>
      <c r="L87" s="6">
        <f t="shared" ref="L87:L111" si="17">($F$23*COS($C$23*$C$83/$C$2)-$H$23)*EXP(-POWER($C$23/$C$2,2)*$G$10*B87)</f>
        <v>-4.1480525880311724E-8</v>
      </c>
      <c r="M87" s="6">
        <f t="shared" ref="M87:M111" si="18">($F$24*COS($C$24*$C$83/$C$2)-$H$24)*EXP(-POWER($C$24/$C$2,2)*$G$10*B87)</f>
        <v>1.8109086114639938E-9</v>
      </c>
      <c r="N87" s="6">
        <f t="shared" ref="N87:N111" si="19">($F$25*COS($C$25*$C$83/$C$2)-$H$25)*EXP(-POWER($C$25/$C$2,2)*$G$10*B87)</f>
        <v>-6.0573963393931594E-11</v>
      </c>
      <c r="P87" s="6">
        <f t="shared" ref="P87:P111" si="20">2*$C$10*$G$7*(1+$G$9)/3/$C$2*SUM(C87:N87)</f>
        <v>0.49430445454833483</v>
      </c>
    </row>
    <row r="88" spans="1:17" s="5" customFormat="1">
      <c r="B88" s="5">
        <f t="shared" si="7"/>
        <v>6.0000000000000001E-3</v>
      </c>
      <c r="C88" s="6">
        <f t="shared" si="8"/>
        <v>0.63089811235177229</v>
      </c>
      <c r="D88" s="6">
        <f t="shared" si="9"/>
        <v>-0.13730254764707822</v>
      </c>
      <c r="E88" s="6">
        <f t="shared" si="10"/>
        <v>3.0597740031669207E-2</v>
      </c>
      <c r="F88" s="6">
        <f t="shared" si="11"/>
        <v>-5.8751360333238857E-3</v>
      </c>
      <c r="G88" s="6">
        <f t="shared" si="12"/>
        <v>7.2089179649379982E-4</v>
      </c>
      <c r="H88" s="6">
        <f t="shared" si="13"/>
        <v>-6.3045742629208999E-5</v>
      </c>
      <c r="I88" s="6">
        <f t="shared" si="14"/>
        <v>3.4475235212393327E-6</v>
      </c>
      <c r="J88" s="6">
        <f t="shared" si="15"/>
        <v>-1.281859888040692E-7</v>
      </c>
      <c r="K88" s="6">
        <f t="shared" si="16"/>
        <v>2.9741844458573549E-9</v>
      </c>
      <c r="L88" s="6">
        <f t="shared" si="17"/>
        <v>-4.5976811407412392E-11</v>
      </c>
      <c r="M88" s="6">
        <f t="shared" si="18"/>
        <v>4.4397475585190307E-13</v>
      </c>
      <c r="N88" s="6">
        <f t="shared" si="19"/>
        <v>-2.8248253777283987E-15</v>
      </c>
      <c r="P88" s="6">
        <f t="shared" si="20"/>
        <v>0.49772244110106073</v>
      </c>
    </row>
    <row r="89" spans="1:17" s="5" customFormat="1">
      <c r="B89" s="5">
        <f t="shared" si="7"/>
        <v>8.0000000000000002E-3</v>
      </c>
      <c r="C89" s="6">
        <f t="shared" si="8"/>
        <v>0.62124943175404224</v>
      </c>
      <c r="D89" s="6">
        <f t="shared" si="9"/>
        <v>-0.11625283180605737</v>
      </c>
      <c r="E89" s="6">
        <f t="shared" si="10"/>
        <v>1.9158602239503428E-2</v>
      </c>
      <c r="F89" s="6">
        <f t="shared" si="11"/>
        <v>-2.339491591869346E-3</v>
      </c>
      <c r="G89" s="6">
        <f t="shared" si="12"/>
        <v>1.5699292486075306E-4</v>
      </c>
      <c r="H89" s="6">
        <f t="shared" si="13"/>
        <v>-6.4572727328469243E-6</v>
      </c>
      <c r="I89" s="6">
        <f t="shared" si="14"/>
        <v>1.4281071117960373E-7</v>
      </c>
      <c r="J89" s="6">
        <f t="shared" si="15"/>
        <v>-1.8468475397717398E-9</v>
      </c>
      <c r="K89" s="6">
        <f t="shared" si="16"/>
        <v>1.2816577637495252E-11</v>
      </c>
      <c r="L89" s="6">
        <f t="shared" si="17"/>
        <v>-5.0960472229598555E-14</v>
      </c>
      <c r="M89" s="6">
        <f t="shared" si="18"/>
        <v>1.0884789137669642E-16</v>
      </c>
      <c r="N89" s="6">
        <f t="shared" si="19"/>
        <v>-1.3173380058960879E-19</v>
      </c>
      <c r="P89" s="6">
        <f t="shared" si="20"/>
        <v>0.50058714459081011</v>
      </c>
    </row>
    <row r="90" spans="1:17" s="5" customFormat="1">
      <c r="B90" s="5">
        <f t="shared" si="7"/>
        <v>0.01</v>
      </c>
      <c r="C90" s="6">
        <f t="shared" si="8"/>
        <v>0.61174831386961614</v>
      </c>
      <c r="D90" s="6">
        <f t="shared" si="9"/>
        <v>-9.8430226784033431E-2</v>
      </c>
      <c r="E90" s="6">
        <f t="shared" si="10"/>
        <v>1.1996050668827187E-2</v>
      </c>
      <c r="F90" s="6">
        <f t="shared" si="11"/>
        <v>-9.315904989064339E-4</v>
      </c>
      <c r="G90" s="6">
        <f t="shared" si="12"/>
        <v>3.4189289677325429E-5</v>
      </c>
      <c r="H90" s="6">
        <f t="shared" si="13"/>
        <v>-6.6136696004355468E-7</v>
      </c>
      <c r="I90" s="6">
        <f t="shared" si="14"/>
        <v>5.9158114809011004E-9</v>
      </c>
      <c r="J90" s="6">
        <f t="shared" si="15"/>
        <v>-2.6608569836554921E-11</v>
      </c>
      <c r="K90" s="6">
        <f t="shared" si="16"/>
        <v>5.5230153115332928E-14</v>
      </c>
      <c r="L90" s="6">
        <f t="shared" si="17"/>
        <v>-5.6484337438089337E-17</v>
      </c>
      <c r="M90" s="6">
        <f t="shared" si="18"/>
        <v>2.6685894414017446E-20</v>
      </c>
      <c r="N90" s="6">
        <f t="shared" si="19"/>
        <v>-6.1433157442595108E-24</v>
      </c>
      <c r="P90" s="6">
        <f t="shared" si="20"/>
        <v>0.50293650132345591</v>
      </c>
    </row>
    <row r="91" spans="1:17" s="5" customFormat="1">
      <c r="B91" s="5">
        <f t="shared" si="7"/>
        <v>1.2E-2</v>
      </c>
      <c r="C91" s="6">
        <f t="shared" si="8"/>
        <v>0.60239250193870841</v>
      </c>
      <c r="D91" s="6">
        <f t="shared" si="9"/>
        <v>-8.33399874587092E-2</v>
      </c>
      <c r="E91" s="6">
        <f t="shared" si="10"/>
        <v>7.5112594254057186E-3</v>
      </c>
      <c r="F91" s="6">
        <f t="shared" si="11"/>
        <v>-3.709613065799833E-4</v>
      </c>
      <c r="G91" s="6">
        <f t="shared" si="12"/>
        <v>7.4456064161926287E-6</v>
      </c>
      <c r="H91" s="6">
        <f t="shared" si="13"/>
        <v>-6.7738544418644442E-8</v>
      </c>
      <c r="I91" s="6">
        <f t="shared" si="14"/>
        <v>2.45057427335041E-10</v>
      </c>
      <c r="J91" s="6">
        <f t="shared" si="15"/>
        <v>-3.8336461104652263E-13</v>
      </c>
      <c r="K91" s="6">
        <f t="shared" si="16"/>
        <v>2.3800189874551146E-16</v>
      </c>
      <c r="L91" s="6">
        <f t="shared" si="17"/>
        <v>-6.2606962538445159E-20</v>
      </c>
      <c r="M91" s="6">
        <f t="shared" si="18"/>
        <v>6.5424966131089995E-24</v>
      </c>
      <c r="N91" s="6">
        <f t="shared" si="19"/>
        <v>-2.8648933048883545E-28</v>
      </c>
      <c r="P91" s="6">
        <f t="shared" si="20"/>
        <v>0.50464753554736874</v>
      </c>
    </row>
    <row r="92" spans="1:17" s="5" customFormat="1">
      <c r="B92" s="5">
        <f t="shared" si="7"/>
        <v>1.4E-2</v>
      </c>
      <c r="C92" s="6">
        <f t="shared" si="8"/>
        <v>0.5931797737154334</v>
      </c>
      <c r="D92" s="6">
        <f t="shared" si="9"/>
        <v>-7.0563217586169985E-2</v>
      </c>
      <c r="E92" s="6">
        <f t="shared" si="10"/>
        <v>4.7031326986935879E-3</v>
      </c>
      <c r="F92" s="6">
        <f t="shared" si="11"/>
        <v>-1.4771757670464377E-4</v>
      </c>
      <c r="G92" s="6">
        <f t="shared" si="12"/>
        <v>1.6214743104655715E-6</v>
      </c>
      <c r="H92" s="6">
        <f t="shared" si="13"/>
        <v>-6.9379190028701981E-9</v>
      </c>
      <c r="I92" s="6">
        <f t="shared" si="14"/>
        <v>1.0151294186088813E-11</v>
      </c>
      <c r="J92" s="6">
        <f t="shared" si="15"/>
        <v>-5.5233492782819913E-15</v>
      </c>
      <c r="K92" s="6">
        <f t="shared" si="16"/>
        <v>1.025615548958936E-18</v>
      </c>
      <c r="L92" s="6">
        <f t="shared" si="17"/>
        <v>-6.9393250165790792E-23</v>
      </c>
      <c r="M92" s="6">
        <f t="shared" si="18"/>
        <v>1.6040032711085897E-27</v>
      </c>
      <c r="N92" s="6">
        <f t="shared" si="19"/>
        <v>-1.3360234098440323E-32</v>
      </c>
      <c r="P92" s="6">
        <f t="shared" si="20"/>
        <v>0.50558106130457336</v>
      </c>
    </row>
    <row r="93" spans="1:17" s="5" customFormat="1">
      <c r="B93" s="5">
        <f t="shared" si="7"/>
        <v>1.6E-2</v>
      </c>
      <c r="C93" s="6">
        <f t="shared" si="8"/>
        <v>0.58410794093996476</v>
      </c>
      <c r="D93" s="6">
        <f t="shared" si="9"/>
        <v>-5.9745241485428577E-2</v>
      </c>
      <c r="E93" s="6">
        <f t="shared" si="10"/>
        <v>2.9448399966994958E-3</v>
      </c>
      <c r="F93" s="6">
        <f t="shared" si="11"/>
        <v>-5.8821451403281533E-5</v>
      </c>
      <c r="G93" s="6">
        <f t="shared" si="12"/>
        <v>3.5311817366304571E-7</v>
      </c>
      <c r="H93" s="6">
        <f t="shared" si="13"/>
        <v>-7.1059572512955777E-10</v>
      </c>
      <c r="I93" s="6">
        <f t="shared" si="14"/>
        <v>4.2050867330633041E-13</v>
      </c>
      <c r="J93" s="6">
        <f t="shared" si="15"/>
        <v>-7.9577995388301824E-17</v>
      </c>
      <c r="K93" s="6">
        <f t="shared" si="16"/>
        <v>4.4196590859600647E-21</v>
      </c>
      <c r="L93" s="6">
        <f t="shared" si="17"/>
        <v>-7.6915138082525719E-26</v>
      </c>
      <c r="M93" s="6">
        <f t="shared" si="18"/>
        <v>3.9324842577250723E-31</v>
      </c>
      <c r="N93" s="6">
        <f t="shared" si="19"/>
        <v>-6.2304538483357595E-37</v>
      </c>
      <c r="P93" s="6">
        <f t="shared" si="20"/>
        <v>0.50565345413738017</v>
      </c>
    </row>
    <row r="94" spans="1:17" s="5" customFormat="1">
      <c r="B94" s="5">
        <f t="shared" si="7"/>
        <v>1.8000000000000002E-2</v>
      </c>
      <c r="C94" s="6">
        <f t="shared" si="8"/>
        <v>0.57517484881876801</v>
      </c>
      <c r="D94" s="6">
        <f t="shared" si="9"/>
        <v>-5.0585758448347395E-2</v>
      </c>
      <c r="E94" s="6">
        <f t="shared" si="10"/>
        <v>1.843894944442025E-3</v>
      </c>
      <c r="F94" s="6">
        <f t="shared" si="11"/>
        <v>-2.342282633099704E-5</v>
      </c>
      <c r="G94" s="6">
        <f t="shared" si="12"/>
        <v>7.6900659952683395E-8</v>
      </c>
      <c r="H94" s="6">
        <f t="shared" si="13"/>
        <v>-7.2780654309095483E-11</v>
      </c>
      <c r="I94" s="6">
        <f t="shared" si="14"/>
        <v>1.741921188415286E-14</v>
      </c>
      <c r="J94" s="6">
        <f t="shared" si="15"/>
        <v>-1.1465248766578563E-18</v>
      </c>
      <c r="K94" s="6">
        <f t="shared" si="16"/>
        <v>1.9045524861569064E-23</v>
      </c>
      <c r="L94" s="6">
        <f t="shared" si="17"/>
        <v>-8.5252361751609834E-29</v>
      </c>
      <c r="M94" s="6">
        <f t="shared" si="18"/>
        <v>9.6411476932757922E-35</v>
      </c>
      <c r="N94" s="6">
        <f t="shared" si="19"/>
        <v>-2.9055295640944242E-41</v>
      </c>
      <c r="P94" s="6">
        <f t="shared" si="20"/>
        <v>0.50484840533843278</v>
      </c>
    </row>
    <row r="95" spans="1:17" s="5" customFormat="1">
      <c r="B95" s="5">
        <f t="shared" si="7"/>
        <v>2.0000000000000004E-2</v>
      </c>
      <c r="C95" s="6">
        <f t="shared" si="8"/>
        <v>0.56637837551278103</v>
      </c>
      <c r="D95" s="6">
        <f t="shared" si="9"/>
        <v>-4.2830506567098768E-2</v>
      </c>
      <c r="E95" s="6">
        <f t="shared" si="10"/>
        <v>1.1545444132616497E-3</v>
      </c>
      <c r="F95" s="6">
        <f t="shared" si="11"/>
        <v>-9.3270189742622103E-6</v>
      </c>
      <c r="G95" s="6">
        <f t="shared" si="12"/>
        <v>1.6747117373803781E-8</v>
      </c>
      <c r="H95" s="6">
        <f t="shared" si="13"/>
        <v>-7.4543421165308733E-12</v>
      </c>
      <c r="I95" s="6">
        <f t="shared" si="14"/>
        <v>7.2157594343831891E-16</v>
      </c>
      <c r="J95" s="6">
        <f t="shared" si="15"/>
        <v>-1.651862787421458E-20</v>
      </c>
      <c r="K95" s="6">
        <f t="shared" si="16"/>
        <v>8.2072397485348245E-26</v>
      </c>
      <c r="L95" s="6">
        <f t="shared" si="17"/>
        <v>-9.4493299569055847E-32</v>
      </c>
      <c r="M95" s="6">
        <f t="shared" si="18"/>
        <v>2.363689788737464E-38</v>
      </c>
      <c r="N95" s="6">
        <f t="shared" si="19"/>
        <v>-1.3549738515568746E-45</v>
      </c>
      <c r="P95" s="6">
        <f t="shared" si="20"/>
        <v>0.50320217677966828</v>
      </c>
    </row>
    <row r="96" spans="1:17" s="5" customFormat="1">
      <c r="B96" s="5">
        <f t="shared" si="7"/>
        <v>2.2000000000000006E-2</v>
      </c>
      <c r="C96" s="6">
        <f t="shared" si="8"/>
        <v>0.55771643163342277</v>
      </c>
      <c r="D96" s="6">
        <f t="shared" si="9"/>
        <v>-3.6264204571874341E-2</v>
      </c>
      <c r="E96" s="6">
        <f t="shared" si="10"/>
        <v>7.2291146857992661E-4</v>
      </c>
      <c r="F96" s="6">
        <f t="shared" si="11"/>
        <v>-3.7140386782069465E-6</v>
      </c>
      <c r="G96" s="6">
        <f t="shared" si="12"/>
        <v>3.6471200702897649E-9</v>
      </c>
      <c r="H96" s="6">
        <f t="shared" si="13"/>
        <v>-7.6348882704866913E-13</v>
      </c>
      <c r="I96" s="6">
        <f t="shared" si="14"/>
        <v>2.9890665870054852E-17</v>
      </c>
      <c r="J96" s="6">
        <f t="shared" si="15"/>
        <v>-2.3799314991069734E-22</v>
      </c>
      <c r="K96" s="6">
        <f t="shared" si="16"/>
        <v>3.5367250196317319E-28</v>
      </c>
      <c r="L96" s="6">
        <f t="shared" si="17"/>
        <v>-1.0473590971547084E-34</v>
      </c>
      <c r="M96" s="6">
        <f t="shared" si="18"/>
        <v>5.7949837458443919E-42</v>
      </c>
      <c r="N96" s="6">
        <f t="shared" si="19"/>
        <v>-6.3188279379117692E-50</v>
      </c>
      <c r="P96" s="6">
        <f t="shared" si="20"/>
        <v>0.50078378722506933</v>
      </c>
    </row>
    <row r="97" spans="2:16" s="5" customFormat="1">
      <c r="B97" s="5">
        <f t="shared" si="7"/>
        <v>2.4000000000000007E-2</v>
      </c>
      <c r="C97" s="6">
        <f t="shared" si="8"/>
        <v>0.54918695974631049</v>
      </c>
      <c r="D97" s="6">
        <f t="shared" si="9"/>
        <v>-3.0704575748374877E-2</v>
      </c>
      <c r="E97" s="6">
        <f t="shared" si="10"/>
        <v>4.5264693623003291E-4</v>
      </c>
      <c r="F97" s="6">
        <f t="shared" si="11"/>
        <v>-1.4789380552652247E-6</v>
      </c>
      <c r="G97" s="6">
        <f t="shared" si="12"/>
        <v>7.9425518495003494E-10</v>
      </c>
      <c r="H97" s="6">
        <f t="shared" si="13"/>
        <v>-7.8198073004386291E-14</v>
      </c>
      <c r="I97" s="6">
        <f t="shared" si="14"/>
        <v>1.238195250659201E-18</v>
      </c>
      <c r="J97" s="6">
        <f t="shared" si="15"/>
        <v>-3.4289009859488214E-24</v>
      </c>
      <c r="K97" s="6">
        <f t="shared" si="16"/>
        <v>1.5240719471759302E-30</v>
      </c>
      <c r="L97" s="6">
        <f t="shared" si="17"/>
        <v>-1.1608876855771821E-37</v>
      </c>
      <c r="M97" s="6">
        <f t="shared" si="18"/>
        <v>1.4207378977821803E-45</v>
      </c>
      <c r="N97" s="6">
        <f t="shared" si="19"/>
        <v>-2.9467422166898482E-54</v>
      </c>
      <c r="P97" s="6">
        <f t="shared" si="20"/>
        <v>0.4976785321465293</v>
      </c>
    </row>
    <row r="98" spans="2:16" s="5" customFormat="1">
      <c r="B98" s="5">
        <f t="shared" si="7"/>
        <v>2.6000000000000009E-2</v>
      </c>
      <c r="C98" s="6">
        <f t="shared" si="8"/>
        <v>0.54078793388256519</v>
      </c>
      <c r="D98" s="6">
        <f t="shared" si="9"/>
        <v>-2.5997288042514555E-2</v>
      </c>
      <c r="E98" s="6">
        <f t="shared" si="10"/>
        <v>2.8342232456336015E-4</v>
      </c>
      <c r="F98" s="6">
        <f t="shared" si="11"/>
        <v>-5.8891626092802231E-7</v>
      </c>
      <c r="G98" s="6">
        <f t="shared" si="12"/>
        <v>1.7296970943155471E-10</v>
      </c>
      <c r="H98" s="6">
        <f t="shared" si="13"/>
        <v>-8.0092051186094527E-15</v>
      </c>
      <c r="I98" s="6">
        <f t="shared" si="14"/>
        <v>5.1291178504354564E-20</v>
      </c>
      <c r="J98" s="6">
        <f t="shared" si="15"/>
        <v>-4.9402102438042675E-26</v>
      </c>
      <c r="K98" s="6">
        <f t="shared" si="16"/>
        <v>6.5676446070170137E-33</v>
      </c>
      <c r="L98" s="6">
        <f t="shared" si="17"/>
        <v>-1.2867222160821886E-40</v>
      </c>
      <c r="M98" s="6">
        <f t="shared" si="18"/>
        <v>3.4831783189072807E-49</v>
      </c>
      <c r="N98" s="6">
        <f t="shared" si="19"/>
        <v>-1.3741930903869034E-58</v>
      </c>
      <c r="P98" s="6">
        <f t="shared" si="20"/>
        <v>0.4939765636807813</v>
      </c>
    </row>
    <row r="99" spans="2:16" s="5" customFormat="1">
      <c r="B99" s="5">
        <f t="shared" si="7"/>
        <v>2.8000000000000011E-2</v>
      </c>
      <c r="C99" s="6">
        <f t="shared" si="8"/>
        <v>0.53251735905759268</v>
      </c>
      <c r="D99" s="6">
        <f t="shared" si="9"/>
        <v>-2.2011669892597105E-2</v>
      </c>
      <c r="E99" s="6">
        <f t="shared" si="10"/>
        <v>1.7746328900385255E-4</v>
      </c>
      <c r="F99" s="6">
        <f t="shared" si="11"/>
        <v>-2.3450770040753637E-7</v>
      </c>
      <c r="G99" s="6">
        <f t="shared" si="12"/>
        <v>3.7668649758601937E-11</v>
      </c>
      <c r="H99" s="6">
        <f t="shared" si="13"/>
        <v>-8.2031902024442083E-16</v>
      </c>
      <c r="I99" s="6">
        <f t="shared" si="14"/>
        <v>2.1246931701320789E-21</v>
      </c>
      <c r="J99" s="6">
        <f t="shared" si="15"/>
        <v>-7.1176383783025526E-28</v>
      </c>
      <c r="K99" s="6">
        <f t="shared" si="16"/>
        <v>2.8301784416415018E-35</v>
      </c>
      <c r="L99" s="6">
        <f t="shared" si="17"/>
        <v>-1.4261965924259787E-43</v>
      </c>
      <c r="M99" s="6">
        <f t="shared" si="18"/>
        <v>8.5395984862829865E-53</v>
      </c>
      <c r="N99" s="6">
        <f t="shared" si="19"/>
        <v>-6.4084555444705906E-63</v>
      </c>
      <c r="P99" s="6">
        <f t="shared" si="20"/>
        <v>0.48976583542917895</v>
      </c>
    </row>
    <row r="100" spans="2:16" s="5" customFormat="1">
      <c r="B100" s="5">
        <f t="shared" si="7"/>
        <v>3.0000000000000013E-2</v>
      </c>
      <c r="C100" s="6">
        <f t="shared" si="8"/>
        <v>0.52437327079722296</v>
      </c>
      <c r="D100" s="6">
        <f t="shared" si="9"/>
        <v>-1.8637082862963183E-2</v>
      </c>
      <c r="E100" s="6">
        <f t="shared" si="10"/>
        <v>1.1111763687840489E-4</v>
      </c>
      <c r="F100" s="6">
        <f t="shared" si="11"/>
        <v>-9.3381462185762798E-8</v>
      </c>
      <c r="G100" s="6">
        <f t="shared" si="12"/>
        <v>8.20332750340721E-12</v>
      </c>
      <c r="H100" s="6">
        <f t="shared" si="13"/>
        <v>-8.4018736567405902E-17</v>
      </c>
      <c r="I100" s="6">
        <f t="shared" si="14"/>
        <v>8.8013596077200892E-23</v>
      </c>
      <c r="J100" s="6">
        <f t="shared" si="15"/>
        <v>-1.0254781392719249E-29</v>
      </c>
      <c r="K100" s="6">
        <f t="shared" si="16"/>
        <v>1.2196016214054085E-37</v>
      </c>
      <c r="L100" s="6">
        <f t="shared" si="17"/>
        <v>-1.5807893069886582E-46</v>
      </c>
      <c r="M100" s="6">
        <f t="shared" si="18"/>
        <v>2.0936264420078602E-56</v>
      </c>
      <c r="N100" s="6">
        <f t="shared" si="19"/>
        <v>-2.9885394383617459E-67</v>
      </c>
      <c r="P100" s="6">
        <f t="shared" si="20"/>
        <v>0.48512819551444952</v>
      </c>
    </row>
    <row r="101" spans="2:16" s="5" customFormat="1">
      <c r="B101" s="5">
        <f t="shared" si="7"/>
        <v>3.2000000000000015E-2</v>
      </c>
      <c r="C101" s="6">
        <f t="shared" si="8"/>
        <v>0.51635373467109746</v>
      </c>
      <c r="D101" s="6">
        <f t="shared" si="9"/>
        <v>-1.5779850385534477E-2</v>
      </c>
      <c r="E101" s="6">
        <f t="shared" si="10"/>
        <v>6.9575681228206017E-5</v>
      </c>
      <c r="F101" s="6">
        <f t="shared" si="11"/>
        <v>-3.7184695704221714E-8</v>
      </c>
      <c r="G101" s="6">
        <f t="shared" si="12"/>
        <v>1.7864877705840706E-12</v>
      </c>
      <c r="H101" s="6">
        <f t="shared" si="13"/>
        <v>-8.6053692772841199E-18</v>
      </c>
      <c r="I101" s="6">
        <f t="shared" si="14"/>
        <v>3.6458878878775358E-24</v>
      </c>
      <c r="J101" s="6">
        <f t="shared" si="15"/>
        <v>-1.4774639539574377E-31</v>
      </c>
      <c r="K101" s="6">
        <f t="shared" si="16"/>
        <v>5.2555983504417212E-40</v>
      </c>
      <c r="L101" s="6">
        <f t="shared" si="17"/>
        <v>-1.7521391134717478E-49</v>
      </c>
      <c r="M101" s="6">
        <f t="shared" si="18"/>
        <v>5.1328779517154912E-60</v>
      </c>
      <c r="N101" s="6">
        <f t="shared" si="19"/>
        <v>-1.3936849390099612E-71</v>
      </c>
      <c r="P101" s="6">
        <f t="shared" si="20"/>
        <v>0.48013754832420241</v>
      </c>
    </row>
    <row r="102" spans="2:16" s="5" customFormat="1">
      <c r="B102" s="5">
        <f t="shared" si="7"/>
        <v>3.4000000000000016E-2</v>
      </c>
      <c r="C102" s="6">
        <f t="shared" si="8"/>
        <v>0.50845684583319162</v>
      </c>
      <c r="D102" s="6">
        <f t="shared" si="9"/>
        <v>-1.3360657352910565E-2</v>
      </c>
      <c r="E102" s="6">
        <f t="shared" si="10"/>
        <v>4.3564420143907165E-5</v>
      </c>
      <c r="F102" s="6">
        <f t="shared" si="11"/>
        <v>-1.4807024459147691E-8</v>
      </c>
      <c r="G102" s="6">
        <f t="shared" si="12"/>
        <v>3.8905414334864147E-13</v>
      </c>
      <c r="H102" s="6">
        <f t="shared" si="13"/>
        <v>-8.8137936160245943E-19</v>
      </c>
      <c r="I102" s="6">
        <f t="shared" si="14"/>
        <v>1.5102778529027087E-25</v>
      </c>
      <c r="J102" s="6">
        <f t="shared" si="15"/>
        <v>-2.1286653041608372E-33</v>
      </c>
      <c r="K102" s="6">
        <f t="shared" si="16"/>
        <v>2.2647816743090509E-42</v>
      </c>
      <c r="L102" s="6">
        <f t="shared" si="17"/>
        <v>-1.9420623984392809E-52</v>
      </c>
      <c r="M102" s="6">
        <f t="shared" si="18"/>
        <v>1.2584115073527576E-63</v>
      </c>
      <c r="N102" s="6">
        <f t="shared" si="19"/>
        <v>-6.4993544481646793E-76</v>
      </c>
      <c r="P102" s="6">
        <f t="shared" si="20"/>
        <v>0.47485928928075716</v>
      </c>
    </row>
    <row r="103" spans="2:16" s="5" customFormat="1">
      <c r="B103" s="5">
        <f t="shared" si="7"/>
        <v>3.6000000000000018E-2</v>
      </c>
      <c r="C103" s="6">
        <f t="shared" si="8"/>
        <v>0.50068072856936574</v>
      </c>
      <c r="D103" s="6">
        <f t="shared" si="9"/>
        <v>-1.131234837723951E-2</v>
      </c>
      <c r="E103" s="6">
        <f t="shared" si="10"/>
        <v>2.7277615813058976E-5</v>
      </c>
      <c r="F103" s="6">
        <f t="shared" si="11"/>
        <v>-5.8961884501560121E-9</v>
      </c>
      <c r="G103" s="6">
        <f t="shared" si="12"/>
        <v>8.4726651337366539E-14</v>
      </c>
      <c r="H103" s="6">
        <f t="shared" si="13"/>
        <v>-9.0272660478311112E-20</v>
      </c>
      <c r="I103" s="6">
        <f t="shared" si="14"/>
        <v>6.2561967430553296E-27</v>
      </c>
      <c r="J103" s="6">
        <f t="shared" si="15"/>
        <v>-3.0668876658554902E-35</v>
      </c>
      <c r="K103" s="6">
        <f t="shared" si="16"/>
        <v>9.7595662572941482E-45</v>
      </c>
      <c r="L103" s="6">
        <f t="shared" si="17"/>
        <v>-2.1525724358487405E-55</v>
      </c>
      <c r="M103" s="6">
        <f t="shared" si="18"/>
        <v>3.0852078244108147E-67</v>
      </c>
      <c r="N103" s="6">
        <f t="shared" si="19"/>
        <v>-3.0309295207628914E-80</v>
      </c>
      <c r="P103" s="6">
        <f t="shared" si="20"/>
        <v>0.46935047536000207</v>
      </c>
    </row>
    <row r="104" spans="2:16" s="5" customFormat="1">
      <c r="B104" s="5">
        <f t="shared" si="7"/>
        <v>3.800000000000002E-2</v>
      </c>
      <c r="C104" s="6">
        <f t="shared" si="8"/>
        <v>0.49302353585183389</v>
      </c>
      <c r="D104" s="6">
        <f t="shared" si="9"/>
        <v>-9.5780635958122081E-3</v>
      </c>
      <c r="E104" s="6">
        <f t="shared" si="10"/>
        <v>1.7079725197465044E-5</v>
      </c>
      <c r="F104" s="6">
        <f t="shared" si="11"/>
        <v>-2.34787470876876E-9</v>
      </c>
      <c r="G104" s="6">
        <f t="shared" si="12"/>
        <v>1.845143039746711E-14</v>
      </c>
      <c r="H104" s="6">
        <f t="shared" si="13"/>
        <v>-9.245908838864002E-21</v>
      </c>
      <c r="I104" s="6">
        <f t="shared" si="14"/>
        <v>2.5915759548873699E-28</v>
      </c>
      <c r="J104" s="6">
        <f t="shared" si="15"/>
        <v>-4.418637320104436E-37</v>
      </c>
      <c r="K104" s="6">
        <f t="shared" si="16"/>
        <v>4.205665146931753E-47</v>
      </c>
      <c r="L104" s="6">
        <f t="shared" si="17"/>
        <v>-2.3859007286786982E-58</v>
      </c>
      <c r="M104" s="6">
        <f t="shared" si="18"/>
        <v>7.5639067699159941E-71</v>
      </c>
      <c r="N104" s="6">
        <f t="shared" si="19"/>
        <v>-1.4134532641816217E-84</v>
      </c>
      <c r="P104" s="6">
        <f t="shared" si="20"/>
        <v>0.46366038726076753</v>
      </c>
    </row>
    <row r="105" spans="2:16" s="5" customFormat="1">
      <c r="B105" s="5">
        <f t="shared" si="7"/>
        <v>4.0000000000000022E-2</v>
      </c>
      <c r="C105" s="6">
        <f t="shared" si="8"/>
        <v>0.48548344890044753</v>
      </c>
      <c r="D105" s="6">
        <f t="shared" si="9"/>
        <v>-8.1096602744309826E-3</v>
      </c>
      <c r="E105" s="6">
        <f t="shared" si="10"/>
        <v>1.0694373541299927E-5</v>
      </c>
      <c r="F105" s="6">
        <f t="shared" si="11"/>
        <v>-9.3492867378248546E-10</v>
      </c>
      <c r="G105" s="6">
        <f t="shared" si="12"/>
        <v>4.0182785267523501E-15</v>
      </c>
      <c r="H105" s="6">
        <f t="shared" si="13"/>
        <v>-9.4698472166024096E-22</v>
      </c>
      <c r="I105" s="6">
        <f t="shared" si="14"/>
        <v>1.073538158371658E-29</v>
      </c>
      <c r="J105" s="6">
        <f t="shared" si="15"/>
        <v>-6.3661789715970923E-39</v>
      </c>
      <c r="K105" s="6">
        <f t="shared" si="16"/>
        <v>1.8123366204822148E-49</v>
      </c>
      <c r="L105" s="6">
        <f t="shared" si="17"/>
        <v>-2.6445206638842004E-61</v>
      </c>
      <c r="M105" s="6">
        <f t="shared" si="18"/>
        <v>1.8544191795217344E-74</v>
      </c>
      <c r="N105" s="6">
        <f t="shared" si="19"/>
        <v>-6.5915426813448901E-89</v>
      </c>
      <c r="P105" s="6">
        <f t="shared" si="20"/>
        <v>0.45783127151053721</v>
      </c>
    </row>
    <row r="106" spans="2:16" s="5" customFormat="1">
      <c r="B106" s="5">
        <f t="shared" si="7"/>
        <v>4.2000000000000023E-2</v>
      </c>
      <c r="C106" s="6">
        <f t="shared" si="8"/>
        <v>0.47805867675068875</v>
      </c>
      <c r="D106" s="6">
        <f t="shared" si="9"/>
        <v>-6.8663763931823309E-3</v>
      </c>
      <c r="E106" s="6">
        <f t="shared" si="10"/>
        <v>6.6962216381461779E-6</v>
      </c>
      <c r="F106" s="6">
        <f t="shared" si="11"/>
        <v>-3.7229057487443873E-10</v>
      </c>
      <c r="G106" s="6">
        <f t="shared" si="12"/>
        <v>8.7508458535418432E-16</v>
      </c>
      <c r="H106" s="6">
        <f t="shared" si="13"/>
        <v>-9.6992094415686088E-23</v>
      </c>
      <c r="I106" s="6">
        <f t="shared" si="14"/>
        <v>4.4470399384073094E-31</v>
      </c>
      <c r="J106" s="6">
        <f t="shared" si="15"/>
        <v>-9.1721116177614998E-41</v>
      </c>
      <c r="K106" s="6">
        <f t="shared" si="16"/>
        <v>7.8098562562383397E-52</v>
      </c>
      <c r="L106" s="6">
        <f t="shared" si="17"/>
        <v>-2.9311737314332847E-64</v>
      </c>
      <c r="M106" s="6">
        <f t="shared" si="18"/>
        <v>4.5464210466681267E-78</v>
      </c>
      <c r="N106" s="6">
        <f t="shared" si="19"/>
        <v>-3.0739208731566319E-93</v>
      </c>
      <c r="P106" s="6">
        <f t="shared" si="20"/>
        <v>0.45189913722135922</v>
      </c>
    </row>
    <row r="107" spans="2:16" s="5" customFormat="1">
      <c r="B107" s="5">
        <f t="shared" si="7"/>
        <v>4.4000000000000025E-2</v>
      </c>
      <c r="C107" s="6">
        <f t="shared" si="8"/>
        <v>0.47074745582826977</v>
      </c>
      <c r="D107" s="6">
        <f t="shared" si="9"/>
        <v>-5.8136991165341602E-3</v>
      </c>
      <c r="E107" s="6">
        <f t="shared" si="10"/>
        <v>4.1928013879461722E-6</v>
      </c>
      <c r="F107" s="6">
        <f t="shared" si="11"/>
        <v>-1.4824689415032951E-10</v>
      </c>
      <c r="G107" s="6">
        <f t="shared" si="12"/>
        <v>1.9057241214770006E-16</v>
      </c>
      <c r="H107" s="6">
        <f t="shared" si="13"/>
        <v>-9.9341268807888695E-24</v>
      </c>
      <c r="I107" s="6">
        <f t="shared" si="14"/>
        <v>1.8421482328849747E-32</v>
      </c>
      <c r="J107" s="6">
        <f t="shared" si="15"/>
        <v>-1.3214776383764068E-42</v>
      </c>
      <c r="K107" s="6">
        <f t="shared" si="16"/>
        <v>3.3654815586564242E-54</v>
      </c>
      <c r="L107" s="6">
        <f t="shared" si="17"/>
        <v>-3.2488985853584342E-67</v>
      </c>
      <c r="M107" s="6">
        <f t="shared" si="18"/>
        <v>1.1146317165959106E-81</v>
      </c>
      <c r="N107" s="6">
        <f t="shared" si="19"/>
        <v>-1.4335019875043667E-97</v>
      </c>
      <c r="P107" s="6">
        <f t="shared" si="20"/>
        <v>0.44589453685342822</v>
      </c>
    </row>
    <row r="108" spans="2:16" s="5" customFormat="1">
      <c r="B108" s="5">
        <f t="shared" si="7"/>
        <v>4.6000000000000027E-2</v>
      </c>
      <c r="C108" s="6">
        <f t="shared" si="8"/>
        <v>0.46354804953023904</v>
      </c>
      <c r="D108" s="6">
        <f t="shared" si="9"/>
        <v>-4.9224067371473309E-3</v>
      </c>
      <c r="E108" s="6">
        <f t="shared" si="10"/>
        <v>2.625298926579461E-6</v>
      </c>
      <c r="F108" s="6">
        <f t="shared" si="11"/>
        <v>-5.9032226729433501E-11</v>
      </c>
      <c r="G108" s="6">
        <f t="shared" si="12"/>
        <v>4.1502095774082756E-17</v>
      </c>
      <c r="H108" s="6">
        <f t="shared" si="13"/>
        <v>-1.0174734083033865E-24</v>
      </c>
      <c r="I108" s="6">
        <f t="shared" si="14"/>
        <v>7.6309413878047083E-34</v>
      </c>
      <c r="J108" s="6">
        <f t="shared" si="15"/>
        <v>-1.9039270579167675E-44</v>
      </c>
      <c r="K108" s="6">
        <f t="shared" si="16"/>
        <v>1.4502784366369075E-56</v>
      </c>
      <c r="L108" s="6">
        <f t="shared" si="17"/>
        <v>-3.6010632548834577E-70</v>
      </c>
      <c r="M108" s="6">
        <f t="shared" si="18"/>
        <v>2.7327074436980475E-85</v>
      </c>
      <c r="N108" s="6">
        <f t="shared" si="19"/>
        <v>-6.6850385321361532E-102</v>
      </c>
      <c r="P108" s="6">
        <f t="shared" si="20"/>
        <v>0.43984329401764893</v>
      </c>
    </row>
    <row r="109" spans="2:16" s="5" customFormat="1">
      <c r="B109" s="5">
        <f t="shared" si="7"/>
        <v>4.8000000000000029E-2</v>
      </c>
      <c r="C109" s="6">
        <f t="shared" si="8"/>
        <v>0.45645874781249318</v>
      </c>
      <c r="D109" s="6">
        <f t="shared" si="9"/>
        <v>-4.1677574983203115E-3</v>
      </c>
      <c r="E109" s="6">
        <f t="shared" si="10"/>
        <v>1.6438161067475187E-6</v>
      </c>
      <c r="F109" s="6">
        <f t="shared" si="11"/>
        <v>-2.3506757511570499E-11</v>
      </c>
      <c r="G109" s="6">
        <f t="shared" si="12"/>
        <v>9.0381600055846557E-18</v>
      </c>
      <c r="H109" s="6">
        <f t="shared" si="13"/>
        <v>-1.0421168855881383E-25</v>
      </c>
      <c r="I109" s="6">
        <f t="shared" si="14"/>
        <v>3.1610521577254015E-35</v>
      </c>
      <c r="J109" s="6">
        <f t="shared" si="15"/>
        <v>-2.7430946514700524E-46</v>
      </c>
      <c r="K109" s="6">
        <f t="shared" si="16"/>
        <v>6.2496481027033491E-59</v>
      </c>
      <c r="L109" s="6">
        <f t="shared" si="17"/>
        <v>-3.9914008470785149E-73</v>
      </c>
      <c r="M109" s="6">
        <f t="shared" si="18"/>
        <v>6.6996926981847186E-89</v>
      </c>
      <c r="N109" s="6">
        <f t="shared" si="19"/>
        <v>-3.117522024085107E-106</v>
      </c>
      <c r="P109" s="6">
        <f t="shared" si="20"/>
        <v>0.43376716158092093</v>
      </c>
    </row>
    <row r="110" spans="2:16" s="5" customFormat="1">
      <c r="B110" s="5">
        <f t="shared" si="7"/>
        <v>5.0000000000000031E-2</v>
      </c>
      <c r="C110" s="6">
        <f t="shared" si="8"/>
        <v>0.44947786678359752</v>
      </c>
      <c r="D110" s="6">
        <f t="shared" si="9"/>
        <v>-3.5288027772511317E-3</v>
      </c>
      <c r="E110" s="6">
        <f t="shared" si="10"/>
        <v>1.0292661782036436E-6</v>
      </c>
      <c r="F110" s="6">
        <f t="shared" si="11"/>
        <v>-9.3604405478450907E-12</v>
      </c>
      <c r="G110" s="6">
        <f t="shared" si="12"/>
        <v>1.9682942454574252E-18</v>
      </c>
      <c r="H110" s="6">
        <f t="shared" si="13"/>
        <v>-1.0673572344645479E-26</v>
      </c>
      <c r="I110" s="6">
        <f t="shared" si="14"/>
        <v>1.3094388013291862E-36</v>
      </c>
      <c r="J110" s="6">
        <f t="shared" si="15"/>
        <v>-3.9521305375830465E-48</v>
      </c>
      <c r="K110" s="6">
        <f t="shared" si="16"/>
        <v>2.6931450141530038E-61</v>
      </c>
      <c r="L110" s="6">
        <f t="shared" si="17"/>
        <v>-4.4240491195078086E-76</v>
      </c>
      <c r="M110" s="6">
        <f t="shared" si="18"/>
        <v>1.6425425397666286E-92</v>
      </c>
      <c r="N110" s="6">
        <f t="shared" si="19"/>
        <v>-1.4538350862055258E-110</v>
      </c>
      <c r="P110" s="6">
        <f t="shared" si="20"/>
        <v>0.42768440512750994</v>
      </c>
    </row>
    <row r="111" spans="2:16" s="5" customFormat="1">
      <c r="B111" s="5">
        <f>B110+0.025</f>
        <v>7.5000000000000039E-2</v>
      </c>
      <c r="C111" s="6">
        <f t="shared" si="8"/>
        <v>0.3707174399073605</v>
      </c>
      <c r="D111" s="6">
        <f t="shared" si="9"/>
        <v>-4.4074683224179967E-4</v>
      </c>
      <c r="E111" s="6">
        <f t="shared" si="10"/>
        <v>2.9577303902122419E-9</v>
      </c>
      <c r="F111" s="6">
        <f t="shared" si="11"/>
        <v>-9.3883833241236235E-17</v>
      </c>
      <c r="G111" s="6">
        <f t="shared" si="12"/>
        <v>1.0452375139057812E-26</v>
      </c>
      <c r="H111" s="6">
        <f t="shared" si="13"/>
        <v>-4.5522579437075233E-39</v>
      </c>
      <c r="I111" s="6">
        <f t="shared" si="14"/>
        <v>6.8038464798947042E-54</v>
      </c>
      <c r="J111" s="6">
        <f t="shared" si="15"/>
        <v>-3.7950051827995963E-71</v>
      </c>
      <c r="K111" s="6">
        <f t="shared" si="16"/>
        <v>7.2495645508686791E-91</v>
      </c>
      <c r="L111" s="6">
        <f t="shared" si="17"/>
        <v>-5.0641012307666737E-113</v>
      </c>
      <c r="M111" s="6">
        <f t="shared" si="18"/>
        <v>1.2127978412092745E-137</v>
      </c>
      <c r="N111" s="6">
        <f t="shared" si="19"/>
        <v>-1.0503531412997703E-164</v>
      </c>
      <c r="P111" s="6">
        <f t="shared" si="20"/>
        <v>0.35511051767386109</v>
      </c>
    </row>
    <row r="112" spans="2:16" s="5" customFormat="1">
      <c r="B112" s="5">
        <f t="shared" ref="B112:B150" si="21">B111+0.025</f>
        <v>0.10000000000000003</v>
      </c>
      <c r="C112" s="6">
        <f t="shared" si="8"/>
        <v>0.30575792582381861</v>
      </c>
      <c r="D112" s="6">
        <f t="shared" ref="D112:D150" si="22">($F$15*COS($C$15*$C$83/$C$2)-$H$15)*EXP(-POWER($C$15/$C$2,2)*$G$10*B112)</f>
        <v>-5.5049200080970368E-5</v>
      </c>
      <c r="E112" s="6">
        <f t="shared" ref="E112:E150" si="23">($F$16*COS($C$16*$C$83/$C$2)-$H$16)*EXP(-POWER($C$16/$C$2,2)*$G$10*B112)</f>
        <v>8.4994234207258904E-12</v>
      </c>
      <c r="F112" s="6">
        <f t="shared" ref="F112:F150" si="24">($F$17*COS($C$17*$C$83/$C$2)-$H$17)*EXP(-POWER($C$17/$C$2,2)*$G$10*B112)</f>
        <v>-9.4164095151456302E-22</v>
      </c>
      <c r="G112" s="6">
        <f t="shared" ref="G112:G150" si="25">($F$18*COS($C$18*$C$83/$C$2)-$H$18)*EXP(-POWER($C$18/$C$2,2)*$G$10*B112)</f>
        <v>5.5506002875197918E-35</v>
      </c>
      <c r="H112" s="6">
        <f t="shared" ref="H112:H150" si="26">($F$19*COS($C$19*$C$83/$C$2)-$H$19)*EXP(-POWER($C$19/$C$2,2)*$G$10*B112)</f>
        <v>-1.9415292009937794E-51</v>
      </c>
      <c r="I112" s="6">
        <f t="shared" ref="I112:I150" si="27">($F$20*COS($C$20*$C$83/$C$2)-$H$20)*EXP(-POWER($C$20/$C$2,2)*$G$10*B112)</f>
        <v>3.5352799134244697E-71</v>
      </c>
      <c r="J112" s="6">
        <f t="shared" ref="J112:J150" si="28">($F$21*COS($C$21*$C$83/$C$2)-$H$21)*EXP(-POWER($C$21/$C$2,2)*$G$10*B112)</f>
        <v>-3.6441266806647776E-94</v>
      </c>
      <c r="K112" s="6">
        <f t="shared" ref="K112:K150" si="29">($F$22*COS($C$22*$C$83/$C$2)-$H$22)*EXP(-POWER($C$22/$C$2,2)*$G$10*B112)</f>
        <v>1.951479994616712E-120</v>
      </c>
      <c r="L112" s="6">
        <f t="shared" ref="L112:L150" si="30">($F$23*COS($C$23*$C$83/$C$2)-$H$23)*EXP(-POWER($C$23/$C$2,2)*$G$10*B112)</f>
        <v>-5.796753287022071E-150</v>
      </c>
      <c r="M112" s="6">
        <f t="shared" ref="M112:M150" si="31">($F$24*COS($C$24*$C$83/$C$2)-$H$24)*EXP(-POWER($C$24/$C$2,2)*$G$10*B112)</f>
        <v>8.9548889482697941E-183</v>
      </c>
      <c r="N112" s="6">
        <f t="shared" ref="N112:N150" si="32">($F$25*COS($C$25*$C$83/$C$2)-$H$25)*EXP(-POWER($C$25/$C$2,2)*$G$10*B112)</f>
        <v>-7.588492889642609E-219</v>
      </c>
      <c r="P112" s="6">
        <f t="shared" ref="P112:P150" si="33">2*$C$10*$G$7*(1+$G$9)/3/$C$2*SUM(C112:N112)</f>
        <v>0.29318157998696054</v>
      </c>
    </row>
    <row r="113" spans="2:16" s="5" customFormat="1">
      <c r="B113" s="5">
        <f t="shared" si="21"/>
        <v>0.12500000000000003</v>
      </c>
      <c r="C113" s="6">
        <f t="shared" si="8"/>
        <v>0.252181039088546</v>
      </c>
      <c r="D113" s="6">
        <f t="shared" si="22"/>
        <v>-6.8756351898002491E-6</v>
      </c>
      <c r="E113" s="6">
        <f t="shared" si="23"/>
        <v>2.4424199962187886E-14</v>
      </c>
      <c r="F113" s="6">
        <f t="shared" si="24"/>
        <v>-9.4445193699205376E-27</v>
      </c>
      <c r="G113" s="6">
        <f t="shared" si="25"/>
        <v>2.9475753732459283E-43</v>
      </c>
      <c r="H113" s="6">
        <f t="shared" si="26"/>
        <v>-8.2805844592397987E-64</v>
      </c>
      <c r="I113" s="6">
        <f t="shared" si="27"/>
        <v>1.8369321093875701E-88</v>
      </c>
      <c r="J113" s="6">
        <f t="shared" si="28"/>
        <v>-3.4992466742656822E-117</v>
      </c>
      <c r="K113" s="6">
        <f t="shared" si="29"/>
        <v>5.2531074696522735E-150</v>
      </c>
      <c r="L113" s="6">
        <f t="shared" si="30"/>
        <v>-6.6354022440250651E-187</v>
      </c>
      <c r="M113" s="6">
        <f t="shared" si="31"/>
        <v>6.6119870394795104E-228</v>
      </c>
      <c r="N113" s="6">
        <f t="shared" si="32"/>
        <v>-5.4824631899420292E-273</v>
      </c>
      <c r="P113" s="6">
        <f t="shared" si="33"/>
        <v>0.24184535156368167</v>
      </c>
    </row>
    <row r="114" spans="2:16" s="5" customFormat="1">
      <c r="B114" s="5">
        <f t="shared" si="21"/>
        <v>0.15000000000000002</v>
      </c>
      <c r="C114" s="6">
        <f t="shared" si="8"/>
        <v>0.20799224191631629</v>
      </c>
      <c r="D114" s="6">
        <f t="shared" si="22"/>
        <v>-8.5876559865874427E-7</v>
      </c>
      <c r="E114" s="6">
        <f t="shared" si="23"/>
        <v>7.0186119018176096E-17</v>
      </c>
      <c r="F114" s="6">
        <f t="shared" si="24"/>
        <v>-9.472713138201418E-32</v>
      </c>
      <c r="G114" s="6">
        <f t="shared" si="25"/>
        <v>1.5652722464092171E-51</v>
      </c>
      <c r="H114" s="6">
        <f t="shared" si="26"/>
        <v>-3.5316532427895918E-76</v>
      </c>
      <c r="I114" s="6">
        <f t="shared" si="27"/>
        <v>9.5447027028493709E-106</v>
      </c>
      <c r="J114" s="6">
        <f t="shared" si="28"/>
        <v>-3.3601266806470355E-140</v>
      </c>
      <c r="K114" s="6">
        <f t="shared" si="29"/>
        <v>1.4140620536125392E-179</v>
      </c>
      <c r="L114" s="6">
        <f t="shared" si="30"/>
        <v>-7.5953832705952332E-224</v>
      </c>
      <c r="M114" s="6">
        <f t="shared" si="31"/>
        <v>4.882067534594551E-273</v>
      </c>
      <c r="N114" s="6">
        <f t="shared" si="32"/>
        <v>0</v>
      </c>
      <c r="P114" s="6">
        <f t="shared" si="33"/>
        <v>0.19947225556911985</v>
      </c>
    </row>
    <row r="115" spans="2:16" s="5" customFormat="1">
      <c r="B115" s="5">
        <f t="shared" si="21"/>
        <v>0.17500000000000002</v>
      </c>
      <c r="C115" s="6">
        <f t="shared" si="8"/>
        <v>0.17154649236807085</v>
      </c>
      <c r="D115" s="6">
        <f t="shared" si="22"/>
        <v>-1.0725966882794093E-7</v>
      </c>
      <c r="E115" s="6">
        <f t="shared" si="23"/>
        <v>2.0168895236936519E-19</v>
      </c>
      <c r="F115" s="6">
        <f t="shared" si="24"/>
        <v>-9.5009910704866399E-37</v>
      </c>
      <c r="G115" s="6">
        <f t="shared" si="25"/>
        <v>8.3121782995524157E-60</v>
      </c>
      <c r="H115" s="6">
        <f t="shared" si="26"/>
        <v>-1.5062432716797971E-88</v>
      </c>
      <c r="I115" s="6">
        <f t="shared" si="27"/>
        <v>4.9594293235012665E-123</v>
      </c>
      <c r="J115" s="6">
        <f t="shared" si="28"/>
        <v>-3.226537698250543E-163</v>
      </c>
      <c r="K115" s="6">
        <f t="shared" si="29"/>
        <v>3.8064545662136853E-209</v>
      </c>
      <c r="L115" s="6">
        <f t="shared" si="30"/>
        <v>-8.6942501608221641E-261</v>
      </c>
      <c r="M115" s="6">
        <f t="shared" si="31"/>
        <v>0</v>
      </c>
      <c r="N115" s="6">
        <f t="shared" si="32"/>
        <v>0</v>
      </c>
      <c r="P115" s="6">
        <f t="shared" si="33"/>
        <v>0.16452000969437153</v>
      </c>
    </row>
    <row r="116" spans="2:16" s="5" customFormat="1">
      <c r="B116" s="5">
        <f t="shared" si="21"/>
        <v>0.2</v>
      </c>
      <c r="C116" s="6">
        <f t="shared" si="8"/>
        <v>0.14148700342212162</v>
      </c>
      <c r="D116" s="6">
        <f t="shared" si="22"/>
        <v>-1.3396713346515021E-8</v>
      </c>
      <c r="E116" s="6">
        <f t="shared" si="23"/>
        <v>5.7957946780498819E-22</v>
      </c>
      <c r="F116" s="6">
        <f t="shared" si="24"/>
        <v>-9.5293534180225572E-42</v>
      </c>
      <c r="G116" s="6">
        <f t="shared" si="25"/>
        <v>4.4140760971165873E-68</v>
      </c>
      <c r="H116" s="6">
        <f t="shared" si="26"/>
        <v>-6.4240983967285915E-101</v>
      </c>
      <c r="I116" s="6">
        <f t="shared" si="27"/>
        <v>2.5769204113044118E-140</v>
      </c>
      <c r="J116" s="6">
        <f t="shared" si="28"/>
        <v>-3.098259829962072E-186</v>
      </c>
      <c r="K116" s="6">
        <f t="shared" si="29"/>
        <v>1.0246436022828125E-238</v>
      </c>
      <c r="L116" s="6">
        <f t="shared" si="30"/>
        <v>-9.9520963150865068E-298</v>
      </c>
      <c r="M116" s="6">
        <f t="shared" si="31"/>
        <v>0</v>
      </c>
      <c r="N116" s="6">
        <f t="shared" si="32"/>
        <v>0</v>
      </c>
      <c r="P116" s="6">
        <f t="shared" si="33"/>
        <v>0.13569181860578614</v>
      </c>
    </row>
    <row r="117" spans="2:16" s="5" customFormat="1">
      <c r="B117" s="5">
        <f t="shared" si="21"/>
        <v>0.22500000000000001</v>
      </c>
      <c r="C117" s="6">
        <f t="shared" si="8"/>
        <v>0.1166947330780715</v>
      </c>
      <c r="D117" s="6">
        <f t="shared" si="22"/>
        <v>-1.6732470876503549E-9</v>
      </c>
      <c r="E117" s="6">
        <f t="shared" si="23"/>
        <v>1.6654970713811664E-24</v>
      </c>
      <c r="F117" s="6">
        <f t="shared" si="24"/>
        <v>-9.5578004328056122E-47</v>
      </c>
      <c r="G117" s="6">
        <f t="shared" si="25"/>
        <v>2.3440387211359168E-76</v>
      </c>
      <c r="H117" s="6">
        <f t="shared" si="26"/>
        <v>-2.7398655308069213E-113</v>
      </c>
      <c r="I117" s="6">
        <f t="shared" si="27"/>
        <v>1.3389683314428631E-157</v>
      </c>
      <c r="J117" s="6">
        <f t="shared" si="28"/>
        <v>-2.9750819211444013E-209</v>
      </c>
      <c r="K117" s="6">
        <f t="shared" si="29"/>
        <v>2.7581953059886877E-268</v>
      </c>
      <c r="L117" s="6">
        <f t="shared" si="30"/>
        <v>0</v>
      </c>
      <c r="M117" s="6">
        <f t="shared" si="31"/>
        <v>0</v>
      </c>
      <c r="N117" s="6">
        <f t="shared" si="32"/>
        <v>0</v>
      </c>
      <c r="P117" s="6">
        <f t="shared" si="33"/>
        <v>0.11191502712150991</v>
      </c>
    </row>
    <row r="118" spans="2:16" s="5" customFormat="1">
      <c r="B118" s="5">
        <f t="shared" si="21"/>
        <v>0.25</v>
      </c>
      <c r="C118" s="6">
        <f t="shared" si="8"/>
        <v>9.6246725132304423E-2</v>
      </c>
      <c r="D118" s="6">
        <f t="shared" si="22"/>
        <v>-2.0898826032272415E-10</v>
      </c>
      <c r="E118" s="6">
        <f t="shared" si="23"/>
        <v>4.7860227093354756E-27</v>
      </c>
      <c r="F118" s="6">
        <f t="shared" si="24"/>
        <v>-9.5863323675841052E-52</v>
      </c>
      <c r="G118" s="6">
        <f t="shared" si="25"/>
        <v>1.2447718175437748E-84</v>
      </c>
      <c r="H118" s="6">
        <f t="shared" si="26"/>
        <v>-1.1685473452159856E-125</v>
      </c>
      <c r="I118" s="6">
        <f t="shared" si="27"/>
        <v>6.9572819740263883E-175</v>
      </c>
      <c r="J118" s="6">
        <f t="shared" si="28"/>
        <v>-2.8568012120625199E-232</v>
      </c>
      <c r="K118" s="6">
        <f t="shared" si="29"/>
        <v>7.4246707138265081E-298</v>
      </c>
      <c r="L118" s="6">
        <f t="shared" si="30"/>
        <v>0</v>
      </c>
      <c r="M118" s="6">
        <f t="shared" si="31"/>
        <v>0</v>
      </c>
      <c r="N118" s="6">
        <f t="shared" si="32"/>
        <v>0</v>
      </c>
      <c r="P118" s="6">
        <f t="shared" si="33"/>
        <v>9.2304551375008495E-2</v>
      </c>
    </row>
    <row r="119" spans="2:16" s="5" customFormat="1">
      <c r="B119" s="5">
        <f t="shared" si="21"/>
        <v>0.27500000000000002</v>
      </c>
      <c r="C119" s="6">
        <f t="shared" si="8"/>
        <v>7.9381749752972158E-2</v>
      </c>
      <c r="D119" s="6">
        <f t="shared" si="22"/>
        <v>-2.610259612885411E-11</v>
      </c>
      <c r="E119" s="6">
        <f t="shared" si="23"/>
        <v>1.3753259473028783E-29</v>
      </c>
      <c r="F119" s="6">
        <f t="shared" si="24"/>
        <v>-9.614949475861106E-57</v>
      </c>
      <c r="G119" s="6">
        <f t="shared" si="25"/>
        <v>6.6102017162940417E-93</v>
      </c>
      <c r="H119" s="6">
        <f t="shared" si="26"/>
        <v>-4.9838318072827893E-138</v>
      </c>
      <c r="I119" s="6">
        <f t="shared" si="27"/>
        <v>3.6150050250964629E-192</v>
      </c>
      <c r="J119" s="6">
        <f t="shared" si="28"/>
        <v>-2.7432230041255703E-255</v>
      </c>
      <c r="K119" s="6">
        <f t="shared" si="29"/>
        <v>0</v>
      </c>
      <c r="L119" s="6">
        <f t="shared" si="30"/>
        <v>0</v>
      </c>
      <c r="M119" s="6">
        <f t="shared" si="31"/>
        <v>0</v>
      </c>
      <c r="N119" s="6">
        <f t="shared" si="32"/>
        <v>0</v>
      </c>
      <c r="P119" s="6">
        <f t="shared" si="33"/>
        <v>7.6130349388406363E-2</v>
      </c>
    </row>
    <row r="120" spans="2:16" s="5" customFormat="1">
      <c r="B120" s="5">
        <f t="shared" si="21"/>
        <v>0.30000000000000004</v>
      </c>
      <c r="C120" s="6">
        <f t="shared" si="8"/>
        <v>6.5471964736267818E-2</v>
      </c>
      <c r="D120" s="6">
        <f t="shared" si="22"/>
        <v>-3.2602095620774275E-12</v>
      </c>
      <c r="E120" s="6">
        <f t="shared" si="23"/>
        <v>3.9521781993115624E-32</v>
      </c>
      <c r="F120" s="6">
        <f t="shared" si="24"/>
        <v>-9.643652011896716E-62</v>
      </c>
      <c r="G120" s="6">
        <f t="shared" si="25"/>
        <v>3.5102631754882928E-101</v>
      </c>
      <c r="H120" s="6">
        <f t="shared" si="26"/>
        <v>-2.125594618392861E-150</v>
      </c>
      <c r="I120" s="6">
        <f t="shared" si="27"/>
        <v>1.878357292439835E-209</v>
      </c>
      <c r="J120" s="6">
        <f t="shared" si="28"/>
        <v>-2.6341603393995726E-278</v>
      </c>
      <c r="K120" s="6">
        <f t="shared" si="29"/>
        <v>0</v>
      </c>
      <c r="L120" s="6">
        <f t="shared" si="30"/>
        <v>0</v>
      </c>
      <c r="M120" s="6">
        <f t="shared" si="31"/>
        <v>0</v>
      </c>
      <c r="N120" s="6">
        <f t="shared" si="32"/>
        <v>0</v>
      </c>
      <c r="P120" s="6">
        <f t="shared" si="33"/>
        <v>6.2790295847839447E-2</v>
      </c>
    </row>
    <row r="121" spans="2:16" s="5" customFormat="1">
      <c r="B121" s="5">
        <f t="shared" si="21"/>
        <v>0.32500000000000007</v>
      </c>
      <c r="C121" s="6">
        <f t="shared" si="8"/>
        <v>5.3999542461163792E-2</v>
      </c>
      <c r="D121" s="6">
        <f t="shared" si="22"/>
        <v>-4.0719958797169877E-13</v>
      </c>
      <c r="E121" s="6">
        <f t="shared" si="23"/>
        <v>1.1357098693400529E-34</v>
      </c>
      <c r="F121" s="6">
        <f t="shared" si="24"/>
        <v>-9.6724402307095068E-67</v>
      </c>
      <c r="G121" s="6">
        <f t="shared" si="25"/>
        <v>1.8640804154003504E-109</v>
      </c>
      <c r="H121" s="6">
        <f t="shared" si="26"/>
        <v>-9.0656199014147951E-163</v>
      </c>
      <c r="I121" s="6">
        <f t="shared" si="27"/>
        <v>9.7599480320715761E-227</v>
      </c>
      <c r="J121" s="6">
        <f t="shared" si="28"/>
        <v>-2.5294336928606667E-301</v>
      </c>
      <c r="K121" s="6">
        <f t="shared" si="29"/>
        <v>0</v>
      </c>
      <c r="L121" s="6">
        <f t="shared" si="30"/>
        <v>0</v>
      </c>
      <c r="M121" s="6">
        <f t="shared" si="31"/>
        <v>0</v>
      </c>
      <c r="N121" s="6">
        <f t="shared" si="32"/>
        <v>0</v>
      </c>
      <c r="P121" s="6">
        <f t="shared" si="33"/>
        <v>5.1787772989336983E-2</v>
      </c>
    </row>
    <row r="122" spans="2:16" s="5" customFormat="1">
      <c r="B122" s="5">
        <f t="shared" si="21"/>
        <v>0.35000000000000009</v>
      </c>
      <c r="C122" s="6">
        <f t="shared" si="8"/>
        <v>4.4537392420725019E-2</v>
      </c>
      <c r="D122" s="6">
        <f t="shared" si="22"/>
        <v>-5.0859155304932502E-14</v>
      </c>
      <c r="E122" s="6">
        <f t="shared" si="23"/>
        <v>3.2636101973870962E-37</v>
      </c>
      <c r="F122" s="6">
        <f t="shared" si="24"/>
        <v>-9.7013143880797457E-72</v>
      </c>
      <c r="G122" s="6">
        <f t="shared" si="25"/>
        <v>9.8989609079543845E-118</v>
      </c>
      <c r="H122" s="6">
        <f t="shared" si="26"/>
        <v>-3.8664693392507207E-175</v>
      </c>
      <c r="I122" s="6">
        <f t="shared" si="27"/>
        <v>5.0712708371373053E-244</v>
      </c>
      <c r="J122" s="6">
        <f t="shared" si="28"/>
        <v>0</v>
      </c>
      <c r="K122" s="6">
        <f t="shared" si="29"/>
        <v>0</v>
      </c>
      <c r="L122" s="6">
        <f t="shared" si="30"/>
        <v>0</v>
      </c>
      <c r="M122" s="6">
        <f t="shared" si="31"/>
        <v>0</v>
      </c>
      <c r="N122" s="6">
        <f t="shared" si="32"/>
        <v>0</v>
      </c>
      <c r="P122" s="6">
        <f t="shared" si="33"/>
        <v>4.2713183540306877E-2</v>
      </c>
    </row>
    <row r="123" spans="2:16" s="5" customFormat="1">
      <c r="B123" s="5">
        <f t="shared" si="21"/>
        <v>0.37500000000000011</v>
      </c>
      <c r="C123" s="6">
        <f t="shared" si="8"/>
        <v>3.6733261676508373E-2</v>
      </c>
      <c r="D123" s="6">
        <f t="shared" si="22"/>
        <v>-6.352299350830906E-15</v>
      </c>
      <c r="E123" s="6">
        <f t="shared" si="23"/>
        <v>9.3784088771528792E-40</v>
      </c>
      <c r="F123" s="6">
        <f t="shared" si="24"/>
        <v>-9.73027474055111E-77</v>
      </c>
      <c r="G123" s="6">
        <f t="shared" si="25"/>
        <v>5.2567167300113183E-126</v>
      </c>
      <c r="H123" s="6">
        <f t="shared" si="26"/>
        <v>-1.6490416887027987E-187</v>
      </c>
      <c r="I123" s="6">
        <f t="shared" si="27"/>
        <v>2.6350332828706375E-261</v>
      </c>
      <c r="J123" s="6">
        <f t="shared" si="28"/>
        <v>0</v>
      </c>
      <c r="K123" s="6">
        <f t="shared" si="29"/>
        <v>0</v>
      </c>
      <c r="L123" s="6">
        <f t="shared" si="30"/>
        <v>0</v>
      </c>
      <c r="M123" s="6">
        <f t="shared" si="31"/>
        <v>0</v>
      </c>
      <c r="N123" s="6">
        <f t="shared" si="32"/>
        <v>0</v>
      </c>
      <c r="P123" s="6">
        <f t="shared" si="33"/>
        <v>3.5228702506935002E-2</v>
      </c>
    </row>
    <row r="124" spans="2:16" s="5" customFormat="1">
      <c r="B124" s="5">
        <f t="shared" si="21"/>
        <v>0.40000000000000013</v>
      </c>
      <c r="C124" s="6">
        <f t="shared" si="8"/>
        <v>3.0296621334457388E-2</v>
      </c>
      <c r="D124" s="6">
        <f t="shared" si="22"/>
        <v>-7.9340104649070803E-16</v>
      </c>
      <c r="E124" s="6">
        <f t="shared" si="23"/>
        <v>2.6950079129388411E-42</v>
      </c>
      <c r="F124" s="6">
        <f t="shared" si="24"/>
        <v>-9.7593215454333984E-82</v>
      </c>
      <c r="G124" s="6">
        <f t="shared" si="25"/>
        <v>2.7915122644210609E-134</v>
      </c>
      <c r="H124" s="6">
        <f t="shared" si="26"/>
        <v>-7.0331308811225599E-200</v>
      </c>
      <c r="I124" s="6">
        <f t="shared" si="27"/>
        <v>1.36916379046249E-278</v>
      </c>
      <c r="J124" s="6">
        <f t="shared" si="28"/>
        <v>0</v>
      </c>
      <c r="K124" s="6">
        <f t="shared" si="29"/>
        <v>0</v>
      </c>
      <c r="L124" s="6">
        <f t="shared" si="30"/>
        <v>0</v>
      </c>
      <c r="M124" s="6">
        <f t="shared" si="31"/>
        <v>0</v>
      </c>
      <c r="N124" s="6">
        <f t="shared" si="32"/>
        <v>0</v>
      </c>
      <c r="P124" s="6">
        <f t="shared" si="33"/>
        <v>2.9055700780298028E-2</v>
      </c>
    </row>
    <row r="125" spans="2:16" s="5" customFormat="1">
      <c r="B125" s="5">
        <f t="shared" si="21"/>
        <v>0.42500000000000016</v>
      </c>
      <c r="C125" s="6">
        <f t="shared" si="8"/>
        <v>2.4987850857537772E-2</v>
      </c>
      <c r="D125" s="6">
        <f t="shared" si="22"/>
        <v>-9.9095648017627975E-17</v>
      </c>
      <c r="E125" s="6">
        <f t="shared" si="23"/>
        <v>7.7444561715546646E-45</v>
      </c>
      <c r="F125" s="6">
        <f t="shared" si="24"/>
        <v>-9.7884550608036884E-87</v>
      </c>
      <c r="G125" s="6">
        <f t="shared" si="25"/>
        <v>1.4823969261886445E-142</v>
      </c>
      <c r="H125" s="6">
        <f t="shared" si="26"/>
        <v>-2.9996167064709485E-212</v>
      </c>
      <c r="I125" s="6">
        <f t="shared" si="27"/>
        <v>7.1141776360076101E-296</v>
      </c>
      <c r="J125" s="6">
        <f t="shared" si="28"/>
        <v>0</v>
      </c>
      <c r="K125" s="6">
        <f t="shared" si="29"/>
        <v>0</v>
      </c>
      <c r="L125" s="6">
        <f t="shared" si="30"/>
        <v>0</v>
      </c>
      <c r="M125" s="6">
        <f t="shared" si="31"/>
        <v>0</v>
      </c>
      <c r="N125" s="6">
        <f t="shared" si="32"/>
        <v>0</v>
      </c>
      <c r="P125" s="6">
        <f t="shared" si="33"/>
        <v>2.3964372450785375E-2</v>
      </c>
    </row>
    <row r="126" spans="2:16" s="5" customFormat="1">
      <c r="B126" s="5">
        <f t="shared" si="21"/>
        <v>0.45000000000000018</v>
      </c>
      <c r="C126" s="6">
        <f t="shared" si="8"/>
        <v>2.0609317573257176E-2</v>
      </c>
      <c r="D126" s="6">
        <f t="shared" si="22"/>
        <v>-1.237702861556371E-17</v>
      </c>
      <c r="E126" s="6">
        <f t="shared" si="23"/>
        <v>2.2254703262717792E-47</v>
      </c>
      <c r="F126" s="6">
        <f t="shared" si="24"/>
        <v>-9.8176755455103083E-92</v>
      </c>
      <c r="G126" s="6">
        <f t="shared" si="25"/>
        <v>7.8720794989209437E-151</v>
      </c>
      <c r="H126" s="6">
        <f t="shared" si="26"/>
        <v>-1.2793307188253962E-224</v>
      </c>
      <c r="I126" s="6">
        <f t="shared" si="27"/>
        <v>0</v>
      </c>
      <c r="J126" s="6">
        <f t="shared" si="28"/>
        <v>0</v>
      </c>
      <c r="K126" s="6">
        <f t="shared" si="29"/>
        <v>0</v>
      </c>
      <c r="L126" s="6">
        <f t="shared" si="30"/>
        <v>0</v>
      </c>
      <c r="M126" s="6">
        <f t="shared" si="31"/>
        <v>0</v>
      </c>
      <c r="N126" s="6">
        <f t="shared" si="32"/>
        <v>0</v>
      </c>
      <c r="P126" s="6">
        <f t="shared" si="33"/>
        <v>1.9765179690636236E-2</v>
      </c>
    </row>
    <row r="127" spans="2:16" s="5" customFormat="1">
      <c r="B127" s="5">
        <f t="shared" si="21"/>
        <v>0.4750000000000002</v>
      </c>
      <c r="C127" s="6">
        <f t="shared" si="8"/>
        <v>1.6998019287730773E-2</v>
      </c>
      <c r="D127" s="6">
        <f t="shared" si="22"/>
        <v>-1.5458886481395431E-18</v>
      </c>
      <c r="E127" s="6">
        <f t="shared" si="23"/>
        <v>6.3951787748603842E-50</v>
      </c>
      <c r="F127" s="6">
        <f t="shared" si="24"/>
        <v>-9.8469832591740196E-97</v>
      </c>
      <c r="G127" s="6">
        <f t="shared" si="25"/>
        <v>4.1803672513449956E-159</v>
      </c>
      <c r="H127" s="6">
        <f t="shared" si="26"/>
        <v>-5.4563207512464801E-237</v>
      </c>
      <c r="I127" s="6">
        <f t="shared" si="27"/>
        <v>0</v>
      </c>
      <c r="J127" s="6">
        <f t="shared" si="28"/>
        <v>0</v>
      </c>
      <c r="K127" s="6">
        <f t="shared" si="29"/>
        <v>0</v>
      </c>
      <c r="L127" s="6">
        <f t="shared" si="30"/>
        <v>0</v>
      </c>
      <c r="M127" s="6">
        <f t="shared" si="31"/>
        <v>0</v>
      </c>
      <c r="N127" s="6">
        <f t="shared" si="32"/>
        <v>0</v>
      </c>
      <c r="P127" s="6">
        <f t="shared" si="33"/>
        <v>1.6301796719502038E-2</v>
      </c>
    </row>
    <row r="128" spans="2:16" s="5" customFormat="1">
      <c r="B128" s="5">
        <f t="shared" si="21"/>
        <v>0.50000000000000022</v>
      </c>
      <c r="C128" s="6">
        <f t="shared" si="8"/>
        <v>1.4019516108625977E-2</v>
      </c>
      <c r="D128" s="6">
        <f t="shared" si="22"/>
        <v>-1.930812141325768E-19</v>
      </c>
      <c r="E128" s="6">
        <f t="shared" si="23"/>
        <v>1.8377378965523706E-52</v>
      </c>
      <c r="F128" s="6">
        <f t="shared" si="24"/>
        <v>-9.8763784621906048E-102</v>
      </c>
      <c r="G128" s="6">
        <f t="shared" si="25"/>
        <v>2.2199306242413009E-167</v>
      </c>
      <c r="H128" s="6">
        <f t="shared" si="26"/>
        <v>-2.3271102383766152E-249</v>
      </c>
      <c r="I128" s="6">
        <f t="shared" si="27"/>
        <v>0</v>
      </c>
      <c r="J128" s="6">
        <f t="shared" si="28"/>
        <v>0</v>
      </c>
      <c r="K128" s="6">
        <f t="shared" si="29"/>
        <v>0</v>
      </c>
      <c r="L128" s="6">
        <f t="shared" si="30"/>
        <v>0</v>
      </c>
      <c r="M128" s="6">
        <f t="shared" si="31"/>
        <v>0</v>
      </c>
      <c r="N128" s="6">
        <f t="shared" si="32"/>
        <v>0</v>
      </c>
      <c r="P128" s="6">
        <f t="shared" si="33"/>
        <v>1.3445290174106828E-2</v>
      </c>
    </row>
    <row r="129" spans="2:16" s="5" customFormat="1">
      <c r="B129" s="5">
        <f t="shared" si="21"/>
        <v>0.52500000000000024</v>
      </c>
      <c r="C129" s="6">
        <f t="shared" si="8"/>
        <v>1.1562925573445572E-2</v>
      </c>
      <c r="D129" s="6">
        <f t="shared" si="22"/>
        <v>-2.4115808920504503E-20</v>
      </c>
      <c r="E129" s="6">
        <f t="shared" si="23"/>
        <v>5.2809791490129394E-55</v>
      </c>
      <c r="F129" s="6">
        <f t="shared" si="24"/>
        <v>-9.9058614157334595E-107</v>
      </c>
      <c r="G129" s="6">
        <f t="shared" si="25"/>
        <v>1.1788657981804837E-175</v>
      </c>
      <c r="H129" s="6">
        <f t="shared" si="26"/>
        <v>-9.925080119822732E-262</v>
      </c>
      <c r="I129" s="6">
        <f t="shared" si="27"/>
        <v>0</v>
      </c>
      <c r="J129" s="6">
        <f t="shared" si="28"/>
        <v>0</v>
      </c>
      <c r="K129" s="6">
        <f t="shared" si="29"/>
        <v>0</v>
      </c>
      <c r="L129" s="6">
        <f t="shared" si="30"/>
        <v>0</v>
      </c>
      <c r="M129" s="6">
        <f t="shared" si="31"/>
        <v>0</v>
      </c>
      <c r="N129" s="6">
        <f t="shared" si="32"/>
        <v>0</v>
      </c>
      <c r="P129" s="6">
        <f t="shared" si="33"/>
        <v>1.108931923127647E-2</v>
      </c>
    </row>
    <row r="130" spans="2:16" s="5" customFormat="1">
      <c r="B130" s="5">
        <f t="shared" si="21"/>
        <v>0.55000000000000027</v>
      </c>
      <c r="C130" s="6">
        <f t="shared" si="8"/>
        <v>9.5367947638918486E-3</v>
      </c>
      <c r="D130" s="6">
        <f t="shared" si="22"/>
        <v>-3.0120601970679301E-21</v>
      </c>
      <c r="E130" s="6">
        <f t="shared" si="23"/>
        <v>1.5175581253795119E-57</v>
      </c>
      <c r="F130" s="6">
        <f t="shared" si="24"/>
        <v>-9.9354323817547891E-112</v>
      </c>
      <c r="G130" s="6">
        <f t="shared" si="25"/>
        <v>6.2602162200215142E-184</v>
      </c>
      <c r="H130" s="6">
        <f t="shared" si="26"/>
        <v>-4.2330274587085625E-274</v>
      </c>
      <c r="I130" s="6">
        <f t="shared" si="27"/>
        <v>0</v>
      </c>
      <c r="J130" s="6">
        <f t="shared" si="28"/>
        <v>0</v>
      </c>
      <c r="K130" s="6">
        <f t="shared" si="29"/>
        <v>0</v>
      </c>
      <c r="L130" s="6">
        <f t="shared" si="30"/>
        <v>0</v>
      </c>
      <c r="M130" s="6">
        <f t="shared" si="31"/>
        <v>0</v>
      </c>
      <c r="N130" s="6">
        <f t="shared" si="32"/>
        <v>0</v>
      </c>
      <c r="P130" s="6">
        <f t="shared" si="33"/>
        <v>9.1461767965396335E-3</v>
      </c>
    </row>
    <row r="131" spans="2:16" s="5" customFormat="1">
      <c r="B131" s="5">
        <f t="shared" si="21"/>
        <v>0.57500000000000029</v>
      </c>
      <c r="C131" s="6">
        <f t="shared" si="8"/>
        <v>7.8656957351229528E-3</v>
      </c>
      <c r="D131" s="6">
        <f t="shared" si="22"/>
        <v>-3.7620577691038685E-22</v>
      </c>
      <c r="E131" s="6">
        <f t="shared" si="23"/>
        <v>4.360900883950391E-60</v>
      </c>
      <c r="F131" s="6">
        <f t="shared" si="24"/>
        <v>-9.965091622989624E-117</v>
      </c>
      <c r="G131" s="6">
        <f t="shared" si="25"/>
        <v>3.3244078487904537E-192</v>
      </c>
      <c r="H131" s="6">
        <f t="shared" si="26"/>
        <v>-1.8053780170895697E-286</v>
      </c>
      <c r="I131" s="6">
        <f t="shared" si="27"/>
        <v>0</v>
      </c>
      <c r="J131" s="6">
        <f t="shared" si="28"/>
        <v>0</v>
      </c>
      <c r="K131" s="6">
        <f t="shared" si="29"/>
        <v>0</v>
      </c>
      <c r="L131" s="6">
        <f t="shared" si="30"/>
        <v>0</v>
      </c>
      <c r="M131" s="6">
        <f t="shared" si="31"/>
        <v>0</v>
      </c>
      <c r="N131" s="6">
        <f t="shared" si="32"/>
        <v>0</v>
      </c>
      <c r="P131" s="6">
        <f t="shared" si="33"/>
        <v>7.5435243813366968E-3</v>
      </c>
    </row>
    <row r="132" spans="2:16" s="5" customFormat="1">
      <c r="B132" s="5">
        <f t="shared" si="21"/>
        <v>0.60000000000000031</v>
      </c>
      <c r="C132" s="6">
        <f t="shared" si="8"/>
        <v>6.487417515975087E-3</v>
      </c>
      <c r="D132" s="6">
        <f t="shared" si="22"/>
        <v>-4.6988033877450712E-23</v>
      </c>
      <c r="E132" s="6">
        <f t="shared" si="23"/>
        <v>1.2531616550030598E-62</v>
      </c>
      <c r="F132" s="6">
        <f t="shared" si="24"/>
        <v>-9.9948394029570303E-122</v>
      </c>
      <c r="G132" s="6">
        <f t="shared" si="25"/>
        <v>1.7653843184767174E-200</v>
      </c>
      <c r="H132" s="6">
        <f t="shared" si="26"/>
        <v>-7.6999022954230748E-299</v>
      </c>
      <c r="I132" s="6">
        <f t="shared" si="27"/>
        <v>0</v>
      </c>
      <c r="J132" s="6">
        <f t="shared" si="28"/>
        <v>0</v>
      </c>
      <c r="K132" s="6">
        <f t="shared" si="29"/>
        <v>0</v>
      </c>
      <c r="L132" s="6">
        <f t="shared" si="30"/>
        <v>0</v>
      </c>
      <c r="M132" s="6">
        <f t="shared" si="31"/>
        <v>0</v>
      </c>
      <c r="N132" s="6">
        <f t="shared" si="32"/>
        <v>0</v>
      </c>
      <c r="P132" s="6">
        <f t="shared" si="33"/>
        <v>6.2216991162198625E-3</v>
      </c>
    </row>
    <row r="133" spans="2:16" s="5" customFormat="1">
      <c r="B133" s="5">
        <f t="shared" si="21"/>
        <v>0.62500000000000033</v>
      </c>
      <c r="C133" s="6">
        <f t="shared" si="8"/>
        <v>5.3506501451168129E-3</v>
      </c>
      <c r="D133" s="6">
        <f t="shared" si="22"/>
        <v>-5.8687969807395518E-24</v>
      </c>
      <c r="E133" s="6">
        <f t="shared" si="23"/>
        <v>3.6011231976165058E-65</v>
      </c>
      <c r="F133" s="6">
        <f t="shared" si="24"/>
        <v>-1.002467598596273E-126</v>
      </c>
      <c r="G133" s="6">
        <f t="shared" si="25"/>
        <v>9.3748478937613265E-209</v>
      </c>
      <c r="H133" s="6">
        <f t="shared" si="26"/>
        <v>0</v>
      </c>
      <c r="I133" s="6">
        <f t="shared" si="27"/>
        <v>0</v>
      </c>
      <c r="J133" s="6">
        <f t="shared" si="28"/>
        <v>0</v>
      </c>
      <c r="K133" s="6">
        <f t="shared" si="29"/>
        <v>0</v>
      </c>
      <c r="L133" s="6">
        <f t="shared" si="30"/>
        <v>0</v>
      </c>
      <c r="M133" s="6">
        <f t="shared" si="31"/>
        <v>0</v>
      </c>
      <c r="N133" s="6">
        <f t="shared" si="32"/>
        <v>0</v>
      </c>
      <c r="P133" s="6">
        <f t="shared" si="33"/>
        <v>5.1314926466654743E-3</v>
      </c>
    </row>
    <row r="134" spans="2:16" s="5" customFormat="1">
      <c r="B134" s="5">
        <f t="shared" si="21"/>
        <v>0.65000000000000036</v>
      </c>
      <c r="C134" s="6">
        <f t="shared" si="8"/>
        <v>4.4130745254085044E-3</v>
      </c>
      <c r="D134" s="6">
        <f t="shared" si="22"/>
        <v>-7.3301168742168994E-25</v>
      </c>
      <c r="E134" s="6">
        <f t="shared" si="23"/>
        <v>1.0348296432976715E-67</v>
      </c>
      <c r="F134" s="6">
        <f t="shared" si="24"/>
        <v>-1.005460163710145E-131</v>
      </c>
      <c r="G134" s="6">
        <f t="shared" si="25"/>
        <v>4.9783932094169262E-217</v>
      </c>
      <c r="H134" s="6">
        <f t="shared" si="26"/>
        <v>0</v>
      </c>
      <c r="I134" s="6">
        <f t="shared" si="27"/>
        <v>0</v>
      </c>
      <c r="J134" s="6">
        <f t="shared" si="28"/>
        <v>0</v>
      </c>
      <c r="K134" s="6">
        <f t="shared" si="29"/>
        <v>0</v>
      </c>
      <c r="L134" s="6">
        <f t="shared" si="30"/>
        <v>0</v>
      </c>
      <c r="M134" s="6">
        <f t="shared" si="31"/>
        <v>0</v>
      </c>
      <c r="N134" s="6">
        <f t="shared" si="32"/>
        <v>0</v>
      </c>
      <c r="P134" s="6">
        <f t="shared" si="33"/>
        <v>4.2323192251669962E-3</v>
      </c>
    </row>
    <row r="135" spans="2:16" s="5" customFormat="1">
      <c r="B135" s="5">
        <f t="shared" si="21"/>
        <v>0.67500000000000038</v>
      </c>
      <c r="C135" s="6">
        <f t="shared" si="8"/>
        <v>3.6397869863689846E-3</v>
      </c>
      <c r="D135" s="6">
        <f t="shared" si="22"/>
        <v>-9.155302793062051E-26</v>
      </c>
      <c r="E135" s="6">
        <f t="shared" si="23"/>
        <v>2.973717731613293E-70</v>
      </c>
      <c r="F135" s="6">
        <f t="shared" si="24"/>
        <v>-1.0084616622259277E-136</v>
      </c>
      <c r="G135" s="6">
        <f t="shared" si="25"/>
        <v>2.6437121144187554E-225</v>
      </c>
      <c r="H135" s="6">
        <f t="shared" si="26"/>
        <v>0</v>
      </c>
      <c r="I135" s="6">
        <f t="shared" si="27"/>
        <v>0</v>
      </c>
      <c r="J135" s="6">
        <f t="shared" si="28"/>
        <v>0</v>
      </c>
      <c r="K135" s="6">
        <f t="shared" si="29"/>
        <v>0</v>
      </c>
      <c r="L135" s="6">
        <f t="shared" si="30"/>
        <v>0</v>
      </c>
      <c r="M135" s="6">
        <f t="shared" si="31"/>
        <v>0</v>
      </c>
      <c r="N135" s="6">
        <f t="shared" si="32"/>
        <v>0</v>
      </c>
      <c r="P135" s="6">
        <f t="shared" si="33"/>
        <v>3.4907048021121127E-3</v>
      </c>
    </row>
    <row r="136" spans="2:16" s="5" customFormat="1">
      <c r="B136" s="5">
        <f t="shared" si="21"/>
        <v>0.7000000000000004</v>
      </c>
      <c r="C136" s="6">
        <f t="shared" si="8"/>
        <v>3.0019999050241927E-3</v>
      </c>
      <c r="D136" s="6">
        <f t="shared" si="22"/>
        <v>-1.1434956723197555E-26</v>
      </c>
      <c r="E136" s="6">
        <f t="shared" si="23"/>
        <v>8.5453651280528666E-73</v>
      </c>
      <c r="F136" s="6">
        <f t="shared" si="24"/>
        <v>-1.0114721208116022E-141</v>
      </c>
      <c r="G136" s="6">
        <f t="shared" si="25"/>
        <v>1.4039095446907603E-233</v>
      </c>
      <c r="H136" s="6">
        <f t="shared" si="26"/>
        <v>0</v>
      </c>
      <c r="I136" s="6">
        <f t="shared" si="27"/>
        <v>0</v>
      </c>
      <c r="J136" s="6">
        <f t="shared" si="28"/>
        <v>0</v>
      </c>
      <c r="K136" s="6">
        <f t="shared" si="29"/>
        <v>0</v>
      </c>
      <c r="L136" s="6">
        <f t="shared" si="30"/>
        <v>0</v>
      </c>
      <c r="M136" s="6">
        <f t="shared" si="31"/>
        <v>0</v>
      </c>
      <c r="N136" s="6">
        <f t="shared" si="32"/>
        <v>0</v>
      </c>
      <c r="P136" s="6">
        <f t="shared" si="33"/>
        <v>2.8790408679552691E-3</v>
      </c>
    </row>
    <row r="137" spans="2:16" s="5" customFormat="1">
      <c r="B137" s="5">
        <f t="shared" si="21"/>
        <v>0.72500000000000042</v>
      </c>
      <c r="C137" s="6">
        <f t="shared" si="8"/>
        <v>2.4759700123977717E-3</v>
      </c>
      <c r="D137" s="6">
        <f t="shared" si="22"/>
        <v>-1.4282240382097513E-27</v>
      </c>
      <c r="E137" s="6">
        <f t="shared" si="23"/>
        <v>2.4556219440547105E-75</v>
      </c>
      <c r="F137" s="6">
        <f t="shared" si="24"/>
        <v>-1.0144915662148166E-146</v>
      </c>
      <c r="G137" s="6">
        <f t="shared" si="25"/>
        <v>7.4552822863133574E-242</v>
      </c>
      <c r="H137" s="6">
        <f t="shared" si="26"/>
        <v>0</v>
      </c>
      <c r="I137" s="6">
        <f t="shared" si="27"/>
        <v>0</v>
      </c>
      <c r="J137" s="6">
        <f t="shared" si="28"/>
        <v>0</v>
      </c>
      <c r="K137" s="6">
        <f t="shared" si="29"/>
        <v>0</v>
      </c>
      <c r="L137" s="6">
        <f t="shared" si="30"/>
        <v>0</v>
      </c>
      <c r="M137" s="6">
        <f t="shared" si="31"/>
        <v>0</v>
      </c>
      <c r="N137" s="6">
        <f t="shared" si="32"/>
        <v>0</v>
      </c>
      <c r="P137" s="6">
        <f t="shared" si="33"/>
        <v>2.3745566552466138E-3</v>
      </c>
    </row>
    <row r="138" spans="2:16" s="5" customFormat="1">
      <c r="B138" s="5">
        <f t="shared" si="21"/>
        <v>0.75000000000000044</v>
      </c>
      <c r="C138" s="6">
        <f t="shared" si="8"/>
        <v>2.0421144890887719E-3</v>
      </c>
      <c r="D138" s="6">
        <f t="shared" si="22"/>
        <v>-1.7838492551371535E-28</v>
      </c>
      <c r="E138" s="6">
        <f t="shared" si="23"/>
        <v>7.0565494180317615E-78</v>
      </c>
      <c r="F138" s="6">
        <f t="shared" si="24"/>
        <v>-1.0175200252628923E-151</v>
      </c>
      <c r="G138" s="6">
        <f t="shared" si="25"/>
        <v>3.9590324162131558E-250</v>
      </c>
      <c r="H138" s="6">
        <f t="shared" si="26"/>
        <v>0</v>
      </c>
      <c r="I138" s="6">
        <f t="shared" si="27"/>
        <v>0</v>
      </c>
      <c r="J138" s="6">
        <f t="shared" si="28"/>
        <v>0</v>
      </c>
      <c r="K138" s="6">
        <f t="shared" si="29"/>
        <v>0</v>
      </c>
      <c r="L138" s="6">
        <f t="shared" si="30"/>
        <v>0</v>
      </c>
      <c r="M138" s="6">
        <f t="shared" si="31"/>
        <v>0</v>
      </c>
      <c r="N138" s="6">
        <f t="shared" si="32"/>
        <v>0</v>
      </c>
      <c r="P138" s="6">
        <f t="shared" si="33"/>
        <v>1.9584714380871337E-3</v>
      </c>
    </row>
    <row r="139" spans="2:16" s="5" customFormat="1">
      <c r="B139" s="5">
        <f t="shared" si="21"/>
        <v>0.77500000000000047</v>
      </c>
      <c r="C139" s="6">
        <f t="shared" si="8"/>
        <v>1.6842819443147344E-3</v>
      </c>
      <c r="D139" s="6">
        <f t="shared" si="22"/>
        <v>-2.2280245115059791E-29</v>
      </c>
      <c r="E139" s="6">
        <f t="shared" si="23"/>
        <v>2.0277913629857006E-80</v>
      </c>
      <c r="F139" s="6">
        <f t="shared" si="24"/>
        <v>-1.0205575248634097E-156</v>
      </c>
      <c r="G139" s="6">
        <f t="shared" si="25"/>
        <v>2.1023935876179077E-258</v>
      </c>
      <c r="H139" s="6">
        <f t="shared" si="26"/>
        <v>0</v>
      </c>
      <c r="I139" s="6">
        <f t="shared" si="27"/>
        <v>0</v>
      </c>
      <c r="J139" s="6">
        <f t="shared" si="28"/>
        <v>0</v>
      </c>
      <c r="K139" s="6">
        <f t="shared" si="29"/>
        <v>0</v>
      </c>
      <c r="L139" s="6">
        <f t="shared" si="30"/>
        <v>0</v>
      </c>
      <c r="M139" s="6">
        <f t="shared" si="31"/>
        <v>0</v>
      </c>
      <c r="N139" s="6">
        <f t="shared" si="32"/>
        <v>0</v>
      </c>
      <c r="P139" s="6">
        <f t="shared" si="33"/>
        <v>1.6152953711709738E-3</v>
      </c>
    </row>
    <row r="140" spans="2:16" s="5" customFormat="1">
      <c r="B140" s="5">
        <f t="shared" si="21"/>
        <v>0.80000000000000049</v>
      </c>
      <c r="C140" s="6">
        <f t="shared" si="8"/>
        <v>1.389151138734859E-3</v>
      </c>
      <c r="D140" s="6">
        <f t="shared" si="22"/>
        <v>-2.7827986078845103E-30</v>
      </c>
      <c r="E140" s="6">
        <f t="shared" si="23"/>
        <v>5.8271225328518125E-83</v>
      </c>
      <c r="F140" s="6">
        <f t="shared" si="24"/>
        <v>-1.0236040920042154E-161</v>
      </c>
      <c r="G140" s="6">
        <f t="shared" si="25"/>
        <v>1.1164492564283463E-266</v>
      </c>
      <c r="H140" s="6">
        <f t="shared" si="26"/>
        <v>0</v>
      </c>
      <c r="I140" s="6">
        <f t="shared" si="27"/>
        <v>0</v>
      </c>
      <c r="J140" s="6">
        <f t="shared" si="28"/>
        <v>0</v>
      </c>
      <c r="K140" s="6">
        <f t="shared" si="29"/>
        <v>0</v>
      </c>
      <c r="L140" s="6">
        <f t="shared" si="30"/>
        <v>0</v>
      </c>
      <c r="M140" s="6">
        <f t="shared" si="31"/>
        <v>0</v>
      </c>
      <c r="N140" s="6">
        <f t="shared" si="32"/>
        <v>0</v>
      </c>
      <c r="P140" s="6">
        <f t="shared" si="33"/>
        <v>1.3322528403451194E-3</v>
      </c>
    </row>
    <row r="141" spans="2:16" s="5" customFormat="1">
      <c r="B141" s="5">
        <f t="shared" si="21"/>
        <v>0.82500000000000051</v>
      </c>
      <c r="C141" s="6">
        <f t="shared" si="8"/>
        <v>1.1457350669596405E-3</v>
      </c>
      <c r="D141" s="6">
        <f t="shared" si="22"/>
        <v>-3.4757104565288739E-31</v>
      </c>
      <c r="E141" s="6">
        <f t="shared" si="23"/>
        <v>1.6744995383979634E-85</v>
      </c>
      <c r="F141" s="6">
        <f t="shared" si="24"/>
        <v>-1.02665975375372E-166</v>
      </c>
      <c r="G141" s="6">
        <f t="shared" si="25"/>
        <v>5.928761148818444E-275</v>
      </c>
      <c r="H141" s="6">
        <f t="shared" si="26"/>
        <v>0</v>
      </c>
      <c r="I141" s="6">
        <f t="shared" si="27"/>
        <v>0</v>
      </c>
      <c r="J141" s="6">
        <f t="shared" si="28"/>
        <v>0</v>
      </c>
      <c r="K141" s="6">
        <f t="shared" si="29"/>
        <v>0</v>
      </c>
      <c r="L141" s="6">
        <f t="shared" si="30"/>
        <v>0</v>
      </c>
      <c r="M141" s="6">
        <f t="shared" si="31"/>
        <v>0</v>
      </c>
      <c r="N141" s="6">
        <f t="shared" si="32"/>
        <v>0</v>
      </c>
      <c r="P141" s="6">
        <f t="shared" si="33"/>
        <v>1.0988068574238309E-3</v>
      </c>
    </row>
    <row r="142" spans="2:16" s="5" customFormat="1">
      <c r="B142" s="5">
        <f t="shared" si="21"/>
        <v>0.85000000000000053</v>
      </c>
      <c r="C142" s="6">
        <f t="shared" si="8"/>
        <v>9.4497193793940623E-4</v>
      </c>
      <c r="D142" s="6">
        <f t="shared" si="22"/>
        <v>-4.3411561093196846E-32</v>
      </c>
      <c r="E142" s="6">
        <f t="shared" si="23"/>
        <v>4.8118924705754049E-88</v>
      </c>
      <c r="F142" s="6">
        <f t="shared" si="24"/>
        <v>-1.0297245372611391E-171</v>
      </c>
      <c r="G142" s="6">
        <f t="shared" si="25"/>
        <v>3.1483928675981814E-283</v>
      </c>
      <c r="H142" s="6">
        <f t="shared" si="26"/>
        <v>0</v>
      </c>
      <c r="I142" s="6">
        <f t="shared" si="27"/>
        <v>0</v>
      </c>
      <c r="J142" s="6">
        <f t="shared" si="28"/>
        <v>0</v>
      </c>
      <c r="K142" s="6">
        <f t="shared" si="29"/>
        <v>0</v>
      </c>
      <c r="L142" s="6">
        <f t="shared" si="30"/>
        <v>0</v>
      </c>
      <c r="M142" s="6">
        <f t="shared" si="31"/>
        <v>0</v>
      </c>
      <c r="N142" s="6">
        <f t="shared" si="32"/>
        <v>0</v>
      </c>
      <c r="P142" s="6">
        <f t="shared" si="33"/>
        <v>9.0626679362820165E-4</v>
      </c>
    </row>
    <row r="143" spans="2:16" s="5" customFormat="1">
      <c r="B143" s="5">
        <f t="shared" si="21"/>
        <v>0.87500000000000056</v>
      </c>
      <c r="C143" s="6">
        <f t="shared" si="8"/>
        <v>7.7938782642184077E-4</v>
      </c>
      <c r="D143" s="6">
        <f t="shared" si="22"/>
        <v>-5.4220961731963134E-33</v>
      </c>
      <c r="E143" s="6">
        <f t="shared" si="23"/>
        <v>1.3827599600614162E-90</v>
      </c>
      <c r="F143" s="6">
        <f t="shared" si="24"/>
        <v>-1.0327984697567336E-176</v>
      </c>
      <c r="G143" s="6">
        <f t="shared" si="25"/>
        <v>1.6719138113225277E-291</v>
      </c>
      <c r="H143" s="6">
        <f t="shared" si="26"/>
        <v>0</v>
      </c>
      <c r="I143" s="6">
        <f t="shared" si="27"/>
        <v>0</v>
      </c>
      <c r="J143" s="6">
        <f t="shared" si="28"/>
        <v>0</v>
      </c>
      <c r="K143" s="6">
        <f t="shared" si="29"/>
        <v>0</v>
      </c>
      <c r="L143" s="6">
        <f t="shared" si="30"/>
        <v>0</v>
      </c>
      <c r="M143" s="6">
        <f t="shared" si="31"/>
        <v>0</v>
      </c>
      <c r="N143" s="6">
        <f t="shared" si="32"/>
        <v>0</v>
      </c>
      <c r="P143" s="6">
        <f t="shared" si="33"/>
        <v>7.4746484851645055E-4</v>
      </c>
    </row>
    <row r="144" spans="2:16" s="5" customFormat="1">
      <c r="B144" s="5">
        <f t="shared" si="21"/>
        <v>0.90000000000000058</v>
      </c>
      <c r="C144" s="6">
        <f t="shared" si="8"/>
        <v>6.428184368089798E-4</v>
      </c>
      <c r="D144" s="6">
        <f t="shared" si="22"/>
        <v>-6.7721883689636149E-34</v>
      </c>
      <c r="E144" s="6">
        <f t="shared" si="23"/>
        <v>3.9735408030020986E-93</v>
      </c>
      <c r="F144" s="6">
        <f t="shared" si="24"/>
        <v>-1.0358815785520524E-181</v>
      </c>
      <c r="G144" s="6">
        <f t="shared" si="25"/>
        <v>8.8784847064638143E-300</v>
      </c>
      <c r="H144" s="6">
        <f t="shared" si="26"/>
        <v>0</v>
      </c>
      <c r="I144" s="6">
        <f t="shared" si="27"/>
        <v>0</v>
      </c>
      <c r="J144" s="6">
        <f t="shared" si="28"/>
        <v>0</v>
      </c>
      <c r="K144" s="6">
        <f t="shared" si="29"/>
        <v>0</v>
      </c>
      <c r="L144" s="6">
        <f t="shared" si="30"/>
        <v>0</v>
      </c>
      <c r="M144" s="6">
        <f t="shared" si="31"/>
        <v>0</v>
      </c>
      <c r="N144" s="6">
        <f t="shared" si="32"/>
        <v>0</v>
      </c>
      <c r="P144" s="6">
        <f t="shared" si="33"/>
        <v>6.1648921012649402E-4</v>
      </c>
    </row>
    <row r="145" spans="1:17" s="5" customFormat="1">
      <c r="B145" s="5">
        <f t="shared" si="21"/>
        <v>0.9250000000000006</v>
      </c>
      <c r="C145" s="6">
        <f t="shared" si="8"/>
        <v>5.3017962135565734E-4</v>
      </c>
      <c r="D145" s="6">
        <f t="shared" si="22"/>
        <v>-8.4584510934062251E-35</v>
      </c>
      <c r="E145" s="6">
        <f t="shared" si="23"/>
        <v>1.1418486916862805E-95</v>
      </c>
      <c r="F145" s="6">
        <f t="shared" si="24"/>
        <v>-1.0389738910401749E-186</v>
      </c>
      <c r="G145" s="6">
        <f t="shared" si="25"/>
        <v>4.7148058798890618E-308</v>
      </c>
      <c r="H145" s="6">
        <f t="shared" si="26"/>
        <v>0</v>
      </c>
      <c r="I145" s="6">
        <f t="shared" si="27"/>
        <v>0</v>
      </c>
      <c r="J145" s="6">
        <f t="shared" si="28"/>
        <v>0</v>
      </c>
      <c r="K145" s="6">
        <f t="shared" si="29"/>
        <v>0</v>
      </c>
      <c r="L145" s="6">
        <f t="shared" si="30"/>
        <v>0</v>
      </c>
      <c r="M145" s="6">
        <f t="shared" si="31"/>
        <v>0</v>
      </c>
      <c r="N145" s="6">
        <f t="shared" si="32"/>
        <v>0</v>
      </c>
      <c r="P145" s="6">
        <f t="shared" si="33"/>
        <v>5.0846397252890204E-4</v>
      </c>
    </row>
    <row r="146" spans="1:17" s="5" customFormat="1">
      <c r="B146" s="5">
        <f t="shared" si="21"/>
        <v>0.95000000000000062</v>
      </c>
      <c r="C146" s="6">
        <f t="shared" si="8"/>
        <v>4.3727810965751309E-4</v>
      </c>
      <c r="D146" s="6">
        <f t="shared" si="22"/>
        <v>-1.0564590203578896E-35</v>
      </c>
      <c r="E146" s="6">
        <f t="shared" si="23"/>
        <v>3.2812509027731794E-98</v>
      </c>
      <c r="F146" s="6">
        <f t="shared" si="24"/>
        <v>-1.0420754346959542E-191</v>
      </c>
      <c r="G146" s="6">
        <f t="shared" si="25"/>
        <v>0</v>
      </c>
      <c r="H146" s="6">
        <f t="shared" si="26"/>
        <v>0</v>
      </c>
      <c r="I146" s="6">
        <f t="shared" si="27"/>
        <v>0</v>
      </c>
      <c r="J146" s="6">
        <f t="shared" si="28"/>
        <v>0</v>
      </c>
      <c r="K146" s="6">
        <f t="shared" si="29"/>
        <v>0</v>
      </c>
      <c r="L146" s="6">
        <f t="shared" si="30"/>
        <v>0</v>
      </c>
      <c r="M146" s="6">
        <f t="shared" si="31"/>
        <v>0</v>
      </c>
      <c r="N146" s="6">
        <f t="shared" si="32"/>
        <v>0</v>
      </c>
      <c r="P146" s="6">
        <f t="shared" si="33"/>
        <v>4.1936761765355891E-4</v>
      </c>
    </row>
    <row r="147" spans="1:17" s="5" customFormat="1">
      <c r="B147" s="5">
        <f t="shared" si="21"/>
        <v>0.97500000000000064</v>
      </c>
      <c r="C147" s="6">
        <f t="shared" si="8"/>
        <v>3.6065540334561118E-4</v>
      </c>
      <c r="D147" s="6">
        <f t="shared" si="22"/>
        <v>-1.3195154164402825E-36</v>
      </c>
      <c r="E147" s="6">
        <f t="shared" si="23"/>
        <v>9.4291017411857755E-101</v>
      </c>
      <c r="F147" s="6">
        <f t="shared" si="24"/>
        <v>-1.045186237076321E-196</v>
      </c>
      <c r="G147" s="6">
        <f t="shared" si="25"/>
        <v>0</v>
      </c>
      <c r="H147" s="6">
        <f t="shared" si="26"/>
        <v>0</v>
      </c>
      <c r="I147" s="6">
        <f t="shared" si="27"/>
        <v>0</v>
      </c>
      <c r="J147" s="6">
        <f t="shared" si="28"/>
        <v>0</v>
      </c>
      <c r="K147" s="6">
        <f t="shared" si="29"/>
        <v>0</v>
      </c>
      <c r="L147" s="6">
        <f t="shared" si="30"/>
        <v>0</v>
      </c>
      <c r="M147" s="6">
        <f t="shared" si="31"/>
        <v>0</v>
      </c>
      <c r="N147" s="6">
        <f t="shared" si="32"/>
        <v>0</v>
      </c>
      <c r="P147" s="6">
        <f t="shared" si="33"/>
        <v>3.458833039078788E-4</v>
      </c>
    </row>
    <row r="148" spans="1:17" s="5" customFormat="1">
      <c r="B148" s="5">
        <f t="shared" si="21"/>
        <v>1.0000000000000007</v>
      </c>
      <c r="C148" s="6">
        <f t="shared" si="8"/>
        <v>2.9745902456507906E-4</v>
      </c>
      <c r="D148" s="6">
        <f t="shared" si="22"/>
        <v>-1.6480723820539144E-37</v>
      </c>
      <c r="E148" s="6">
        <f t="shared" si="23"/>
        <v>2.7095751675219733E-103</v>
      </c>
      <c r="F148" s="6">
        <f t="shared" si="24"/>
        <v>-1.0483063258202897E-201</v>
      </c>
      <c r="G148" s="6">
        <f t="shared" si="25"/>
        <v>0</v>
      </c>
      <c r="H148" s="6">
        <f t="shared" si="26"/>
        <v>0</v>
      </c>
      <c r="I148" s="6">
        <f t="shared" si="27"/>
        <v>0</v>
      </c>
      <c r="J148" s="6">
        <f t="shared" si="28"/>
        <v>0</v>
      </c>
      <c r="K148" s="6">
        <f t="shared" si="29"/>
        <v>0</v>
      </c>
      <c r="L148" s="6">
        <f t="shared" si="30"/>
        <v>0</v>
      </c>
      <c r="M148" s="6">
        <f t="shared" si="31"/>
        <v>0</v>
      </c>
      <c r="N148" s="6">
        <f t="shared" si="32"/>
        <v>0</v>
      </c>
      <c r="P148" s="6">
        <f t="shared" si="33"/>
        <v>2.8527538819428155E-4</v>
      </c>
    </row>
    <row r="149" spans="1:17" s="5" customFormat="1">
      <c r="B149" s="5">
        <f t="shared" si="21"/>
        <v>1.0250000000000006</v>
      </c>
      <c r="C149" s="6">
        <f t="shared" si="8"/>
        <v>2.453363251303278E-4</v>
      </c>
      <c r="D149" s="6">
        <f t="shared" si="22"/>
        <v>-2.0584394412127181E-38</v>
      </c>
      <c r="E149" s="6">
        <f t="shared" si="23"/>
        <v>7.7863170744920235E-106</v>
      </c>
      <c r="F149" s="6">
        <f t="shared" si="24"/>
        <v>-1.0514357286496218E-206</v>
      </c>
      <c r="G149" s="6">
        <f t="shared" si="25"/>
        <v>0</v>
      </c>
      <c r="H149" s="6">
        <f t="shared" si="26"/>
        <v>0</v>
      </c>
      <c r="I149" s="6">
        <f t="shared" si="27"/>
        <v>0</v>
      </c>
      <c r="J149" s="6">
        <f t="shared" si="28"/>
        <v>0</v>
      </c>
      <c r="K149" s="6">
        <f t="shared" si="29"/>
        <v>0</v>
      </c>
      <c r="L149" s="6">
        <f t="shared" si="30"/>
        <v>0</v>
      </c>
      <c r="M149" s="6">
        <f t="shared" si="31"/>
        <v>0</v>
      </c>
      <c r="N149" s="6">
        <f t="shared" si="32"/>
        <v>0</v>
      </c>
      <c r="P149" s="6">
        <f t="shared" si="33"/>
        <v>2.3528758454057408E-4</v>
      </c>
    </row>
    <row r="150" spans="1:17" s="5" customFormat="1">
      <c r="B150" s="5">
        <f t="shared" si="21"/>
        <v>1.0500000000000005</v>
      </c>
      <c r="C150" s="6">
        <f t="shared" si="8"/>
        <v>2.0234690312878828E-4</v>
      </c>
      <c r="D150" s="6">
        <f t="shared" si="22"/>
        <v>-2.5709871600781754E-39</v>
      </c>
      <c r="E150" s="6">
        <f t="shared" si="23"/>
        <v>2.2374996018277503E-108</v>
      </c>
      <c r="F150" s="6">
        <f t="shared" si="24"/>
        <v>-1.0545744733686547E-211</v>
      </c>
      <c r="G150" s="6">
        <f t="shared" si="25"/>
        <v>0</v>
      </c>
      <c r="H150" s="6">
        <f t="shared" si="26"/>
        <v>0</v>
      </c>
      <c r="I150" s="6">
        <f t="shared" si="27"/>
        <v>0</v>
      </c>
      <c r="J150" s="6">
        <f t="shared" si="28"/>
        <v>0</v>
      </c>
      <c r="K150" s="6">
        <f t="shared" si="29"/>
        <v>0</v>
      </c>
      <c r="L150" s="6">
        <f t="shared" si="30"/>
        <v>0</v>
      </c>
      <c r="M150" s="6">
        <f t="shared" si="31"/>
        <v>0</v>
      </c>
      <c r="N150" s="6">
        <f t="shared" si="32"/>
        <v>0</v>
      </c>
      <c r="P150" s="6">
        <f t="shared" si="33"/>
        <v>1.9405896803560111E-4</v>
      </c>
    </row>
    <row r="154" spans="1:17" s="9" customFormat="1">
      <c r="A154" s="9" t="s">
        <v>103</v>
      </c>
      <c r="C154" s="10">
        <v>0.3</v>
      </c>
      <c r="G154" s="10"/>
    </row>
    <row r="155" spans="1:17" s="9" customFormat="1">
      <c r="B155" s="9" t="s">
        <v>36</v>
      </c>
      <c r="C155" s="10" t="s">
        <v>88</v>
      </c>
      <c r="D155" s="9" t="s">
        <v>89</v>
      </c>
      <c r="E155" s="9" t="s">
        <v>90</v>
      </c>
      <c r="F155" s="10" t="s">
        <v>91</v>
      </c>
      <c r="G155" s="10" t="s">
        <v>92</v>
      </c>
      <c r="H155" s="10" t="s">
        <v>93</v>
      </c>
      <c r="I155" s="10" t="s">
        <v>94</v>
      </c>
      <c r="J155" s="10" t="s">
        <v>95</v>
      </c>
      <c r="K155" s="10" t="s">
        <v>96</v>
      </c>
      <c r="L155" s="10" t="s">
        <v>97</v>
      </c>
      <c r="M155" s="10" t="s">
        <v>98</v>
      </c>
      <c r="N155" s="10" t="s">
        <v>99</v>
      </c>
      <c r="P155" s="10" t="s">
        <v>102</v>
      </c>
      <c r="Q155" s="10"/>
    </row>
    <row r="156" spans="1:17" s="9" customFormat="1">
      <c r="B156" s="9">
        <v>0</v>
      </c>
      <c r="C156" s="10"/>
      <c r="G156" s="10"/>
    </row>
    <row r="157" spans="1:17" s="9" customFormat="1">
      <c r="B157" s="9">
        <f>B156+0.002</f>
        <v>2E-3</v>
      </c>
      <c r="C157" s="10">
        <f>($F$14*COS($C$14*$C$154/$C$2)-$H$14)*EXP(-POWER($C$14/$C$2,2)*$G$10*B157)</f>
        <v>0.58221647002869459</v>
      </c>
      <c r="D157" s="10">
        <f>($F$15*COS($C$15*$C$154/$C$2)-$H$15)*EXP(-POWER($C$15/$C$2,2)*$G$10*B157)</f>
        <v>-3.9599164762726763E-2</v>
      </c>
      <c r="E157" s="10">
        <f>($F$16*COS($C$16*$C$154/$C$2)-$H$16)*EXP(-POWER($C$16/$C$2,2)*$G$10*B157)</f>
        <v>-5.8490326271937905E-2</v>
      </c>
      <c r="F157" s="10">
        <f>($F$17*COS($C$17*$C$154/$C$2)-$H$17)*EXP(-POWER($C$17/$C$2,2)*$G$10*B157)</f>
        <v>3.5208942229575303E-2</v>
      </c>
      <c r="G157" s="10">
        <f>($F$18*COS($C$18*$C$154/$C$2)-$H$18)*EXP(-POWER($C$18/$C$2,2)*$G$10*B157)</f>
        <v>-7.3066327737195749E-3</v>
      </c>
      <c r="H157" s="10">
        <f>($F$19*COS($C$19*$C$154/$C$2)-$H$19)*EXP(-POWER($C$19/$C$2,2)*$G$10*B157)</f>
        <v>-2.7491027221340611E-3</v>
      </c>
      <c r="I157" s="10">
        <f>($F$20*COS($C$20*$C$154/$C$2)-$H$20)*EXP(-POWER($C$20/$C$2,2)*$G$10*B157)</f>
        <v>1.9830763737734105E-3</v>
      </c>
      <c r="J157" s="10">
        <f>($F$21*COS($C$21*$C$154/$C$2)-$H$21)*EXP(-POWER($C$21/$C$2,2)*$G$10*B157)</f>
        <v>-4.3949076674668948E-4</v>
      </c>
      <c r="K157" s="10">
        <f>($F$22*COS($C$22*$C$154/$C$2)-$H$22)*EXP(-POWER($C$22/$C$2,2)*$G$10*B157)</f>
        <v>-2.6177357594376348E-5</v>
      </c>
      <c r="L157" s="10">
        <f>($F$23*COS($C$23*$C$154/$C$2)-$H$23)*EXP(-POWER($C$23/$C$2,2)*$G$10*B157)</f>
        <v>3.2800207581188808E-5</v>
      </c>
      <c r="M157" s="10">
        <f>($F$24*COS($C$24*$C$154/$C$2)-$H$24)*EXP(-POWER($C$24/$C$2,2)*$G$10*B157)</f>
        <v>-6.6799620969642929E-6</v>
      </c>
      <c r="N157" s="10">
        <f>($F$25*COS($C$25*$C$154/$C$2)-$H$25)*EXP(-POWER($C$25/$C$2,2)*$G$10*B157)</f>
        <v>1.9656032817490609E-7</v>
      </c>
      <c r="P157" s="10">
        <f>2*$C$10*$G$7*(1+$G$9)/3/$C$2*SUM(C157:N157)</f>
        <v>0.48990105329837819</v>
      </c>
    </row>
    <row r="158" spans="1:17" s="9" customFormat="1">
      <c r="B158" s="9">
        <f t="shared" ref="B158:B181" si="34">B157+0.002</f>
        <v>4.0000000000000001E-3</v>
      </c>
      <c r="C158" s="10">
        <f>($F$14*COS($C$14*$C$154/$C$2)-$H$14)*EXP(-POWER($C$14/$C$2,2)*$G$10*B158)</f>
        <v>0.57331230523875054</v>
      </c>
      <c r="D158" s="10">
        <f t="shared" ref="D158:D181" si="35">($F$15*COS($C$15*$C$154/$C$2)-$H$15)*EXP(-POWER($C$15/$C$2,2)*$G$10*B158)</f>
        <v>-3.3528256537922962E-2</v>
      </c>
      <c r="E158" s="10">
        <f t="shared" ref="E158:E181" si="36">($F$16*COS($C$16*$C$154/$C$2)-$H$16)*EXP(-POWER($C$16/$C$2,2)*$G$10*B158)</f>
        <v>-3.6623387699320345E-2</v>
      </c>
      <c r="F158" s="10">
        <f t="shared" ref="F158:F181" si="37">($F$17*COS($C$17*$C$154/$C$2)-$H$17)*EXP(-POWER($C$17/$C$2,2)*$G$10*B158)</f>
        <v>1.4020275247669993E-2</v>
      </c>
      <c r="G158" s="10">
        <f t="shared" ref="G158:G181" si="38">($F$18*COS($C$18*$C$154/$C$2)-$H$18)*EXP(-POWER($C$18/$C$2,2)*$G$10*B158)</f>
        <v>-1.5912091878542251E-3</v>
      </c>
      <c r="H158" s="10">
        <f t="shared" ref="H158:H181" si="39">($F$19*COS($C$19*$C$154/$C$2)-$H$19)*EXP(-POWER($C$19/$C$2,2)*$G$10*B158)</f>
        <v>-2.8156867231836157E-4</v>
      </c>
      <c r="I158" s="10">
        <f t="shared" ref="I158:I181" si="40">($F$20*COS($C$20*$C$154/$C$2)-$H$20)*EXP(-POWER($C$20/$C$2,2)*$G$10*B158)</f>
        <v>8.214724149590224E-5</v>
      </c>
      <c r="J158" s="10">
        <f t="shared" ref="J158:J181" si="41">($F$21*COS($C$21*$C$154/$C$2)-$H$21)*EXP(-POWER($C$21/$C$2,2)*$G$10*B158)</f>
        <v>-6.3319903282031094E-6</v>
      </c>
      <c r="K158" s="10">
        <f t="shared" ref="K158:K181" si="42">($F$22*COS($C$22*$C$154/$C$2)-$H$22)*EXP(-POWER($C$22/$C$2,2)*$G$10*B158)</f>
        <v>-1.1280542349016501E-7</v>
      </c>
      <c r="L158" s="10">
        <f t="shared" ref="L158:L181" si="43">($F$23*COS($C$23*$C$154/$C$2)-$H$23)*EXP(-POWER($C$23/$C$2,2)*$G$10*B158)</f>
        <v>3.6355589185046381E-8</v>
      </c>
      <c r="M158" s="10">
        <f t="shared" ref="M158:M181" si="44">($F$24*COS($C$24*$C$154/$C$2)-$H$24)*EXP(-POWER($C$24/$C$2,2)*$G$10*B158)</f>
        <v>-1.6377052504610368E-9</v>
      </c>
      <c r="N158" s="10">
        <f t="shared" ref="N158:N181" si="45">($F$25*COS($C$25*$C$154/$C$2)-$H$25)*EXP(-POWER($C$25/$C$2,2)*$G$10*B158)</f>
        <v>9.1664565462250213E-12</v>
      </c>
      <c r="P158" s="10">
        <f t="shared" ref="P158:P181" si="46">2*$C$10*$G$7*(1+$G$9)/3/$C$2*SUM(C158:N158)</f>
        <v>0.49427426547385339</v>
      </c>
    </row>
    <row r="159" spans="1:17" s="9" customFormat="1">
      <c r="B159" s="9">
        <f t="shared" si="34"/>
        <v>6.0000000000000001E-3</v>
      </c>
      <c r="C159" s="10">
        <f>($F$14*COS($C$14*$C$154/$C$2)-$H$14)*EXP(-POWER($C$14/$C$2,2)*$G$10*B159)</f>
        <v>0.56454431686202722</v>
      </c>
      <c r="D159" s="10">
        <f t="shared" si="35"/>
        <v>-2.8388073162868548E-2</v>
      </c>
      <c r="E159" s="10">
        <f t="shared" si="36"/>
        <v>-2.2931527520273651E-2</v>
      </c>
      <c r="F159" s="10">
        <f t="shared" si="37"/>
        <v>5.5829032505075298E-3</v>
      </c>
      <c r="G159" s="10">
        <f t="shared" si="38"/>
        <v>-3.4652715661564153E-4</v>
      </c>
      <c r="H159" s="10">
        <f t="shared" si="39"/>
        <v>-2.883883406494937E-5</v>
      </c>
      <c r="I159" s="10">
        <f t="shared" si="40"/>
        <v>3.4028791702790691E-6</v>
      </c>
      <c r="J159" s="10">
        <f t="shared" si="41"/>
        <v>-9.1228541189277908E-8</v>
      </c>
      <c r="K159" s="10">
        <f t="shared" si="42"/>
        <v>-4.8610955184908321E-10</v>
      </c>
      <c r="L159" s="10">
        <f t="shared" si="43"/>
        <v>4.0296356714214291E-11</v>
      </c>
      <c r="M159" s="10">
        <f t="shared" si="44"/>
        <v>-4.0151103381357768E-13</v>
      </c>
      <c r="N159" s="10">
        <f t="shared" si="45"/>
        <v>4.2747143532983878E-16</v>
      </c>
      <c r="P159" s="10">
        <f t="shared" si="46"/>
        <v>0.49720094111628543</v>
      </c>
    </row>
    <row r="160" spans="1:17" s="9" customFormat="1">
      <c r="B160" s="9">
        <f t="shared" si="34"/>
        <v>8.0000000000000002E-3</v>
      </c>
      <c r="C160" s="10">
        <f>($F$14*COS($C$14*$C$154/$C$2)-$H$14)*EXP(-POWER($C$14/$C$2,2)*$G$10*B160)</f>
        <v>0.55591042227584675</v>
      </c>
      <c r="D160" s="10">
        <f t="shared" si="35"/>
        <v>-2.4035926144530186E-2</v>
      </c>
      <c r="E160" s="10">
        <f t="shared" si="36"/>
        <v>-1.4358446540510139E-2</v>
      </c>
      <c r="F160" s="10">
        <f t="shared" si="37"/>
        <v>2.2231238798045322E-3</v>
      </c>
      <c r="G160" s="10">
        <f t="shared" si="38"/>
        <v>-7.5465294688282277E-5</v>
      </c>
      <c r="H160" s="10">
        <f t="shared" si="39"/>
        <v>-2.9537318316624765E-6</v>
      </c>
      <c r="I160" s="10">
        <f t="shared" si="40"/>
        <v>1.4096135715155782E-7</v>
      </c>
      <c r="J160" s="10">
        <f t="shared" si="41"/>
        <v>-1.3143808338515876E-9</v>
      </c>
      <c r="K160" s="10">
        <f t="shared" si="42"/>
        <v>-2.0947795689940236E-12</v>
      </c>
      <c r="L160" s="10">
        <f t="shared" si="43"/>
        <v>4.4664284112526465E-14</v>
      </c>
      <c r="M160" s="10">
        <f t="shared" si="44"/>
        <v>-9.8437194500454056E-17</v>
      </c>
      <c r="N160" s="10">
        <f t="shared" si="45"/>
        <v>1.9934838189813642E-20</v>
      </c>
      <c r="P160" s="10">
        <f t="shared" si="46"/>
        <v>0.49837608224321306</v>
      </c>
    </row>
    <row r="161" spans="2:16" s="9" customFormat="1">
      <c r="B161" s="9">
        <f t="shared" si="34"/>
        <v>0.01</v>
      </c>
      <c r="C161" s="10">
        <f>($F$14*COS($C$14*$C$154/$C$2)-$H$14)*EXP(-POWER($C$14/$C$2,2)*$G$10*B161)</f>
        <v>0.54740857070825455</v>
      </c>
      <c r="D161" s="10">
        <f t="shared" si="35"/>
        <v>-2.0351002419599647E-2</v>
      </c>
      <c r="E161" s="10">
        <f t="shared" si="36"/>
        <v>-8.990460268048785E-3</v>
      </c>
      <c r="F161" s="10">
        <f t="shared" si="37"/>
        <v>8.8525262989428723E-4</v>
      </c>
      <c r="G161" s="10">
        <f t="shared" si="38"/>
        <v>-1.6434529281946107E-5</v>
      </c>
      <c r="H161" s="10">
        <f t="shared" si="39"/>
        <v>-3.0252720043144603E-7</v>
      </c>
      <c r="I161" s="10">
        <f t="shared" si="40"/>
        <v>5.8392035731258513E-9</v>
      </c>
      <c r="J161" s="10">
        <f t="shared" si="41"/>
        <v>-1.8937022930269503E-11</v>
      </c>
      <c r="K161" s="10">
        <f t="shared" si="42"/>
        <v>-9.0269804943826916E-15</v>
      </c>
      <c r="L161" s="10">
        <f t="shared" si="43"/>
        <v>4.9505673414410416E-17</v>
      </c>
      <c r="M161" s="10">
        <f t="shared" si="44"/>
        <v>-2.413353667789667E-20</v>
      </c>
      <c r="N161" s="10">
        <f t="shared" si="45"/>
        <v>9.2964755258422335E-25</v>
      </c>
      <c r="P161" s="10">
        <f t="shared" si="46"/>
        <v>0.49768052371399041</v>
      </c>
    </row>
    <row r="162" spans="2:16" s="9" customFormat="1">
      <c r="B162" s="9">
        <f t="shared" si="34"/>
        <v>1.2E-2</v>
      </c>
      <c r="C162" s="10">
        <f>($F$14*COS($C$14*$C$154/$C$2)-$H$14)*EXP(-POWER($C$14/$C$2,2)*$G$10*B162)</f>
        <v>0.53903674275090763</v>
      </c>
      <c r="D162" s="10">
        <f t="shared" si="35"/>
        <v>-1.723101065430762E-2</v>
      </c>
      <c r="E162" s="10">
        <f t="shared" si="36"/>
        <v>-5.6293259583005085E-3</v>
      </c>
      <c r="F162" s="10">
        <f t="shared" si="37"/>
        <v>3.5250946915457341E-4</v>
      </c>
      <c r="G162" s="10">
        <f t="shared" si="38"/>
        <v>-3.5790458890380778E-6</v>
      </c>
      <c r="H162" s="10">
        <f t="shared" si="39"/>
        <v>-3.0985448990261163E-8</v>
      </c>
      <c r="I162" s="10">
        <f t="shared" si="40"/>
        <v>2.4188401032310085E-10</v>
      </c>
      <c r="J162" s="10">
        <f t="shared" si="41"/>
        <v>-2.7283632583921656E-13</v>
      </c>
      <c r="K162" s="10">
        <f t="shared" si="42"/>
        <v>-3.8899738212120386E-17</v>
      </c>
      <c r="L162" s="10">
        <f t="shared" si="43"/>
        <v>5.4871845567696453E-20</v>
      </c>
      <c r="M162" s="10">
        <f t="shared" si="44"/>
        <v>-5.916743112591466E-24</v>
      </c>
      <c r="N162" s="10">
        <f t="shared" si="45"/>
        <v>4.3353478157021109E-29</v>
      </c>
      <c r="P162" s="10">
        <f t="shared" si="46"/>
        <v>0.49536892466035776</v>
      </c>
    </row>
    <row r="163" spans="2:16" s="9" customFormat="1">
      <c r="B163" s="9">
        <f t="shared" si="34"/>
        <v>1.4E-2</v>
      </c>
      <c r="C163" s="10">
        <f>($F$14*COS($C$14*$C$154/$C$2)-$H$14)*EXP(-POWER($C$14/$C$2,2)*$G$10*B163)</f>
        <v>0.53079294987941406</v>
      </c>
      <c r="D163" s="10">
        <f t="shared" si="35"/>
        <v>-1.4589341696648651E-2</v>
      </c>
      <c r="E163" s="10">
        <f t="shared" si="36"/>
        <v>-3.5247706791404921E-3</v>
      </c>
      <c r="F163" s="10">
        <f t="shared" si="37"/>
        <v>1.4037001602410165E-4</v>
      </c>
      <c r="G163" s="10">
        <f t="shared" si="38"/>
        <v>-7.7943026271595966E-7</v>
      </c>
      <c r="H163" s="10">
        <f t="shared" si="39"/>
        <v>-3.1735924827878095E-9</v>
      </c>
      <c r="I163" s="10">
        <f t="shared" si="40"/>
        <v>1.0019838102452954E-11</v>
      </c>
      <c r="J163" s="10">
        <f t="shared" si="41"/>
        <v>-3.9309061921478999E-15</v>
      </c>
      <c r="K163" s="10">
        <f t="shared" si="42"/>
        <v>-1.6762965577616075E-19</v>
      </c>
      <c r="L163" s="10">
        <f t="shared" si="43"/>
        <v>6.081968445920973E-23</v>
      </c>
      <c r="M163" s="10">
        <f t="shared" si="44"/>
        <v>-1.4505892579126684E-27</v>
      </c>
      <c r="N163" s="10">
        <f t="shared" si="45"/>
        <v>2.021759819715147E-33</v>
      </c>
      <c r="P163" s="10">
        <f t="shared" si="46"/>
        <v>0.49181387405472266</v>
      </c>
    </row>
    <row r="164" spans="2:16" s="9" customFormat="1">
      <c r="B164" s="9">
        <f t="shared" si="34"/>
        <v>1.6E-2</v>
      </c>
      <c r="C164" s="10">
        <f>($F$14*COS($C$14*$C$154/$C$2)-$H$14)*EXP(-POWER($C$14/$C$2,2)*$G$10*B164)</f>
        <v>0.52267523398100635</v>
      </c>
      <c r="D164" s="10">
        <f t="shared" si="35"/>
        <v>-1.2352664356826941E-2</v>
      </c>
      <c r="E164" s="10">
        <f t="shared" si="36"/>
        <v>-2.2070152683571608E-3</v>
      </c>
      <c r="F164" s="10">
        <f t="shared" si="37"/>
        <v>5.5895637203341557E-5</v>
      </c>
      <c r="G164" s="10">
        <f t="shared" si="38"/>
        <v>-1.6974119731131657E-7</v>
      </c>
      <c r="H164" s="10">
        <f t="shared" si="39"/>
        <v>-3.2504577390415937E-10</v>
      </c>
      <c r="I164" s="10">
        <f t="shared" si="40"/>
        <v>4.1506321755316017E-13</v>
      </c>
      <c r="J164" s="10">
        <f t="shared" si="41"/>
        <v>-5.6634773408335269E-17</v>
      </c>
      <c r="K164" s="10">
        <f t="shared" si="42"/>
        <v>-7.2236222625475233E-22</v>
      </c>
      <c r="L164" s="10">
        <f t="shared" si="43"/>
        <v>6.7412239910069512E-26</v>
      </c>
      <c r="M164" s="10">
        <f t="shared" si="44"/>
        <v>-3.5563639575523524E-31</v>
      </c>
      <c r="N164" s="10">
        <f t="shared" si="45"/>
        <v>9.4283387224669708E-38</v>
      </c>
      <c r="P164" s="10">
        <f t="shared" si="46"/>
        <v>0.48735707165845105</v>
      </c>
    </row>
    <row r="165" spans="2:16" s="9" customFormat="1">
      <c r="B165" s="9">
        <f t="shared" si="34"/>
        <v>1.8000000000000002E-2</v>
      </c>
      <c r="C165" s="10">
        <f>($F$14*COS($C$14*$C$154/$C$2)-$H$14)*EXP(-POWER($C$14/$C$2,2)*$G$10*B165)</f>
        <v>0.51468166688943973</v>
      </c>
      <c r="D165" s="10">
        <f t="shared" si="35"/>
        <v>-1.0458889776190109E-2</v>
      </c>
      <c r="E165" s="10">
        <f t="shared" si="36"/>
        <v>-1.3819101547761943E-3</v>
      </c>
      <c r="F165" s="10">
        <f t="shared" si="37"/>
        <v>2.2257760929735353E-5</v>
      </c>
      <c r="G165" s="10">
        <f t="shared" si="38"/>
        <v>-3.6965557334510334E-8</v>
      </c>
      <c r="H165" s="10">
        <f t="shared" si="39"/>
        <v>-3.3291846922999452E-11</v>
      </c>
      <c r="I165" s="10">
        <f t="shared" si="40"/>
        <v>1.7193638540268104E-14</v>
      </c>
      <c r="J165" s="10">
        <f t="shared" si="41"/>
        <v>-8.1596899092135936E-19</v>
      </c>
      <c r="K165" s="10">
        <f t="shared" si="42"/>
        <v>-3.11285722984779E-24</v>
      </c>
      <c r="L165" s="10">
        <f t="shared" si="43"/>
        <v>7.4719396032719647E-29</v>
      </c>
      <c r="M165" s="10">
        <f t="shared" si="44"/>
        <v>-8.7190254095613799E-35</v>
      </c>
      <c r="N165" s="10">
        <f t="shared" si="45"/>
        <v>4.3968413161011439E-42</v>
      </c>
      <c r="P165" s="10">
        <f t="shared" si="46"/>
        <v>0.48226629791383452</v>
      </c>
    </row>
    <row r="166" spans="2:16" s="9" customFormat="1">
      <c r="B166" s="9">
        <f t="shared" si="34"/>
        <v>2.0000000000000004E-2</v>
      </c>
      <c r="C166" s="10">
        <f>($F$14*COS($C$14*$C$154/$C$2)-$H$14)*EXP(-POWER($C$14/$C$2,2)*$G$10*B166)</f>
        <v>0.50681034992700347</v>
      </c>
      <c r="D166" s="10">
        <f t="shared" si="35"/>
        <v>-8.8554478767196819E-3</v>
      </c>
      <c r="E166" s="10">
        <f t="shared" si="36"/>
        <v>-8.6527524446854999E-4</v>
      </c>
      <c r="F166" s="10">
        <f t="shared" si="37"/>
        <v>8.8630874678648091E-6</v>
      </c>
      <c r="G166" s="10">
        <f t="shared" si="38"/>
        <v>-8.0502108544975608E-9</v>
      </c>
      <c r="H166" s="10">
        <f t="shared" si="39"/>
        <v>-3.4098184333607955E-12</v>
      </c>
      <c r="I166" s="10">
        <f t="shared" si="40"/>
        <v>7.122317607330003E-16</v>
      </c>
      <c r="J166" s="10">
        <f t="shared" si="41"/>
        <v>-1.1756123562899886E-20</v>
      </c>
      <c r="K166" s="10">
        <f t="shared" si="42"/>
        <v>-1.3414156750215191E-26</v>
      </c>
      <c r="L166" s="10">
        <f t="shared" si="43"/>
        <v>8.2818612034585384E-32</v>
      </c>
      <c r="M166" s="10">
        <f t="shared" si="44"/>
        <v>-2.1376159751910545E-38</v>
      </c>
      <c r="N166" s="10">
        <f t="shared" si="45"/>
        <v>2.0504368932892929E-46</v>
      </c>
      <c r="P166" s="10">
        <f t="shared" si="46"/>
        <v>0.47673780476131528</v>
      </c>
    </row>
    <row r="167" spans="2:16" s="9" customFormat="1">
      <c r="B167" s="9">
        <f t="shared" si="34"/>
        <v>2.2000000000000006E-2</v>
      </c>
      <c r="C167" s="10">
        <f>($F$14*COS($C$14*$C$154/$C$2)-$H$14)*EXP(-POWER($C$14/$C$2,2)*$G$10*B167)</f>
        <v>0.49905941345353544</v>
      </c>
      <c r="D167" s="10">
        <f t="shared" si="35"/>
        <v>-7.4978280463210908E-3</v>
      </c>
      <c r="E167" s="10">
        <f t="shared" si="36"/>
        <v>-5.4178721105885785E-4</v>
      </c>
      <c r="F167" s="10">
        <f t="shared" si="37"/>
        <v>3.5293001713428003E-6</v>
      </c>
      <c r="G167" s="10">
        <f t="shared" si="38"/>
        <v>-1.7531426407405661E-9</v>
      </c>
      <c r="H167" s="10">
        <f t="shared" si="39"/>
        <v>-3.4924051451332149E-13</v>
      </c>
      <c r="I167" s="10">
        <f t="shared" si="40"/>
        <v>2.9503591099043866E-17</v>
      </c>
      <c r="J167" s="10">
        <f t="shared" si="41"/>
        <v>-1.6937707531031515E-22</v>
      </c>
      <c r="K167" s="10">
        <f t="shared" si="42"/>
        <v>-5.7805285637253907E-29</v>
      </c>
      <c r="L167" s="10">
        <f t="shared" si="43"/>
        <v>9.1795743321206691E-35</v>
      </c>
      <c r="M167" s="10">
        <f t="shared" si="44"/>
        <v>-5.2407257035645423E-42</v>
      </c>
      <c r="N167" s="10">
        <f t="shared" si="45"/>
        <v>9.5620722948671285E-51</v>
      </c>
      <c r="P167" s="10">
        <f t="shared" si="46"/>
        <v>0.47091148123188964</v>
      </c>
    </row>
    <row r="168" spans="2:16" s="9" customFormat="1">
      <c r="B168" s="9">
        <f t="shared" si="34"/>
        <v>2.4000000000000007E-2</v>
      </c>
      <c r="C168" s="10">
        <f>($F$14*COS($C$14*$C$154/$C$2)-$H$14)*EXP(-POWER($C$14/$C$2,2)*$G$10*B168)</f>
        <v>0.49142701642233494</v>
      </c>
      <c r="D168" s="10">
        <f t="shared" si="35"/>
        <v>-6.3483435501879692E-3</v>
      </c>
      <c r="E168" s="10">
        <f t="shared" si="36"/>
        <v>-3.392370045756054E-4</v>
      </c>
      <c r="F168" s="10">
        <f t="shared" si="37"/>
        <v>1.4053747911889968E-6</v>
      </c>
      <c r="G168" s="10">
        <f t="shared" si="38"/>
        <v>-3.8179237467620885E-10</v>
      </c>
      <c r="H168" s="10">
        <f t="shared" si="39"/>
        <v>-3.5769921290886492E-14</v>
      </c>
      <c r="I168" s="10">
        <f t="shared" si="40"/>
        <v>1.2221610095620181E-18</v>
      </c>
      <c r="J168" s="10">
        <f t="shared" si="41"/>
        <v>-2.4403106591370119E-24</v>
      </c>
      <c r="K168" s="10">
        <f t="shared" si="42"/>
        <v>-2.4909885204307998E-31</v>
      </c>
      <c r="L168" s="10">
        <f t="shared" si="43"/>
        <v>1.0174595160293123E-37</v>
      </c>
      <c r="M168" s="10">
        <f t="shared" si="44"/>
        <v>-1.2848522007114632E-45</v>
      </c>
      <c r="N168" s="10">
        <f t="shared" si="45"/>
        <v>4.4592070534582723E-55</v>
      </c>
      <c r="P168" s="10">
        <f t="shared" si="46"/>
        <v>0.46488632090520776</v>
      </c>
    </row>
    <row r="169" spans="2:16" s="9" customFormat="1">
      <c r="B169" s="9">
        <f t="shared" si="34"/>
        <v>2.6000000000000009E-2</v>
      </c>
      <c r="C169" s="10">
        <f>($F$14*COS($C$14*$C$154/$C$2)-$H$14)*EXP(-POWER($C$14/$C$2,2)*$G$10*B169)</f>
        <v>0.4839113459428665</v>
      </c>
      <c r="D169" s="10">
        <f t="shared" si="35"/>
        <v>-5.3750853690206508E-3</v>
      </c>
      <c r="E169" s="10">
        <f t="shared" si="36"/>
        <v>-2.1241133589793644E-4</v>
      </c>
      <c r="F169" s="10">
        <f t="shared" si="37"/>
        <v>5.5962321361802958E-7</v>
      </c>
      <c r="G169" s="10">
        <f t="shared" si="38"/>
        <v>-8.3145212473597472E-11</v>
      </c>
      <c r="H169" s="10">
        <f t="shared" si="39"/>
        <v>-3.6636278323527945E-15</v>
      </c>
      <c r="I169" s="10">
        <f t="shared" si="40"/>
        <v>5.0626973790389117E-20</v>
      </c>
      <c r="J169" s="10">
        <f t="shared" si="41"/>
        <v>-3.5158926331602588E-26</v>
      </c>
      <c r="K169" s="10">
        <f t="shared" si="42"/>
        <v>-1.0734353684983964E-33</v>
      </c>
      <c r="L169" s="10">
        <f t="shared" si="43"/>
        <v>1.1277471365270209E-40</v>
      </c>
      <c r="M169" s="10">
        <f t="shared" si="44"/>
        <v>-3.1500316388439252E-49</v>
      </c>
      <c r="N169" s="10">
        <f t="shared" si="45"/>
        <v>2.0795207286066675E-59</v>
      </c>
      <c r="P169" s="10">
        <f t="shared" si="46"/>
        <v>0.45873269972716491</v>
      </c>
    </row>
    <row r="170" spans="2:16" s="9" customFormat="1">
      <c r="B170" s="9">
        <f t="shared" si="34"/>
        <v>2.8000000000000011E-2</v>
      </c>
      <c r="C170" s="10">
        <f>($F$14*COS($C$14*$C$154/$C$2)-$H$14)*EXP(-POWER($C$14/$C$2,2)*$G$10*B170)</f>
        <v>0.476510616850152</v>
      </c>
      <c r="D170" s="10">
        <f t="shared" si="35"/>
        <v>-4.5510364232579092E-3</v>
      </c>
      <c r="E170" s="10">
        <f t="shared" si="36"/>
        <v>-1.3300015920842884E-4</v>
      </c>
      <c r="F170" s="10">
        <f t="shared" si="37"/>
        <v>2.2284314702643157E-7</v>
      </c>
      <c r="G170" s="10">
        <f t="shared" si="38"/>
        <v>-1.8107030982854399E-11</v>
      </c>
      <c r="H170" s="10">
        <f t="shared" si="39"/>
        <v>-3.7523618754536518E-16</v>
      </c>
      <c r="I170" s="10">
        <f t="shared" si="40"/>
        <v>2.0971790583396954E-21</v>
      </c>
      <c r="J170" s="10">
        <f t="shared" si="41"/>
        <v>-5.065543996059161E-28</v>
      </c>
      <c r="K170" s="10">
        <f t="shared" si="42"/>
        <v>-4.625727822077619E-36</v>
      </c>
      <c r="L170" s="10">
        <f t="shared" si="43"/>
        <v>1.2499893940824422E-43</v>
      </c>
      <c r="M170" s="10">
        <f t="shared" si="44"/>
        <v>-7.7228332723585589E-53</v>
      </c>
      <c r="N170" s="10">
        <f t="shared" si="45"/>
        <v>9.6977027728533022E-64</v>
      </c>
      <c r="P170" s="10">
        <f t="shared" si="46"/>
        <v>0.45250122973927698</v>
      </c>
    </row>
    <row r="171" spans="2:16" s="9" customFormat="1">
      <c r="B171" s="9">
        <f t="shared" si="34"/>
        <v>3.0000000000000013E-2</v>
      </c>
      <c r="C171" s="10">
        <f>($F$14*COS($C$14*$C$154/$C$2)-$H$14)*EXP(-POWER($C$14/$C$2,2)*$G$10*B171)</f>
        <v>0.46922307128074803</v>
      </c>
      <c r="D171" s="10">
        <f t="shared" si="35"/>
        <v>-3.8533215947031347E-3</v>
      </c>
      <c r="E171" s="10">
        <f t="shared" si="36"/>
        <v>-8.3277299089004278E-5</v>
      </c>
      <c r="F171" s="10">
        <f t="shared" si="37"/>
        <v>8.8736612363865678E-8</v>
      </c>
      <c r="G171" s="10">
        <f t="shared" si="38"/>
        <v>-3.9432766031858144E-12</v>
      </c>
      <c r="H171" s="10">
        <f t="shared" si="39"/>
        <v>-3.8432450807416435E-17</v>
      </c>
      <c r="I171" s="10">
        <f t="shared" si="40"/>
        <v>8.6873847545149431E-23</v>
      </c>
      <c r="J171" s="10">
        <f t="shared" si="41"/>
        <v>-7.2982137548798221E-30</v>
      </c>
      <c r="K171" s="10">
        <f t="shared" si="42"/>
        <v>-1.9933531642315386E-38</v>
      </c>
      <c r="L171" s="10">
        <f t="shared" si="43"/>
        <v>1.385482112710427E-46</v>
      </c>
      <c r="M171" s="10">
        <f t="shared" si="44"/>
        <v>-1.8933826891509626E-56</v>
      </c>
      <c r="N171" s="10">
        <f t="shared" si="45"/>
        <v>4.5224573997690708E-68</v>
      </c>
      <c r="P171" s="10">
        <f t="shared" si="46"/>
        <v>0.44622886980503479</v>
      </c>
    </row>
    <row r="172" spans="2:16" s="9" customFormat="1">
      <c r="B172" s="9">
        <f t="shared" si="34"/>
        <v>3.2000000000000015E-2</v>
      </c>
      <c r="C172" s="10">
        <f>($F$14*COS($C$14*$C$154/$C$2)-$H$14)*EXP(-POWER($C$14/$C$2,2)*$G$10*B172)</f>
        <v>0.46204697825520807</v>
      </c>
      <c r="D172" s="10">
        <f t="shared" si="35"/>
        <v>-3.2625727265826504E-3</v>
      </c>
      <c r="E172" s="10">
        <f t="shared" si="36"/>
        <v>-5.2143610841030954E-5</v>
      </c>
      <c r="F172" s="10">
        <f t="shared" si="37"/>
        <v>3.533510668327162E-8</v>
      </c>
      <c r="G172" s="10">
        <f t="shared" si="38"/>
        <v>-8.5875096717713717E-13</v>
      </c>
      <c r="H172" s="10">
        <f t="shared" si="39"/>
        <v>-3.9363295014980721E-18</v>
      </c>
      <c r="I172" s="10">
        <f t="shared" si="40"/>
        <v>3.5986747804323211E-24</v>
      </c>
      <c r="J172" s="10">
        <f t="shared" si="41"/>
        <v>-1.0514946480250637E-31</v>
      </c>
      <c r="K172" s="10">
        <f t="shared" si="42"/>
        <v>-8.5899062594806438E-41</v>
      </c>
      <c r="L172" s="10">
        <f t="shared" si="43"/>
        <v>1.5356615773925075E-49</v>
      </c>
      <c r="M172" s="10">
        <f t="shared" si="44"/>
        <v>-4.6419466550023034E-60</v>
      </c>
      <c r="N172" s="10">
        <f t="shared" si="45"/>
        <v>2.109017095262899E-72</v>
      </c>
      <c r="P172" s="10">
        <f t="shared" si="46"/>
        <v>0.4399430622996513</v>
      </c>
    </row>
    <row r="173" spans="2:16" s="9" customFormat="1">
      <c r="B173" s="9">
        <f t="shared" si="34"/>
        <v>3.4000000000000016E-2</v>
      </c>
      <c r="C173" s="10">
        <f>($F$14*COS($C$14*$C$154/$C$2)-$H$14)*EXP(-POWER($C$14/$C$2,2)*$G$10*B173)</f>
        <v>0.45498063326693028</v>
      </c>
      <c r="D173" s="10">
        <f t="shared" si="35"/>
        <v>-2.7623909748080624E-3</v>
      </c>
      <c r="E173" s="10">
        <f t="shared" si="36"/>
        <v>-3.2649427650564699E-5</v>
      </c>
      <c r="F173" s="10">
        <f t="shared" si="37"/>
        <v>1.4070514199915702E-8</v>
      </c>
      <c r="G173" s="10">
        <f t="shared" si="38"/>
        <v>-1.8701534227446083E-13</v>
      </c>
      <c r="H173" s="10">
        <f t="shared" si="39"/>
        <v>-4.0316684517485932E-19</v>
      </c>
      <c r="I173" s="10">
        <f t="shared" si="40"/>
        <v>1.4907202272339902E-25</v>
      </c>
      <c r="J173" s="10">
        <f t="shared" si="41"/>
        <v>-1.5149473994045369E-33</v>
      </c>
      <c r="K173" s="10">
        <f t="shared" si="42"/>
        <v>-3.7016265291409272E-43</v>
      </c>
      <c r="L173" s="10">
        <f t="shared" si="43"/>
        <v>1.7021197593566713E-52</v>
      </c>
      <c r="M173" s="10">
        <f t="shared" si="44"/>
        <v>-1.1380514288714428E-63</v>
      </c>
      <c r="N173" s="10">
        <f t="shared" si="45"/>
        <v>9.83525706253923E-77</v>
      </c>
      <c r="P173" s="10">
        <f t="shared" si="46"/>
        <v>0.43366451813926754</v>
      </c>
    </row>
    <row r="174" spans="2:16" s="9" customFormat="1">
      <c r="B174" s="9">
        <f t="shared" si="34"/>
        <v>3.6000000000000018E-2</v>
      </c>
      <c r="C174" s="10">
        <f>($F$14*COS($C$14*$C$154/$C$2)-$H$14)*EXP(-POWER($C$14/$C$2,2)*$G$10*B174)</f>
        <v>0.44802235787729355</v>
      </c>
      <c r="D174" s="10">
        <f t="shared" si="35"/>
        <v>-2.3388915856272265E-3</v>
      </c>
      <c r="E174" s="10">
        <f t="shared" si="36"/>
        <v>-2.0443254863175907E-5</v>
      </c>
      <c r="F174" s="10">
        <f t="shared" si="37"/>
        <v>5.602908507525659E-9</v>
      </c>
      <c r="G174" s="10">
        <f t="shared" si="38"/>
        <v>-4.0727451359969788E-14</v>
      </c>
      <c r="H174" s="10">
        <f t="shared" si="39"/>
        <v>-4.1293165367987829E-20</v>
      </c>
      <c r="I174" s="10">
        <f t="shared" si="40"/>
        <v>6.1751809526328146E-27</v>
      </c>
      <c r="J174" s="10">
        <f t="shared" si="41"/>
        <v>-2.182669809373926E-35</v>
      </c>
      <c r="K174" s="10">
        <f t="shared" si="42"/>
        <v>-1.5951325366463943E-45</v>
      </c>
      <c r="L174" s="10">
        <f t="shared" si="43"/>
        <v>1.8866211917027732E-55</v>
      </c>
      <c r="M174" s="10">
        <f t="shared" si="44"/>
        <v>-2.7901248140381523E-67</v>
      </c>
      <c r="N174" s="10">
        <f t="shared" si="45"/>
        <v>4.5866049025160891E-81</v>
      </c>
      <c r="P174" s="10">
        <f t="shared" si="46"/>
        <v>0.42740909839568836</v>
      </c>
    </row>
    <row r="175" spans="2:16" s="9" customFormat="1">
      <c r="B175" s="9">
        <f t="shared" si="34"/>
        <v>3.800000000000002E-2</v>
      </c>
      <c r="C175" s="10">
        <f>($F$14*COS($C$14*$C$154/$C$2)-$H$14)*EXP(-POWER($C$14/$C$2,2)*$G$10*B175)</f>
        <v>0.44117049931698515</v>
      </c>
      <c r="D175" s="10">
        <f t="shared" si="35"/>
        <v>-1.9803184629568734E-3</v>
      </c>
      <c r="E175" s="10">
        <f t="shared" si="36"/>
        <v>-1.2800428659077487E-5</v>
      </c>
      <c r="F175" s="10">
        <f t="shared" si="37"/>
        <v>2.2310900154517173E-9</v>
      </c>
      <c r="G175" s="10">
        <f t="shared" si="38"/>
        <v>-8.8694610511921489E-15</v>
      </c>
      <c r="H175" s="10">
        <f t="shared" si="39"/>
        <v>-4.2293296845093102E-21</v>
      </c>
      <c r="I175" s="10">
        <f t="shared" si="40"/>
        <v>2.5580158571077965E-28</v>
      </c>
      <c r="J175" s="10">
        <f t="shared" si="41"/>
        <v>-3.1446949898227229E-37</v>
      </c>
      <c r="K175" s="10">
        <f t="shared" si="42"/>
        <v>-6.8738642038488948E-48</v>
      </c>
      <c r="L175" s="10">
        <f t="shared" si="43"/>
        <v>2.0911216742629616E-58</v>
      </c>
      <c r="M175" s="10">
        <f t="shared" si="44"/>
        <v>-6.8404610551135512E-71</v>
      </c>
      <c r="N175" s="10">
        <f t="shared" si="45"/>
        <v>2.1389318446906748E-85</v>
      </c>
      <c r="P175" s="10">
        <f t="shared" si="46"/>
        <v>0.42118909825194034</v>
      </c>
    </row>
    <row r="176" spans="2:16" s="9" customFormat="1">
      <c r="B176" s="9">
        <f t="shared" si="34"/>
        <v>4.0000000000000022E-2</v>
      </c>
      <c r="C176" s="10">
        <f>($F$14*COS($C$14*$C$154/$C$2)-$H$14)*EXP(-POWER($C$14/$C$2,2)*$G$10*B176)</f>
        <v>0.43442343009342521</v>
      </c>
      <c r="D176" s="10">
        <f t="shared" si="35"/>
        <v>-1.6767178260108152E-3</v>
      </c>
      <c r="E176" s="10">
        <f t="shared" si="36"/>
        <v>-8.0149161644153976E-6</v>
      </c>
      <c r="F176" s="10">
        <f t="shared" si="37"/>
        <v>8.8842476195396442E-10</v>
      </c>
      <c r="G176" s="10">
        <f t="shared" si="38"/>
        <v>-1.9315556636066632E-15</v>
      </c>
      <c r="H176" s="10">
        <f t="shared" si="39"/>
        <v>-4.3317651773284528E-22</v>
      </c>
      <c r="I176" s="10">
        <f t="shared" si="40"/>
        <v>1.0596361751027085E-29</v>
      </c>
      <c r="J176" s="10">
        <f t="shared" si="41"/>
        <v>-4.5307387019994165E-39</v>
      </c>
      <c r="K176" s="10">
        <f t="shared" si="42"/>
        <v>-2.9621368762431652E-50</v>
      </c>
      <c r="L176" s="10">
        <f t="shared" si="43"/>
        <v>2.3177890059772216E-61</v>
      </c>
      <c r="M176" s="10">
        <f t="shared" si="44"/>
        <v>-1.6770542740990092E-74</v>
      </c>
      <c r="N176" s="10">
        <f t="shared" si="45"/>
        <v>9.9747624516821031E-90</v>
      </c>
      <c r="P176" s="10">
        <f t="shared" si="46"/>
        <v>0.41501413617391192</v>
      </c>
    </row>
    <row r="177" spans="2:16" s="9" customFormat="1">
      <c r="B177" s="9">
        <f t="shared" si="34"/>
        <v>4.2000000000000023E-2</v>
      </c>
      <c r="C177" s="10">
        <f>($F$14*COS($C$14*$C$154/$C$2)-$H$14)*EXP(-POWER($C$14/$C$2,2)*$G$10*B177)</f>
        <v>0.42777954760419584</v>
      </c>
      <c r="D177" s="10">
        <f t="shared" si="35"/>
        <v>-1.4196618981497933E-3</v>
      </c>
      <c r="E177" s="10">
        <f t="shared" si="36"/>
        <v>-5.0184945233886306E-6</v>
      </c>
      <c r="F177" s="10">
        <f t="shared" si="37"/>
        <v>3.5377261884843896E-10</v>
      </c>
      <c r="G177" s="10">
        <f t="shared" si="38"/>
        <v>-4.2064644740838198E-16</v>
      </c>
      <c r="H177" s="10">
        <f t="shared" si="39"/>
        <v>-4.436681685100753E-23</v>
      </c>
      <c r="I177" s="10">
        <f t="shared" si="40"/>
        <v>4.3894521625672204E-31</v>
      </c>
      <c r="J177" s="10">
        <f t="shared" si="41"/>
        <v>-6.5276897289655026E-41</v>
      </c>
      <c r="K177" s="10">
        <f t="shared" si="42"/>
        <v>-1.2764661351160396E-52</v>
      </c>
      <c r="L177" s="10">
        <f t="shared" si="43"/>
        <v>2.5690259645567239E-64</v>
      </c>
      <c r="M177" s="10">
        <f t="shared" si="44"/>
        <v>-4.1115810990128459E-78</v>
      </c>
      <c r="N177" s="10">
        <f t="shared" si="45"/>
        <v>4.6516622871580439E-94</v>
      </c>
      <c r="P177" s="10">
        <f t="shared" si="46"/>
        <v>0.40889178108160135</v>
      </c>
    </row>
    <row r="178" spans="2:16" s="9" customFormat="1">
      <c r="B178" s="9">
        <f t="shared" si="34"/>
        <v>4.4000000000000025E-2</v>
      </c>
      <c r="C178" s="10">
        <f>($F$14*COS($C$14*$C$154/$C$2)-$H$14)*EXP(-POWER($C$14/$C$2,2)*$G$10*B178)</f>
        <v>0.42123727375638159</v>
      </c>
      <c r="D178" s="10">
        <f t="shared" si="35"/>
        <v>-1.202014956716559E-3</v>
      </c>
      <c r="E178" s="10">
        <f t="shared" si="36"/>
        <v>-3.1423020234571244E-6</v>
      </c>
      <c r="F178" s="10">
        <f t="shared" si="37"/>
        <v>1.4087300490322002E-10</v>
      </c>
      <c r="G178" s="10">
        <f t="shared" si="38"/>
        <v>-9.1606696638965879E-17</v>
      </c>
      <c r="H178" s="10">
        <f t="shared" si="39"/>
        <v>-4.5441392986700024E-24</v>
      </c>
      <c r="I178" s="10">
        <f t="shared" si="40"/>
        <v>1.8182929896290329E-32</v>
      </c>
      <c r="J178" s="10">
        <f t="shared" si="41"/>
        <v>-9.4048092375837511E-43</v>
      </c>
      <c r="K178" s="10">
        <f t="shared" si="42"/>
        <v>-5.5006431578698815E-55</v>
      </c>
      <c r="L178" s="10">
        <f t="shared" si="43"/>
        <v>2.8474957770299598E-67</v>
      </c>
      <c r="M178" s="10">
        <f t="shared" si="44"/>
        <v>-1.0080233773496616E-81</v>
      </c>
      <c r="N178" s="10">
        <f t="shared" si="45"/>
        <v>2.1692709113206853E-98</v>
      </c>
      <c r="P178" s="10">
        <f t="shared" si="46"/>
        <v>0.40282800396900476</v>
      </c>
    </row>
    <row r="179" spans="2:16" s="9" customFormat="1">
      <c r="B179" s="9">
        <f t="shared" si="34"/>
        <v>4.6000000000000027E-2</v>
      </c>
      <c r="C179" s="10">
        <f>($F$14*COS($C$14*$C$154/$C$2)-$H$14)*EXP(-POWER($C$14/$C$2,2)*$G$10*B179)</f>
        <v>0.41479505459173183</v>
      </c>
      <c r="D179" s="10">
        <f t="shared" si="35"/>
        <v>-1.0177352495360568E-3</v>
      </c>
      <c r="E179" s="10">
        <f t="shared" si="36"/>
        <v>-1.9675346781001316E-6</v>
      </c>
      <c r="F179" s="10">
        <f t="shared" si="37"/>
        <v>5.6095928438612734E-11</v>
      </c>
      <c r="G179" s="10">
        <f t="shared" si="38"/>
        <v>-1.9949739076142508E-17</v>
      </c>
      <c r="H179" s="10">
        <f t="shared" si="39"/>
        <v>-4.6541995642962563E-25</v>
      </c>
      <c r="I179" s="10">
        <f t="shared" si="40"/>
        <v>7.5321230843542692E-34</v>
      </c>
      <c r="J179" s="10">
        <f t="shared" si="41"/>
        <v>-1.3550036914722987E-44</v>
      </c>
      <c r="K179" s="10">
        <f t="shared" si="42"/>
        <v>-2.3703782119899109E-57</v>
      </c>
      <c r="L179" s="10">
        <f t="shared" si="43"/>
        <v>3.1561503511711294E-70</v>
      </c>
      <c r="M179" s="10">
        <f t="shared" si="44"/>
        <v>-2.4713391389200065E-85</v>
      </c>
      <c r="N179" s="10">
        <f t="shared" si="45"/>
        <v>1.0116246615093525E-102</v>
      </c>
      <c r="P179" s="10">
        <f t="shared" si="46"/>
        <v>0.39682751027879015</v>
      </c>
    </row>
    <row r="180" spans="2:16" s="9" customFormat="1">
      <c r="B180" s="9">
        <f t="shared" si="34"/>
        <v>4.8000000000000029E-2</v>
      </c>
      <c r="C180" s="10">
        <f>($F$14*COS($C$14*$C$154/$C$2)-$H$14)*EXP(-POWER($C$14/$C$2,2)*$G$10*B180)</f>
        <v>0.40845135991755582</v>
      </c>
      <c r="D180" s="10">
        <f t="shared" si="35"/>
        <v>-8.6170727939824008E-4</v>
      </c>
      <c r="E180" s="10">
        <f t="shared" si="36"/>
        <v>-1.2319607347187927E-6</v>
      </c>
      <c r="F180" s="10">
        <f t="shared" si="37"/>
        <v>2.2337517323150706E-11</v>
      </c>
      <c r="G180" s="10">
        <f t="shared" si="38"/>
        <v>-4.3445741829847537E-18</v>
      </c>
      <c r="H180" s="10">
        <f t="shared" si="39"/>
        <v>-4.7669255189064E-26</v>
      </c>
      <c r="I180" s="10">
        <f t="shared" si="40"/>
        <v>3.1201175212932592E-35</v>
      </c>
      <c r="J180" s="10">
        <f t="shared" si="41"/>
        <v>-1.9522299256920003E-46</v>
      </c>
      <c r="K180" s="10">
        <f t="shared" si="42"/>
        <v>-1.0214610740269149E-59</v>
      </c>
      <c r="L180" s="10">
        <f t="shared" si="43"/>
        <v>3.4982615670768858E-73</v>
      </c>
      <c r="M180" s="10">
        <f t="shared" si="44"/>
        <v>-6.0589042643197691E-89</v>
      </c>
      <c r="N180" s="10">
        <f t="shared" si="45"/>
        <v>4.7176424596542852E-107</v>
      </c>
      <c r="P180" s="10">
        <f t="shared" si="46"/>
        <v>0.39089398988188806</v>
      </c>
    </row>
    <row r="181" spans="2:16" s="9" customFormat="1">
      <c r="B181" s="9">
        <f t="shared" si="34"/>
        <v>5.0000000000000031E-2</v>
      </c>
      <c r="C181" s="10">
        <f>($F$14*COS($C$14*$C$154/$C$2)-$H$14)*EXP(-POWER($C$14/$C$2,2)*$G$10*B181)</f>
        <v>0.40220468294326245</v>
      </c>
      <c r="D181" s="10">
        <f t="shared" si="35"/>
        <v>-7.295998008385869E-4</v>
      </c>
      <c r="E181" s="10">
        <f t="shared" si="36"/>
        <v>-7.71385261353766E-7</v>
      </c>
      <c r="F181" s="10">
        <f t="shared" si="37"/>
        <v>8.8948466323734442E-12</v>
      </c>
      <c r="G181" s="10">
        <f t="shared" si="38"/>
        <v>-9.4614394501180523E-19</v>
      </c>
      <c r="H181" s="10">
        <f t="shared" si="39"/>
        <v>-4.8823817261984961E-27</v>
      </c>
      <c r="I181" s="10">
        <f t="shared" si="40"/>
        <v>1.2924819785410673E-36</v>
      </c>
      <c r="J181" s="10">
        <f t="shared" si="41"/>
        <v>-2.812687306132889E-48</v>
      </c>
      <c r="K181" s="10">
        <f t="shared" si="42"/>
        <v>-4.4017563124506316E-62</v>
      </c>
      <c r="L181" s="10">
        <f t="shared" si="43"/>
        <v>3.8774559605964999E-76</v>
      </c>
      <c r="M181" s="10">
        <f t="shared" si="44"/>
        <v>-1.4854424593556577E-92</v>
      </c>
      <c r="N181" s="10">
        <f t="shared" si="45"/>
        <v>2.2000403137588543E-111</v>
      </c>
      <c r="P181" s="10">
        <f t="shared" si="46"/>
        <v>0.38503030898642859</v>
      </c>
    </row>
    <row r="182" spans="2:16" s="9" customFormat="1">
      <c r="B182" s="9">
        <f>B181+0.025</f>
        <v>7.5000000000000039E-2</v>
      </c>
      <c r="C182" s="10">
        <f>($F$14*COS($C$14*$C$154/$C$2)-$H$14)*EXP(-POWER($C$14/$C$2,2)*$G$10*B182)</f>
        <v>0.33172776992657704</v>
      </c>
      <c r="D182" s="10">
        <f t="shared" ref="D182" si="47">($F$15*COS($C$15*$C$154/$C$2)-$H$15)*EXP(-POWER($C$15/$C$2,2)*$G$10*B182)</f>
        <v>-9.112688391000161E-5</v>
      </c>
      <c r="E182" s="10">
        <f t="shared" ref="E182" si="48">($F$16*COS($C$16*$C$154/$C$2)-$H$16)*EXP(-POWER($C$16/$C$2,2)*$G$10*B182)</f>
        <v>-2.2166759953676767E-9</v>
      </c>
      <c r="F182" s="10">
        <f t="shared" ref="F182" si="49">($F$17*COS($C$17*$C$154/$C$2)-$H$17)*EXP(-POWER($C$17/$C$2,2)*$G$10*B182)</f>
        <v>8.9213995182349421E-17</v>
      </c>
      <c r="G182" s="10">
        <f t="shared" ref="G182" si="50">($F$18*COS($C$18*$C$154/$C$2)-$H$18)*EXP(-POWER($C$18/$C$2,2)*$G$10*B182)</f>
        <v>-5.0243765492050186E-27</v>
      </c>
      <c r="H182" s="10">
        <f t="shared" ref="H182" si="51">($F$19*COS($C$19*$C$154/$C$2)-$H$19)*EXP(-POWER($C$19/$C$2,2)*$G$10*B182)</f>
        <v>-2.0823263551916068E-39</v>
      </c>
      <c r="I182" s="10">
        <f t="shared" ref="I182" si="52">($F$20*COS($C$20*$C$154/$C$2)-$H$20)*EXP(-POWER($C$20/$C$2,2)*$G$10*B182)</f>
        <v>6.715738796725373E-54</v>
      </c>
      <c r="J182" s="10">
        <f t="shared" ref="J182" si="53">($F$21*COS($C$21*$C$154/$C$2)-$H$21)*EXP(-POWER($C$21/$C$2,2)*$G$10*B182)</f>
        <v>-2.7008629403462991E-71</v>
      </c>
      <c r="K182" s="10">
        <f t="shared" ref="K182" si="54">($F$22*COS($C$22*$C$154/$C$2)-$H$22)*EXP(-POWER($C$22/$C$2,2)*$G$10*B182)</f>
        <v>-1.1848903923333855E-91</v>
      </c>
      <c r="L182" s="10">
        <f t="shared" ref="L182" si="55">($F$23*COS($C$23*$C$154/$C$2)-$H$23)*EXP(-POWER($C$23/$C$2,2)*$G$10*B182)</f>
        <v>4.4384293600440098E-113</v>
      </c>
      <c r="M182" s="10">
        <f t="shared" ref="M182" si="56">($F$24*COS($C$24*$C$154/$C$2)-$H$24)*EXP(-POWER($C$24/$C$2,2)*$G$10*B182)</f>
        <v>-1.0968004568107557E-137</v>
      </c>
      <c r="N182" s="10">
        <f t="shared" ref="N182" si="57">($F$25*COS($C$25*$C$154/$C$2)-$H$25)*EXP(-POWER($C$25/$C$2,2)*$G$10*B182)</f>
        <v>1.5894644973618892E-165</v>
      </c>
      <c r="P182" s="10">
        <f t="shared" ref="P182" si="58">2*$C$10*$G$7*(1+$G$9)/3/$C$2*SUM(C182:N182)</f>
        <v>0.31805312207088055</v>
      </c>
    </row>
    <row r="183" spans="2:16" s="9" customFormat="1">
      <c r="B183" s="9">
        <f t="shared" ref="B183:B200" si="59">B182+0.025</f>
        <v>0.10000000000000003</v>
      </c>
      <c r="C183" s="10">
        <f>($F$14*COS($C$14*$C$154/$C$2)-$H$14)*EXP(-POWER($C$14/$C$2,2)*$G$10*B183)</f>
        <v>0.2736002786819452</v>
      </c>
      <c r="D183" s="10">
        <f t="shared" ref="D183:D200" si="60">($F$15*COS($C$15*$C$154/$C$2)-$H$15)*EXP(-POWER($C$15/$C$2,2)*$G$10*B183)</f>
        <v>-1.1381731411662054E-5</v>
      </c>
      <c r="E183" s="10">
        <f t="shared" ref="E183:E200" si="61">($F$16*COS($C$16*$C$154/$C$2)-$H$16)*EXP(-POWER($C$16/$C$2,2)*$G$10*B183)</f>
        <v>-6.3699071198429774E-12</v>
      </c>
      <c r="F183" s="10">
        <f t="shared" ref="F183:F200" si="62">($F$17*COS($C$17*$C$154/$C$2)-$H$17)*EXP(-POWER($C$17/$C$2,2)*$G$10*B183)</f>
        <v>8.9480316697406455E-22</v>
      </c>
      <c r="G183" s="10">
        <f t="shared" ref="G183:G200" si="63">($F$18*COS($C$18*$C$154/$C$2)-$H$18)*EXP(-POWER($C$18/$C$2,2)*$G$10*B183)</f>
        <v>-2.6681309795716876E-35</v>
      </c>
      <c r="H183" s="10">
        <f t="shared" ref="H183:H200" si="64">($F$19*COS($C$19*$C$154/$C$2)-$H$19)*EXP(-POWER($C$19/$C$2,2)*$G$10*B183)</f>
        <v>-8.8810815964237024E-52</v>
      </c>
      <c r="I183" s="10">
        <f t="shared" ref="I183:I200" si="65">($F$20*COS($C$20*$C$154/$C$2)-$H$20)*EXP(-POWER($C$20/$C$2,2)*$G$10*B183)</f>
        <v>3.4894991446420848E-71</v>
      </c>
      <c r="J183" s="10">
        <f t="shared" ref="J183:J200" si="66">($F$21*COS($C$21*$C$154/$C$2)-$H$21)*EXP(-POWER($C$21/$C$2,2)*$G$10*B183)</f>
        <v>-2.5934843900460661E-94</v>
      </c>
      <c r="K183" s="10">
        <f t="shared" ref="K183:K200" si="67">($F$22*COS($C$22*$C$154/$C$2)-$H$22)*EXP(-POWER($C$22/$C$2,2)*$G$10*B183)</f>
        <v>-3.1895569454238168E-121</v>
      </c>
      <c r="L183" s="10">
        <f t="shared" ref="L183:L200" si="68">($F$23*COS($C$23*$C$154/$C$2)-$H$23)*EXP(-POWER($C$23/$C$2,2)*$G$10*B183)</f>
        <v>5.0805619417199628E-150</v>
      </c>
      <c r="M183" s="10">
        <f t="shared" ref="M183:M200" si="69">($F$24*COS($C$24*$C$154/$C$2)-$H$24)*EXP(-POWER($C$24/$C$2,2)*$G$10*B183)</f>
        <v>-8.0984035058626969E-183</v>
      </c>
      <c r="N183" s="10">
        <f t="shared" ref="N183:N200" si="70">($F$25*COS($C$25*$C$154/$C$2)-$H$25)*EXP(-POWER($C$25/$C$2,2)*$G$10*B183)</f>
        <v>1.1483414065524913E-219</v>
      </c>
      <c r="P183" s="10">
        <f t="shared" ref="P183:P200" si="71">2*$C$10*$G$7*(1+$G$9)/3/$C$2*SUM(C183:N183)</f>
        <v>0.26238295810828871</v>
      </c>
    </row>
    <row r="184" spans="2:16" s="9" customFormat="1">
      <c r="B184" s="9">
        <f t="shared" si="59"/>
        <v>0.12500000000000003</v>
      </c>
      <c r="C184" s="10">
        <f>($F$14*COS($C$14*$C$154/$C$2)-$H$14)*EXP(-POWER($C$14/$C$2,2)*$G$10*B184)</f>
        <v>0.22565826343512513</v>
      </c>
      <c r="D184" s="10">
        <f t="shared" si="60"/>
        <v>-1.4215762063712632E-6</v>
      </c>
      <c r="E184" s="10">
        <f t="shared" si="61"/>
        <v>-1.8304757574052235E-14</v>
      </c>
      <c r="F184" s="10">
        <f t="shared" si="62"/>
        <v>8.9747433235141068E-27</v>
      </c>
      <c r="G184" s="10">
        <f t="shared" si="63"/>
        <v>-1.4168768710769825E-43</v>
      </c>
      <c r="H184" s="10">
        <f t="shared" si="64"/>
        <v>-3.787764109390921E-64</v>
      </c>
      <c r="I184" s="10">
        <f t="shared" si="65"/>
        <v>1.8131444132989309E-88</v>
      </c>
      <c r="J184" s="10">
        <f t="shared" si="66"/>
        <v>-2.4903749023821293E-117</v>
      </c>
      <c r="K184" s="10">
        <f t="shared" si="67"/>
        <v>-8.5858350898329303E-151</v>
      </c>
      <c r="L184" s="10">
        <f t="shared" si="68"/>
        <v>5.8155954617684632E-187</v>
      </c>
      <c r="M184" s="10">
        <f t="shared" si="69"/>
        <v>-5.9795871652417866E-228</v>
      </c>
      <c r="N184" s="10">
        <f t="shared" si="70"/>
        <v>8.2964293206404989E-274</v>
      </c>
      <c r="P184" s="10">
        <f t="shared" si="71"/>
        <v>0.21641415403051389</v>
      </c>
    </row>
    <row r="185" spans="2:16" s="9" customFormat="1">
      <c r="B185" s="9">
        <f t="shared" si="59"/>
        <v>0.15000000000000002</v>
      </c>
      <c r="C185" s="10">
        <f>($F$14*COS($C$14*$C$154/$C$2)-$H$14)*EXP(-POWER($C$14/$C$2,2)*$G$10*B185)</f>
        <v>0.18611695902456193</v>
      </c>
      <c r="D185" s="10">
        <f t="shared" si="60"/>
        <v>-1.7755461251266754E-7</v>
      </c>
      <c r="E185" s="10">
        <f t="shared" si="61"/>
        <v>-5.2601104465253704E-17</v>
      </c>
      <c r="F185" s="10">
        <f t="shared" si="62"/>
        <v>9.0015347168855258E-32</v>
      </c>
      <c r="G185" s="10">
        <f t="shared" si="63"/>
        <v>-7.5241436164994415E-52</v>
      </c>
      <c r="H185" s="10">
        <f t="shared" si="64"/>
        <v>-1.6154740605206702E-76</v>
      </c>
      <c r="I185" s="10">
        <f t="shared" si="65"/>
        <v>9.4211017891348799E-106</v>
      </c>
      <c r="J185" s="10">
        <f t="shared" si="66"/>
        <v>-2.3913647516901535E-140</v>
      </c>
      <c r="K185" s="10">
        <f t="shared" si="67"/>
        <v>-2.3111850784030147E-180</v>
      </c>
      <c r="L185" s="10">
        <f t="shared" si="68"/>
        <v>6.6569704223494083E-224</v>
      </c>
      <c r="M185" s="10">
        <f t="shared" si="69"/>
        <v>-4.4151248626771674E-273</v>
      </c>
      <c r="N185" s="10">
        <f t="shared" si="70"/>
        <v>0</v>
      </c>
      <c r="P185" s="10">
        <f t="shared" si="71"/>
        <v>0.17849361659455681</v>
      </c>
    </row>
    <row r="186" spans="2:16" s="9" customFormat="1">
      <c r="B186" s="9">
        <f t="shared" si="59"/>
        <v>0.17500000000000002</v>
      </c>
      <c r="C186" s="10">
        <f>($F$14*COS($C$14*$C$154/$C$2)-$H$14)*EXP(-POWER($C$14/$C$2,2)*$G$10*B186)</f>
        <v>0.15350433841528274</v>
      </c>
      <c r="D186" s="10">
        <f t="shared" si="60"/>
        <v>-2.2176539170556558E-8</v>
      </c>
      <c r="E186" s="10">
        <f t="shared" si="61"/>
        <v>-1.5115612319753893E-19</v>
      </c>
      <c r="F186" s="10">
        <f t="shared" si="62"/>
        <v>9.0284060878933357E-37</v>
      </c>
      <c r="G186" s="10">
        <f t="shared" si="63"/>
        <v>-3.9956003458986657E-60</v>
      </c>
      <c r="H186" s="10">
        <f t="shared" si="64"/>
        <v>-6.8899655967087016E-89</v>
      </c>
      <c r="I186" s="10">
        <f t="shared" si="65"/>
        <v>4.8952062654374255E-123</v>
      </c>
      <c r="J186" s="10">
        <f t="shared" si="66"/>
        <v>-2.2962909601104823E-163</v>
      </c>
      <c r="K186" s="10">
        <f t="shared" si="67"/>
        <v>-6.2213825571353823E-210</v>
      </c>
      <c r="L186" s="10">
        <f t="shared" si="68"/>
        <v>7.6200718387926737E-261</v>
      </c>
      <c r="M186" s="10">
        <f t="shared" si="69"/>
        <v>0</v>
      </c>
      <c r="N186" s="10">
        <f t="shared" si="70"/>
        <v>0</v>
      </c>
      <c r="P186" s="10">
        <f t="shared" si="71"/>
        <v>0.14721692666253128</v>
      </c>
    </row>
    <row r="187" spans="2:16" s="9" customFormat="1">
      <c r="B187" s="9">
        <f t="shared" si="59"/>
        <v>0.2</v>
      </c>
      <c r="C187" s="10">
        <f>($F$14*COS($C$14*$C$154/$C$2)-$H$14)*EXP(-POWER($C$14/$C$2,2)*$G$10*B187)</f>
        <v>0.12660631269611466</v>
      </c>
      <c r="D187" s="10">
        <f t="shared" si="60"/>
        <v>-2.7698457540670326E-9</v>
      </c>
      <c r="E187" s="10">
        <f t="shared" si="61"/>
        <v>-4.3436680298608948E-22</v>
      </c>
      <c r="F187" s="10">
        <f t="shared" si="62"/>
        <v>9.0553576752867453E-42</v>
      </c>
      <c r="G187" s="10">
        <f t="shared" si="63"/>
        <v>-2.1218125195187115E-68</v>
      </c>
      <c r="H187" s="10">
        <f t="shared" si="64"/>
        <v>-2.9385569897995119E-101</v>
      </c>
      <c r="I187" s="10">
        <f t="shared" si="65"/>
        <v>2.543550098228902E-140</v>
      </c>
      <c r="J187" s="10">
        <f t="shared" si="66"/>
        <v>-2.2049970293150126E-186</v>
      </c>
      <c r="K187" s="10">
        <f t="shared" si="67"/>
        <v>-1.6747079792058638E-239</v>
      </c>
      <c r="L187" s="10">
        <f t="shared" si="68"/>
        <v>8.7225105632768783E-298</v>
      </c>
      <c r="M187" s="10">
        <f t="shared" si="69"/>
        <v>0</v>
      </c>
      <c r="N187" s="10">
        <f t="shared" si="70"/>
        <v>0</v>
      </c>
      <c r="P187" s="10">
        <f t="shared" si="71"/>
        <v>0.12142063689232582</v>
      </c>
    </row>
    <row r="188" spans="2:16" s="9" customFormat="1">
      <c r="B188" s="9">
        <f t="shared" si="59"/>
        <v>0.22500000000000001</v>
      </c>
      <c r="C188" s="10">
        <f>($F$14*COS($C$14*$C$154/$C$2)-$H$14)*EXP(-POWER($C$14/$C$2,2)*$G$10*B188)</f>
        <v>0.10442153348879238</v>
      </c>
      <c r="D188" s="10">
        <f t="shared" si="60"/>
        <v>-3.4595323654058798E-10</v>
      </c>
      <c r="E188" s="10">
        <f t="shared" si="61"/>
        <v>-1.248209569980743E-24</v>
      </c>
      <c r="F188" s="10">
        <f t="shared" si="62"/>
        <v>9.0823897185277442E-47</v>
      </c>
      <c r="G188" s="10">
        <f t="shared" si="63"/>
        <v>-1.126761432135648E-76</v>
      </c>
      <c r="H188" s="10">
        <f t="shared" si="64"/>
        <v>-1.2532888678609665E-113</v>
      </c>
      <c r="I188" s="10">
        <f t="shared" si="65"/>
        <v>1.3216291104787886E-157</v>
      </c>
      <c r="J188" s="10">
        <f t="shared" si="66"/>
        <v>-2.117332682899133E-209</v>
      </c>
      <c r="K188" s="10">
        <f t="shared" si="67"/>
        <v>-4.5080764441961291E-269</v>
      </c>
      <c r="L188" s="10">
        <f t="shared" si="68"/>
        <v>0</v>
      </c>
      <c r="M188" s="10">
        <f t="shared" si="69"/>
        <v>0</v>
      </c>
      <c r="N188" s="10">
        <f t="shared" si="70"/>
        <v>0</v>
      </c>
      <c r="P188" s="10">
        <f t="shared" si="71"/>
        <v>0.10014452728983572</v>
      </c>
    </row>
    <row r="189" spans="2:16" s="9" customFormat="1">
      <c r="B189" s="9">
        <f t="shared" si="59"/>
        <v>0.25</v>
      </c>
      <c r="C189" s="10">
        <f>($F$14*COS($C$14*$C$154/$C$2)-$H$14)*EXP(-POWER($C$14/$C$2,2)*$G$10*B189)</f>
        <v>8.6124115172067639E-2</v>
      </c>
      <c r="D189" s="10">
        <f t="shared" si="60"/>
        <v>-4.3209497026025221E-11</v>
      </c>
      <c r="E189" s="10">
        <f t="shared" si="61"/>
        <v>-3.5868927364631199E-27</v>
      </c>
      <c r="F189" s="10">
        <f t="shared" si="62"/>
        <v>9.1095024577927763E-52</v>
      </c>
      <c r="G189" s="10">
        <f t="shared" si="63"/>
        <v>-5.9835226405220762E-85</v>
      </c>
      <c r="H189" s="10">
        <f t="shared" si="64"/>
        <v>-5.3452527609862692E-126</v>
      </c>
      <c r="I189" s="10">
        <f t="shared" si="65"/>
        <v>6.8671873492139979E-175</v>
      </c>
      <c r="J189" s="10">
        <f t="shared" si="66"/>
        <v>-2.0331536190166778E-232</v>
      </c>
      <c r="K189" s="10">
        <f t="shared" si="67"/>
        <v>-1.213510264419666E-298</v>
      </c>
      <c r="L189" s="10">
        <f t="shared" si="68"/>
        <v>0</v>
      </c>
      <c r="M189" s="10">
        <f t="shared" si="69"/>
        <v>0</v>
      </c>
      <c r="N189" s="10">
        <f t="shared" si="70"/>
        <v>0</v>
      </c>
      <c r="P189" s="10">
        <f t="shared" si="71"/>
        <v>8.2596553969734074E-2</v>
      </c>
    </row>
    <row r="190" spans="2:16" s="9" customFormat="1">
      <c r="B190" s="9">
        <f t="shared" si="59"/>
        <v>0.27500000000000002</v>
      </c>
      <c r="C190" s="10">
        <f>($F$14*COS($C$14*$C$154/$C$2)-$H$14)*EXP(-POWER($C$14/$C$2,2)*$G$10*B190)</f>
        <v>7.1032889159472812E-2</v>
      </c>
      <c r="D190" s="10">
        <f t="shared" si="60"/>
        <v>-5.3968584075467318E-12</v>
      </c>
      <c r="E190" s="10">
        <f t="shared" si="61"/>
        <v>-1.0307403349815917E-29</v>
      </c>
      <c r="F190" s="10">
        <f t="shared" si="62"/>
        <v>9.1366961339755227E-57</v>
      </c>
      <c r="G190" s="10">
        <f t="shared" si="63"/>
        <v>-3.1774732581839126E-93</v>
      </c>
      <c r="H190" s="10">
        <f t="shared" si="64"/>
        <v>-2.2797399555296246E-138</v>
      </c>
      <c r="I190" s="10">
        <f t="shared" si="65"/>
        <v>3.568191841061824E-192</v>
      </c>
      <c r="J190" s="10">
        <f t="shared" si="66"/>
        <v>-1.9523212728480344E-255</v>
      </c>
      <c r="K190" s="10">
        <f t="shared" si="67"/>
        <v>0</v>
      </c>
      <c r="L190" s="10">
        <f t="shared" si="68"/>
        <v>0</v>
      </c>
      <c r="M190" s="10">
        <f t="shared" si="69"/>
        <v>0</v>
      </c>
      <c r="N190" s="10">
        <f t="shared" si="70"/>
        <v>0</v>
      </c>
      <c r="P190" s="10">
        <f t="shared" si="71"/>
        <v>6.8123450137775127E-2</v>
      </c>
    </row>
    <row r="191" spans="2:16" s="9" customFormat="1">
      <c r="B191" s="9">
        <f t="shared" si="59"/>
        <v>0.30000000000000004</v>
      </c>
      <c r="C191" s="10">
        <f>($F$14*COS($C$14*$C$154/$C$2)-$H$14)*EXP(-POWER($C$14/$C$2,2)*$G$10*B191)</f>
        <v>5.8586045641934183E-2</v>
      </c>
      <c r="D191" s="10">
        <f t="shared" si="60"/>
        <v>-6.7406664450560996E-13</v>
      </c>
      <c r="E191" s="10">
        <f t="shared" si="61"/>
        <v>-2.9619665716727945E-32</v>
      </c>
      <c r="F191" s="10">
        <f t="shared" si="62"/>
        <v>9.1639709886890327E-62</v>
      </c>
      <c r="G191" s="10">
        <f t="shared" si="63"/>
        <v>-1.6873565812383507E-101</v>
      </c>
      <c r="H191" s="10">
        <f t="shared" si="64"/>
        <v>-9.7230467804468439E-151</v>
      </c>
      <c r="I191" s="10">
        <f t="shared" si="65"/>
        <v>1.8540331531915238E-209</v>
      </c>
      <c r="J191" s="10">
        <f t="shared" si="66"/>
        <v>-1.874702588512916E-278</v>
      </c>
      <c r="K191" s="10">
        <f t="shared" si="67"/>
        <v>0</v>
      </c>
      <c r="L191" s="10">
        <f t="shared" si="68"/>
        <v>0</v>
      </c>
      <c r="M191" s="10">
        <f t="shared" si="69"/>
        <v>0</v>
      </c>
      <c r="N191" s="10">
        <f t="shared" si="70"/>
        <v>0</v>
      </c>
      <c r="P191" s="10">
        <f t="shared" si="71"/>
        <v>5.6186417398211494E-2</v>
      </c>
    </row>
    <row r="192" spans="2:16" s="9" customFormat="1">
      <c r="B192" s="9">
        <f t="shared" si="59"/>
        <v>0.32500000000000007</v>
      </c>
      <c r="C192" s="10">
        <f>($F$14*COS($C$14*$C$154/$C$2)-$H$14)*EXP(-POWER($C$14/$C$2,2)*$G$10*B192)</f>
        <v>4.8320218768703543E-2</v>
      </c>
      <c r="D192" s="10">
        <f t="shared" si="60"/>
        <v>-8.4190802671362534E-14</v>
      </c>
      <c r="E192" s="10">
        <f t="shared" si="61"/>
        <v>-8.511596639772174E-35</v>
      </c>
      <c r="F192" s="10">
        <f t="shared" si="62"/>
        <v>9.1913272642671015E-67</v>
      </c>
      <c r="G192" s="10">
        <f t="shared" si="63"/>
        <v>-8.9604915632736439E-110</v>
      </c>
      <c r="H192" s="10">
        <f t="shared" si="64"/>
        <v>-4.1468606305491954E-163</v>
      </c>
      <c r="I192" s="10">
        <f t="shared" si="65"/>
        <v>9.6335597586882812E-227</v>
      </c>
      <c r="J192" s="10">
        <f t="shared" si="66"/>
        <v>-1.8001698000504201E-301</v>
      </c>
      <c r="K192" s="10">
        <f t="shared" si="67"/>
        <v>0</v>
      </c>
      <c r="L192" s="10">
        <f t="shared" si="68"/>
        <v>0</v>
      </c>
      <c r="M192" s="10">
        <f t="shared" si="69"/>
        <v>0</v>
      </c>
      <c r="N192" s="10">
        <f t="shared" si="70"/>
        <v>0</v>
      </c>
      <c r="P192" s="10">
        <f t="shared" si="71"/>
        <v>4.6341068948925646E-2</v>
      </c>
    </row>
    <row r="193" spans="2:16" s="9" customFormat="1">
      <c r="B193" s="9">
        <f t="shared" si="59"/>
        <v>0.35000000000000009</v>
      </c>
      <c r="C193" s="10">
        <f>($F$14*COS($C$14*$C$154/$C$2)-$H$14)*EXP(-POWER($C$14/$C$2,2)*$G$10*B193)</f>
        <v>3.9853236658528746E-2</v>
      </c>
      <c r="D193" s="10">
        <f t="shared" si="60"/>
        <v>-1.051541611237424E-14</v>
      </c>
      <c r="E193" s="10">
        <f t="shared" si="61"/>
        <v>-2.445918129226787E-37</v>
      </c>
      <c r="F193" s="10">
        <f t="shared" si="62"/>
        <v>9.2187652037673324E-72</v>
      </c>
      <c r="G193" s="10">
        <f t="shared" si="63"/>
        <v>-4.7583545735526003E-118</v>
      </c>
      <c r="H193" s="10">
        <f t="shared" si="64"/>
        <v>-1.7686280316762596E-175</v>
      </c>
      <c r="I193" s="10">
        <f t="shared" si="65"/>
        <v>5.0055994664641565E-244</v>
      </c>
      <c r="J193" s="10">
        <f t="shared" si="66"/>
        <v>0</v>
      </c>
      <c r="K193" s="10">
        <f t="shared" si="67"/>
        <v>0</v>
      </c>
      <c r="L193" s="10">
        <f t="shared" si="68"/>
        <v>0</v>
      </c>
      <c r="M193" s="10">
        <f t="shared" si="69"/>
        <v>0</v>
      </c>
      <c r="N193" s="10">
        <f t="shared" si="70"/>
        <v>0</v>
      </c>
      <c r="P193" s="10">
        <f t="shared" si="71"/>
        <v>3.8220886305871622E-2</v>
      </c>
    </row>
    <row r="194" spans="2:16" s="9" customFormat="1">
      <c r="B194" s="9">
        <f t="shared" si="59"/>
        <v>0.37500000000000011</v>
      </c>
      <c r="C194" s="10">
        <f>($F$14*COS($C$14*$C$154/$C$2)-$H$14)*EXP(-POWER($C$14/$C$2,2)*$G$10*B194)</f>
        <v>3.286989406574066E-2</v>
      </c>
      <c r="D194" s="10">
        <f t="shared" si="60"/>
        <v>-1.3133735812925212E-15</v>
      </c>
      <c r="E194" s="10">
        <f t="shared" si="61"/>
        <v>-7.0286642425296033E-40</v>
      </c>
      <c r="F194" s="10">
        <f t="shared" si="62"/>
        <v>9.2462850509727706E-77</v>
      </c>
      <c r="G194" s="10">
        <f t="shared" si="63"/>
        <v>-2.5268634078573011E-126</v>
      </c>
      <c r="H194" s="10">
        <f t="shared" si="64"/>
        <v>-7.5431643190211359E-188</v>
      </c>
      <c r="I194" s="10">
        <f t="shared" si="65"/>
        <v>2.6009104262903403E-261</v>
      </c>
      <c r="J194" s="10">
        <f t="shared" si="66"/>
        <v>0</v>
      </c>
      <c r="K194" s="10">
        <f t="shared" si="67"/>
        <v>0</v>
      </c>
      <c r="L194" s="10">
        <f t="shared" si="68"/>
        <v>0</v>
      </c>
      <c r="M194" s="10">
        <f t="shared" si="69"/>
        <v>0</v>
      </c>
      <c r="N194" s="10">
        <f t="shared" si="70"/>
        <v>0</v>
      </c>
      <c r="P194" s="10">
        <f t="shared" si="71"/>
        <v>3.1523574728381389E-2</v>
      </c>
    </row>
    <row r="195" spans="2:16" s="9" customFormat="1">
      <c r="B195" s="9">
        <f t="shared" si="59"/>
        <v>0.40000000000000013</v>
      </c>
      <c r="C195" s="10">
        <f>($F$14*COS($C$14*$C$154/$C$2)-$H$14)*EXP(-POWER($C$14/$C$2,2)*$G$10*B195)</f>
        <v>2.7110218052058686E-2</v>
      </c>
      <c r="D195" s="10">
        <f t="shared" si="60"/>
        <v>-1.6404012410001325E-16</v>
      </c>
      <c r="E195" s="10">
        <f t="shared" si="61"/>
        <v>-2.0197781946950173E-42</v>
      </c>
      <c r="F195" s="10">
        <f t="shared" si="62"/>
        <v>9.273887050394465E-82</v>
      </c>
      <c r="G195" s="10">
        <f t="shared" si="63"/>
        <v>-1.3418585318245343E-134</v>
      </c>
      <c r="H195" s="10">
        <f t="shared" si="64"/>
        <v>-3.2171449804414713E-200</v>
      </c>
      <c r="I195" s="10">
        <f t="shared" si="65"/>
        <v>1.3514335477514792E-278</v>
      </c>
      <c r="J195" s="10">
        <f t="shared" si="66"/>
        <v>0</v>
      </c>
      <c r="K195" s="10">
        <f t="shared" si="67"/>
        <v>0</v>
      </c>
      <c r="L195" s="10">
        <f t="shared" si="68"/>
        <v>0</v>
      </c>
      <c r="M195" s="10">
        <f t="shared" si="69"/>
        <v>0</v>
      </c>
      <c r="N195" s="10">
        <f t="shared" si="70"/>
        <v>0</v>
      </c>
      <c r="P195" s="10">
        <f t="shared" si="71"/>
        <v>2.5999809520455722E-2</v>
      </c>
    </row>
    <row r="196" spans="2:16" s="9" customFormat="1">
      <c r="B196" s="9">
        <f t="shared" si="59"/>
        <v>0.42500000000000016</v>
      </c>
      <c r="C196" s="10">
        <f>($F$14*COS($C$14*$C$154/$C$2)-$H$14)*EXP(-POWER($C$14/$C$2,2)*$G$10*B196)</f>
        <v>2.235978982348473E-2</v>
      </c>
      <c r="D196" s="10">
        <f t="shared" si="60"/>
        <v>-2.0488581998326496E-17</v>
      </c>
      <c r="E196" s="10">
        <f t="shared" si="61"/>
        <v>-5.8040956503241028E-45</v>
      </c>
      <c r="F196" s="10">
        <f t="shared" si="62"/>
        <v>9.3015714472725881E-87</v>
      </c>
      <c r="G196" s="10">
        <f t="shared" si="63"/>
        <v>-7.1257683095626147E-143</v>
      </c>
      <c r="H196" s="10">
        <f t="shared" si="64"/>
        <v>-1.3721061065951783E-212</v>
      </c>
      <c r="I196" s="10">
        <f t="shared" si="65"/>
        <v>7.0220512614611043E-296</v>
      </c>
      <c r="J196" s="10">
        <f t="shared" si="66"/>
        <v>0</v>
      </c>
      <c r="K196" s="10">
        <f t="shared" si="67"/>
        <v>0</v>
      </c>
      <c r="L196" s="10">
        <f t="shared" si="68"/>
        <v>0</v>
      </c>
      <c r="M196" s="10">
        <f t="shared" si="69"/>
        <v>0</v>
      </c>
      <c r="N196" s="10">
        <f t="shared" si="70"/>
        <v>0</v>
      </c>
      <c r="P196" s="10">
        <f t="shared" si="71"/>
        <v>2.1443954276269047E-2</v>
      </c>
    </row>
    <row r="197" spans="2:16" s="9" customFormat="1">
      <c r="B197" s="9">
        <f t="shared" si="59"/>
        <v>0.45000000000000018</v>
      </c>
      <c r="C197" s="10">
        <f>($F$14*COS($C$14*$C$154/$C$2)-$H$14)*EXP(-POWER($C$14/$C$2,2)*$G$10*B197)</f>
        <v>1.8441762437703641E-2</v>
      </c>
      <c r="D197" s="10">
        <f t="shared" si="60"/>
        <v>-2.5590202068258354E-18</v>
      </c>
      <c r="E197" s="10">
        <f t="shared" si="61"/>
        <v>-1.6678824638562578E-47</v>
      </c>
      <c r="F197" s="10">
        <f t="shared" si="62"/>
        <v>9.3293384875801978E-92</v>
      </c>
      <c r="G197" s="10">
        <f t="shared" si="63"/>
        <v>-3.7840482284317695E-151</v>
      </c>
      <c r="H197" s="10">
        <f t="shared" si="64"/>
        <v>-5.8520059841923209E-225</v>
      </c>
      <c r="I197" s="10">
        <f t="shared" si="65"/>
        <v>0</v>
      </c>
      <c r="J197" s="10">
        <f t="shared" si="66"/>
        <v>0</v>
      </c>
      <c r="K197" s="10">
        <f t="shared" si="67"/>
        <v>0</v>
      </c>
      <c r="L197" s="10">
        <f t="shared" si="68"/>
        <v>0</v>
      </c>
      <c r="M197" s="10">
        <f t="shared" si="69"/>
        <v>0</v>
      </c>
      <c r="N197" s="10">
        <f t="shared" si="70"/>
        <v>0</v>
      </c>
      <c r="P197" s="10">
        <f t="shared" si="71"/>
        <v>1.7686405534660828E-2</v>
      </c>
    </row>
    <row r="198" spans="2:16" s="9" customFormat="1">
      <c r="B198" s="9">
        <f t="shared" si="59"/>
        <v>0.4750000000000002</v>
      </c>
      <c r="C198" s="10">
        <f>($F$14*COS($C$14*$C$154/$C$2)-$H$14)*EXP(-POWER($C$14/$C$2,2)*$G$10*B198)</f>
        <v>1.521027722056169E-2</v>
      </c>
      <c r="D198" s="10">
        <f t="shared" si="60"/>
        <v>-3.1962116360604305E-19</v>
      </c>
      <c r="E198" s="10">
        <f t="shared" si="61"/>
        <v>-4.7928774452294257E-50</v>
      </c>
      <c r="F198" s="10">
        <f t="shared" si="62"/>
        <v>9.3571884180243635E-97</v>
      </c>
      <c r="G198" s="10">
        <f t="shared" si="63"/>
        <v>-2.0094704701362007E-159</v>
      </c>
      <c r="H198" s="10">
        <f t="shared" si="64"/>
        <v>-2.4958692242834375E-237</v>
      </c>
      <c r="I198" s="10">
        <f t="shared" si="65"/>
        <v>0</v>
      </c>
      <c r="J198" s="10">
        <f t="shared" si="66"/>
        <v>0</v>
      </c>
      <c r="K198" s="10">
        <f t="shared" si="67"/>
        <v>0</v>
      </c>
      <c r="L198" s="10">
        <f t="shared" si="68"/>
        <v>0</v>
      </c>
      <c r="M198" s="10">
        <f t="shared" si="69"/>
        <v>0</v>
      </c>
      <c r="N198" s="10">
        <f t="shared" si="70"/>
        <v>0</v>
      </c>
      <c r="P198" s="10">
        <f t="shared" si="71"/>
        <v>1.4587278852886333E-2</v>
      </c>
    </row>
    <row r="199" spans="2:16" s="9" customFormat="1">
      <c r="B199" s="9">
        <f t="shared" si="59"/>
        <v>0.50000000000000022</v>
      </c>
      <c r="C199" s="10">
        <f>($F$14*COS($C$14*$C$154/$C$2)-$H$14)*EXP(-POWER($C$14/$C$2,2)*$G$10*B199)</f>
        <v>1.2545033800746964E-2</v>
      </c>
      <c r="D199" s="10">
        <f t="shared" si="60"/>
        <v>-3.9920625852186933E-20</v>
      </c>
      <c r="E199" s="10">
        <f t="shared" si="61"/>
        <v>-1.3772957449217698E-52</v>
      </c>
      <c r="F199" s="10">
        <f t="shared" si="62"/>
        <v>9.3851214860486232E-102</v>
      </c>
      <c r="G199" s="10">
        <f t="shared" si="63"/>
        <v>-1.0671036219912656E-167</v>
      </c>
      <c r="H199" s="10">
        <f t="shared" si="64"/>
        <v>-1.0644833927976523E-249</v>
      </c>
      <c r="I199" s="10">
        <f t="shared" si="65"/>
        <v>0</v>
      </c>
      <c r="J199" s="10">
        <f t="shared" si="66"/>
        <v>0</v>
      </c>
      <c r="K199" s="10">
        <f t="shared" si="67"/>
        <v>0</v>
      </c>
      <c r="L199" s="10">
        <f t="shared" si="68"/>
        <v>0</v>
      </c>
      <c r="M199" s="10">
        <f t="shared" si="69"/>
        <v>0</v>
      </c>
      <c r="N199" s="10">
        <f t="shared" si="70"/>
        <v>0</v>
      </c>
      <c r="P199" s="10">
        <f t="shared" si="71"/>
        <v>1.2031201247469614E-2</v>
      </c>
    </row>
    <row r="200" spans="2:16" s="9" customFormat="1">
      <c r="B200" s="9">
        <f t="shared" si="59"/>
        <v>0.52500000000000024</v>
      </c>
      <c r="C200" s="10">
        <f>($F$14*COS($C$14*$C$154/$C$2)-$H$14)*EXP(-POWER($C$14/$C$2,2)*$G$10*B200)</f>
        <v>1.0346811618208763E-2</v>
      </c>
      <c r="D200" s="10">
        <f t="shared" si="60"/>
        <v>-4.9860789894207626E-21</v>
      </c>
      <c r="E200" s="10">
        <f t="shared" si="61"/>
        <v>-3.9578386692690352E-55</v>
      </c>
      <c r="F200" s="10">
        <f t="shared" si="62"/>
        <v>9.4131379398354545E-107</v>
      </c>
      <c r="G200" s="10">
        <f t="shared" si="63"/>
        <v>-5.6667174610916135E-176</v>
      </c>
      <c r="H200" s="10">
        <f t="shared" si="64"/>
        <v>-4.540001064628378E-262</v>
      </c>
      <c r="I200" s="10">
        <f t="shared" si="65"/>
        <v>0</v>
      </c>
      <c r="J200" s="10">
        <f t="shared" si="66"/>
        <v>0</v>
      </c>
      <c r="K200" s="10">
        <f t="shared" si="67"/>
        <v>0</v>
      </c>
      <c r="L200" s="10">
        <f t="shared" si="68"/>
        <v>0</v>
      </c>
      <c r="M200" s="10">
        <f t="shared" si="69"/>
        <v>0</v>
      </c>
      <c r="N200" s="10">
        <f t="shared" si="70"/>
        <v>0</v>
      </c>
      <c r="P200" s="10">
        <f t="shared" si="71"/>
        <v>9.9230161373430673E-3</v>
      </c>
    </row>
    <row r="201" spans="2:16" s="9" customFormat="1">
      <c r="B201" s="9">
        <f t="shared" ref="B201:B214" si="72">B200+0.025</f>
        <v>0.55000000000000027</v>
      </c>
      <c r="C201" s="10">
        <f>($F$14*COS($C$14*$C$154/$C$2)-$H$14)*EXP(-POWER($C$14/$C$2,2)*$G$10*B201)</f>
        <v>8.5337761829167354E-3</v>
      </c>
      <c r="D201" s="10">
        <f t="shared" ref="D201:D214" si="73">($F$15*COS($C$15*$C$154/$C$2)-$H$15)*EXP(-POWER($C$15/$C$2,2)*$G$10*B201)</f>
        <v>-6.2276036905822287E-22</v>
      </c>
      <c r="E201" s="10">
        <f t="shared" ref="E201:E214" si="74">($F$16*COS($C$16*$C$154/$C$2)-$H$16)*EXP(-POWER($C$16/$C$2,2)*$G$10*B201)</f>
        <v>-1.137336479090829E-57</v>
      </c>
      <c r="F201" s="10">
        <f t="shared" ref="F201:F214" si="75">($F$17*COS($C$17*$C$154/$C$2)-$H$17)*EXP(-POWER($C$17/$C$2,2)*$G$10*B201)</f>
        <v>9.441238028307402E-112</v>
      </c>
      <c r="G201" s="10">
        <f t="shared" ref="G201:G214" si="76">($F$18*COS($C$18*$C$154/$C$2)-$H$18)*EXP(-POWER($C$18/$C$2,2)*$G$10*B201)</f>
        <v>-3.0092379148634584E-184</v>
      </c>
      <c r="H201" s="10">
        <f t="shared" ref="H201:H214" si="77">($F$19*COS($C$19*$C$154/$C$2)-$H$19)*EXP(-POWER($C$19/$C$2,2)*$G$10*B201)</f>
        <v>-1.9363016657926258E-274</v>
      </c>
      <c r="I201" s="10">
        <f t="shared" ref="I201:I214" si="78">($F$20*COS($C$20*$C$154/$C$2)-$H$20)*EXP(-POWER($C$20/$C$2,2)*$G$10*B201)</f>
        <v>0</v>
      </c>
      <c r="J201" s="10">
        <f t="shared" ref="J201:J214" si="79">($F$21*COS($C$21*$C$154/$C$2)-$H$21)*EXP(-POWER($C$21/$C$2,2)*$G$10*B201)</f>
        <v>0</v>
      </c>
      <c r="K201" s="10">
        <f t="shared" ref="K201:K214" si="80">($F$22*COS($C$22*$C$154/$C$2)-$H$22)*EXP(-POWER($C$22/$C$2,2)*$G$10*B201)</f>
        <v>0</v>
      </c>
      <c r="L201" s="10">
        <f t="shared" ref="L201:L214" si="81">($F$23*COS($C$23*$C$154/$C$2)-$H$23)*EXP(-POWER($C$23/$C$2,2)*$G$10*B201)</f>
        <v>0</v>
      </c>
      <c r="M201" s="10">
        <f t="shared" ref="M201:M214" si="82">($F$24*COS($C$24*$C$154/$C$2)-$H$24)*EXP(-POWER($C$24/$C$2,2)*$G$10*B201)</f>
        <v>0</v>
      </c>
      <c r="N201" s="10">
        <f t="shared" ref="N201:N214" si="83">($F$25*COS($C$25*$C$154/$C$2)-$H$25)*EXP(-POWER($C$25/$C$2,2)*$G$10*B201)</f>
        <v>0</v>
      </c>
      <c r="P201" s="10">
        <f t="shared" ref="P201:P214" si="84">2*$C$10*$G$7*(1+$G$9)/3/$C$2*SUM(C201:N201)</f>
        <v>8.184240894705359E-3</v>
      </c>
    </row>
    <row r="202" spans="2:16" s="9" customFormat="1">
      <c r="B202" s="9">
        <f t="shared" si="72"/>
        <v>0.57500000000000029</v>
      </c>
      <c r="C202" s="10">
        <f>($F$14*COS($C$14*$C$154/$C$2)-$H$14)*EXP(-POWER($C$14/$C$2,2)*$G$10*B202)</f>
        <v>7.0384325749157147E-3</v>
      </c>
      <c r="D202" s="10">
        <f t="shared" si="73"/>
        <v>-7.7782658095151009E-23</v>
      </c>
      <c r="E202" s="10">
        <f t="shared" si="74"/>
        <v>-3.2682844723169129E-60</v>
      </c>
      <c r="F202" s="10">
        <f t="shared" si="75"/>
        <v>9.4694220011308987E-117</v>
      </c>
      <c r="G202" s="10">
        <f t="shared" si="76"/>
        <v>-1.5980173513903837E-192</v>
      </c>
      <c r="H202" s="10">
        <f t="shared" si="77"/>
        <v>-8.2582891227982449E-287</v>
      </c>
      <c r="I202" s="10">
        <f t="shared" si="78"/>
        <v>0</v>
      </c>
      <c r="J202" s="10">
        <f t="shared" si="79"/>
        <v>0</v>
      </c>
      <c r="K202" s="10">
        <f t="shared" si="80"/>
        <v>0</v>
      </c>
      <c r="L202" s="10">
        <f t="shared" si="81"/>
        <v>0</v>
      </c>
      <c r="M202" s="10">
        <f t="shared" si="82"/>
        <v>0</v>
      </c>
      <c r="N202" s="10">
        <f t="shared" si="83"/>
        <v>0</v>
      </c>
      <c r="P202" s="10">
        <f t="shared" si="84"/>
        <v>6.7501451267922927E-3</v>
      </c>
    </row>
    <row r="203" spans="2:16" s="9" customFormat="1">
      <c r="B203" s="9">
        <f t="shared" si="72"/>
        <v>0.60000000000000031</v>
      </c>
      <c r="C203" s="10">
        <f>($F$14*COS($C$14*$C$154/$C$2)-$H$14)*EXP(-POWER($C$14/$C$2,2)*$G$10*B203)</f>
        <v>5.8051127718588376E-3</v>
      </c>
      <c r="D203" s="10">
        <f t="shared" si="73"/>
        <v>-9.7150400072769668E-24</v>
      </c>
      <c r="E203" s="10">
        <f t="shared" si="74"/>
        <v>-9.3918410148302221E-63</v>
      </c>
      <c r="F203" s="10">
        <f t="shared" si="75"/>
        <v>9.4976901087174157E-122</v>
      </c>
      <c r="G203" s="10">
        <f t="shared" si="76"/>
        <v>-8.486066996336537E-201</v>
      </c>
      <c r="H203" s="10">
        <f t="shared" si="77"/>
        <v>-3.5221443249547907E-299</v>
      </c>
      <c r="I203" s="10">
        <f t="shared" si="78"/>
        <v>0</v>
      </c>
      <c r="J203" s="10">
        <f t="shared" si="79"/>
        <v>0</v>
      </c>
      <c r="K203" s="10">
        <f t="shared" si="80"/>
        <v>0</v>
      </c>
      <c r="L203" s="10">
        <f t="shared" si="81"/>
        <v>0</v>
      </c>
      <c r="M203" s="10">
        <f t="shared" si="82"/>
        <v>0</v>
      </c>
      <c r="N203" s="10">
        <f t="shared" si="83"/>
        <v>0</v>
      </c>
      <c r="P203" s="10">
        <f t="shared" si="84"/>
        <v>5.5673409200644184E-3</v>
      </c>
    </row>
    <row r="204" spans="2:16" s="9" customFormat="1">
      <c r="B204" s="9">
        <f t="shared" si="72"/>
        <v>0.62500000000000033</v>
      </c>
      <c r="C204" s="10">
        <f>($F$14*COS($C$14*$C$154/$C$2)-$H$14)*EXP(-POWER($C$14/$C$2,2)*$G$10*B204)</f>
        <v>4.787903263306051E-3</v>
      </c>
      <c r="D204" s="10">
        <f t="shared" si="73"/>
        <v>-1.2134067497093654E-24</v>
      </c>
      <c r="E204" s="10">
        <f t="shared" si="74"/>
        <v>-2.6988678126086353E-65</v>
      </c>
      <c r="F204" s="10">
        <f t="shared" si="75"/>
        <v>9.5260426022259465E-127</v>
      </c>
      <c r="G204" s="10">
        <f t="shared" si="76"/>
        <v>-4.5064174680994429E-209</v>
      </c>
      <c r="H204" s="10">
        <f t="shared" si="77"/>
        <v>0</v>
      </c>
      <c r="I204" s="10">
        <f t="shared" si="78"/>
        <v>0</v>
      </c>
      <c r="J204" s="10">
        <f t="shared" si="79"/>
        <v>0</v>
      </c>
      <c r="K204" s="10">
        <f t="shared" si="80"/>
        <v>0</v>
      </c>
      <c r="L204" s="10">
        <f t="shared" si="81"/>
        <v>0</v>
      </c>
      <c r="M204" s="10">
        <f t="shared" si="82"/>
        <v>0</v>
      </c>
      <c r="N204" s="10">
        <f t="shared" si="83"/>
        <v>0</v>
      </c>
      <c r="P204" s="10">
        <f t="shared" si="84"/>
        <v>4.5917953374363715E-3</v>
      </c>
    </row>
    <row r="205" spans="2:16" s="9" customFormat="1">
      <c r="B205" s="9">
        <f t="shared" si="72"/>
        <v>0.65000000000000036</v>
      </c>
      <c r="C205" s="10">
        <f>($F$14*COS($C$14*$C$154/$C$2)-$H$14)*EXP(-POWER($C$14/$C$2,2)*$G$10*B205)</f>
        <v>3.9489358018856028E-3</v>
      </c>
      <c r="D205" s="10">
        <f t="shared" si="73"/>
        <v>-1.5155428481379294E-25</v>
      </c>
      <c r="E205" s="10">
        <f t="shared" si="74"/>
        <v>-7.755548095877118E-68</v>
      </c>
      <c r="F205" s="10">
        <f t="shared" si="75"/>
        <v>9.5544797335652527E-132</v>
      </c>
      <c r="G205" s="10">
        <f t="shared" si="76"/>
        <v>-2.3930754265265147E-217</v>
      </c>
      <c r="H205" s="10">
        <f t="shared" si="77"/>
        <v>0</v>
      </c>
      <c r="I205" s="10">
        <f t="shared" si="78"/>
        <v>0</v>
      </c>
      <c r="J205" s="10">
        <f t="shared" si="79"/>
        <v>0</v>
      </c>
      <c r="K205" s="10">
        <f t="shared" si="80"/>
        <v>0</v>
      </c>
      <c r="L205" s="10">
        <f t="shared" si="81"/>
        <v>0</v>
      </c>
      <c r="M205" s="10">
        <f t="shared" si="82"/>
        <v>0</v>
      </c>
      <c r="N205" s="10">
        <f t="shared" si="83"/>
        <v>0</v>
      </c>
      <c r="P205" s="10">
        <f t="shared" si="84"/>
        <v>3.7871911786315467E-3</v>
      </c>
    </row>
    <row r="206" spans="2:16" s="9" customFormat="1">
      <c r="B206" s="9">
        <f t="shared" si="72"/>
        <v>0.67500000000000038</v>
      </c>
      <c r="C206" s="10">
        <f>($F$14*COS($C$14*$C$154/$C$2)-$H$14)*EXP(-POWER($C$14/$C$2,2)*$G$10*B206)</f>
        <v>3.2569776601221795E-3</v>
      </c>
      <c r="D206" s="10">
        <f t="shared" si="73"/>
        <v>-1.8929102916990992E-26</v>
      </c>
      <c r="E206" s="10">
        <f t="shared" si="74"/>
        <v>-2.2286577351607058E-70</v>
      </c>
      <c r="F206" s="10">
        <f t="shared" si="75"/>
        <v>9.5830017553960838E-137</v>
      </c>
      <c r="G206" s="10">
        <f t="shared" si="76"/>
        <v>-1.2708121334929578E-225</v>
      </c>
      <c r="H206" s="10">
        <f t="shared" si="77"/>
        <v>0</v>
      </c>
      <c r="I206" s="10">
        <f t="shared" si="78"/>
        <v>0</v>
      </c>
      <c r="J206" s="10">
        <f t="shared" si="79"/>
        <v>0</v>
      </c>
      <c r="K206" s="10">
        <f t="shared" si="80"/>
        <v>0</v>
      </c>
      <c r="L206" s="10">
        <f t="shared" si="81"/>
        <v>0</v>
      </c>
      <c r="M206" s="10">
        <f t="shared" si="82"/>
        <v>0</v>
      </c>
      <c r="N206" s="10">
        <f t="shared" si="83"/>
        <v>0</v>
      </c>
      <c r="P206" s="10">
        <f t="shared" si="84"/>
        <v>3.1235749787385534E-3</v>
      </c>
    </row>
    <row r="207" spans="2:16" s="9" customFormat="1">
      <c r="B207" s="9">
        <f t="shared" si="72"/>
        <v>0.7000000000000004</v>
      </c>
      <c r="C207" s="10">
        <f>($F$14*COS($C$14*$C$154/$C$2)-$H$14)*EXP(-POWER($C$14/$C$2,2)*$G$10*B207)</f>
        <v>2.6862689116064413E-3</v>
      </c>
      <c r="D207" s="10">
        <f t="shared" si="73"/>
        <v>-2.3642415500312502E-27</v>
      </c>
      <c r="E207" s="10">
        <f t="shared" si="74"/>
        <v>-6.40433820935503E-73</v>
      </c>
      <c r="F207" s="10">
        <f t="shared" si="75"/>
        <v>9.6116089211334381E-142</v>
      </c>
      <c r="G207" s="10">
        <f t="shared" si="76"/>
        <v>-6.7484854874670963E-234</v>
      </c>
      <c r="H207" s="10">
        <f t="shared" si="77"/>
        <v>0</v>
      </c>
      <c r="I207" s="10">
        <f t="shared" si="78"/>
        <v>0</v>
      </c>
      <c r="J207" s="10">
        <f t="shared" si="79"/>
        <v>0</v>
      </c>
      <c r="K207" s="10">
        <f t="shared" si="80"/>
        <v>0</v>
      </c>
      <c r="L207" s="10">
        <f t="shared" si="81"/>
        <v>0</v>
      </c>
      <c r="M207" s="10">
        <f t="shared" si="82"/>
        <v>0</v>
      </c>
      <c r="N207" s="10">
        <f t="shared" si="83"/>
        <v>0</v>
      </c>
      <c r="P207" s="10">
        <f t="shared" si="84"/>
        <v>2.5762419132289542E-3</v>
      </c>
    </row>
    <row r="208" spans="2:16" s="9" customFormat="1">
      <c r="B208" s="9">
        <f t="shared" si="72"/>
        <v>0.72500000000000042</v>
      </c>
      <c r="C208" s="10">
        <f>($F$14*COS($C$14*$C$154/$C$2)-$H$14)*EXP(-POWER($C$14/$C$2,2)*$G$10*B208)</f>
        <v>2.2155634512987595E-3</v>
      </c>
      <c r="D208" s="10">
        <f t="shared" si="73"/>
        <v>-2.9529334440232994E-28</v>
      </c>
      <c r="E208" s="10">
        <f t="shared" si="74"/>
        <v>-1.8403699793251208E-75</v>
      </c>
      <c r="F208" s="10">
        <f t="shared" si="75"/>
        <v>9.6403014849493576E-147</v>
      </c>
      <c r="G208" s="10">
        <f t="shared" si="76"/>
        <v>-3.5836970055815394E-242</v>
      </c>
      <c r="H208" s="10">
        <f t="shared" si="77"/>
        <v>0</v>
      </c>
      <c r="I208" s="10">
        <f t="shared" si="78"/>
        <v>0</v>
      </c>
      <c r="J208" s="10">
        <f t="shared" si="79"/>
        <v>0</v>
      </c>
      <c r="K208" s="10">
        <f t="shared" si="80"/>
        <v>0</v>
      </c>
      <c r="L208" s="10">
        <f t="shared" si="81"/>
        <v>0</v>
      </c>
      <c r="M208" s="10">
        <f t="shared" si="82"/>
        <v>0</v>
      </c>
      <c r="N208" s="10">
        <f t="shared" si="83"/>
        <v>0</v>
      </c>
      <c r="P208" s="10">
        <f t="shared" si="84"/>
        <v>2.1248160971496593E-3</v>
      </c>
    </row>
    <row r="209" spans="1:17" s="9" customFormat="1">
      <c r="B209" s="9">
        <f t="shared" si="72"/>
        <v>0.75000000000000044</v>
      </c>
      <c r="C209" s="10">
        <f>($F$14*COS($C$14*$C$154/$C$2)-$H$14)*EXP(-POWER($C$14/$C$2,2)*$G$10*B209)</f>
        <v>1.8273380544747322E-3</v>
      </c>
      <c r="D209" s="10">
        <f t="shared" si="73"/>
        <v>-3.6882085608875222E-29</v>
      </c>
      <c r="E209" s="10">
        <f t="shared" si="74"/>
        <v>-5.2885427816002882E-78</v>
      </c>
      <c r="F209" s="10">
        <f t="shared" si="75"/>
        <v>9.6690797017729874E-152</v>
      </c>
      <c r="G209" s="10">
        <f t="shared" si="76"/>
        <v>-1.9030765127472184E-250</v>
      </c>
      <c r="H209" s="10">
        <f t="shared" si="77"/>
        <v>0</v>
      </c>
      <c r="I209" s="10">
        <f t="shared" si="78"/>
        <v>0</v>
      </c>
      <c r="J209" s="10">
        <f t="shared" si="79"/>
        <v>0</v>
      </c>
      <c r="K209" s="10">
        <f t="shared" si="80"/>
        <v>0</v>
      </c>
      <c r="L209" s="10">
        <f t="shared" si="81"/>
        <v>0</v>
      </c>
      <c r="M209" s="10">
        <f t="shared" si="82"/>
        <v>0</v>
      </c>
      <c r="N209" s="10">
        <f t="shared" si="83"/>
        <v>0</v>
      </c>
      <c r="P209" s="10">
        <f t="shared" si="84"/>
        <v>1.7524920402554871E-3</v>
      </c>
    </row>
    <row r="210" spans="1:17" s="9" customFormat="1">
      <c r="B210" s="9">
        <f t="shared" si="72"/>
        <v>0.77500000000000047</v>
      </c>
      <c r="C210" s="10">
        <f>($F$14*COS($C$14*$C$154/$C$2)-$H$14)*EXP(-POWER($C$14/$C$2,2)*$G$10*B210)</f>
        <v>1.5071400294918596E-3</v>
      </c>
      <c r="D210" s="10">
        <f t="shared" si="73"/>
        <v>-4.6065658594967911E-30</v>
      </c>
      <c r="E210" s="10">
        <f t="shared" si="74"/>
        <v>-1.5197316336942243E-80</v>
      </c>
      <c r="F210" s="10">
        <f t="shared" si="75"/>
        <v>9.6979438272961374E-157</v>
      </c>
      <c r="G210" s="10">
        <f t="shared" si="76"/>
        <v>-1.0106044701126755E-258</v>
      </c>
      <c r="H210" s="10">
        <f t="shared" si="77"/>
        <v>0</v>
      </c>
      <c r="I210" s="10">
        <f t="shared" si="78"/>
        <v>0</v>
      </c>
      <c r="J210" s="10">
        <f t="shared" si="79"/>
        <v>0</v>
      </c>
      <c r="K210" s="10">
        <f t="shared" si="80"/>
        <v>0</v>
      </c>
      <c r="L210" s="10">
        <f t="shared" si="81"/>
        <v>0</v>
      </c>
      <c r="M210" s="10">
        <f t="shared" si="82"/>
        <v>0</v>
      </c>
      <c r="N210" s="10">
        <f t="shared" si="83"/>
        <v>0</v>
      </c>
      <c r="P210" s="10">
        <f t="shared" si="84"/>
        <v>1.4454090192928921E-3</v>
      </c>
    </row>
    <row r="211" spans="1:17" s="9" customFormat="1">
      <c r="B211" s="9">
        <f t="shared" si="72"/>
        <v>0.80000000000000049</v>
      </c>
      <c r="C211" s="10">
        <f>($F$14*COS($C$14*$C$154/$C$2)-$H$14)*EXP(-POWER($C$14/$C$2,2)*$G$10*B211)</f>
        <v>1.2430491790691995E-3</v>
      </c>
      <c r="D211" s="10">
        <f t="shared" si="73"/>
        <v>-5.753592473841857E-31</v>
      </c>
      <c r="E211" s="10">
        <f t="shared" si="74"/>
        <v>-4.3671467431187391E-83</v>
      </c>
      <c r="F211" s="10">
        <f t="shared" si="75"/>
        <v>9.7268941179733574E-162</v>
      </c>
      <c r="G211" s="10">
        <f t="shared" si="76"/>
        <v>-5.3666859328602387E-267</v>
      </c>
      <c r="H211" s="10">
        <f t="shared" si="77"/>
        <v>0</v>
      </c>
      <c r="I211" s="10">
        <f t="shared" si="78"/>
        <v>0</v>
      </c>
      <c r="J211" s="10">
        <f t="shared" si="79"/>
        <v>0</v>
      </c>
      <c r="K211" s="10">
        <f t="shared" si="80"/>
        <v>0</v>
      </c>
      <c r="L211" s="10">
        <f t="shared" si="81"/>
        <v>0</v>
      </c>
      <c r="M211" s="10">
        <f t="shared" si="82"/>
        <v>0</v>
      </c>
      <c r="N211" s="10">
        <f t="shared" si="83"/>
        <v>0</v>
      </c>
      <c r="P211" s="10">
        <f t="shared" si="84"/>
        <v>1.1921350768296017E-3</v>
      </c>
    </row>
    <row r="212" spans="1:17" s="9" customFormat="1">
      <c r="B212" s="9">
        <f t="shared" si="72"/>
        <v>0.82500000000000051</v>
      </c>
      <c r="C212" s="10">
        <f>($F$14*COS($C$14*$C$154/$C$2)-$H$14)*EXP(-POWER($C$14/$C$2,2)*$G$10*B212)</f>
        <v>1.0252340402010117E-3</v>
      </c>
      <c r="D212" s="10">
        <f t="shared" si="73"/>
        <v>-7.186226652291006E-32</v>
      </c>
      <c r="E212" s="10">
        <f t="shared" si="74"/>
        <v>-1.2549564839662976E-85</v>
      </c>
      <c r="F212" s="10">
        <f t="shared" si="75"/>
        <v>9.7559308310247629E-167</v>
      </c>
      <c r="G212" s="10">
        <f t="shared" si="76"/>
        <v>-2.8499100047270543E-275</v>
      </c>
      <c r="H212" s="10">
        <f t="shared" si="77"/>
        <v>0</v>
      </c>
      <c r="I212" s="10">
        <f t="shared" si="78"/>
        <v>0</v>
      </c>
      <c r="J212" s="10">
        <f t="shared" si="79"/>
        <v>0</v>
      </c>
      <c r="K212" s="10">
        <f t="shared" si="80"/>
        <v>0</v>
      </c>
      <c r="L212" s="10">
        <f t="shared" si="81"/>
        <v>0</v>
      </c>
      <c r="M212" s="10">
        <f t="shared" si="82"/>
        <v>0</v>
      </c>
      <c r="N212" s="10">
        <f t="shared" si="83"/>
        <v>0</v>
      </c>
      <c r="P212" s="10">
        <f t="shared" si="84"/>
        <v>9.8324143715581517E-4</v>
      </c>
    </row>
    <row r="213" spans="1:17" s="9" customFormat="1">
      <c r="B213" s="9">
        <f t="shared" si="72"/>
        <v>0.85000000000000053</v>
      </c>
      <c r="C213" s="10">
        <f>($F$14*COS($C$14*$C$154/$C$2)-$H$14)*EXP(-POWER($C$14/$C$2,2)*$G$10*B213)</f>
        <v>8.4558588259071291E-4</v>
      </c>
      <c r="D213" s="10">
        <f t="shared" si="73"/>
        <v>-8.9755841646557711E-33</v>
      </c>
      <c r="E213" s="10">
        <f t="shared" si="74"/>
        <v>-3.6062808723582007E-88</v>
      </c>
      <c r="F213" s="10">
        <f t="shared" si="75"/>
        <v>9.7850542244383317E-172</v>
      </c>
      <c r="G213" s="10">
        <f t="shared" si="76"/>
        <v>-1.5134083001416803E-283</v>
      </c>
      <c r="H213" s="10">
        <f t="shared" si="77"/>
        <v>0</v>
      </c>
      <c r="I213" s="10">
        <f t="shared" si="78"/>
        <v>0</v>
      </c>
      <c r="J213" s="10">
        <f t="shared" si="79"/>
        <v>0</v>
      </c>
      <c r="K213" s="10">
        <f t="shared" si="80"/>
        <v>0</v>
      </c>
      <c r="L213" s="10">
        <f t="shared" si="81"/>
        <v>0</v>
      </c>
      <c r="M213" s="10">
        <f t="shared" si="82"/>
        <v>0</v>
      </c>
      <c r="N213" s="10">
        <f t="shared" si="83"/>
        <v>0</v>
      </c>
      <c r="P213" s="10">
        <f t="shared" si="84"/>
        <v>8.1095149579129297E-4</v>
      </c>
    </row>
    <row r="214" spans="1:17" s="9" customFormat="1">
      <c r="B214" s="9">
        <f t="shared" si="72"/>
        <v>0.87500000000000056</v>
      </c>
      <c r="C214" s="10">
        <f>($F$14*COS($C$14*$C$154/$C$2)-$H$14)*EXP(-POWER($C$14/$C$2,2)*$G$10*B214)</f>
        <v>6.9741684025290986E-4</v>
      </c>
      <c r="D214" s="10">
        <f t="shared" si="73"/>
        <v>-1.1210488479532739E-33</v>
      </c>
      <c r="E214" s="10">
        <f t="shared" si="74"/>
        <v>-1.0363117682960143E-90</v>
      </c>
      <c r="F214" s="10">
        <f t="shared" si="75"/>
        <v>9.8142645569721736E-177</v>
      </c>
      <c r="G214" s="10">
        <f t="shared" si="76"/>
        <v>-8.0367614385663025E-292</v>
      </c>
      <c r="H214" s="10">
        <f t="shared" si="77"/>
        <v>0</v>
      </c>
      <c r="I214" s="10">
        <f t="shared" si="78"/>
        <v>0</v>
      </c>
      <c r="J214" s="10">
        <f t="shared" si="79"/>
        <v>0</v>
      </c>
      <c r="K214" s="10">
        <f t="shared" si="80"/>
        <v>0</v>
      </c>
      <c r="L214" s="10">
        <f t="shared" si="81"/>
        <v>0</v>
      </c>
      <c r="M214" s="10">
        <f t="shared" si="82"/>
        <v>0</v>
      </c>
      <c r="N214" s="10">
        <f t="shared" si="83"/>
        <v>0</v>
      </c>
      <c r="P214" s="10">
        <f t="shared" si="84"/>
        <v>6.6885131532746589E-4</v>
      </c>
    </row>
    <row r="217" spans="1:17" s="13" customFormat="1">
      <c r="A217" s="13" t="s">
        <v>103</v>
      </c>
      <c r="C217" s="14">
        <v>0.8</v>
      </c>
      <c r="G217" s="14"/>
    </row>
    <row r="218" spans="1:17" s="13" customFormat="1">
      <c r="B218" s="13" t="s">
        <v>36</v>
      </c>
      <c r="C218" s="14" t="s">
        <v>88</v>
      </c>
      <c r="D218" s="13" t="s">
        <v>89</v>
      </c>
      <c r="E218" s="13" t="s">
        <v>90</v>
      </c>
      <c r="F218" s="14" t="s">
        <v>91</v>
      </c>
      <c r="G218" s="14" t="s">
        <v>92</v>
      </c>
      <c r="H218" s="14" t="s">
        <v>93</v>
      </c>
      <c r="I218" s="14" t="s">
        <v>94</v>
      </c>
      <c r="J218" s="14" t="s">
        <v>95</v>
      </c>
      <c r="K218" s="14" t="s">
        <v>96</v>
      </c>
      <c r="L218" s="14" t="s">
        <v>97</v>
      </c>
      <c r="M218" s="14" t="s">
        <v>98</v>
      </c>
      <c r="N218" s="14" t="s">
        <v>99</v>
      </c>
      <c r="P218" s="14" t="s">
        <v>102</v>
      </c>
      <c r="Q218" s="14"/>
    </row>
    <row r="219" spans="1:17" s="13" customFormat="1">
      <c r="B219" s="13">
        <v>0</v>
      </c>
      <c r="C219" s="14"/>
      <c r="G219" s="14"/>
    </row>
    <row r="220" spans="1:17" s="13" customFormat="1">
      <c r="B220" s="13">
        <f>B219+0.002</f>
        <v>2E-3</v>
      </c>
      <c r="C220" s="14">
        <f>($F$14*COS($C$14*$C$217/$C$2)-$H$14)*EXP(-POWER($C$14/$C$2,2)*$G$10*B220)</f>
        <v>0.20749737090169676</v>
      </c>
      <c r="D220" s="14">
        <f>($F$15*COS($C$15*$C$217/$C$2)-$H$15)*EXP(-POWER($C$15/$C$2,2)*$G$10*B220)</f>
        <v>0.14352545757120624</v>
      </c>
      <c r="E220" s="14">
        <f>($F$16*COS($C$16*$C$217/$C$2)-$H$16)*EXP(-POWER($C$16/$C$2,2)*$G$10*B220)</f>
        <v>7.8024647689668006E-2</v>
      </c>
      <c r="F220" s="14">
        <f>($F$17*COS($C$17*$C$217/$C$2)-$H$17)*EXP(-POWER($C$17/$C$2,2)*$G$10*B220)</f>
        <v>2.8344038352800156E-2</v>
      </c>
      <c r="G220" s="14">
        <f>($F$18*COS($C$18*$C$217/$C$2)-$H$18)*EXP(-POWER($C$18/$C$2,2)*$G$10*B220)</f>
        <v>4.3543742841329778E-3</v>
      </c>
      <c r="H220" s="14">
        <f>($F$19*COS($C$19*$C$217/$C$2)-$H$19)*EXP(-POWER($C$19/$C$2,2)*$G$10*B220)</f>
        <v>-1.9647684386287483E-3</v>
      </c>
      <c r="I220" s="14">
        <f>($F$20*COS($C$20*$C$217/$C$2)-$H$20)*EXP(-POWER($C$20/$C$2,2)*$G$10*B220)</f>
        <v>-1.674260846777608E-3</v>
      </c>
      <c r="J220" s="14">
        <f>($F$21*COS($C$21*$C$217/$C$2)-$H$21)*EXP(-POWER($C$21/$C$2,2)*$G$10*B220)</f>
        <v>-6.1751572921191363E-4</v>
      </c>
      <c r="K220" s="14">
        <f>($F$22*COS($C$22*$C$217/$C$2)-$H$22)*EXP(-POWER($C$22/$C$2,2)*$G$10*B220)</f>
        <v>-1.3131835358349363E-4</v>
      </c>
      <c r="L220" s="14">
        <f>($F$23*COS($C$23*$C$217/$C$2)-$H$23)*EXP(-POWER($C$23/$C$2,2)*$G$10*B220)</f>
        <v>-1.1545673010653638E-5</v>
      </c>
      <c r="M220" s="14">
        <f>($F$24*COS($C$24*$C$217/$C$2)-$H$24)*EXP(-POWER($C$24/$C$2,2)*$G$10*B220)</f>
        <v>2.2859005780868393E-6</v>
      </c>
      <c r="N220" s="14">
        <f>($F$25*COS($C$25*$C$217/$C$2)-$H$25)*EXP(-POWER($C$25/$C$2,2)*$G$10*B220)</f>
        <v>1.0405052932610347E-6</v>
      </c>
      <c r="P220" s="14">
        <f>2*$C$10*$G$7*(1+$G$9)/3/$C$2*SUM(C220:N220)</f>
        <v>0.43861719672087557</v>
      </c>
    </row>
    <row r="221" spans="1:17" s="13" customFormat="1">
      <c r="B221" s="13">
        <f t="shared" ref="B221:B244" si="85">B220+0.002</f>
        <v>4.0000000000000001E-3</v>
      </c>
      <c r="C221" s="14">
        <f>($F$14*COS($C$14*$C$217/$C$2)-$H$14)*EXP(-POWER($C$14/$C$2,2)*$G$10*B221)</f>
        <v>0.20432399660004261</v>
      </c>
      <c r="D221" s="14">
        <f t="shared" ref="D221:D245" si="86">($F$15*COS($C$15*$C$217/$C$2)-$H$15)*EXP(-POWER($C$15/$C$2,2)*$G$10*B221)</f>
        <v>0.12152171365239721</v>
      </c>
      <c r="E221" s="14">
        <f t="shared" ref="E221:E245" si="87">($F$16*COS($C$16*$C$217/$C$2)-$H$16)*EXP(-POWER($C$16/$C$2,2)*$G$10*B221)</f>
        <v>4.8854692811186387E-2</v>
      </c>
      <c r="F221" s="14">
        <f t="shared" ref="F221:F245" si="88">($F$17*COS($C$17*$C$217/$C$2)-$H$17)*EXP(-POWER($C$17/$C$2,2)*$G$10*B221)</f>
        <v>1.1286656007602713E-2</v>
      </c>
      <c r="G221" s="14">
        <f t="shared" ref="G221:G245" si="89">($F$18*COS($C$18*$C$217/$C$2)-$H$18)*EXP(-POWER($C$18/$C$2,2)*$G$10*B221)</f>
        <v>9.4827817174413258E-4</v>
      </c>
      <c r="H221" s="14">
        <f t="shared" ref="H221:H245" si="90">($F$19*COS($C$19*$C$217/$C$2)-$H$19)*EXP(-POWER($C$19/$C$2,2)*$G$10*B221)</f>
        <v>-2.0123556541687464E-4</v>
      </c>
      <c r="I221" s="14">
        <f t="shared" ref="I221:I245" si="91">($F$20*COS($C$20*$C$217/$C$2)-$H$20)*EXP(-POWER($C$20/$C$2,2)*$G$10*B221)</f>
        <v>-6.9354822601042703E-5</v>
      </c>
      <c r="J221" s="14">
        <f t="shared" ref="J221:J245" si="92">($F$21*COS($C$21*$C$217/$C$2)-$H$21)*EXP(-POWER($C$21/$C$2,2)*$G$10*B221)</f>
        <v>-8.896895954896829E-6</v>
      </c>
      <c r="K221" s="14">
        <f t="shared" ref="K221:K245" si="93">($F$22*COS($C$22*$C$217/$C$2)-$H$22)*EXP(-POWER($C$22/$C$2,2)*$G$10*B221)</f>
        <v>-5.6588685220083396E-7</v>
      </c>
      <c r="L221" s="14">
        <f t="shared" ref="L221:L245" si="94">($F$23*COS($C$23*$C$217/$C$2)-$H$23)*EXP(-POWER($C$23/$C$2,2)*$G$10*B221)</f>
        <v>-1.2797167328932737E-8</v>
      </c>
      <c r="M221" s="14">
        <f t="shared" ref="M221:M245" si="95">($F$24*COS($C$24*$C$217/$C$2)-$H$24)*EXP(-POWER($C$24/$C$2,2)*$G$10*B221)</f>
        <v>5.6042703901958195E-10</v>
      </c>
      <c r="N221" s="14">
        <f t="shared" ref="N221:N245" si="96">($F$25*COS($C$25*$C$217/$C$2)-$H$25)*EXP(-POWER($C$25/$C$2,2)*$G$10*B221)</f>
        <v>4.8523253117014457E-11</v>
      </c>
      <c r="P221" s="14">
        <f t="shared" ref="P221:P245" si="97">2*$C$10*$G$7*(1+$G$9)/3/$C$2*SUM(C221:N221)</f>
        <v>0.37081824276580777</v>
      </c>
    </row>
    <row r="222" spans="1:17" s="13" customFormat="1">
      <c r="B222" s="13">
        <f t="shared" si="85"/>
        <v>6.0000000000000001E-3</v>
      </c>
      <c r="C222" s="14">
        <f>($F$14*COS($C$14*$C$217/$C$2)-$H$14)*EXP(-POWER($C$14/$C$2,2)*$G$10*B222)</f>
        <v>0.20119915450105996</v>
      </c>
      <c r="D222" s="14">
        <f t="shared" si="86"/>
        <v>0.10289134164013181</v>
      </c>
      <c r="E222" s="14">
        <f t="shared" si="87"/>
        <v>3.0590090187506781E-2</v>
      </c>
      <c r="F222" s="14">
        <f t="shared" si="88"/>
        <v>4.4943702886772819E-3</v>
      </c>
      <c r="G222" s="14">
        <f t="shared" si="89"/>
        <v>2.0651221790536666E-4</v>
      </c>
      <c r="H222" s="14">
        <f t="shared" si="90"/>
        <v>-2.0610954447594853E-5</v>
      </c>
      <c r="I222" s="14">
        <f t="shared" si="91"/>
        <v>-2.8729641664140476E-6</v>
      </c>
      <c r="J222" s="14">
        <f t="shared" si="92"/>
        <v>-1.2818257720054911E-7</v>
      </c>
      <c r="K222" s="14">
        <f t="shared" si="93"/>
        <v>-2.4385618670596899E-9</v>
      </c>
      <c r="L222" s="14">
        <f t="shared" si="94"/>
        <v>-1.4184317492240488E-11</v>
      </c>
      <c r="M222" s="14">
        <f t="shared" si="95"/>
        <v>1.3739813055523208E-13</v>
      </c>
      <c r="N222" s="14">
        <f t="shared" si="96"/>
        <v>2.2628487411905583E-15</v>
      </c>
      <c r="P222" s="14">
        <f t="shared" si="97"/>
        <v>0.32545808202819587</v>
      </c>
    </row>
    <row r="223" spans="1:17" s="13" customFormat="1">
      <c r="B223" s="13">
        <f t="shared" si="85"/>
        <v>8.0000000000000002E-3</v>
      </c>
      <c r="C223" s="14">
        <f>($F$14*COS($C$14*$C$217/$C$2)-$H$14)*EXP(-POWER($C$14/$C$2,2)*$G$10*B223)</f>
        <v>0.19812210237440586</v>
      </c>
      <c r="D223" s="14">
        <f t="shared" si="86"/>
        <v>8.7117173271506795E-2</v>
      </c>
      <c r="E223" s="14">
        <f t="shared" si="87"/>
        <v>1.9153812332753768E-2</v>
      </c>
      <c r="F223" s="14">
        <f t="shared" si="88"/>
        <v>1.7896677526221046E-3</v>
      </c>
      <c r="G223" s="14">
        <f t="shared" si="89"/>
        <v>4.4973402757709885E-5</v>
      </c>
      <c r="H223" s="14">
        <f t="shared" si="90"/>
        <v>-2.1110157260760634E-6</v>
      </c>
      <c r="I223" s="14">
        <f t="shared" si="91"/>
        <v>-1.1901008166337744E-7</v>
      </c>
      <c r="J223" s="14">
        <f t="shared" si="92"/>
        <v>-1.8467983868836081E-9</v>
      </c>
      <c r="K223" s="14">
        <f t="shared" si="93"/>
        <v>-1.0508432836617985E-11</v>
      </c>
      <c r="L223" s="14">
        <f t="shared" si="94"/>
        <v>-1.5721827928732659E-14</v>
      </c>
      <c r="M223" s="14">
        <f t="shared" si="95"/>
        <v>3.3685466556179081E-17</v>
      </c>
      <c r="N223" s="14">
        <f t="shared" si="96"/>
        <v>1.0552640428207927E-19</v>
      </c>
      <c r="P223" s="14">
        <f t="shared" si="97"/>
        <v>0.29368279456631308</v>
      </c>
    </row>
    <row r="224" spans="1:17" s="13" customFormat="1">
      <c r="B224" s="13">
        <f t="shared" si="85"/>
        <v>0.01</v>
      </c>
      <c r="C224" s="14">
        <f>($F$14*COS($C$14*$C$217/$C$2)-$H$14)*EXP(-POWER($C$14/$C$2,2)*$G$10*B224)</f>
        <v>0.19509210934108456</v>
      </c>
      <c r="D224" s="14">
        <f t="shared" si="86"/>
        <v>7.3761326831193366E-2</v>
      </c>
      <c r="E224" s="14">
        <f t="shared" si="87"/>
        <v>1.1993051495748192E-2</v>
      </c>
      <c r="F224" s="14">
        <f t="shared" si="88"/>
        <v>7.1264948347593516E-4</v>
      </c>
      <c r="G224" s="14">
        <f t="shared" si="89"/>
        <v>9.7941273214838933E-6</v>
      </c>
      <c r="H224" s="14">
        <f t="shared" si="90"/>
        <v>-2.1621450899186615E-7</v>
      </c>
      <c r="I224" s="14">
        <f t="shared" si="91"/>
        <v>-4.9298907738212929E-9</v>
      </c>
      <c r="J224" s="14">
        <f t="shared" si="92"/>
        <v>-2.6607861663287578E-11</v>
      </c>
      <c r="K224" s="14">
        <f t="shared" si="93"/>
        <v>-4.5283723235965818E-14</v>
      </c>
      <c r="L224" s="14">
        <f t="shared" si="94"/>
        <v>-1.7425996954445966E-17</v>
      </c>
      <c r="M224" s="14">
        <f t="shared" si="95"/>
        <v>8.2585596508630662E-21</v>
      </c>
      <c r="N224" s="14">
        <f t="shared" si="96"/>
        <v>4.9211517314435435E-24</v>
      </c>
      <c r="P224" s="14">
        <f t="shared" si="97"/>
        <v>0.27003592577768204</v>
      </c>
    </row>
    <row r="225" spans="2:16" s="13" customFormat="1">
      <c r="B225" s="13">
        <f t="shared" si="85"/>
        <v>1.2E-2</v>
      </c>
      <c r="C225" s="14">
        <f>($F$14*COS($C$14*$C$217/$C$2)-$H$14)*EXP(-POWER($C$14/$C$2,2)*$G$10*B225)</f>
        <v>0.19210845569984494</v>
      </c>
      <c r="D225" s="14">
        <f t="shared" si="86"/>
        <v>6.2453051810366929E-2</v>
      </c>
      <c r="E225" s="14">
        <f t="shared" si="87"/>
        <v>7.5093815101084311E-3</v>
      </c>
      <c r="F225" s="14">
        <f t="shared" si="88"/>
        <v>2.8377853126895748E-4</v>
      </c>
      <c r="G225" s="14">
        <f t="shared" si="89"/>
        <v>2.132925776291023E-6</v>
      </c>
      <c r="H225" s="14">
        <f t="shared" si="90"/>
        <v>-2.2145128205884972E-8</v>
      </c>
      <c r="I225" s="14">
        <f t="shared" si="91"/>
        <v>-2.0421650588016726E-10</v>
      </c>
      <c r="J225" s="14">
        <f t="shared" si="92"/>
        <v>-3.8335440799649563E-13</v>
      </c>
      <c r="K225" s="14">
        <f t="shared" si="93"/>
        <v>-1.951400006065533E-16</v>
      </c>
      <c r="L225" s="14">
        <f t="shared" si="94"/>
        <v>-1.9314889542926051E-20</v>
      </c>
      <c r="M225" s="14">
        <f t="shared" si="95"/>
        <v>2.0247250366301672E-24</v>
      </c>
      <c r="N225" s="14">
        <f t="shared" si="96"/>
        <v>2.2949454715763965E-28</v>
      </c>
      <c r="P225" s="14">
        <f t="shared" si="97"/>
        <v>0.25161089610642523</v>
      </c>
    </row>
    <row r="226" spans="2:16" s="13" customFormat="1">
      <c r="B226" s="13">
        <f t="shared" si="85"/>
        <v>1.4E-2</v>
      </c>
      <c r="C226" s="14">
        <f>($F$14*COS($C$14*$C$217/$C$2)-$H$14)*EXP(-POWER($C$14/$C$2,2)*$G$10*B226)</f>
        <v>0.18917043275623299</v>
      </c>
      <c r="D226" s="14">
        <f t="shared" si="86"/>
        <v>5.2878437088782398E-2</v>
      </c>
      <c r="E226" s="14">
        <f t="shared" si="87"/>
        <v>4.7019568526283891E-3</v>
      </c>
      <c r="F226" s="14">
        <f t="shared" si="88"/>
        <v>1.1300121122151364E-4</v>
      </c>
      <c r="G226" s="14">
        <f t="shared" si="89"/>
        <v>4.6450002310950176E-7</v>
      </c>
      <c r="H226" s="14">
        <f t="shared" si="90"/>
        <v>-2.2681489116603725E-9</v>
      </c>
      <c r="I226" s="14">
        <f t="shared" si="91"/>
        <v>-8.4594939700009035E-12</v>
      </c>
      <c r="J226" s="14">
        <f t="shared" si="92"/>
        <v>-5.5232022772094383E-15</v>
      </c>
      <c r="K226" s="14">
        <f t="shared" si="93"/>
        <v>-8.4091185785009099E-19</v>
      </c>
      <c r="L226" s="14">
        <f t="shared" si="94"/>
        <v>-2.1408528822234901E-23</v>
      </c>
      <c r="M226" s="14">
        <f t="shared" si="95"/>
        <v>4.9639545480894863E-28</v>
      </c>
      <c r="N226" s="14">
        <f t="shared" si="96"/>
        <v>1.070232133640001E-32</v>
      </c>
      <c r="P226" s="14">
        <f t="shared" si="97"/>
        <v>0.23675296556142203</v>
      </c>
    </row>
    <row r="227" spans="2:16" s="13" customFormat="1">
      <c r="B227" s="13">
        <f t="shared" si="85"/>
        <v>1.6E-2</v>
      </c>
      <c r="C227" s="14">
        <f>($F$14*COS($C$14*$C$217/$C$2)-$H$14)*EXP(-POWER($C$14/$C$2,2)*$G$10*B227)</f>
        <v>0.18627734265425852</v>
      </c>
      <c r="D227" s="14">
        <f t="shared" si="86"/>
        <v>4.4771696945131091E-2</v>
      </c>
      <c r="E227" s="14">
        <f t="shared" si="87"/>
        <v>2.9441037473217735E-3</v>
      </c>
      <c r="F227" s="14">
        <f t="shared" si="88"/>
        <v>4.4997321257635142E-5</v>
      </c>
      <c r="G227" s="14">
        <f t="shared" si="89"/>
        <v>1.0115695251426708E-7</v>
      </c>
      <c r="H227" s="14">
        <f t="shared" si="90"/>
        <v>-2.3230840831614616E-10</v>
      </c>
      <c r="I227" s="14">
        <f t="shared" si="91"/>
        <v>-3.5042729734331227E-13</v>
      </c>
      <c r="J227" s="14">
        <f t="shared" si="92"/>
        <v>-7.9575877461282491E-17</v>
      </c>
      <c r="K227" s="14">
        <f t="shared" si="93"/>
        <v>-3.6237201520698844E-21</v>
      </c>
      <c r="L227" s="14">
        <f t="shared" si="94"/>
        <v>-2.3729108329295158E-26</v>
      </c>
      <c r="M227" s="14">
        <f t="shared" si="95"/>
        <v>1.21699708897309E-31</v>
      </c>
      <c r="N227" s="14">
        <f t="shared" si="96"/>
        <v>4.9909543998397179E-37</v>
      </c>
      <c r="P227" s="14">
        <f t="shared" si="97"/>
        <v>0.22445225966890317</v>
      </c>
    </row>
    <row r="228" spans="2:16" s="13" customFormat="1">
      <c r="B228" s="13">
        <f t="shared" si="85"/>
        <v>1.8000000000000002E-2</v>
      </c>
      <c r="C228" s="14">
        <f>($F$14*COS($C$14*$C$217/$C$2)-$H$14)*EXP(-POWER($C$14/$C$2,2)*$G$10*B228)</f>
        <v>0.18342849821063667</v>
      </c>
      <c r="D228" s="14">
        <f t="shared" si="86"/>
        <v>3.7907793000407988E-2</v>
      </c>
      <c r="E228" s="14">
        <f t="shared" si="87"/>
        <v>1.8434339460492593E-3</v>
      </c>
      <c r="F228" s="14">
        <f t="shared" si="88"/>
        <v>1.7918028474878312E-5</v>
      </c>
      <c r="G228" s="14">
        <f t="shared" si="89"/>
        <v>2.2029555506741911E-8</v>
      </c>
      <c r="H228" s="14">
        <f t="shared" si="90"/>
        <v>-2.379349799166186E-11</v>
      </c>
      <c r="I228" s="14">
        <f t="shared" si="91"/>
        <v>-1.4516150866565967E-14</v>
      </c>
      <c r="J228" s="14">
        <f t="shared" si="92"/>
        <v>-1.1464943624936986E-18</v>
      </c>
      <c r="K228" s="14">
        <f t="shared" si="93"/>
        <v>-1.5615605390664156E-23</v>
      </c>
      <c r="L228" s="14">
        <f t="shared" si="94"/>
        <v>-2.6301227271563644E-29</v>
      </c>
      <c r="M228" s="14">
        <f t="shared" si="95"/>
        <v>2.9836734003517415E-35</v>
      </c>
      <c r="N228" s="14">
        <f t="shared" si="96"/>
        <v>2.3274974688489121E-41</v>
      </c>
      <c r="P228" s="14">
        <f t="shared" si="97"/>
        <v>0.21405570288078282</v>
      </c>
    </row>
    <row r="229" spans="2:16" s="13" customFormat="1">
      <c r="B229" s="13">
        <f t="shared" si="85"/>
        <v>2.0000000000000004E-2</v>
      </c>
      <c r="C229" s="14">
        <f>($F$14*COS($C$14*$C$217/$C$2)-$H$14)*EXP(-POWER($C$14/$C$2,2)*$G$10*B229)</f>
        <v>0.18062322275156392</v>
      </c>
      <c r="D229" s="14">
        <f t="shared" si="86"/>
        <v>3.2096187283740085E-2</v>
      </c>
      <c r="E229" s="14">
        <f t="shared" si="87"/>
        <v>1.1542557617197087E-3</v>
      </c>
      <c r="F229" s="14">
        <f t="shared" si="88"/>
        <v>7.1349968276627989E-6</v>
      </c>
      <c r="G229" s="14">
        <f t="shared" si="89"/>
        <v>4.7975082657435447E-9</v>
      </c>
      <c r="H229" s="14">
        <f t="shared" si="90"/>
        <v>-2.4369782858172555E-12</v>
      </c>
      <c r="I229" s="14">
        <f t="shared" si="91"/>
        <v>-6.0131912547458566E-16</v>
      </c>
      <c r="J229" s="14">
        <f t="shared" si="92"/>
        <v>-1.651818823951247E-20</v>
      </c>
      <c r="K229" s="14">
        <f t="shared" si="93"/>
        <v>-6.7291932457216102E-26</v>
      </c>
      <c r="L229" s="14">
        <f t="shared" si="94"/>
        <v>-2.9152151289917257E-32</v>
      </c>
      <c r="M229" s="14">
        <f t="shared" si="95"/>
        <v>7.3149780230602016E-39</v>
      </c>
      <c r="N229" s="14">
        <f t="shared" si="96"/>
        <v>1.0854125350598559E-45</v>
      </c>
      <c r="P229" s="14">
        <f t="shared" si="97"/>
        <v>0.20512045291245271</v>
      </c>
    </row>
    <row r="230" spans="2:16" s="13" customFormat="1">
      <c r="B230" s="13">
        <f t="shared" si="85"/>
        <v>2.2000000000000006E-2</v>
      </c>
      <c r="C230" s="14">
        <f>($F$14*COS($C$14*$C$217/$C$2)-$H$14)*EXP(-POWER($C$14/$C$2,2)*$G$10*B230)</f>
        <v>0.17786084995199092</v>
      </c>
      <c r="D230" s="14">
        <f t="shared" si="86"/>
        <v>2.7175553009425559E-2</v>
      </c>
      <c r="E230" s="14">
        <f t="shared" si="87"/>
        <v>7.2273073104597331E-4</v>
      </c>
      <c r="F230" s="14">
        <f t="shared" si="88"/>
        <v>2.8411708242418034E-6</v>
      </c>
      <c r="G230" s="14">
        <f t="shared" si="89"/>
        <v>1.0447821134127637E-9</v>
      </c>
      <c r="H230" s="14">
        <f t="shared" si="90"/>
        <v>-2.4960025497831428E-13</v>
      </c>
      <c r="I230" s="14">
        <f t="shared" si="91"/>
        <v>-2.4909130112055698E-17</v>
      </c>
      <c r="J230" s="14">
        <f t="shared" si="92"/>
        <v>-2.3798681584661149E-22</v>
      </c>
      <c r="K230" s="14">
        <f t="shared" si="93"/>
        <v>-2.8997941869955956E-28</v>
      </c>
      <c r="L230" s="14">
        <f t="shared" si="94"/>
        <v>-3.2312101486954436E-35</v>
      </c>
      <c r="M230" s="14">
        <f t="shared" si="95"/>
        <v>1.7933901033386031E-42</v>
      </c>
      <c r="N230" s="14">
        <f t="shared" si="96"/>
        <v>5.0617471642093671E-50</v>
      </c>
      <c r="P230" s="14">
        <f t="shared" si="97"/>
        <v>0.19733416270879758</v>
      </c>
    </row>
    <row r="231" spans="2:16" s="13" customFormat="1">
      <c r="B231" s="13">
        <f t="shared" si="85"/>
        <v>2.4000000000000007E-2</v>
      </c>
      <c r="C231" s="14">
        <f>($F$14*COS($C$14*$C$217/$C$2)-$H$14)*EXP(-POWER($C$14/$C$2,2)*$G$10*B231)</f>
        <v>0.17514072367735295</v>
      </c>
      <c r="D231" s="14">
        <f t="shared" si="86"/>
        <v>2.3009296239439248E-2</v>
      </c>
      <c r="E231" s="14">
        <f t="shared" si="87"/>
        <v>4.5253376844315798E-4</v>
      </c>
      <c r="F231" s="14">
        <f t="shared" si="88"/>
        <v>1.1313602300741406E-6</v>
      </c>
      <c r="G231" s="14">
        <f t="shared" si="89"/>
        <v>2.2752845936745186E-10</v>
      </c>
      <c r="H231" s="14">
        <f t="shared" si="90"/>
        <v>-2.5564563971626329E-14</v>
      </c>
      <c r="I231" s="14">
        <f t="shared" si="91"/>
        <v>-1.0318393955116953E-18</v>
      </c>
      <c r="J231" s="14">
        <f t="shared" si="92"/>
        <v>-3.4288097275298413E-24</v>
      </c>
      <c r="K231" s="14">
        <f t="shared" si="93"/>
        <v>-1.2496009580761835E-30</v>
      </c>
      <c r="L231" s="14">
        <f t="shared" si="94"/>
        <v>-3.5814574784549509E-38</v>
      </c>
      <c r="M231" s="14">
        <f t="shared" si="95"/>
        <v>4.3967979843736244E-46</v>
      </c>
      <c r="N231" s="14">
        <f t="shared" si="96"/>
        <v>2.3605111906109534E-54</v>
      </c>
      <c r="P231" s="14">
        <f t="shared" si="97"/>
        <v>0.19046906879325631</v>
      </c>
    </row>
    <row r="232" spans="2:16" s="13" customFormat="1">
      <c r="B232" s="13">
        <f t="shared" si="85"/>
        <v>2.6000000000000009E-2</v>
      </c>
      <c r="C232" s="14">
        <f>($F$14*COS($C$14*$C$217/$C$2)-$H$14)*EXP(-POWER($C$14/$C$2,2)*$G$10*B232)</f>
        <v>0.17246219782772121</v>
      </c>
      <c r="D232" s="14">
        <f t="shared" si="86"/>
        <v>1.9481764115366725E-2</v>
      </c>
      <c r="E232" s="14">
        <f t="shared" si="87"/>
        <v>2.8335146519228182E-4</v>
      </c>
      <c r="F232" s="14">
        <f t="shared" si="88"/>
        <v>4.5051003595849962E-7</v>
      </c>
      <c r="G232" s="14">
        <f t="shared" si="89"/>
        <v>4.9550235553921167E-11</v>
      </c>
      <c r="H232" s="14">
        <f t="shared" si="90"/>
        <v>-2.6183744528472384E-15</v>
      </c>
      <c r="I232" s="14">
        <f t="shared" si="91"/>
        <v>-4.2743063821993664E-20</v>
      </c>
      <c r="J232" s="14">
        <f t="shared" si="92"/>
        <v>-4.9400787626742708E-26</v>
      </c>
      <c r="K232" s="14">
        <f t="shared" si="93"/>
        <v>-5.3848737314794082E-33</v>
      </c>
      <c r="L232" s="14">
        <f t="shared" si="94"/>
        <v>-3.9696699006592174E-41</v>
      </c>
      <c r="M232" s="14">
        <f t="shared" si="95"/>
        <v>1.077949102061148E-49</v>
      </c>
      <c r="N232" s="14">
        <f t="shared" si="96"/>
        <v>1.1008082585392819E-58</v>
      </c>
      <c r="P232" s="14">
        <f t="shared" si="97"/>
        <v>0.1843542991100392</v>
      </c>
    </row>
    <row r="233" spans="2:16" s="13" customFormat="1">
      <c r="B233" s="13">
        <f t="shared" si="85"/>
        <v>2.8000000000000011E-2</v>
      </c>
      <c r="C233" s="14">
        <f>($F$14*COS($C$14*$C$217/$C$2)-$H$14)*EXP(-POWER($C$14/$C$2,2)*$G$10*B233)</f>
        <v>0.16982463618433749</v>
      </c>
      <c r="D233" s="14">
        <f t="shared" si="86"/>
        <v>1.6495034402496809E-2</v>
      </c>
      <c r="E233" s="14">
        <f t="shared" si="87"/>
        <v>1.7741892080855363E-4</v>
      </c>
      <c r="F233" s="14">
        <f t="shared" si="88"/>
        <v>1.7939404895470639E-7</v>
      </c>
      <c r="G233" s="14">
        <f t="shared" si="89"/>
        <v>1.0790851615990396E-11</v>
      </c>
      <c r="H233" s="14">
        <f t="shared" si="90"/>
        <v>-2.6817921803525794E-16</v>
      </c>
      <c r="I233" s="14">
        <f t="shared" si="91"/>
        <v>-1.7705948356284954E-21</v>
      </c>
      <c r="J233" s="14">
        <f t="shared" si="92"/>
        <v>-7.1174489460535783E-28</v>
      </c>
      <c r="K233" s="14">
        <f t="shared" si="93"/>
        <v>-2.3204899865488675E-35</v>
      </c>
      <c r="L233" s="14">
        <f t="shared" si="94"/>
        <v>-4.3999626450955151E-44</v>
      </c>
      <c r="M233" s="14">
        <f t="shared" si="95"/>
        <v>2.6427738339676203E-53</v>
      </c>
      <c r="N233" s="14">
        <f t="shared" si="96"/>
        <v>5.1335440682858403E-63</v>
      </c>
      <c r="P233" s="14">
        <f t="shared" si="97"/>
        <v>0.17885851963634669</v>
      </c>
    </row>
    <row r="234" spans="2:16" s="13" customFormat="1">
      <c r="B234" s="13">
        <f t="shared" si="85"/>
        <v>3.0000000000000013E-2</v>
      </c>
      <c r="C234" s="14">
        <f>($F$14*COS($C$14*$C$217/$C$2)-$H$14)*EXP(-POWER($C$14/$C$2,2)*$G$10*B234)</f>
        <v>0.16722741225849577</v>
      </c>
      <c r="D234" s="14">
        <f t="shared" si="86"/>
        <v>1.3966197225688528E-2</v>
      </c>
      <c r="E234" s="14">
        <f t="shared" si="87"/>
        <v>1.1108985598331469E-4</v>
      </c>
      <c r="F234" s="14">
        <f t="shared" si="88"/>
        <v>7.1435089635446495E-8</v>
      </c>
      <c r="G234" s="14">
        <f t="shared" si="89"/>
        <v>2.3499883965558312E-12</v>
      </c>
      <c r="H234" s="14">
        <f t="shared" si="90"/>
        <v>-2.7467459021300791E-17</v>
      </c>
      <c r="I234" s="14">
        <f t="shared" si="91"/>
        <v>-7.334537563826071E-23</v>
      </c>
      <c r="J234" s="14">
        <f t="shared" si="92"/>
        <v>-1.0254508467038186E-29</v>
      </c>
      <c r="K234" s="14">
        <f t="shared" si="93"/>
        <v>-9.9996286750335512E-38</v>
      </c>
      <c r="L234" s="14">
        <f t="shared" si="94"/>
        <v>-4.8768970122732343E-47</v>
      </c>
      <c r="M234" s="14">
        <f t="shared" si="95"/>
        <v>6.4792053021329231E-57</v>
      </c>
      <c r="N234" s="14">
        <f t="shared" si="96"/>
        <v>2.3939931860614383E-67</v>
      </c>
      <c r="P234" s="14">
        <f t="shared" si="97"/>
        <v>0.17387870124525764</v>
      </c>
    </row>
    <row r="235" spans="2:16" s="13" customFormat="1">
      <c r="B235" s="13">
        <f t="shared" si="85"/>
        <v>3.2000000000000015E-2</v>
      </c>
      <c r="C235" s="14">
        <f>($F$14*COS($C$14*$C$217/$C$2)-$H$14)*EXP(-POWER($C$14/$C$2,2)*$G$10*B235)</f>
        <v>0.16466990914273513</v>
      </c>
      <c r="D235" s="14">
        <f t="shared" si="86"/>
        <v>1.1825053539585533E-2</v>
      </c>
      <c r="E235" s="14">
        <f t="shared" si="87"/>
        <v>6.9558286377529492E-5</v>
      </c>
      <c r="F235" s="14">
        <f t="shared" si="88"/>
        <v>2.8445603747494825E-8</v>
      </c>
      <c r="G235" s="14">
        <f t="shared" si="89"/>
        <v>5.1177105018881059E-13</v>
      </c>
      <c r="H235" s="14">
        <f t="shared" si="90"/>
        <v>-2.813272820370623E-18</v>
      </c>
      <c r="I235" s="14">
        <f t="shared" si="91"/>
        <v>-3.0382694105215941E-24</v>
      </c>
      <c r="J235" s="14">
        <f t="shared" si="92"/>
        <v>-1.4774246320216072E-31</v>
      </c>
      <c r="K235" s="14">
        <f t="shared" si="93"/>
        <v>-4.309114636054305E-40</v>
      </c>
      <c r="L235" s="14">
        <f t="shared" si="94"/>
        <v>-5.4055287253020041E-50</v>
      </c>
      <c r="M235" s="14">
        <f t="shared" si="95"/>
        <v>1.5884863399060625E-60</v>
      </c>
      <c r="N235" s="14">
        <f t="shared" si="96"/>
        <v>1.1164223582524584E-71</v>
      </c>
      <c r="P235" s="14">
        <f t="shared" si="97"/>
        <v>0.16933263480341773</v>
      </c>
    </row>
    <row r="236" spans="2:16" s="13" customFormat="1">
      <c r="B236" s="13">
        <f t="shared" si="85"/>
        <v>3.4000000000000016E-2</v>
      </c>
      <c r="C236" s="14">
        <f>($F$14*COS($C$14*$C$217/$C$2)-$H$14)*EXP(-POWER($C$14/$C$2,2)*$G$10*B236)</f>
        <v>0.1621515193643083</v>
      </c>
      <c r="D236" s="14">
        <f t="shared" si="86"/>
        <v>1.0012166444052967E-2</v>
      </c>
      <c r="E236" s="14">
        <f t="shared" si="87"/>
        <v>4.3553528456325589E-5</v>
      </c>
      <c r="F236" s="14">
        <f t="shared" si="88"/>
        <v>1.1327099562537481E-8</v>
      </c>
      <c r="G236" s="14">
        <f t="shared" si="89"/>
        <v>1.1145144724766113E-13</v>
      </c>
      <c r="H236" s="14">
        <f t="shared" si="90"/>
        <v>-2.8814110383120788E-19</v>
      </c>
      <c r="I236" s="14">
        <f t="shared" si="91"/>
        <v>-1.2585770991805828E-25</v>
      </c>
      <c r="J236" s="14">
        <f t="shared" si="92"/>
        <v>-2.128608650839265E-33</v>
      </c>
      <c r="K236" s="14">
        <f t="shared" si="93"/>
        <v>-1.8569158465871859E-42</v>
      </c>
      <c r="L236" s="14">
        <f t="shared" si="94"/>
        <v>-5.9914615228762267E-53</v>
      </c>
      <c r="M236" s="14">
        <f t="shared" si="95"/>
        <v>3.8944418866269069E-64</v>
      </c>
      <c r="N236" s="14">
        <f t="shared" si="96"/>
        <v>5.2063593550010774E-76</v>
      </c>
      <c r="P236" s="14">
        <f t="shared" si="97"/>
        <v>0.1651538068306368</v>
      </c>
    </row>
    <row r="237" spans="2:16" s="13" customFormat="1">
      <c r="B237" s="13">
        <f t="shared" si="85"/>
        <v>3.6000000000000018E-2</v>
      </c>
      <c r="C237" s="14">
        <f>($F$14*COS($C$14*$C$217/$C$2)-$H$14)*EXP(-POWER($C$14/$C$2,2)*$G$10*B237)</f>
        <v>0.15967164474089127</v>
      </c>
      <c r="D237" s="14">
        <f t="shared" si="86"/>
        <v>8.477211250489931E-3</v>
      </c>
      <c r="E237" s="14">
        <f t="shared" si="87"/>
        <v>2.7270796044348069E-5</v>
      </c>
      <c r="F237" s="14">
        <f t="shared" si="88"/>
        <v>4.5104749977731202E-9</v>
      </c>
      <c r="G237" s="14">
        <f t="shared" si="89"/>
        <v>2.4271449291661833E-14</v>
      </c>
      <c r="H237" s="14">
        <f t="shared" si="90"/>
        <v>-2.9511995820628979E-20</v>
      </c>
      <c r="I237" s="14">
        <f t="shared" si="91"/>
        <v>-5.21354791348107E-27</v>
      </c>
      <c r="J237" s="14">
        <f t="shared" si="92"/>
        <v>-3.0668060422330162E-35</v>
      </c>
      <c r="K237" s="14">
        <f t="shared" si="93"/>
        <v>-8.0019603852172823E-45</v>
      </c>
      <c r="L237" s="14">
        <f t="shared" si="94"/>
        <v>-6.6409065614762293E-56</v>
      </c>
      <c r="M237" s="14">
        <f t="shared" si="95"/>
        <v>9.547880411241712E-68</v>
      </c>
      <c r="N237" s="14">
        <f t="shared" si="96"/>
        <v>2.4279500972944901E-80</v>
      </c>
      <c r="P237" s="14">
        <f t="shared" si="97"/>
        <v>0.16128779824775999</v>
      </c>
    </row>
    <row r="238" spans="2:16" s="13" customFormat="1">
      <c r="B238" s="13">
        <f t="shared" si="85"/>
        <v>3.800000000000002E-2</v>
      </c>
      <c r="C238" s="14">
        <f>($F$14*COS($C$14*$C$217/$C$2)-$H$14)*EXP(-POWER($C$14/$C$2,2)*$G$10*B238)</f>
        <v>0.15722969623849969</v>
      </c>
      <c r="D238" s="14">
        <f t="shared" si="86"/>
        <v>7.1775784978203539E-3</v>
      </c>
      <c r="E238" s="14">
        <f t="shared" si="87"/>
        <v>1.7075455037774742E-5</v>
      </c>
      <c r="F238" s="14">
        <f t="shared" si="88"/>
        <v>1.796080681838642E-9</v>
      </c>
      <c r="G238" s="14">
        <f t="shared" si="89"/>
        <v>5.285738904840217E-15</v>
      </c>
      <c r="H238" s="14">
        <f t="shared" si="90"/>
        <v>-3.0226784229543064E-21</v>
      </c>
      <c r="I238" s="14">
        <f t="shared" si="91"/>
        <v>-2.1596676011234685E-28</v>
      </c>
      <c r="J238" s="14">
        <f t="shared" si="92"/>
        <v>-4.4185197203669299E-37</v>
      </c>
      <c r="K238" s="14">
        <f t="shared" si="93"/>
        <v>-3.4482645039767784E-47</v>
      </c>
      <c r="L238" s="14">
        <f t="shared" si="94"/>
        <v>-7.3607482564766362E-59</v>
      </c>
      <c r="M238" s="14">
        <f t="shared" si="95"/>
        <v>2.3408237432021706E-71</v>
      </c>
      <c r="N238" s="14">
        <f t="shared" si="96"/>
        <v>1.1322579316945626E-84</v>
      </c>
      <c r="P238" s="14">
        <f t="shared" si="97"/>
        <v>0.15768968821972626</v>
      </c>
    </row>
    <row r="239" spans="2:16" s="13" customFormat="1">
      <c r="B239" s="13">
        <f t="shared" si="85"/>
        <v>4.0000000000000022E-2</v>
      </c>
      <c r="C239" s="14">
        <f>($F$14*COS($C$14*$C$217/$C$2)-$H$14)*EXP(-POWER($C$14/$C$2,2)*$G$10*B239)</f>
        <v>0.15482509383157803</v>
      </c>
      <c r="D239" s="14">
        <f t="shared" si="86"/>
        <v>6.0771911387009101E-3</v>
      </c>
      <c r="E239" s="14">
        <f t="shared" si="87"/>
        <v>1.0691699804908905E-5</v>
      </c>
      <c r="F239" s="14">
        <f t="shared" si="88"/>
        <v>7.1520312545056149E-10</v>
      </c>
      <c r="G239" s="14">
        <f t="shared" si="89"/>
        <v>1.1511070243234126E-15</v>
      </c>
      <c r="H239" s="14">
        <f t="shared" si="90"/>
        <v>-3.0958885004337681E-22</v>
      </c>
      <c r="I239" s="14">
        <f t="shared" si="91"/>
        <v>-8.9462381946887077E-30</v>
      </c>
      <c r="J239" s="14">
        <f t="shared" si="92"/>
        <v>-6.3660095390499663E-39</v>
      </c>
      <c r="K239" s="14">
        <f t="shared" si="93"/>
        <v>-1.4859518814105593E-49</v>
      </c>
      <c r="L239" s="14">
        <f t="shared" si="94"/>
        <v>-8.1586172601079094E-62</v>
      </c>
      <c r="M239" s="14">
        <f t="shared" si="95"/>
        <v>5.7389237827982572E-75</v>
      </c>
      <c r="N239" s="14">
        <f t="shared" si="96"/>
        <v>5.280207469312545E-89</v>
      </c>
      <c r="P239" s="14">
        <f t="shared" si="97"/>
        <v>0.15432213615372284</v>
      </c>
    </row>
    <row r="240" spans="2:16" s="13" customFormat="1">
      <c r="B240" s="13">
        <f t="shared" si="85"/>
        <v>4.2000000000000023E-2</v>
      </c>
      <c r="C240" s="14">
        <f>($F$14*COS($C$14*$C$217/$C$2)-$H$14)*EXP(-POWER($C$14/$C$2,2)*$G$10*B240)</f>
        <v>0.15245726636522866</v>
      </c>
      <c r="D240" s="14">
        <f t="shared" si="86"/>
        <v>5.1455030617248224E-3</v>
      </c>
      <c r="E240" s="14">
        <f t="shared" si="87"/>
        <v>6.6945474931944307E-6</v>
      </c>
      <c r="F240" s="14">
        <f t="shared" si="88"/>
        <v>2.8479539690311387E-10</v>
      </c>
      <c r="G240" s="14">
        <f t="shared" si="89"/>
        <v>2.5068347213165302E-16</v>
      </c>
      <c r="H240" s="14">
        <f t="shared" si="90"/>
        <v>-3.1708717455131461E-23</v>
      </c>
      <c r="I240" s="14">
        <f t="shared" si="91"/>
        <v>-3.7059026025335093E-31</v>
      </c>
      <c r="J240" s="14">
        <f t="shared" si="92"/>
        <v>-9.171867506774225E-41</v>
      </c>
      <c r="K240" s="14">
        <f t="shared" si="93"/>
        <v>-6.4033747739509813E-52</v>
      </c>
      <c r="L240" s="14">
        <f t="shared" si="94"/>
        <v>-9.0429713498709403E-65</v>
      </c>
      <c r="M240" s="14">
        <f t="shared" si="95"/>
        <v>1.4069938533566841E-78</v>
      </c>
      <c r="N240" s="14">
        <f t="shared" si="96"/>
        <v>2.4623886606171145E-93</v>
      </c>
      <c r="P240" s="14">
        <f t="shared" si="97"/>
        <v>0.1511539317571155</v>
      </c>
    </row>
    <row r="241" spans="2:16" s="13" customFormat="1">
      <c r="B241" s="13">
        <f t="shared" si="85"/>
        <v>4.4000000000000025E-2</v>
      </c>
      <c r="C241" s="14">
        <f>($F$14*COS($C$14*$C$217/$C$2)-$H$14)*EXP(-POWER($C$14/$C$2,2)*$G$10*B241)</f>
        <v>0.15012565141954792</v>
      </c>
      <c r="D241" s="14">
        <f t="shared" si="86"/>
        <v>4.3566511491819207E-3</v>
      </c>
      <c r="E241" s="14">
        <f t="shared" si="87"/>
        <v>4.191753131532836E-6</v>
      </c>
      <c r="F241" s="14">
        <f t="shared" si="88"/>
        <v>1.134061292672704E-10</v>
      </c>
      <c r="G241" s="14">
        <f t="shared" si="89"/>
        <v>5.4592841388417241E-17</v>
      </c>
      <c r="H241" s="14">
        <f t="shared" si="90"/>
        <v>-3.2476711047845707E-24</v>
      </c>
      <c r="I241" s="14">
        <f t="shared" si="91"/>
        <v>-1.535138434791286E-32</v>
      </c>
      <c r="J241" s="14">
        <f t="shared" si="92"/>
        <v>-1.3214424679353558E-42</v>
      </c>
      <c r="K241" s="14">
        <f t="shared" si="93"/>
        <v>-2.7593900588994532E-54</v>
      </c>
      <c r="L241" s="14">
        <f t="shared" si="94"/>
        <v>-1.0023185084858982E-67</v>
      </c>
      <c r="M241" s="14">
        <f t="shared" si="95"/>
        <v>3.4494824784347231E-82</v>
      </c>
      <c r="N241" s="14">
        <f t="shared" si="96"/>
        <v>1.148318120296321E-97</v>
      </c>
      <c r="P241" s="14">
        <f t="shared" si="97"/>
        <v>0.14815887578207476</v>
      </c>
    </row>
    <row r="242" spans="2:16" s="13" customFormat="1">
      <c r="B242" s="13">
        <f t="shared" si="85"/>
        <v>4.6000000000000027E-2</v>
      </c>
      <c r="C242" s="14">
        <f>($F$14*COS($C$14*$C$217/$C$2)-$H$14)*EXP(-POWER($C$14/$C$2,2)*$G$10*B242)</f>
        <v>0.14782969517603686</v>
      </c>
      <c r="D242" s="14">
        <f t="shared" si="86"/>
        <v>3.6887373319929085E-3</v>
      </c>
      <c r="E242" s="14">
        <f t="shared" si="87"/>
        <v>2.6246425667421879E-6</v>
      </c>
      <c r="F242" s="14">
        <f t="shared" si="88"/>
        <v>4.5158560479683884E-11</v>
      </c>
      <c r="G242" s="14">
        <f t="shared" si="89"/>
        <v>1.1889010095151623E-17</v>
      </c>
      <c r="H242" s="14">
        <f t="shared" si="90"/>
        <v>-3.3263305650180887E-25</v>
      </c>
      <c r="I242" s="14">
        <f t="shared" si="91"/>
        <v>-6.3591795757459166E-34</v>
      </c>
      <c r="J242" s="14">
        <f t="shared" si="92"/>
        <v>-1.9038763858869039E-44</v>
      </c>
      <c r="K242" s="14">
        <f t="shared" si="93"/>
        <v>-1.1890969630776303E-56</v>
      </c>
      <c r="L242" s="14">
        <f t="shared" si="94"/>
        <v>-1.1109649180385091E-70</v>
      </c>
      <c r="M242" s="14">
        <f t="shared" si="95"/>
        <v>8.456987456370701E-86</v>
      </c>
      <c r="N242" s="14">
        <f t="shared" si="96"/>
        <v>5.3551030610675597E-102</v>
      </c>
      <c r="P242" s="14">
        <f t="shared" si="97"/>
        <v>0.14531490000791691</v>
      </c>
    </row>
    <row r="243" spans="2:16" s="13" customFormat="1">
      <c r="B243" s="13">
        <f t="shared" si="85"/>
        <v>4.8000000000000029E-2</v>
      </c>
      <c r="C243" s="14">
        <f>($F$14*COS($C$14*$C$217/$C$2)-$H$14)*EXP(-POWER($C$14/$C$2,2)*$G$10*B243)</f>
        <v>0.14556885228605518</v>
      </c>
      <c r="D243" s="14">
        <f t="shared" si="86"/>
        <v>3.1232207120813872E-3</v>
      </c>
      <c r="E243" s="14">
        <f t="shared" si="87"/>
        <v>1.6434051307396406E-6</v>
      </c>
      <c r="F243" s="14">
        <f t="shared" si="88"/>
        <v>1.7982234274050171E-11</v>
      </c>
      <c r="G243" s="14">
        <f t="shared" si="89"/>
        <v>2.5891409468312923E-18</v>
      </c>
      <c r="H243" s="14">
        <f t="shared" si="90"/>
        <v>-3.4068951783550455E-26</v>
      </c>
      <c r="I243" s="14">
        <f t="shared" si="91"/>
        <v>-2.6342357119136317E-35</v>
      </c>
      <c r="J243" s="14">
        <f t="shared" si="92"/>
        <v>-2.7430216454304984E-46</v>
      </c>
      <c r="K243" s="14">
        <f t="shared" si="93"/>
        <v>-5.1241453995974738E-59</v>
      </c>
      <c r="L243" s="14">
        <f t="shared" si="94"/>
        <v>-1.2313880654331706E-73</v>
      </c>
      <c r="M243" s="14">
        <f t="shared" si="95"/>
        <v>2.0733729562141573E-89</v>
      </c>
      <c r="N243" s="14">
        <f t="shared" si="96"/>
        <v>2.4973157078855371E-106</v>
      </c>
      <c r="P243" s="14">
        <f t="shared" si="97"/>
        <v>0.14260336439999952</v>
      </c>
    </row>
    <row r="244" spans="2:16" s="13" customFormat="1">
      <c r="B244" s="13">
        <f t="shared" si="85"/>
        <v>5.0000000000000031E-2</v>
      </c>
      <c r="C244" s="14">
        <f>($F$14*COS($C$14*$C$217/$C$2)-$H$14)*EXP(-POWER($C$14/$C$2,2)*$G$10*B244)</f>
        <v>0.14334258574128675</v>
      </c>
      <c r="D244" s="14">
        <f t="shared" si="86"/>
        <v>2.6444028778552569E-3</v>
      </c>
      <c r="E244" s="14">
        <f t="shared" si="87"/>
        <v>1.029008847895694E-6</v>
      </c>
      <c r="F244" s="14">
        <f t="shared" si="88"/>
        <v>7.1605637126608241E-12</v>
      </c>
      <c r="G244" s="14">
        <f t="shared" si="89"/>
        <v>5.638527336512409E-19</v>
      </c>
      <c r="H244" s="14">
        <f t="shared" si="90"/>
        <v>-3.4894110881116649E-27</v>
      </c>
      <c r="I244" s="14">
        <f t="shared" si="91"/>
        <v>-1.0912095976008145E-36</v>
      </c>
      <c r="J244" s="14">
        <f t="shared" si="92"/>
        <v>-3.9520253536812828E-48</v>
      </c>
      <c r="K244" s="14">
        <f t="shared" si="93"/>
        <v>-2.208134987432593E-61</v>
      </c>
      <c r="L244" s="14">
        <f t="shared" si="94"/>
        <v>-1.3648644912824215E-76</v>
      </c>
      <c r="M244" s="14">
        <f t="shared" si="95"/>
        <v>5.0832231190337928E-93</v>
      </c>
      <c r="N244" s="14">
        <f t="shared" si="96"/>
        <v>1.1646061100471852E-110</v>
      </c>
      <c r="P244" s="14">
        <f t="shared" si="97"/>
        <v>0.14000848844130312</v>
      </c>
    </row>
    <row r="245" spans="2:16" s="13" customFormat="1">
      <c r="B245" s="13">
        <f>B244+0.025</f>
        <v>7.5000000000000039E-2</v>
      </c>
      <c r="C245" s="14">
        <f>($F$14*COS($C$14*$C$217/$C$2)-$H$14)*EXP(-POWER($C$14/$C$2,2)*$G$10*B245)</f>
        <v>0.11822516822901841</v>
      </c>
      <c r="D245" s="14">
        <f t="shared" si="86"/>
        <v>3.3028544386198719E-4</v>
      </c>
      <c r="E245" s="14">
        <f t="shared" si="87"/>
        <v>2.9569909180637705E-9</v>
      </c>
      <c r="F245" s="14">
        <f t="shared" si="88"/>
        <v>7.1819394191597148E-17</v>
      </c>
      <c r="G245" s="14">
        <f t="shared" si="89"/>
        <v>2.994267909337083E-27</v>
      </c>
      <c r="H245" s="14">
        <f t="shared" si="90"/>
        <v>-1.4882270744795373E-39</v>
      </c>
      <c r="I245" s="14">
        <f t="shared" si="91"/>
        <v>-5.6699271259773488E-54</v>
      </c>
      <c r="J245" s="14">
        <f t="shared" si="92"/>
        <v>-3.7949041807075488E-71</v>
      </c>
      <c r="K245" s="14">
        <f t="shared" si="93"/>
        <v>-5.9439863224218978E-91</v>
      </c>
      <c r="L245" s="14">
        <f t="shared" si="94"/>
        <v>-1.5623271268972719E-113</v>
      </c>
      <c r="M245" s="14">
        <f t="shared" si="95"/>
        <v>3.7532799765570551E-138</v>
      </c>
      <c r="N245" s="14">
        <f t="shared" si="96"/>
        <v>8.4139370253995848E-165</v>
      </c>
      <c r="P245" s="14">
        <f t="shared" si="97"/>
        <v>0.11369953882585065</v>
      </c>
    </row>
    <row r="246" spans="2:16" s="13" customFormat="1">
      <c r="B246" s="13">
        <f t="shared" ref="B246:B284" si="98">B245+0.025</f>
        <v>0.10000000000000003</v>
      </c>
      <c r="C246" s="14">
        <f>($F$14*COS($C$14*$C$217/$C$2)-$H$14)*EXP(-POWER($C$14/$C$2,2)*$G$10*B246)</f>
        <v>9.7508987510568357E-2</v>
      </c>
      <c r="D246" s="14">
        <f t="shared" ref="D246:D284" si="99">($F$15*COS($C$15*$C$217/$C$2)-$H$15)*EXP(-POWER($C$15/$C$2,2)*$G$10*B246)</f>
        <v>4.1252592538239216E-5</v>
      </c>
      <c r="E246" s="14">
        <f t="shared" ref="E246:E284" si="100">($F$16*COS($C$16*$C$217/$C$2)-$H$16)*EXP(-POWER($C$16/$C$2,2)*$G$10*B246)</f>
        <v>8.4972984512159951E-12</v>
      </c>
      <c r="F246" s="14">
        <f t="shared" ref="F246:F284" si="101">($F$17*COS($C$17*$C$217/$C$2)-$H$17)*EXP(-POWER($C$17/$C$2,2)*$G$10*B246)</f>
        <v>7.2033789363929595E-22</v>
      </c>
      <c r="G246" s="14">
        <f t="shared" ref="G246:G284" si="102">($F$18*COS($C$18*$C$217/$C$2)-$H$18)*EXP(-POWER($C$18/$C$2,2)*$G$10*B246)</f>
        <v>1.5900677211989009E-35</v>
      </c>
      <c r="H246" s="14">
        <f t="shared" ref="H246:H284" si="103">($F$19*COS($C$19*$C$217/$C$2)-$H$19)*EXP(-POWER($C$19/$C$2,2)*$G$10*B246)</f>
        <v>-6.3472596644167861E-52</v>
      </c>
      <c r="I246" s="14">
        <f t="shared" ref="I246:I284" si="104">($F$20*COS($C$20*$C$217/$C$2)-$H$20)*EXP(-POWER($C$20/$C$2,2)*$G$10*B246)</f>
        <v>-2.9460952033941936E-71</v>
      </c>
      <c r="J246" s="14">
        <f t="shared" ref="J246:J284" si="105">($F$21*COS($C$21*$C$217/$C$2)-$H$21)*EXP(-POWER($C$21/$C$2,2)*$G$10*B246)</f>
        <v>-3.6440296941257078E-94</v>
      </c>
      <c r="K246" s="14">
        <f t="shared" ref="K246:K284" si="106">($F$22*COS($C$22*$C$217/$C$2)-$H$22)*EXP(-POWER($C$22/$C$2,2)*$G$10*B246)</f>
        <v>-1.6000368456739622E-120</v>
      </c>
      <c r="L246" s="14">
        <f t="shared" ref="L246:L284" si="107">($F$23*COS($C$23*$C$217/$C$2)-$H$23)*EXP(-POWER($C$23/$C$2,2)*$G$10*B246)</f>
        <v>-1.7883577945132078E-150</v>
      </c>
      <c r="M246" s="14">
        <f t="shared" ref="M246:M284" si="108">($F$24*COS($C$24*$C$217/$C$2)-$H$24)*EXP(-POWER($C$24/$C$2,2)*$G$10*B246)</f>
        <v>2.7712949545095272E-183</v>
      </c>
      <c r="N246" s="14">
        <f t="shared" ref="N246:N284" si="109">($F$25*COS($C$25*$C$217/$C$2)-$H$25)*EXP(-POWER($C$25/$C$2,2)*$G$10*B246)</f>
        <v>6.0788223294248156E-219</v>
      </c>
      <c r="P246" s="14">
        <f t="shared" ref="P246:P284" si="110">2*$C$10*$G$7*(1+$G$9)/3/$C$2*SUM(C246:N246)</f>
        <v>9.3554675831308415E-2</v>
      </c>
    </row>
    <row r="247" spans="2:16" s="13" customFormat="1">
      <c r="B247" s="13">
        <f t="shared" si="98"/>
        <v>0.12500000000000003</v>
      </c>
      <c r="C247" s="14">
        <f>($F$14*COS($C$14*$C$217/$C$2)-$H$14)*EXP(-POWER($C$14/$C$2,2)*$G$10*B247)</f>
        <v>8.0422830330999132E-2</v>
      </c>
      <c r="D247" s="14">
        <f t="shared" si="99"/>
        <v>5.1524413889613966E-6</v>
      </c>
      <c r="E247" s="14">
        <f t="shared" si="100"/>
        <v>2.4418093585595716E-14</v>
      </c>
      <c r="F247" s="14">
        <f t="shared" si="101"/>
        <v>7.2248824548481565E-27</v>
      </c>
      <c r="G247" s="14">
        <f t="shared" si="102"/>
        <v>8.443851500777772E-44</v>
      </c>
      <c r="H247" s="14">
        <f t="shared" si="103"/>
        <v>-2.7070939602158294E-64</v>
      </c>
      <c r="I247" s="14">
        <f t="shared" si="104"/>
        <v>-1.530791622999195E-88</v>
      </c>
      <c r="J247" s="14">
        <f t="shared" si="105"/>
        <v>-3.4991535436327409E-117</v>
      </c>
      <c r="K247" s="14">
        <f t="shared" si="106"/>
        <v>-4.3070723394116074E-150</v>
      </c>
      <c r="L247" s="14">
        <f t="shared" si="107"/>
        <v>-2.0470895922722185E-187</v>
      </c>
      <c r="M247" s="14">
        <f t="shared" si="108"/>
        <v>2.0462304365407403E-228</v>
      </c>
      <c r="N247" s="14">
        <f t="shared" si="109"/>
        <v>4.3917705589151303E-273</v>
      </c>
      <c r="P247" s="14">
        <f t="shared" si="110"/>
        <v>7.7133729731784215E-2</v>
      </c>
    </row>
    <row r="248" spans="2:16" s="13" customFormat="1">
      <c r="B248" s="13">
        <f t="shared" si="98"/>
        <v>0.15000000000000002</v>
      </c>
      <c r="C248" s="14">
        <f>($F$14*COS($C$14*$C$217/$C$2)-$H$14)*EXP(-POWER($C$14/$C$2,2)*$G$10*B248)</f>
        <v>6.633062042355499E-2</v>
      </c>
      <c r="D248" s="14">
        <f t="shared" si="99"/>
        <v>6.4353900284143383E-7</v>
      </c>
      <c r="E248" s="14">
        <f t="shared" si="100"/>
        <v>7.016857154988927E-17</v>
      </c>
      <c r="F248" s="14">
        <f t="shared" si="101"/>
        <v>7.2464501655817849E-32</v>
      </c>
      <c r="G248" s="14">
        <f t="shared" si="102"/>
        <v>4.483999468489765E-52</v>
      </c>
      <c r="H248" s="14">
        <f t="shared" si="103"/>
        <v>-1.1545703337962279E-76</v>
      </c>
      <c r="I248" s="14">
        <f t="shared" si="104"/>
        <v>-7.9539961585248023E-106</v>
      </c>
      <c r="J248" s="14">
        <f t="shared" si="105"/>
        <v>-3.3600372526204737E-140</v>
      </c>
      <c r="K248" s="14">
        <f t="shared" si="106"/>
        <v>-1.1594028091965335E-179</v>
      </c>
      <c r="L248" s="14">
        <f t="shared" si="107"/>
        <v>-2.3432535769108516E-224</v>
      </c>
      <c r="M248" s="14">
        <f t="shared" si="108"/>
        <v>1.5108673267032258E-273</v>
      </c>
      <c r="N248" s="14">
        <f t="shared" si="109"/>
        <v>0</v>
      </c>
      <c r="P248" s="14">
        <f t="shared" si="110"/>
        <v>6.3614399005050518E-2</v>
      </c>
    </row>
    <row r="249" spans="2:16" s="13" customFormat="1">
      <c r="B249" s="13">
        <f t="shared" si="98"/>
        <v>0.17500000000000002</v>
      </c>
      <c r="C249" s="14">
        <f>($F$14*COS($C$14*$C$217/$C$2)-$H$14)*EXP(-POWER($C$14/$C$2,2)*$G$10*B249)</f>
        <v>5.4707738930170904E-2</v>
      </c>
      <c r="D249" s="14">
        <f t="shared" si="99"/>
        <v>8.0377905717745166E-8</v>
      </c>
      <c r="E249" s="14">
        <f t="shared" si="100"/>
        <v>2.0163852743427811E-19</v>
      </c>
      <c r="F249" s="14">
        <f t="shared" si="101"/>
        <v>7.2680822602204566E-37</v>
      </c>
      <c r="G249" s="14">
        <f t="shared" si="102"/>
        <v>2.3811706342259538E-60</v>
      </c>
      <c r="H249" s="14">
        <f t="shared" si="103"/>
        <v>-4.9242201241365624E-89</v>
      </c>
      <c r="I249" s="14">
        <f t="shared" si="104"/>
        <v>-4.1328979032346573E-123</v>
      </c>
      <c r="J249" s="14">
        <f t="shared" si="105"/>
        <v>-3.2264518256253697E-163</v>
      </c>
      <c r="K249" s="14">
        <f t="shared" si="106"/>
        <v>-3.1209479851839406E-209</v>
      </c>
      <c r="L249" s="14">
        <f t="shared" si="107"/>
        <v>-2.6822652737980542E-261</v>
      </c>
      <c r="M249" s="14">
        <f t="shared" si="108"/>
        <v>0</v>
      </c>
      <c r="N249" s="14">
        <f t="shared" si="109"/>
        <v>0</v>
      </c>
      <c r="P249" s="14">
        <f t="shared" si="110"/>
        <v>5.2467039496257292E-2</v>
      </c>
    </row>
    <row r="250" spans="2:16" s="13" customFormat="1">
      <c r="B250" s="13">
        <f t="shared" si="98"/>
        <v>0.2</v>
      </c>
      <c r="C250" s="14">
        <f>($F$14*COS($C$14*$C$217/$C$2)-$H$14)*EXP(-POWER($C$14/$C$2,2)*$G$10*B250)</f>
        <v>4.5121494111472239E-2</v>
      </c>
      <c r="D250" s="14">
        <f t="shared" si="99"/>
        <v>1.003918596859716E-8</v>
      </c>
      <c r="E250" s="14">
        <f t="shared" si="100"/>
        <v>5.7943456518787132E-22</v>
      </c>
      <c r="F250" s="14">
        <f t="shared" si="101"/>
        <v>7.28977893096298E-42</v>
      </c>
      <c r="G250" s="14">
        <f t="shared" si="102"/>
        <v>1.2644902456265517E-68</v>
      </c>
      <c r="H250" s="14">
        <f t="shared" si="103"/>
        <v>-2.1001703509238426E-101</v>
      </c>
      <c r="I250" s="14">
        <f t="shared" si="104"/>
        <v>-2.1474545295392543E-140</v>
      </c>
      <c r="J250" s="14">
        <f t="shared" si="105"/>
        <v>-3.0981773713857435E-186</v>
      </c>
      <c r="K250" s="14">
        <f t="shared" si="106"/>
        <v>-8.4011494960705609E-239</v>
      </c>
      <c r="L250" s="14">
        <f t="shared" si="107"/>
        <v>-3.0703237028695994E-298</v>
      </c>
      <c r="M250" s="14">
        <f t="shared" si="108"/>
        <v>0</v>
      </c>
      <c r="N250" s="14">
        <f t="shared" si="109"/>
        <v>0</v>
      </c>
      <c r="P250" s="14">
        <f t="shared" si="110"/>
        <v>4.3273370614017856E-2</v>
      </c>
    </row>
    <row r="251" spans="2:16" s="13" customFormat="1">
      <c r="B251" s="13">
        <f t="shared" si="98"/>
        <v>0.22500000000000001</v>
      </c>
      <c r="C251" s="14">
        <f>($F$14*COS($C$14*$C$217/$C$2)-$H$14)*EXP(-POWER($C$14/$C$2,2)*$G$10*B251)</f>
        <v>3.721501328085073E-2</v>
      </c>
      <c r="D251" s="14">
        <f t="shared" si="99"/>
        <v>1.2538925219822885E-9</v>
      </c>
      <c r="E251" s="14">
        <f t="shared" si="100"/>
        <v>1.6650806748422111E-24</v>
      </c>
      <c r="F251" s="14">
        <f t="shared" si="101"/>
        <v>7.3115403705819699E-47</v>
      </c>
      <c r="G251" s="14">
        <f t="shared" si="102"/>
        <v>6.7149139095800595E-77</v>
      </c>
      <c r="H251" s="14">
        <f t="shared" si="103"/>
        <v>-8.9571858928081993E-114</v>
      </c>
      <c r="I251" s="14">
        <f t="shared" si="104"/>
        <v>-1.1158177783267694E-157</v>
      </c>
      <c r="J251" s="14">
        <f t="shared" si="105"/>
        <v>-2.9750027408841453E-209</v>
      </c>
      <c r="K251" s="14">
        <f t="shared" si="106"/>
        <v>-2.2614703349872991E-268</v>
      </c>
      <c r="L251" s="14">
        <f t="shared" si="107"/>
        <v>0</v>
      </c>
      <c r="M251" s="14">
        <f t="shared" si="108"/>
        <v>0</v>
      </c>
      <c r="N251" s="14">
        <f t="shared" si="109"/>
        <v>0</v>
      </c>
      <c r="P251" s="14">
        <f t="shared" si="110"/>
        <v>3.5690723230123393E-2</v>
      </c>
    </row>
    <row r="252" spans="2:16" s="13" customFormat="1">
      <c r="B252" s="13">
        <f t="shared" si="98"/>
        <v>0.25</v>
      </c>
      <c r="C252" s="14">
        <f>($F$14*COS($C$14*$C$217/$C$2)-$H$14)*EXP(-POWER($C$14/$C$2,2)*$G$10*B252)</f>
        <v>3.0693957298319325E-2</v>
      </c>
      <c r="D252" s="14">
        <f t="shared" si="99"/>
        <v>1.56610950489525E-10</v>
      </c>
      <c r="E252" s="14">
        <f t="shared" si="100"/>
        <v>4.7848261396592071E-27</v>
      </c>
      <c r="F252" s="14">
        <f t="shared" si="101"/>
        <v>7.3333667724251935E-52</v>
      </c>
      <c r="G252" s="14">
        <f t="shared" si="102"/>
        <v>3.5658692480248E-85</v>
      </c>
      <c r="H252" s="14">
        <f t="shared" si="103"/>
        <v>-3.8202224444805071E-126</v>
      </c>
      <c r="I252" s="14">
        <f t="shared" si="104"/>
        <v>-5.7977912794140438E-175</v>
      </c>
      <c r="J252" s="14">
        <f t="shared" si="105"/>
        <v>-2.856725179781908E-232</v>
      </c>
      <c r="K252" s="14">
        <f t="shared" si="106"/>
        <v>-6.087557516290142E-298</v>
      </c>
      <c r="L252" s="14">
        <f t="shared" si="107"/>
        <v>0</v>
      </c>
      <c r="M252" s="14">
        <f t="shared" si="108"/>
        <v>0</v>
      </c>
      <c r="N252" s="14">
        <f t="shared" si="109"/>
        <v>0</v>
      </c>
      <c r="P252" s="14">
        <f t="shared" si="110"/>
        <v>2.943676239433872E-2</v>
      </c>
    </row>
    <row r="253" spans="2:16" s="13" customFormat="1">
      <c r="B253" s="13">
        <f t="shared" si="98"/>
        <v>0.27500000000000002</v>
      </c>
      <c r="C253" s="14">
        <f>($F$14*COS($C$14*$C$217/$C$2)-$H$14)*EXP(-POWER($C$14/$C$2,2)*$G$10*B253)</f>
        <v>2.5315563036916188E-2</v>
      </c>
      <c r="D253" s="14">
        <f t="shared" si="99"/>
        <v>1.9560679550474913E-11</v>
      </c>
      <c r="E253" s="14">
        <f t="shared" si="100"/>
        <v>1.3749820974251251E-29</v>
      </c>
      <c r="F253" s="14">
        <f t="shared" si="101"/>
        <v>7.3552583304178093E-57</v>
      </c>
      <c r="G253" s="14">
        <f t="shared" si="102"/>
        <v>1.8936093098480482E-93</v>
      </c>
      <c r="H253" s="14">
        <f t="shared" si="103"/>
        <v>-1.6293174776053657E-138</v>
      </c>
      <c r="I253" s="14">
        <f t="shared" si="104"/>
        <v>-3.0125334416211091E-192</v>
      </c>
      <c r="J253" s="14">
        <f t="shared" si="105"/>
        <v>-2.7431499946699768E-255</v>
      </c>
      <c r="K253" s="14">
        <f t="shared" si="106"/>
        <v>0</v>
      </c>
      <c r="L253" s="14">
        <f t="shared" si="107"/>
        <v>0</v>
      </c>
      <c r="M253" s="14">
        <f t="shared" si="108"/>
        <v>0</v>
      </c>
      <c r="N253" s="14">
        <f t="shared" si="109"/>
        <v>0</v>
      </c>
      <c r="P253" s="14">
        <f t="shared" si="110"/>
        <v>2.4278661872345442E-2</v>
      </c>
    </row>
    <row r="254" spans="2:16" s="13" customFormat="1">
      <c r="B254" s="13">
        <f t="shared" si="98"/>
        <v>0.30000000000000004</v>
      </c>
      <c r="C254" s="14">
        <f>($F$14*COS($C$14*$C$217/$C$2)-$H$14)*EXP(-POWER($C$14/$C$2,2)*$G$10*B254)</f>
        <v>2.087960589920965E-2</v>
      </c>
      <c r="D254" s="14">
        <f t="shared" si="99"/>
        <v>2.4431253579676125E-12</v>
      </c>
      <c r="E254" s="14">
        <f t="shared" si="100"/>
        <v>3.9511901019130102E-32</v>
      </c>
      <c r="F254" s="14">
        <f t="shared" si="101"/>
        <v>7.3772152390640845E-62</v>
      </c>
      <c r="G254" s="14">
        <f t="shared" si="102"/>
        <v>1.0055770329574799E-101</v>
      </c>
      <c r="H254" s="14">
        <f t="shared" si="103"/>
        <v>-6.9490075026018745E-151</v>
      </c>
      <c r="I254" s="14">
        <f t="shared" si="104"/>
        <v>-1.5653129441049366E-209</v>
      </c>
      <c r="J254" s="14">
        <f t="shared" si="105"/>
        <v>-2.6340902325901609E-278</v>
      </c>
      <c r="K254" s="14">
        <f t="shared" si="106"/>
        <v>0</v>
      </c>
      <c r="L254" s="14">
        <f t="shared" si="107"/>
        <v>0</v>
      </c>
      <c r="M254" s="14">
        <f t="shared" si="108"/>
        <v>0</v>
      </c>
      <c r="N254" s="14">
        <f t="shared" si="109"/>
        <v>0</v>
      </c>
      <c r="P254" s="14">
        <f t="shared" si="110"/>
        <v>2.0024397268318343E-2</v>
      </c>
    </row>
    <row r="255" spans="2:16" s="13" customFormat="1">
      <c r="B255" s="13">
        <f t="shared" si="98"/>
        <v>0.32500000000000007</v>
      </c>
      <c r="C255" s="14">
        <f>($F$14*COS($C$14*$C$217/$C$2)-$H$14)*EXP(-POWER($C$14/$C$2,2)*$G$10*B255)</f>
        <v>1.7220945940273142E-2</v>
      </c>
      <c r="D255" s="14">
        <f t="shared" si="99"/>
        <v>3.0514591782673697E-13</v>
      </c>
      <c r="E255" s="14">
        <f t="shared" si="100"/>
        <v>1.1354259266859488E-34</v>
      </c>
      <c r="F255" s="14">
        <f t="shared" si="101"/>
        <v>7.3992376934485066E-67</v>
      </c>
      <c r="G255" s="14">
        <f t="shared" si="102"/>
        <v>5.3399883701075582E-110</v>
      </c>
      <c r="H255" s="14">
        <f t="shared" si="103"/>
        <v>-2.9637382483730443E-163</v>
      </c>
      <c r="I255" s="14">
        <f t="shared" si="104"/>
        <v>-8.1333690080597306E-227</v>
      </c>
      <c r="J255" s="14">
        <f t="shared" si="105"/>
        <v>-2.5293663732965635E-301</v>
      </c>
      <c r="K255" s="14">
        <f t="shared" si="106"/>
        <v>0</v>
      </c>
      <c r="L255" s="14">
        <f t="shared" si="107"/>
        <v>0</v>
      </c>
      <c r="M255" s="14">
        <f t="shared" si="108"/>
        <v>0</v>
      </c>
      <c r="N255" s="14">
        <f t="shared" si="109"/>
        <v>0</v>
      </c>
      <c r="P255" s="14">
        <f t="shared" si="110"/>
        <v>1.6515592510444706E-2</v>
      </c>
    </row>
    <row r="256" spans="2:16" s="13" customFormat="1">
      <c r="B256" s="13">
        <f t="shared" si="98"/>
        <v>0.35000000000000009</v>
      </c>
      <c r="C256" s="14">
        <f>($F$14*COS($C$14*$C$217/$C$2)-$H$14)*EXP(-POWER($C$14/$C$2,2)*$G$10*B256)</f>
        <v>1.4203380107334091E-2</v>
      </c>
      <c r="D256" s="14">
        <f t="shared" si="99"/>
        <v>3.8112670257649722E-14</v>
      </c>
      <c r="E256" s="14">
        <f t="shared" si="100"/>
        <v>3.2627942511965911E-37</v>
      </c>
      <c r="F256" s="14">
        <f t="shared" si="101"/>
        <v>7.4213258892382424E-72</v>
      </c>
      <c r="G256" s="14">
        <f t="shared" si="102"/>
        <v>2.8357326050911222E-118</v>
      </c>
      <c r="H256" s="14">
        <f t="shared" si="103"/>
        <v>-1.264028625898012E-175</v>
      </c>
      <c r="I256" s="14">
        <f t="shared" si="104"/>
        <v>-4.2261000696634848E-244</v>
      </c>
      <c r="J256" s="14">
        <f t="shared" si="105"/>
        <v>0</v>
      </c>
      <c r="K256" s="14">
        <f t="shared" si="106"/>
        <v>0</v>
      </c>
      <c r="L256" s="14">
        <f t="shared" si="107"/>
        <v>0</v>
      </c>
      <c r="M256" s="14">
        <f t="shared" si="108"/>
        <v>0</v>
      </c>
      <c r="N256" s="14">
        <f t="shared" si="109"/>
        <v>0</v>
      </c>
      <c r="P256" s="14">
        <f t="shared" si="110"/>
        <v>1.3621623279797514E-2</v>
      </c>
    </row>
    <row r="257" spans="2:16" s="13" customFormat="1">
      <c r="B257" s="13">
        <f t="shared" si="98"/>
        <v>0.37500000000000011</v>
      </c>
      <c r="C257" s="14">
        <f>($F$14*COS($C$14*$C$217/$C$2)-$H$14)*EXP(-POWER($C$14/$C$2,2)*$G$10*B257)</f>
        <v>1.1714571729862476E-2</v>
      </c>
      <c r="D257" s="14">
        <f t="shared" si="99"/>
        <v>4.7602656608144787E-15</v>
      </c>
      <c r="E257" s="14">
        <f t="shared" si="100"/>
        <v>9.3760641495250391E-40</v>
      </c>
      <c r="F257" s="14">
        <f t="shared" si="101"/>
        <v>7.4434800226844583E-77</v>
      </c>
      <c r="G257" s="14">
        <f t="shared" si="102"/>
        <v>1.5058795731825483E-126</v>
      </c>
      <c r="H257" s="14">
        <f t="shared" si="103"/>
        <v>-5.3910576211202459E-188</v>
      </c>
      <c r="I257" s="14">
        <f t="shared" si="104"/>
        <v>-2.1958823927832938E-261</v>
      </c>
      <c r="J257" s="14">
        <f t="shared" si="105"/>
        <v>0</v>
      </c>
      <c r="K257" s="14">
        <f t="shared" si="106"/>
        <v>0</v>
      </c>
      <c r="L257" s="14">
        <f t="shared" si="107"/>
        <v>0</v>
      </c>
      <c r="M257" s="14">
        <f t="shared" si="108"/>
        <v>0</v>
      </c>
      <c r="N257" s="14">
        <f t="shared" si="109"/>
        <v>0</v>
      </c>
      <c r="P257" s="14">
        <f t="shared" si="110"/>
        <v>1.123475410656598E-2</v>
      </c>
    </row>
    <row r="258" spans="2:16" s="13" customFormat="1">
      <c r="B258" s="13">
        <f t="shared" si="98"/>
        <v>0.40000000000000013</v>
      </c>
      <c r="C258" s="14">
        <f>($F$14*COS($C$14*$C$217/$C$2)-$H$14)*EXP(-POWER($C$14/$C$2,2)*$G$10*B258)</f>
        <v>9.6618684972904524E-3</v>
      </c>
      <c r="D258" s="14">
        <f t="shared" si="99"/>
        <v>5.945563249266533E-16</v>
      </c>
      <c r="E258" s="14">
        <f t="shared" si="100"/>
        <v>2.6943341249228258E-42</v>
      </c>
      <c r="F258" s="14">
        <f t="shared" si="101"/>
        <v>7.4657002906243817E-82</v>
      </c>
      <c r="G258" s="14">
        <f t="shared" si="102"/>
        <v>7.9967810958517929E-135</v>
      </c>
      <c r="H258" s="14">
        <f t="shared" si="103"/>
        <v>-2.2992756397103676E-200</v>
      </c>
      <c r="I258" s="14">
        <f t="shared" si="104"/>
        <v>-1.140980905196641E-278</v>
      </c>
      <c r="J258" s="14">
        <f t="shared" si="105"/>
        <v>0</v>
      </c>
      <c r="K258" s="14">
        <f t="shared" si="106"/>
        <v>0</v>
      </c>
      <c r="L258" s="14">
        <f t="shared" si="107"/>
        <v>0</v>
      </c>
      <c r="M258" s="14">
        <f t="shared" si="108"/>
        <v>0</v>
      </c>
      <c r="N258" s="14">
        <f t="shared" si="109"/>
        <v>0</v>
      </c>
      <c r="P258" s="14">
        <f t="shared" si="110"/>
        <v>9.2661276297696347E-3</v>
      </c>
    </row>
    <row r="259" spans="2:16" s="13" customFormat="1">
      <c r="B259" s="13">
        <f t="shared" si="98"/>
        <v>0.42500000000000016</v>
      </c>
      <c r="C259" s="14">
        <f>($F$14*COS($C$14*$C$217/$C$2)-$H$14)*EXP(-POWER($C$14/$C$2,2)*$G$10*B259)</f>
        <v>7.9688532377981888E-3</v>
      </c>
      <c r="D259" s="14">
        <f t="shared" si="99"/>
        <v>7.4259978055468963E-17</v>
      </c>
      <c r="E259" s="14">
        <f t="shared" si="100"/>
        <v>7.7425199539525213E-45</v>
      </c>
      <c r="F259" s="14">
        <f t="shared" si="101"/>
        <v>7.4879868904822032E-87</v>
      </c>
      <c r="G259" s="14">
        <f t="shared" si="102"/>
        <v>4.246588441320237E-143</v>
      </c>
      <c r="H259" s="14">
        <f t="shared" si="103"/>
        <v>-9.8063660953172426E-213</v>
      </c>
      <c r="I259" s="14">
        <f t="shared" si="104"/>
        <v>-5.9285389340597246E-296</v>
      </c>
      <c r="J259" s="14">
        <f t="shared" si="105"/>
        <v>0</v>
      </c>
      <c r="K259" s="14">
        <f t="shared" si="106"/>
        <v>0</v>
      </c>
      <c r="L259" s="14">
        <f t="shared" si="107"/>
        <v>0</v>
      </c>
      <c r="M259" s="14">
        <f t="shared" si="108"/>
        <v>0</v>
      </c>
      <c r="N259" s="14">
        <f t="shared" si="109"/>
        <v>0</v>
      </c>
      <c r="P259" s="14">
        <f t="shared" si="110"/>
        <v>7.6424566516346965E-3</v>
      </c>
    </row>
    <row r="260" spans="2:16" s="13" customFormat="1">
      <c r="B260" s="13">
        <f t="shared" si="98"/>
        <v>0.45000000000000018</v>
      </c>
      <c r="C260" s="14">
        <f>($F$14*COS($C$14*$C$217/$C$2)-$H$14)*EXP(-POWER($C$14/$C$2,2)*$G$10*B260)</f>
        <v>6.5724990920105301E-3</v>
      </c>
      <c r="D260" s="14">
        <f t="shared" si="99"/>
        <v>9.2750579038564044E-18</v>
      </c>
      <c r="E260" s="14">
        <f t="shared" si="100"/>
        <v>2.2249139289311108E-47</v>
      </c>
      <c r="F260" s="14">
        <f t="shared" si="101"/>
        <v>7.5103400202720983E-92</v>
      </c>
      <c r="G260" s="14">
        <f t="shared" si="102"/>
        <v>2.2550965411957125E-151</v>
      </c>
      <c r="H260" s="14">
        <f t="shared" si="103"/>
        <v>-4.1823961570567112E-225</v>
      </c>
      <c r="I260" s="14">
        <f t="shared" si="104"/>
        <v>0</v>
      </c>
      <c r="J260" s="14">
        <f t="shared" si="105"/>
        <v>0</v>
      </c>
      <c r="K260" s="14">
        <f t="shared" si="106"/>
        <v>0</v>
      </c>
      <c r="L260" s="14">
        <f t="shared" si="107"/>
        <v>0</v>
      </c>
      <c r="M260" s="14">
        <f t="shared" si="108"/>
        <v>0</v>
      </c>
      <c r="N260" s="14">
        <f t="shared" si="109"/>
        <v>0</v>
      </c>
      <c r="P260" s="14">
        <f t="shared" si="110"/>
        <v>6.303295832497619E-3</v>
      </c>
    </row>
    <row r="261" spans="2:16" s="13" customFormat="1">
      <c r="B261" s="13">
        <f t="shared" si="98"/>
        <v>0.4750000000000002</v>
      </c>
      <c r="C261" s="14">
        <f>($F$14*COS($C$14*$C$217/$C$2)-$H$14)*EXP(-POWER($C$14/$C$2,2)*$G$10*B261)</f>
        <v>5.4208231756084973E-3</v>
      </c>
      <c r="D261" s="14">
        <f t="shared" si="99"/>
        <v>1.1584530641206349E-18</v>
      </c>
      <c r="E261" s="14">
        <f t="shared" si="100"/>
        <v>6.3935798946500187E-50</v>
      </c>
      <c r="F261" s="14">
        <f t="shared" si="101"/>
        <v>7.5327598785991447E-97</v>
      </c>
      <c r="G261" s="14">
        <f t="shared" si="102"/>
        <v>1.1975402091312899E-159</v>
      </c>
      <c r="H261" s="14">
        <f t="shared" si="103"/>
        <v>-1.7837838649441994E-237</v>
      </c>
      <c r="I261" s="14">
        <f t="shared" si="104"/>
        <v>0</v>
      </c>
      <c r="J261" s="14">
        <f t="shared" si="105"/>
        <v>0</v>
      </c>
      <c r="K261" s="14">
        <f t="shared" si="106"/>
        <v>0</v>
      </c>
      <c r="L261" s="14">
        <f t="shared" si="107"/>
        <v>0</v>
      </c>
      <c r="M261" s="14">
        <f t="shared" si="108"/>
        <v>0</v>
      </c>
      <c r="N261" s="14">
        <f t="shared" si="109"/>
        <v>0</v>
      </c>
      <c r="P261" s="14">
        <f t="shared" si="110"/>
        <v>5.1987914571270302E-3</v>
      </c>
    </row>
    <row r="262" spans="2:16" s="13" customFormat="1">
      <c r="B262" s="13">
        <f t="shared" si="98"/>
        <v>0.50000000000000022</v>
      </c>
      <c r="C262" s="14">
        <f>($F$14*COS($C$14*$C$217/$C$2)-$H$14)*EXP(-POWER($C$14/$C$2,2)*$G$10*B262)</f>
        <v>4.4709513823949758E-3</v>
      </c>
      <c r="D262" s="14">
        <f t="shared" si="99"/>
        <v>1.4469057936689465E-19</v>
      </c>
      <c r="E262" s="14">
        <f t="shared" si="100"/>
        <v>1.8372784375039095E-52</v>
      </c>
      <c r="F262" s="14">
        <f t="shared" si="101"/>
        <v>7.5552466646612933E-102</v>
      </c>
      <c r="G262" s="14">
        <f t="shared" si="102"/>
        <v>6.3593842937018232E-168</v>
      </c>
      <c r="H262" s="14">
        <f t="shared" si="103"/>
        <v>-7.607803654531048E-250</v>
      </c>
      <c r="I262" s="14">
        <f t="shared" si="104"/>
        <v>0</v>
      </c>
      <c r="J262" s="14">
        <f t="shared" si="105"/>
        <v>0</v>
      </c>
      <c r="K262" s="14">
        <f t="shared" si="106"/>
        <v>0</v>
      </c>
      <c r="L262" s="14">
        <f t="shared" si="107"/>
        <v>0</v>
      </c>
      <c r="M262" s="14">
        <f t="shared" si="108"/>
        <v>0</v>
      </c>
      <c r="N262" s="14">
        <f t="shared" si="109"/>
        <v>0</v>
      </c>
      <c r="P262" s="14">
        <f t="shared" si="110"/>
        <v>4.2878255015975789E-3</v>
      </c>
    </row>
    <row r="263" spans="2:16" s="13" customFormat="1">
      <c r="B263" s="13">
        <f t="shared" si="98"/>
        <v>0.52500000000000024</v>
      </c>
      <c r="C263" s="14">
        <f>($F$14*COS($C$14*$C$217/$C$2)-$H$14)*EXP(-POWER($C$14/$C$2,2)*$G$10*B263)</f>
        <v>3.6875222851178303E-3</v>
      </c>
      <c r="D263" s="14">
        <f t="shared" si="99"/>
        <v>1.8071827341075334E-20</v>
      </c>
      <c r="E263" s="14">
        <f t="shared" si="100"/>
        <v>5.2796588336081691E-55</v>
      </c>
      <c r="F263" s="14">
        <f t="shared" si="101"/>
        <v>7.5778005782513582E-107</v>
      </c>
      <c r="G263" s="14">
        <f t="shared" si="102"/>
        <v>3.3770697874368983E-176</v>
      </c>
      <c r="H263" s="14">
        <f t="shared" si="103"/>
        <v>-3.244713531911364E-262</v>
      </c>
      <c r="I263" s="14">
        <f t="shared" si="104"/>
        <v>0</v>
      </c>
      <c r="J263" s="14">
        <f t="shared" si="105"/>
        <v>0</v>
      </c>
      <c r="K263" s="14">
        <f t="shared" si="106"/>
        <v>0</v>
      </c>
      <c r="L263" s="14">
        <f t="shared" si="107"/>
        <v>0</v>
      </c>
      <c r="M263" s="14">
        <f t="shared" si="108"/>
        <v>0</v>
      </c>
      <c r="N263" s="14">
        <f t="shared" si="109"/>
        <v>0</v>
      </c>
      <c r="P263" s="14">
        <f t="shared" si="110"/>
        <v>3.5364849088043121E-3</v>
      </c>
    </row>
    <row r="264" spans="2:16">
      <c r="B264" s="13">
        <f t="shared" si="98"/>
        <v>0.55000000000000027</v>
      </c>
      <c r="C264" s="14">
        <f>($F$14*COS($C$14*$C$217/$C$2)-$H$14)*EXP(-POWER($C$14/$C$2,2)*$G$10*B264)</f>
        <v>3.0413707151422027E-3</v>
      </c>
      <c r="D264" s="14">
        <f t="shared" si="99"/>
        <v>2.2571679847759481E-21</v>
      </c>
      <c r="E264" s="14">
        <f t="shared" si="100"/>
        <v>1.5171787155553039E-57</v>
      </c>
      <c r="F264" s="14">
        <f t="shared" si="101"/>
        <v>7.6004218197579238E-112</v>
      </c>
      <c r="G264" s="14">
        <f t="shared" si="102"/>
        <v>1.7933497682337862E-184</v>
      </c>
      <c r="H264" s="14">
        <f t="shared" si="103"/>
        <v>-1.3838640404314801E-274</v>
      </c>
      <c r="I264" s="14">
        <f t="shared" si="104"/>
        <v>0</v>
      </c>
      <c r="J264" s="14">
        <f t="shared" si="105"/>
        <v>0</v>
      </c>
      <c r="K264" s="14">
        <f t="shared" si="106"/>
        <v>0</v>
      </c>
      <c r="L264" s="14">
        <f t="shared" si="107"/>
        <v>0</v>
      </c>
      <c r="M264" s="14">
        <f t="shared" si="108"/>
        <v>0</v>
      </c>
      <c r="N264" s="14">
        <f t="shared" si="109"/>
        <v>0</v>
      </c>
      <c r="O264" s="13"/>
      <c r="P264" s="14">
        <f t="shared" si="110"/>
        <v>2.9167990874490648E-3</v>
      </c>
    </row>
    <row r="265" spans="2:16">
      <c r="B265" s="13">
        <f t="shared" si="98"/>
        <v>0.57500000000000029</v>
      </c>
      <c r="C265" s="14">
        <f>($F$14*COS($C$14*$C$217/$C$2)-$H$14)*EXP(-POWER($C$14/$C$2,2)*$G$10*B265)</f>
        <v>2.508442013830168E-3</v>
      </c>
      <c r="D265" s="14">
        <f t="shared" si="99"/>
        <v>2.8191987535856574E-22</v>
      </c>
      <c r="E265" s="14">
        <f t="shared" si="100"/>
        <v>4.3598106004152192E-60</v>
      </c>
      <c r="F265" s="14">
        <f t="shared" si="101"/>
        <v>7.6231105901684258E-117</v>
      </c>
      <c r="G265" s="14">
        <f t="shared" si="102"/>
        <v>9.5233548420831546E-193</v>
      </c>
      <c r="H265" s="14">
        <f t="shared" si="103"/>
        <v>-5.9021533444008705E-287</v>
      </c>
      <c r="I265" s="14">
        <f t="shared" si="104"/>
        <v>0</v>
      </c>
      <c r="J265" s="14">
        <f t="shared" si="105"/>
        <v>0</v>
      </c>
      <c r="K265" s="14">
        <f t="shared" si="106"/>
        <v>0</v>
      </c>
      <c r="L265" s="14">
        <f t="shared" si="107"/>
        <v>0</v>
      </c>
      <c r="M265" s="14">
        <f t="shared" si="108"/>
        <v>0</v>
      </c>
      <c r="N265" s="14">
        <f t="shared" si="109"/>
        <v>0</v>
      </c>
      <c r="O265" s="13"/>
      <c r="P265" s="14">
        <f t="shared" si="110"/>
        <v>2.4056986346423187E-3</v>
      </c>
    </row>
    <row r="266" spans="2:16">
      <c r="B266" s="13">
        <f t="shared" si="98"/>
        <v>0.60000000000000031</v>
      </c>
      <c r="C266" s="14">
        <f>($F$14*COS($C$14*$C$217/$C$2)-$H$14)*EXP(-POWER($C$14/$C$2,2)*$G$10*B266)</f>
        <v>2.0688965358352089E-3</v>
      </c>
      <c r="D266" s="14">
        <f t="shared" si="99"/>
        <v>3.5211741730458336E-23</v>
      </c>
      <c r="E266" s="14">
        <f t="shared" si="100"/>
        <v>1.2528483478319689E-62</v>
      </c>
      <c r="F266" s="14">
        <f t="shared" si="101"/>
        <v>7.6458670910700715E-122</v>
      </c>
      <c r="G266" s="14">
        <f t="shared" si="102"/>
        <v>5.0572559271329785E-201</v>
      </c>
      <c r="H266" s="14">
        <f t="shared" si="103"/>
        <v>-2.5172569763397387E-299</v>
      </c>
      <c r="I266" s="14">
        <f t="shared" si="104"/>
        <v>0</v>
      </c>
      <c r="J266" s="14">
        <f t="shared" si="105"/>
        <v>0</v>
      </c>
      <c r="K266" s="14">
        <f t="shared" si="106"/>
        <v>0</v>
      </c>
      <c r="L266" s="14">
        <f t="shared" si="107"/>
        <v>0</v>
      </c>
      <c r="M266" s="14">
        <f t="shared" si="108"/>
        <v>0</v>
      </c>
      <c r="N266" s="14">
        <f t="shared" si="109"/>
        <v>0</v>
      </c>
      <c r="O266" s="13"/>
      <c r="P266" s="14">
        <f t="shared" si="110"/>
        <v>1.9841565178839162E-3</v>
      </c>
    </row>
    <row r="267" spans="2:16">
      <c r="B267" s="13">
        <f t="shared" si="98"/>
        <v>0.62500000000000033</v>
      </c>
      <c r="C267" s="14">
        <f>($F$14*COS($C$14*$C$217/$C$2)-$H$14)*EXP(-POWER($C$14/$C$2,2)*$G$10*B267)</f>
        <v>1.7063710671371014E-3</v>
      </c>
      <c r="D267" s="14">
        <f t="shared" si="99"/>
        <v>4.3979402094852322E-24</v>
      </c>
      <c r="E267" s="14">
        <f t="shared" si="100"/>
        <v>3.6002228686627026E-65</v>
      </c>
      <c r="F267" s="14">
        <f t="shared" si="101"/>
        <v>7.6686915246518417E-127</v>
      </c>
      <c r="G267" s="14">
        <f t="shared" si="102"/>
        <v>2.6855911531832197E-209</v>
      </c>
      <c r="H267" s="14">
        <f t="shared" si="103"/>
        <v>0</v>
      </c>
      <c r="I267" s="14">
        <f t="shared" si="104"/>
        <v>0</v>
      </c>
      <c r="J267" s="14">
        <f t="shared" si="105"/>
        <v>0</v>
      </c>
      <c r="K267" s="14">
        <f t="shared" si="106"/>
        <v>0</v>
      </c>
      <c r="L267" s="14">
        <f t="shared" si="107"/>
        <v>0</v>
      </c>
      <c r="M267" s="14">
        <f t="shared" si="108"/>
        <v>0</v>
      </c>
      <c r="N267" s="14">
        <f t="shared" si="109"/>
        <v>0</v>
      </c>
      <c r="O267" s="13"/>
      <c r="P267" s="14">
        <f t="shared" si="110"/>
        <v>1.6364797447069102E-3</v>
      </c>
    </row>
    <row r="268" spans="2:16">
      <c r="B268" s="13">
        <f t="shared" si="98"/>
        <v>0.65000000000000036</v>
      </c>
      <c r="C268" s="14">
        <f>($F$14*COS($C$14*$C$217/$C$2)-$H$14)*EXP(-POWER($C$14/$C$2,2)*$G$10*B268)</f>
        <v>1.4073696621987734E-3</v>
      </c>
      <c r="D268" s="14">
        <f t="shared" si="99"/>
        <v>5.4930194121798256E-25</v>
      </c>
      <c r="E268" s="14">
        <f t="shared" si="100"/>
        <v>1.0345709220490534E-67</v>
      </c>
      <c r="F268" s="14">
        <f t="shared" si="101"/>
        <v>7.6915840937062977E-132</v>
      </c>
      <c r="G268" s="14">
        <f t="shared" si="102"/>
        <v>1.4261488732179632E-217</v>
      </c>
      <c r="H268" s="14">
        <f t="shared" si="103"/>
        <v>0</v>
      </c>
      <c r="I268" s="14">
        <f t="shared" si="104"/>
        <v>0</v>
      </c>
      <c r="J268" s="14">
        <f t="shared" si="105"/>
        <v>0</v>
      </c>
      <c r="K268" s="14">
        <f t="shared" si="106"/>
        <v>0</v>
      </c>
      <c r="L268" s="14">
        <f t="shared" si="107"/>
        <v>0</v>
      </c>
      <c r="M268" s="14">
        <f t="shared" si="108"/>
        <v>0</v>
      </c>
      <c r="N268" s="14">
        <f t="shared" si="109"/>
        <v>0</v>
      </c>
      <c r="O268" s="13"/>
      <c r="P268" s="14">
        <f t="shared" si="110"/>
        <v>1.3497251505602619E-3</v>
      </c>
    </row>
    <row r="269" spans="2:16">
      <c r="B269" s="13">
        <f t="shared" si="98"/>
        <v>0.67500000000000038</v>
      </c>
      <c r="C269" s="14">
        <f>($F$14*COS($C$14*$C$217/$C$2)-$H$14)*EXP(-POWER($C$14/$C$2,2)*$G$10*B269)</f>
        <v>1.1607612225872014E-3</v>
      </c>
      <c r="D269" s="14">
        <f t="shared" si="99"/>
        <v>6.8607713669022088E-26</v>
      </c>
      <c r="E269" s="14">
        <f t="shared" si="100"/>
        <v>2.9729742624156874E-70</v>
      </c>
      <c r="F269" s="14">
        <f t="shared" si="101"/>
        <v>7.71454500163137E-137</v>
      </c>
      <c r="G269" s="14">
        <f t="shared" si="102"/>
        <v>7.5733813993623279E-226</v>
      </c>
      <c r="H269" s="14">
        <f t="shared" si="103"/>
        <v>0</v>
      </c>
      <c r="I269" s="14">
        <f t="shared" si="104"/>
        <v>0</v>
      </c>
      <c r="J269" s="14">
        <f t="shared" si="105"/>
        <v>0</v>
      </c>
      <c r="K269" s="14">
        <f t="shared" si="106"/>
        <v>0</v>
      </c>
      <c r="L269" s="14">
        <f t="shared" si="107"/>
        <v>0</v>
      </c>
      <c r="M269" s="14">
        <f t="shared" si="108"/>
        <v>0</v>
      </c>
      <c r="N269" s="14">
        <f t="shared" si="109"/>
        <v>0</v>
      </c>
      <c r="O269" s="13"/>
      <c r="P269" s="14">
        <f t="shared" si="110"/>
        <v>1.1132175561275855E-3</v>
      </c>
    </row>
    <row r="270" spans="2:16">
      <c r="B270" s="13">
        <f t="shared" si="98"/>
        <v>0.7000000000000004</v>
      </c>
      <c r="C270" s="14">
        <f>($F$14*COS($C$14*$C$217/$C$2)-$H$14)*EXP(-POWER($C$14/$C$2,2)*$G$10*B270)</f>
        <v>9.5736511312678545E-4</v>
      </c>
      <c r="D270" s="14">
        <f t="shared" si="99"/>
        <v>8.5690910985196039E-27</v>
      </c>
      <c r="E270" s="14">
        <f t="shared" si="100"/>
        <v>8.5432286725018043E-73</v>
      </c>
      <c r="F270" s="14">
        <f t="shared" si="101"/>
        <v>7.7375744524321781E-142</v>
      </c>
      <c r="G270" s="14">
        <f t="shared" si="102"/>
        <v>4.0217474414705165E-234</v>
      </c>
      <c r="H270" s="14">
        <f t="shared" si="103"/>
        <v>0</v>
      </c>
      <c r="I270" s="14">
        <f t="shared" si="104"/>
        <v>0</v>
      </c>
      <c r="J270" s="14">
        <f t="shared" si="105"/>
        <v>0</v>
      </c>
      <c r="K270" s="14">
        <f t="shared" si="106"/>
        <v>0</v>
      </c>
      <c r="L270" s="14">
        <f t="shared" si="107"/>
        <v>0</v>
      </c>
      <c r="M270" s="14">
        <f t="shared" si="108"/>
        <v>0</v>
      </c>
      <c r="N270" s="14">
        <f t="shared" si="109"/>
        <v>0</v>
      </c>
      <c r="O270" s="13"/>
      <c r="P270" s="14">
        <f t="shared" si="110"/>
        <v>9.1815235624546844E-4</v>
      </c>
    </row>
    <row r="271" spans="2:16">
      <c r="B271" s="13">
        <f t="shared" si="98"/>
        <v>0.72500000000000042</v>
      </c>
      <c r="C271" s="14">
        <f>($F$14*COS($C$14*$C$217/$C$2)-$H$14)*EXP(-POWER($C$14/$C$2,2)*$G$10*B271)</f>
        <v>7.8960938907778478E-4</v>
      </c>
      <c r="D271" s="14">
        <f t="shared" si="99"/>
        <v>1.0702779370985351E-27</v>
      </c>
      <c r="E271" s="14">
        <f t="shared" si="100"/>
        <v>2.4550080057319979E-75</v>
      </c>
      <c r="F271" s="14">
        <f t="shared" si="101"/>
        <v>7.7606726507232772E-147</v>
      </c>
      <c r="G271" s="14">
        <f t="shared" si="102"/>
        <v>2.1356976005904732E-242</v>
      </c>
      <c r="H271" s="14">
        <f t="shared" si="103"/>
        <v>0</v>
      </c>
      <c r="I271" s="14">
        <f t="shared" si="104"/>
        <v>0</v>
      </c>
      <c r="J271" s="14">
        <f t="shared" si="105"/>
        <v>0</v>
      </c>
      <c r="K271" s="14">
        <f t="shared" si="106"/>
        <v>0</v>
      </c>
      <c r="L271" s="14">
        <f t="shared" si="107"/>
        <v>0</v>
      </c>
      <c r="M271" s="14">
        <f t="shared" si="108"/>
        <v>0</v>
      </c>
      <c r="N271" s="14">
        <f t="shared" si="109"/>
        <v>0</v>
      </c>
      <c r="O271" s="13"/>
      <c r="P271" s="14">
        <f t="shared" si="110"/>
        <v>7.5726774576890437E-4</v>
      </c>
    </row>
    <row r="272" spans="2:16">
      <c r="B272" s="13">
        <f t="shared" si="98"/>
        <v>0.75000000000000044</v>
      </c>
      <c r="C272" s="14">
        <f>($F$14*COS($C$14*$C$217/$C$2)-$H$14)*EXP(-POWER($C$14/$C$2,2)*$G$10*B272)</f>
        <v>6.5124891096509361E-4</v>
      </c>
      <c r="D272" s="14">
        <f t="shared" si="99"/>
        <v>1.3367752185967342E-28</v>
      </c>
      <c r="E272" s="14">
        <f t="shared" si="100"/>
        <v>7.0547851863167224E-78</v>
      </c>
      <c r="F272" s="14">
        <f t="shared" si="101"/>
        <v>7.7838398017287102E-152</v>
      </c>
      <c r="G272" s="14">
        <f t="shared" si="102"/>
        <v>1.1341349270555242E-250</v>
      </c>
      <c r="H272" s="14">
        <f t="shared" si="103"/>
        <v>0</v>
      </c>
      <c r="I272" s="14">
        <f t="shared" si="104"/>
        <v>0</v>
      </c>
      <c r="J272" s="14">
        <f t="shared" si="105"/>
        <v>0</v>
      </c>
      <c r="K272" s="14">
        <f t="shared" si="106"/>
        <v>0</v>
      </c>
      <c r="L272" s="14">
        <f t="shared" si="107"/>
        <v>0</v>
      </c>
      <c r="M272" s="14">
        <f t="shared" si="108"/>
        <v>0</v>
      </c>
      <c r="N272" s="14">
        <f t="shared" si="109"/>
        <v>0</v>
      </c>
      <c r="O272" s="13"/>
      <c r="P272" s="14">
        <f t="shared" si="110"/>
        <v>6.2457438014634347E-4</v>
      </c>
    </row>
    <row r="273" spans="2:16">
      <c r="B273" s="13">
        <f t="shared" si="98"/>
        <v>0.77500000000000047</v>
      </c>
      <c r="C273" s="14">
        <f>($F$14*COS($C$14*$C$217/$C$2)-$H$14)*EXP(-POWER($C$14/$C$2,2)*$G$10*B273)</f>
        <v>5.3713285315486485E-4</v>
      </c>
      <c r="D273" s="14">
        <f t="shared" si="99"/>
        <v>1.6696298439064526E-29</v>
      </c>
      <c r="E273" s="14">
        <f t="shared" si="100"/>
        <v>2.0272843880292267E-80</v>
      </c>
      <c r="F273" s="14">
        <f t="shared" si="101"/>
        <v>7.8070761112864844E-157</v>
      </c>
      <c r="G273" s="14">
        <f t="shared" si="102"/>
        <v>6.0226786433229871E-259</v>
      </c>
      <c r="H273" s="14">
        <f t="shared" si="103"/>
        <v>0</v>
      </c>
      <c r="I273" s="14">
        <f t="shared" si="104"/>
        <v>0</v>
      </c>
      <c r="J273" s="14">
        <f t="shared" si="105"/>
        <v>0</v>
      </c>
      <c r="K273" s="14">
        <f t="shared" si="106"/>
        <v>0</v>
      </c>
      <c r="L273" s="14">
        <f t="shared" si="107"/>
        <v>0</v>
      </c>
      <c r="M273" s="14">
        <f t="shared" si="108"/>
        <v>0</v>
      </c>
      <c r="N273" s="14">
        <f t="shared" si="109"/>
        <v>0</v>
      </c>
      <c r="O273" s="13"/>
      <c r="P273" s="14">
        <f t="shared" si="110"/>
        <v>5.1513240662204817E-4</v>
      </c>
    </row>
    <row r="274" spans="2:16">
      <c r="B274" s="13">
        <f t="shared" si="98"/>
        <v>0.80000000000000049</v>
      </c>
      <c r="C274" s="14">
        <f>($F$14*COS($C$14*$C$217/$C$2)-$H$14)*EXP(-POWER($C$14/$C$2,2)*$G$10*B274)</f>
        <v>4.4301295108614718E-4</v>
      </c>
      <c r="D274" s="14">
        <f t="shared" si="99"/>
        <v>2.0853646722965327E-30</v>
      </c>
      <c r="E274" s="14">
        <f t="shared" si="100"/>
        <v>5.8256656742980263E-83</v>
      </c>
      <c r="F274" s="14">
        <f t="shared" si="101"/>
        <v>7.8303817858486292E-162</v>
      </c>
      <c r="G274" s="14">
        <f t="shared" si="102"/>
        <v>3.1982665532496209E-267</v>
      </c>
      <c r="H274" s="14">
        <f t="shared" si="103"/>
        <v>0</v>
      </c>
      <c r="I274" s="14">
        <f t="shared" si="104"/>
        <v>0</v>
      </c>
      <c r="J274" s="14">
        <f t="shared" si="105"/>
        <v>0</v>
      </c>
      <c r="K274" s="14">
        <f t="shared" si="106"/>
        <v>0</v>
      </c>
      <c r="L274" s="14">
        <f t="shared" si="107"/>
        <v>0</v>
      </c>
      <c r="M274" s="14">
        <f t="shared" si="108"/>
        <v>0</v>
      </c>
      <c r="N274" s="14">
        <f t="shared" si="109"/>
        <v>0</v>
      </c>
      <c r="O274" s="13"/>
      <c r="P274" s="14">
        <f t="shared" si="110"/>
        <v>4.2486756547722402E-4</v>
      </c>
    </row>
    <row r="275" spans="2:16">
      <c r="B275" s="13">
        <f t="shared" si="98"/>
        <v>0.82500000000000051</v>
      </c>
      <c r="C275" s="14">
        <f>($F$14*COS($C$14*$C$217/$C$2)-$H$14)*EXP(-POWER($C$14/$C$2,2)*$G$10*B275)</f>
        <v>3.6538534866619246E-4</v>
      </c>
      <c r="D275" s="14">
        <f t="shared" si="99"/>
        <v>2.6046167252782292E-31</v>
      </c>
      <c r="E275" s="14">
        <f t="shared" si="100"/>
        <v>1.6740808911218723E-85</v>
      </c>
      <c r="F275" s="14">
        <f t="shared" si="101"/>
        <v>7.8537570324834742E-167</v>
      </c>
      <c r="G275" s="14">
        <f t="shared" si="102"/>
        <v>1.6983985949466923E-275</v>
      </c>
      <c r="H275" s="14">
        <f t="shared" si="103"/>
        <v>0</v>
      </c>
      <c r="I275" s="14">
        <f t="shared" si="104"/>
        <v>0</v>
      </c>
      <c r="J275" s="14">
        <f t="shared" si="105"/>
        <v>0</v>
      </c>
      <c r="K275" s="14">
        <f t="shared" si="106"/>
        <v>0</v>
      </c>
      <c r="L275" s="14">
        <f t="shared" si="107"/>
        <v>0</v>
      </c>
      <c r="M275" s="14">
        <f t="shared" si="108"/>
        <v>0</v>
      </c>
      <c r="N275" s="14">
        <f t="shared" si="109"/>
        <v>0</v>
      </c>
      <c r="O275" s="13"/>
      <c r="P275" s="14">
        <f t="shared" si="110"/>
        <v>3.5041951520434038E-4</v>
      </c>
    </row>
    <row r="276" spans="2:16">
      <c r="B276" s="13">
        <f t="shared" si="98"/>
        <v>0.85000000000000053</v>
      </c>
      <c r="C276" s="14">
        <f>($F$14*COS($C$14*$C$217/$C$2)-$H$14)*EXP(-POWER($C$14/$C$2,2)*$G$10*B276)</f>
        <v>3.0136015819084668E-4</v>
      </c>
      <c r="D276" s="14">
        <f t="shared" si="99"/>
        <v>3.2531616056044977E-32</v>
      </c>
      <c r="E276" s="14">
        <f t="shared" si="100"/>
        <v>4.8106894331128947E-88</v>
      </c>
      <c r="F276" s="14">
        <f t="shared" si="101"/>
        <v>7.8772020588774918E-172</v>
      </c>
      <c r="G276" s="14">
        <f t="shared" si="102"/>
        <v>9.0191287664449072E-284</v>
      </c>
      <c r="H276" s="14">
        <f t="shared" si="103"/>
        <v>0</v>
      </c>
      <c r="I276" s="14">
        <f t="shared" si="104"/>
        <v>0</v>
      </c>
      <c r="J276" s="14">
        <f t="shared" si="105"/>
        <v>0</v>
      </c>
      <c r="K276" s="14">
        <f t="shared" si="106"/>
        <v>0</v>
      </c>
      <c r="L276" s="14">
        <f t="shared" si="107"/>
        <v>0</v>
      </c>
      <c r="M276" s="14">
        <f t="shared" si="108"/>
        <v>0</v>
      </c>
      <c r="N276" s="14">
        <f t="shared" si="109"/>
        <v>0</v>
      </c>
      <c r="O276" s="13"/>
      <c r="P276" s="14">
        <f t="shared" si="110"/>
        <v>2.8901673512808467E-4</v>
      </c>
    </row>
    <row r="277" spans="2:16">
      <c r="B277" s="13">
        <f t="shared" si="98"/>
        <v>0.87500000000000056</v>
      </c>
      <c r="C277" s="14">
        <f>($F$14*COS($C$14*$C$217/$C$2)-$H$14)*EXP(-POWER($C$14/$C$2,2)*$G$10*B277)</f>
        <v>2.4855387682164891E-4</v>
      </c>
      <c r="D277" s="14">
        <f t="shared" si="99"/>
        <v>4.0631929947576977E-33</v>
      </c>
      <c r="E277" s="14">
        <f t="shared" si="100"/>
        <v>1.3824142515810656E-90</v>
      </c>
      <c r="F277" s="14">
        <f t="shared" si="101"/>
        <v>7.9007170733371374E-177</v>
      </c>
      <c r="G277" s="14">
        <f t="shared" si="102"/>
        <v>4.7894931112009055E-292</v>
      </c>
      <c r="H277" s="14">
        <f t="shared" si="103"/>
        <v>0</v>
      </c>
      <c r="I277" s="14">
        <f t="shared" si="104"/>
        <v>0</v>
      </c>
      <c r="J277" s="14">
        <f t="shared" si="105"/>
        <v>0</v>
      </c>
      <c r="K277" s="14">
        <f t="shared" si="106"/>
        <v>0</v>
      </c>
      <c r="L277" s="14">
        <f t="shared" si="107"/>
        <v>0</v>
      </c>
      <c r="M277" s="14">
        <f t="shared" si="108"/>
        <v>0</v>
      </c>
      <c r="N277" s="14">
        <f t="shared" si="109"/>
        <v>0</v>
      </c>
      <c r="O277" s="13"/>
      <c r="P277" s="14">
        <f t="shared" si="110"/>
        <v>2.3837334840038252E-4</v>
      </c>
    </row>
    <row r="278" spans="2:16">
      <c r="B278" s="13">
        <f t="shared" si="98"/>
        <v>0.90000000000000058</v>
      </c>
      <c r="C278" s="14">
        <f>($F$14*COS($C$14*$C$217/$C$2)-$H$14)*EXP(-POWER($C$14/$C$2,2)*$G$10*B278)</f>
        <v>2.0500065454554127E-4</v>
      </c>
      <c r="D278" s="14">
        <f t="shared" si="99"/>
        <v>5.0749207430106279E-34</v>
      </c>
      <c r="E278" s="14">
        <f t="shared" si="100"/>
        <v>3.9725473646669621E-93</v>
      </c>
      <c r="F278" s="14">
        <f t="shared" si="101"/>
        <v>7.9243022847907024E-182</v>
      </c>
      <c r="G278" s="14">
        <f t="shared" si="102"/>
        <v>2.5433991304775378E-300</v>
      </c>
      <c r="H278" s="14">
        <f t="shared" si="103"/>
        <v>0</v>
      </c>
      <c r="I278" s="14">
        <f t="shared" si="104"/>
        <v>0</v>
      </c>
      <c r="J278" s="14">
        <f t="shared" si="105"/>
        <v>0</v>
      </c>
      <c r="K278" s="14">
        <f t="shared" si="106"/>
        <v>0</v>
      </c>
      <c r="L278" s="14">
        <f t="shared" si="107"/>
        <v>0</v>
      </c>
      <c r="M278" s="14">
        <f t="shared" si="108"/>
        <v>0</v>
      </c>
      <c r="N278" s="14">
        <f t="shared" si="109"/>
        <v>0</v>
      </c>
      <c r="O278" s="13"/>
      <c r="P278" s="14">
        <f t="shared" si="110"/>
        <v>1.9660402433938022E-4</v>
      </c>
    </row>
    <row r="279" spans="2:16">
      <c r="B279" s="13">
        <f t="shared" si="98"/>
        <v>0.9250000000000006</v>
      </c>
      <c r="C279" s="14">
        <f>($F$14*COS($C$14*$C$217/$C$2)-$H$14)*EXP(-POWER($C$14/$C$2,2)*$G$10*B279)</f>
        <v>1.6907911033814128E-4</v>
      </c>
      <c r="D279" s="14">
        <f t="shared" si="99"/>
        <v>6.3385668810386877E-35</v>
      </c>
      <c r="E279" s="14">
        <f t="shared" si="100"/>
        <v>1.1415632142445012E-95</v>
      </c>
      <c r="F279" s="14">
        <f t="shared" si="101"/>
        <v>7.9479579027901738E-187</v>
      </c>
      <c r="G279" s="14">
        <f t="shared" si="102"/>
        <v>0</v>
      </c>
      <c r="H279" s="14">
        <f t="shared" si="103"/>
        <v>0</v>
      </c>
      <c r="I279" s="14">
        <f t="shared" si="104"/>
        <v>0</v>
      </c>
      <c r="J279" s="14">
        <f t="shared" si="105"/>
        <v>0</v>
      </c>
      <c r="K279" s="14">
        <f t="shared" si="106"/>
        <v>0</v>
      </c>
      <c r="L279" s="14">
        <f t="shared" si="107"/>
        <v>0</v>
      </c>
      <c r="M279" s="14">
        <f t="shared" si="108"/>
        <v>0</v>
      </c>
      <c r="N279" s="14">
        <f t="shared" si="109"/>
        <v>0</v>
      </c>
      <c r="O279" s="13"/>
      <c r="P279" s="14">
        <f t="shared" si="110"/>
        <v>1.6215379213248312E-4</v>
      </c>
    </row>
    <row r="280" spans="2:16">
      <c r="B280" s="13">
        <f t="shared" si="98"/>
        <v>0.95000000000000062</v>
      </c>
      <c r="C280" s="14">
        <f>($F$14*COS($C$14*$C$217/$C$2)-$H$14)*EXP(-POWER($C$14/$C$2,2)*$G$10*B280)</f>
        <v>1.3945197207351615E-4</v>
      </c>
      <c r="D280" s="14">
        <f t="shared" si="99"/>
        <v>7.9168586348336216E-36</v>
      </c>
      <c r="E280" s="14">
        <f t="shared" si="100"/>
        <v>3.2804305461704353E-98</v>
      </c>
      <c r="F280" s="14">
        <f t="shared" si="101"/>
        <v>7.9716841375130888E-192</v>
      </c>
      <c r="G280" s="14">
        <f t="shared" si="102"/>
        <v>0</v>
      </c>
      <c r="H280" s="14">
        <f t="shared" si="103"/>
        <v>0</v>
      </c>
      <c r="I280" s="14">
        <f t="shared" si="104"/>
        <v>0</v>
      </c>
      <c r="J280" s="14">
        <f t="shared" si="105"/>
        <v>0</v>
      </c>
      <c r="K280" s="14">
        <f t="shared" si="106"/>
        <v>0</v>
      </c>
      <c r="L280" s="14">
        <f t="shared" si="107"/>
        <v>0</v>
      </c>
      <c r="M280" s="14">
        <f t="shared" si="108"/>
        <v>0</v>
      </c>
      <c r="N280" s="14">
        <f t="shared" si="109"/>
        <v>0</v>
      </c>
      <c r="O280" s="13"/>
      <c r="P280" s="14">
        <f t="shared" si="110"/>
        <v>1.3374015303753794E-4</v>
      </c>
    </row>
    <row r="281" spans="2:16">
      <c r="B281" s="13">
        <f t="shared" si="98"/>
        <v>0.97500000000000064</v>
      </c>
      <c r="C281" s="14">
        <f>($F$14*COS($C$14*$C$217/$C$2)-$H$14)*EXP(-POWER($C$14/$C$2,2)*$G$10*B281)</f>
        <v>1.150162931204273E-4</v>
      </c>
      <c r="D281" s="14">
        <f t="shared" si="99"/>
        <v>9.8881421968477943E-37</v>
      </c>
      <c r="E281" s="14">
        <f t="shared" si="100"/>
        <v>9.4267443396640606E-101</v>
      </c>
      <c r="F281" s="14">
        <f t="shared" si="101"/>
        <v>7.9954811997648666E-197</v>
      </c>
      <c r="G281" s="14">
        <f t="shared" si="102"/>
        <v>0</v>
      </c>
      <c r="H281" s="14">
        <f t="shared" si="103"/>
        <v>0</v>
      </c>
      <c r="I281" s="14">
        <f t="shared" si="104"/>
        <v>0</v>
      </c>
      <c r="J281" s="14">
        <f t="shared" si="105"/>
        <v>0</v>
      </c>
      <c r="K281" s="14">
        <f t="shared" si="106"/>
        <v>0</v>
      </c>
      <c r="L281" s="14">
        <f t="shared" si="107"/>
        <v>0</v>
      </c>
      <c r="M281" s="14">
        <f t="shared" si="108"/>
        <v>0</v>
      </c>
      <c r="N281" s="14">
        <f t="shared" si="109"/>
        <v>0</v>
      </c>
      <c r="O281" s="13"/>
      <c r="P281" s="14">
        <f t="shared" si="110"/>
        <v>1.1030533605955064E-4</v>
      </c>
    </row>
    <row r="282" spans="2:16">
      <c r="B282" s="13">
        <f t="shared" si="98"/>
        <v>1.0000000000000007</v>
      </c>
      <c r="C282" s="14">
        <f>($F$14*COS($C$14*$C$217/$C$2)-$H$14)*EXP(-POWER($C$14/$C$2,2)*$G$10*B282)</f>
        <v>9.4862392309447841E-5</v>
      </c>
      <c r="D282" s="14">
        <f t="shared" si="99"/>
        <v>1.2350271820552314E-37</v>
      </c>
      <c r="E282" s="14">
        <f t="shared" si="100"/>
        <v>2.708897737497518E-103</v>
      </c>
      <c r="F282" s="14">
        <f t="shared" si="101"/>
        <v>8.0193493009788493E-202</v>
      </c>
      <c r="G282" s="14">
        <f t="shared" si="102"/>
        <v>0</v>
      </c>
      <c r="H282" s="14">
        <f t="shared" si="103"/>
        <v>0</v>
      </c>
      <c r="I282" s="14">
        <f t="shared" si="104"/>
        <v>0</v>
      </c>
      <c r="J282" s="14">
        <f t="shared" si="105"/>
        <v>0</v>
      </c>
      <c r="K282" s="14">
        <f t="shared" si="106"/>
        <v>0</v>
      </c>
      <c r="L282" s="14">
        <f t="shared" si="107"/>
        <v>0</v>
      </c>
      <c r="M282" s="14">
        <f t="shared" si="108"/>
        <v>0</v>
      </c>
      <c r="N282" s="14">
        <f t="shared" si="109"/>
        <v>0</v>
      </c>
      <c r="O282" s="13"/>
      <c r="P282" s="14">
        <f t="shared" si="110"/>
        <v>9.0976919697372544E-5</v>
      </c>
    </row>
    <row r="283" spans="2:16">
      <c r="B283" s="13">
        <f t="shared" si="98"/>
        <v>1.0250000000000006</v>
      </c>
      <c r="C283" s="14">
        <f>($F$14*COS($C$14*$C$217/$C$2)-$H$14)*EXP(-POWER($C$14/$C$2,2)*$G$10*B283)</f>
        <v>7.8239988705333826E-5</v>
      </c>
      <c r="D283" s="14">
        <f t="shared" si="99"/>
        <v>1.5425467292547125E-38</v>
      </c>
      <c r="E283" s="14">
        <f t="shared" si="100"/>
        <v>7.7843703911043795E-106</v>
      </c>
      <c r="F283" s="14">
        <f t="shared" si="101"/>
        <v>8.0432886532213818E-207</v>
      </c>
      <c r="G283" s="14">
        <f t="shared" si="102"/>
        <v>0</v>
      </c>
      <c r="H283" s="14">
        <f t="shared" si="103"/>
        <v>0</v>
      </c>
      <c r="I283" s="14">
        <f t="shared" si="104"/>
        <v>0</v>
      </c>
      <c r="J283" s="14">
        <f t="shared" si="105"/>
        <v>0</v>
      </c>
      <c r="K283" s="14">
        <f t="shared" si="106"/>
        <v>0</v>
      </c>
      <c r="L283" s="14">
        <f t="shared" si="107"/>
        <v>0</v>
      </c>
      <c r="M283" s="14">
        <f t="shared" si="108"/>
        <v>0</v>
      </c>
      <c r="N283" s="14">
        <f t="shared" si="109"/>
        <v>0</v>
      </c>
      <c r="O283" s="13"/>
      <c r="P283" s="14">
        <f t="shared" si="110"/>
        <v>7.5035353803317145E-5</v>
      </c>
    </row>
    <row r="284" spans="2:16">
      <c r="B284" s="13">
        <f t="shared" si="98"/>
        <v>1.0500000000000005</v>
      </c>
      <c r="C284" s="14">
        <f>($F$14*COS($C$14*$C$217/$C$2)-$H$14)*EXP(-POWER($C$14/$C$2,2)*$G$10*B284)</f>
        <v>6.4530270464211066E-5</v>
      </c>
      <c r="D284" s="14">
        <f t="shared" si="99"/>
        <v>1.9266380906488958E-39</v>
      </c>
      <c r="E284" s="14">
        <f t="shared" si="100"/>
        <v>2.236940197007337E-108</v>
      </c>
      <c r="F284" s="14">
        <f t="shared" si="101"/>
        <v>8.067299469190493E-212</v>
      </c>
      <c r="G284" s="14">
        <f t="shared" si="102"/>
        <v>0</v>
      </c>
      <c r="H284" s="14">
        <f t="shared" si="103"/>
        <v>0</v>
      </c>
      <c r="I284" s="14">
        <f t="shared" si="104"/>
        <v>0</v>
      </c>
      <c r="J284" s="14">
        <f t="shared" si="105"/>
        <v>0</v>
      </c>
      <c r="K284" s="14">
        <f t="shared" si="106"/>
        <v>0</v>
      </c>
      <c r="L284" s="14">
        <f t="shared" si="107"/>
        <v>0</v>
      </c>
      <c r="M284" s="14">
        <f t="shared" si="108"/>
        <v>0</v>
      </c>
      <c r="N284" s="14">
        <f t="shared" si="109"/>
        <v>0</v>
      </c>
      <c r="O284" s="13"/>
      <c r="P284" s="14">
        <f t="shared" si="110"/>
        <v>6.1887172473169439E-5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workbookViewId="0"/>
  </sheetViews>
  <sheetFormatPr defaultRowHeight="14.4"/>
  <cols>
    <col min="1" max="11" width="12" bestFit="1" customWidth="1"/>
    <col min="12" max="12" width="8.21875" bestFit="1" customWidth="1"/>
    <col min="13" max="13" width="20.88671875" bestFit="1" customWidth="1"/>
    <col min="14" max="14" width="12" bestFit="1" customWidth="1"/>
    <col min="15" max="15" width="12.6640625" customWidth="1"/>
  </cols>
  <sheetData>
    <row r="1" spans="1:1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104</v>
      </c>
      <c r="N1" t="s">
        <v>48</v>
      </c>
      <c r="O1" t="s">
        <v>49</v>
      </c>
    </row>
    <row r="2" spans="1:15">
      <c r="A2">
        <v>1.3225000000000001E-3</v>
      </c>
      <c r="B2">
        <v>0.48638457767811</v>
      </c>
      <c r="C2">
        <v>0.48638499109311001</v>
      </c>
      <c r="D2">
        <v>0.48638358386030001</v>
      </c>
      <c r="E2">
        <v>0.48638815621713</v>
      </c>
      <c r="F2">
        <v>0.48636717798612</v>
      </c>
      <c r="G2">
        <v>0.48639654674569999</v>
      </c>
      <c r="H2">
        <v>0.48609035037164</v>
      </c>
      <c r="I2">
        <v>0.48456859517577</v>
      </c>
      <c r="J2">
        <v>0.47771328295318</v>
      </c>
      <c r="K2">
        <v>0.36489999515978999</v>
      </c>
      <c r="L2" s="2">
        <v>2.0256018815599999E-16</v>
      </c>
      <c r="M2">
        <v>0.99741899114839006</v>
      </c>
      <c r="N2">
        <v>0.24071043806143</v>
      </c>
      <c r="O2">
        <v>-4.2423555603750003E-2</v>
      </c>
    </row>
    <row r="3" spans="1:15">
      <c r="A3">
        <v>2.0113571875E-3</v>
      </c>
      <c r="B3">
        <v>0.48992329686753</v>
      </c>
      <c r="C3">
        <v>0.48992350121873002</v>
      </c>
      <c r="D3">
        <v>0.48992312999172999</v>
      </c>
      <c r="E3">
        <v>0.48992068743620998</v>
      </c>
      <c r="F3">
        <v>0.48992867424031999</v>
      </c>
      <c r="G3">
        <v>0.48979616849432001</v>
      </c>
      <c r="H3">
        <v>0.48956389838629999</v>
      </c>
      <c r="I3">
        <v>0.48736197086680999</v>
      </c>
      <c r="J3">
        <v>0.45255903606685999</v>
      </c>
      <c r="K3">
        <v>0.30097126866452001</v>
      </c>
      <c r="L3" s="2">
        <v>1.6707261611099999E-16</v>
      </c>
      <c r="M3">
        <v>1.0003498241137001</v>
      </c>
      <c r="N3">
        <v>0.23957781615967999</v>
      </c>
      <c r="O3">
        <v>-4.2732206658276997E-2</v>
      </c>
    </row>
    <row r="4" spans="1:15">
      <c r="A4">
        <v>3.0590228625390998E-3</v>
      </c>
      <c r="B4">
        <v>0.49197266401370998</v>
      </c>
      <c r="C4">
        <v>0.49197249615357003</v>
      </c>
      <c r="D4">
        <v>0.49197272292187999</v>
      </c>
      <c r="E4">
        <v>0.49196730575887998</v>
      </c>
      <c r="F4">
        <v>0.49193200797410003</v>
      </c>
      <c r="G4">
        <v>0.49184386666933999</v>
      </c>
      <c r="H4">
        <v>0.49010391496284</v>
      </c>
      <c r="I4">
        <v>0.47456783386474</v>
      </c>
      <c r="J4">
        <v>0.40906791772834</v>
      </c>
      <c r="K4">
        <v>0.24868535882365</v>
      </c>
      <c r="L4" s="2">
        <v>1.3804810562658999E-16</v>
      </c>
      <c r="M4">
        <v>0.99934479564973</v>
      </c>
      <c r="N4">
        <v>0.23712036691804</v>
      </c>
      <c r="O4">
        <v>-4.2910949684844997E-2</v>
      </c>
    </row>
    <row r="5" spans="1:15">
      <c r="A5">
        <v>4.6523913960641004E-3</v>
      </c>
      <c r="B5">
        <v>0.49508920638706999</v>
      </c>
      <c r="C5">
        <v>0.49508856891545999</v>
      </c>
      <c r="D5">
        <v>0.49508391569797999</v>
      </c>
      <c r="E5">
        <v>0.49505248033568</v>
      </c>
      <c r="F5">
        <v>0.49476086970950001</v>
      </c>
      <c r="G5">
        <v>0.49261844771433999</v>
      </c>
      <c r="H5">
        <v>0.48209894260484998</v>
      </c>
      <c r="I5">
        <v>0.44655476476423001</v>
      </c>
      <c r="J5">
        <v>0.36046081843845001</v>
      </c>
      <c r="K5">
        <v>0.20662663937959</v>
      </c>
      <c r="L5" s="2">
        <v>1.1470082627007E-16</v>
      </c>
      <c r="M5">
        <v>0.99939246763471001</v>
      </c>
      <c r="N5">
        <v>0.23443369023605001</v>
      </c>
      <c r="O5">
        <v>-4.3182795485375999E-2</v>
      </c>
    </row>
    <row r="6" spans="1:15">
      <c r="A6">
        <v>7.0757057644889997E-3</v>
      </c>
      <c r="B6">
        <v>0.49906187442493</v>
      </c>
      <c r="C6">
        <v>0.49903447153503</v>
      </c>
      <c r="D6">
        <v>0.49886282556697997</v>
      </c>
      <c r="E6">
        <v>0.49808105507879002</v>
      </c>
      <c r="F6">
        <v>0.49509097358637999</v>
      </c>
      <c r="G6">
        <v>0.48560373441101001</v>
      </c>
      <c r="H6">
        <v>0.46078566486875999</v>
      </c>
      <c r="I6">
        <v>0.40728837277364</v>
      </c>
      <c r="J6">
        <v>0.3120733001164</v>
      </c>
      <c r="K6">
        <v>0.17173455135044</v>
      </c>
      <c r="L6" s="2">
        <v>9.5331826516467E-17</v>
      </c>
      <c r="M6">
        <v>0.99971066740043002</v>
      </c>
      <c r="N6">
        <v>0.23116881692939001</v>
      </c>
      <c r="O6">
        <v>-4.3530496133756001E-2</v>
      </c>
    </row>
    <row r="7" spans="1:15">
      <c r="A7">
        <v>1.0761264004567001E-2</v>
      </c>
      <c r="B7">
        <v>0.50316792675137001</v>
      </c>
      <c r="C7">
        <v>0.50277427808221997</v>
      </c>
      <c r="D7">
        <v>0.50117675015292995</v>
      </c>
      <c r="E7">
        <v>0.49691097470397999</v>
      </c>
      <c r="F7">
        <v>0.48690977888176001</v>
      </c>
      <c r="G7">
        <v>0.46595406018954</v>
      </c>
      <c r="H7">
        <v>0.42682273502516999</v>
      </c>
      <c r="I7">
        <v>0.36193341246512001</v>
      </c>
      <c r="J7">
        <v>0.26660834619429002</v>
      </c>
      <c r="K7">
        <v>0.14267942555169</v>
      </c>
      <c r="L7" s="2">
        <v>7.9202991693890997E-17</v>
      </c>
      <c r="M7">
        <v>0.99941426908046005</v>
      </c>
      <c r="N7">
        <v>0.22693572526833</v>
      </c>
      <c r="O7">
        <v>-4.3934045411863999E-2</v>
      </c>
    </row>
    <row r="8" spans="1:15">
      <c r="A8">
        <v>1.6366537392945999E-2</v>
      </c>
      <c r="B8">
        <v>0.50477186111765004</v>
      </c>
      <c r="C8">
        <v>0.50317425108578995</v>
      </c>
      <c r="D8">
        <v>0.49776646662286</v>
      </c>
      <c r="E8">
        <v>0.48669304615911002</v>
      </c>
      <c r="F8">
        <v>0.46690146043475</v>
      </c>
      <c r="G8">
        <v>0.43443086544374998</v>
      </c>
      <c r="H8">
        <v>0.38514470281995999</v>
      </c>
      <c r="I8">
        <v>0.31594269952860998</v>
      </c>
      <c r="J8">
        <v>0.22617643459167</v>
      </c>
      <c r="K8">
        <v>0.1187016879887</v>
      </c>
      <c r="L8" s="2">
        <v>6.5892673533463002E-17</v>
      </c>
      <c r="M8">
        <v>0.99972667811366001</v>
      </c>
      <c r="N8">
        <v>0.22179251150077001</v>
      </c>
      <c r="O8">
        <v>-4.4469194057500001E-2</v>
      </c>
    </row>
    <row r="9" spans="1:15">
      <c r="A9">
        <v>2.4891457557496999E-2</v>
      </c>
      <c r="B9">
        <v>0.49482389384043002</v>
      </c>
      <c r="C9">
        <v>0.49153831831486999</v>
      </c>
      <c r="D9">
        <v>0.48125150185873999</v>
      </c>
      <c r="E9">
        <v>0.46274936858644999</v>
      </c>
      <c r="F9">
        <v>0.43426734653375998</v>
      </c>
      <c r="G9">
        <v>0.39388400982751998</v>
      </c>
      <c r="H9">
        <v>0.34004697112955001</v>
      </c>
      <c r="I9">
        <v>0.27214538652460002</v>
      </c>
      <c r="J9">
        <v>0.19098322534427001</v>
      </c>
      <c r="K9">
        <v>9.8983622545804006E-2</v>
      </c>
      <c r="L9" s="2">
        <v>5.4946948405578003E-17</v>
      </c>
      <c r="M9">
        <v>0.99958724172919999</v>
      </c>
      <c r="N9">
        <v>0.21519657963929001</v>
      </c>
      <c r="O9">
        <v>-4.5119491484684998E-2</v>
      </c>
    </row>
    <row r="10" spans="1:15">
      <c r="A10">
        <v>3.7856795512758001E-2</v>
      </c>
      <c r="B10">
        <v>0.46394962133135997</v>
      </c>
      <c r="C10">
        <v>0.45951449789078003</v>
      </c>
      <c r="D10">
        <v>0.44607419956976002</v>
      </c>
      <c r="E10">
        <v>0.42326998830932999</v>
      </c>
      <c r="F10">
        <v>0.39064982684187999</v>
      </c>
      <c r="G10">
        <v>0.3478606343849</v>
      </c>
      <c r="H10">
        <v>0.29486576095627998</v>
      </c>
      <c r="I10">
        <v>0.23214157147108999</v>
      </c>
      <c r="J10">
        <v>0.16080589378098001</v>
      </c>
      <c r="K10">
        <v>8.2641638584322996E-2</v>
      </c>
      <c r="L10" s="2">
        <v>4.5875324974533003E-17</v>
      </c>
      <c r="M10">
        <v>1.0001892320584</v>
      </c>
      <c r="N10">
        <v>0.20703373601337</v>
      </c>
      <c r="O10">
        <v>-4.5975908535887997E-2</v>
      </c>
    </row>
    <row r="11" spans="1:15">
      <c r="A11">
        <v>5.7575453875465997E-2</v>
      </c>
      <c r="B11">
        <v>0.40726286416046997</v>
      </c>
      <c r="C11">
        <v>0.40272483684566002</v>
      </c>
      <c r="D11">
        <v>0.38914021201290999</v>
      </c>
      <c r="E11">
        <v>0.36660968342073003</v>
      </c>
      <c r="F11">
        <v>0.33533928712091998</v>
      </c>
      <c r="G11">
        <v>0.29568824007055</v>
      </c>
      <c r="H11">
        <v>0.24821881134713999</v>
      </c>
      <c r="I11">
        <v>0.19373520745096001</v>
      </c>
      <c r="J11">
        <v>0.13329987878699001</v>
      </c>
      <c r="K11">
        <v>6.8219673773408998E-2</v>
      </c>
      <c r="L11" s="2">
        <v>3.7869526277827998E-17</v>
      </c>
      <c r="M11">
        <v>1.0007343569503</v>
      </c>
      <c r="N11">
        <v>0.19670982190321001</v>
      </c>
      <c r="O11">
        <v>-4.7044641606368003E-2</v>
      </c>
    </row>
    <row r="12" spans="1:15">
      <c r="A12">
        <v>8.6143537750304006E-2</v>
      </c>
      <c r="B12">
        <v>0.33144480558609002</v>
      </c>
      <c r="C12">
        <v>0.32756910322871002</v>
      </c>
      <c r="D12">
        <v>0.31600927199672002</v>
      </c>
      <c r="E12">
        <v>0.29696801543632001</v>
      </c>
      <c r="F12">
        <v>0.27078560696275999</v>
      </c>
      <c r="G12">
        <v>0.23794195042600999</v>
      </c>
      <c r="H12">
        <v>0.1990566580656</v>
      </c>
      <c r="I12">
        <v>0.15488513814897001</v>
      </c>
      <c r="J12">
        <v>0.10630907483003001</v>
      </c>
      <c r="K12">
        <v>5.4320523123036001E-2</v>
      </c>
      <c r="L12" s="2">
        <v>3.0153947740438997E-17</v>
      </c>
      <c r="M12">
        <v>1.0012964033938001</v>
      </c>
      <c r="N12">
        <v>0.18461581299943999</v>
      </c>
      <c r="O12">
        <v>-4.8291512259641997E-2</v>
      </c>
    </row>
    <row r="13" spans="1:15">
      <c r="A13">
        <v>0.11614353775029999</v>
      </c>
      <c r="B13">
        <v>0.26565926274745</v>
      </c>
      <c r="C13">
        <v>0.26252170429288002</v>
      </c>
      <c r="D13">
        <v>0.25317033280063</v>
      </c>
      <c r="E13">
        <v>0.23778818928378001</v>
      </c>
      <c r="F13">
        <v>0.21667738418681001</v>
      </c>
      <c r="G13">
        <v>0.19025448180526</v>
      </c>
      <c r="H13">
        <v>0.15904373807814001</v>
      </c>
      <c r="I13">
        <v>0.12366801024334</v>
      </c>
      <c r="J13">
        <v>8.4837239833013001E-2</v>
      </c>
      <c r="K13">
        <v>4.3334536063080999E-2</v>
      </c>
      <c r="L13" s="2">
        <v>2.4055499849340999E-17</v>
      </c>
      <c r="M13">
        <v>1.0016829516615999</v>
      </c>
      <c r="N13">
        <v>0.17445673283926999</v>
      </c>
      <c r="O13">
        <v>-4.9333190160179001E-2</v>
      </c>
    </row>
    <row r="14" spans="1:15">
      <c r="A14">
        <v>0.14614353775030001</v>
      </c>
      <c r="B14">
        <v>0.21264317033242</v>
      </c>
      <c r="C14">
        <v>0.2101263641551</v>
      </c>
      <c r="D14">
        <v>0.20262624657427999</v>
      </c>
      <c r="E14">
        <v>0.19029277595096999</v>
      </c>
      <c r="F14">
        <v>0.17337274167618</v>
      </c>
      <c r="G14">
        <v>0.15220507858501001</v>
      </c>
      <c r="H14">
        <v>0.12721436323700999</v>
      </c>
      <c r="I14">
        <v>9.8902551363433996E-2</v>
      </c>
      <c r="J14">
        <v>6.7839022253963002E-2</v>
      </c>
      <c r="K14">
        <v>3.4648963277094998E-2</v>
      </c>
      <c r="L14" s="2">
        <v>1.9234038404811E-17</v>
      </c>
      <c r="M14">
        <v>1.0018593010567001</v>
      </c>
      <c r="N14">
        <v>0.16630643275463999</v>
      </c>
      <c r="O14">
        <v>-5.0159976794986003E-2</v>
      </c>
    </row>
    <row r="15" spans="1:15">
      <c r="A15">
        <v>0.17614353775030001</v>
      </c>
      <c r="B15">
        <v>0.17011600453702</v>
      </c>
      <c r="C15">
        <v>0.16810141435365999</v>
      </c>
      <c r="D15">
        <v>0.16209813671886</v>
      </c>
      <c r="E15">
        <v>0.15222684908212999</v>
      </c>
      <c r="F15">
        <v>0.13868602245230999</v>
      </c>
      <c r="G15">
        <v>0.12174797891102999</v>
      </c>
      <c r="H15">
        <v>0.10175345879417</v>
      </c>
      <c r="I15">
        <v>7.9104776123366999E-2</v>
      </c>
      <c r="J15">
        <v>5.4257645780724999E-2</v>
      </c>
      <c r="K15">
        <v>2.7711744973759E-2</v>
      </c>
      <c r="L15" s="2">
        <v>1.5383108661203999E-17</v>
      </c>
      <c r="M15">
        <v>1.0018911814653</v>
      </c>
      <c r="N15">
        <v>0.15976339556904001</v>
      </c>
      <c r="O15">
        <v>-5.0816405874114998E-2</v>
      </c>
    </row>
    <row r="16" spans="1:15">
      <c r="A16">
        <v>0.2061435377503</v>
      </c>
      <c r="B16">
        <v>0.13604414746797</v>
      </c>
      <c r="C16">
        <v>0.13443266928600001</v>
      </c>
      <c r="D16">
        <v>0.12963069654216</v>
      </c>
      <c r="E16">
        <v>0.12173496272181</v>
      </c>
      <c r="F16">
        <v>0.11090452821195999</v>
      </c>
      <c r="G16">
        <v>9.7357574846920994E-2</v>
      </c>
      <c r="H16">
        <v>8.1366990756314997E-2</v>
      </c>
      <c r="I16">
        <v>6.3254810745904999E-2</v>
      </c>
      <c r="J16">
        <v>4.3385584402384998E-2</v>
      </c>
      <c r="K16">
        <v>2.2158740530676999E-2</v>
      </c>
      <c r="L16" s="2">
        <v>1.2300571966925999E-17</v>
      </c>
      <c r="M16">
        <v>1.0018289210402</v>
      </c>
      <c r="N16">
        <v>0.1545111566347</v>
      </c>
      <c r="O16">
        <v>-5.1337479072543997E-2</v>
      </c>
    </row>
    <row r="17" spans="1:15">
      <c r="A17">
        <v>0.2361435377503</v>
      </c>
      <c r="B17">
        <v>0.10872940138472</v>
      </c>
      <c r="C17">
        <v>0.10744092656965</v>
      </c>
      <c r="D17">
        <v>0.10360151034513</v>
      </c>
      <c r="E17">
        <v>9.7288655318065007E-2</v>
      </c>
      <c r="F17">
        <v>8.8629801788351004E-2</v>
      </c>
      <c r="G17">
        <v>7.7799764454911005E-2</v>
      </c>
      <c r="H17">
        <v>6.5017208092779999E-2</v>
      </c>
      <c r="I17">
        <v>5.0540224139944002E-2</v>
      </c>
      <c r="J17">
        <v>3.4661086692981E-2</v>
      </c>
      <c r="K17">
        <v>1.7700288484658998E-2</v>
      </c>
      <c r="L17" s="2">
        <v>9.8256339090880993E-18</v>
      </c>
      <c r="M17">
        <v>1.0016466967682001</v>
      </c>
      <c r="N17">
        <v>0.15028195290032001</v>
      </c>
      <c r="O17">
        <v>-5.1748251161182E-2</v>
      </c>
    </row>
    <row r="18" spans="1:15">
      <c r="A18">
        <v>0.26614353775029997</v>
      </c>
      <c r="B18">
        <v>8.6872339470254994E-2</v>
      </c>
      <c r="C18">
        <v>8.5842507636582993E-2</v>
      </c>
      <c r="D18">
        <v>8.2773832779569997E-2</v>
      </c>
      <c r="E18">
        <v>7.7728358734589997E-2</v>
      </c>
      <c r="F18">
        <v>7.0808106791270004E-2</v>
      </c>
      <c r="G18">
        <v>6.2153028064893999E-2</v>
      </c>
      <c r="H18">
        <v>5.1938197378194002E-2</v>
      </c>
      <c r="I18">
        <v>4.0370311218555999E-2</v>
      </c>
      <c r="J18">
        <v>2.7683575670389999E-2</v>
      </c>
      <c r="K18">
        <v>1.4135103876359001E-2</v>
      </c>
      <c r="L18" s="2">
        <v>7.846558889501E-18</v>
      </c>
      <c r="M18">
        <v>1.0014585858031</v>
      </c>
      <c r="N18">
        <v>0.14689267204567</v>
      </c>
      <c r="O18">
        <v>-5.2074638515643E-2</v>
      </c>
    </row>
    <row r="19" spans="1:15">
      <c r="A19">
        <v>0.2961435377503</v>
      </c>
      <c r="B19">
        <v>6.9390286569511003E-2</v>
      </c>
      <c r="C19">
        <v>6.8567426517613994E-2</v>
      </c>
      <c r="D19">
        <v>6.6115505190789001E-2</v>
      </c>
      <c r="E19">
        <v>6.2084164864929001E-2</v>
      </c>
      <c r="F19">
        <v>5.6555036195061997E-2</v>
      </c>
      <c r="G19">
        <v>4.9640105347871E-2</v>
      </c>
      <c r="H19">
        <v>4.1479483206892001E-2</v>
      </c>
      <c r="I19">
        <v>3.2238636387812998E-2</v>
      </c>
      <c r="J19">
        <v>2.2105166029182E-2</v>
      </c>
      <c r="K19">
        <v>1.1285259140725999E-2</v>
      </c>
      <c r="L19" s="2">
        <v>6.2645772684479002E-18</v>
      </c>
      <c r="M19">
        <v>1.0012782934175</v>
      </c>
      <c r="N19">
        <v>0.14417815468364001</v>
      </c>
      <c r="O19">
        <v>-5.2334070759467E-2</v>
      </c>
    </row>
    <row r="20" spans="1:15">
      <c r="A20">
        <v>0.32614353775030003</v>
      </c>
      <c r="B20">
        <v>5.5412079572296997E-2</v>
      </c>
      <c r="C20">
        <v>5.4754819429622001E-2</v>
      </c>
      <c r="D20">
        <v>5.2796367446282001E-2</v>
      </c>
      <c r="E20">
        <v>4.9576441042937E-2</v>
      </c>
      <c r="F20">
        <v>4.5160348602991E-2</v>
      </c>
      <c r="G20">
        <v>3.9637678662973998E-2</v>
      </c>
      <c r="H20">
        <v>3.3120505642322003E-2</v>
      </c>
      <c r="I20">
        <v>2.5741154543079001E-2</v>
      </c>
      <c r="J20">
        <v>1.7649582246923999E-2</v>
      </c>
      <c r="K20">
        <v>9.0104518219864E-3</v>
      </c>
      <c r="L20" s="2">
        <v>5.0018055375224997E-18</v>
      </c>
      <c r="M20">
        <v>1.0011111324474999</v>
      </c>
      <c r="N20">
        <v>0.14200516566773999</v>
      </c>
      <c r="O20">
        <v>-5.2540225596394E-2</v>
      </c>
    </row>
    <row r="21" spans="1:15">
      <c r="A21">
        <v>0.3561435377503</v>
      </c>
      <c r="B21">
        <v>4.4239105627945002E-2</v>
      </c>
      <c r="C21">
        <v>4.3714270725525001E-2</v>
      </c>
      <c r="D21">
        <v>4.2150423329497998E-2</v>
      </c>
      <c r="E21">
        <v>3.9579320793022003E-2</v>
      </c>
      <c r="F21">
        <v>3.6053181220202998E-2</v>
      </c>
      <c r="G21">
        <v>3.1643632727069999E-2</v>
      </c>
      <c r="H21">
        <v>2.6440273015793998E-2</v>
      </c>
      <c r="I21">
        <v>2.0548868815351999E-2</v>
      </c>
      <c r="J21">
        <v>1.4089230967478E-2</v>
      </c>
      <c r="K21">
        <v>7.1928035827168004E-3</v>
      </c>
      <c r="L21" s="2">
        <v>3.9928080745692002E-18</v>
      </c>
      <c r="M21">
        <v>1.0009588928222</v>
      </c>
      <c r="N21">
        <v>0.1402659431014</v>
      </c>
      <c r="O21">
        <v>-5.2703998544670998E-2</v>
      </c>
    </row>
    <row r="22" spans="1:15">
      <c r="A22">
        <v>0.38614353775030003</v>
      </c>
      <c r="B22">
        <v>3.5310747923861997E-2</v>
      </c>
      <c r="C22">
        <v>3.4891760297757E-2</v>
      </c>
      <c r="D22">
        <v>3.3643315653831003E-2</v>
      </c>
      <c r="E22">
        <v>3.159079706785E-2</v>
      </c>
      <c r="F22">
        <v>2.8775941019767999E-2</v>
      </c>
      <c r="G22">
        <v>2.5255996263764E-2</v>
      </c>
      <c r="H22">
        <v>2.1102569017850001E-2</v>
      </c>
      <c r="I22">
        <v>1.6400174613540999E-2</v>
      </c>
      <c r="J22">
        <v>1.124451612709E-2</v>
      </c>
      <c r="K22">
        <v>5.7405030985043003E-3</v>
      </c>
      <c r="L22" s="2">
        <v>3.1866193564458001E-18</v>
      </c>
      <c r="M22">
        <v>1.0008223200402999</v>
      </c>
      <c r="N22">
        <v>0.1388741987363</v>
      </c>
      <c r="O22">
        <v>-5.2834068129056999E-2</v>
      </c>
    </row>
    <row r="23" spans="1:15">
      <c r="A23">
        <v>0.4161435377503</v>
      </c>
      <c r="B23">
        <v>2.8178209453040001E-2</v>
      </c>
      <c r="C23">
        <v>2.7843820599504E-2</v>
      </c>
      <c r="D23">
        <v>2.684745981716E-2</v>
      </c>
      <c r="E23">
        <v>2.5209406407959999E-2</v>
      </c>
      <c r="F23">
        <v>2.2963001697158002E-2</v>
      </c>
      <c r="G23">
        <v>2.0153971696387999E-2</v>
      </c>
      <c r="H23">
        <v>1.6839496037849001E-2</v>
      </c>
      <c r="I23">
        <v>1.3087038586741E-2</v>
      </c>
      <c r="J23">
        <v>8.9729561461883E-3</v>
      </c>
      <c r="K23">
        <v>4.5808983112169003E-3</v>
      </c>
      <c r="L23" s="2">
        <v>2.5429093892898001E-18</v>
      </c>
      <c r="M23">
        <v>1.0007016186316</v>
      </c>
      <c r="N23">
        <v>0.13776097418086</v>
      </c>
      <c r="O23">
        <v>-5.2937343824022001E-2</v>
      </c>
    </row>
    <row r="24" spans="1:15">
      <c r="A24">
        <v>0.44614353775030002</v>
      </c>
      <c r="B24">
        <v>2.2481770966476002E-2</v>
      </c>
      <c r="C24">
        <v>2.2214961771456002E-2</v>
      </c>
      <c r="D24">
        <v>2.1419969164410999E-2</v>
      </c>
      <c r="E24">
        <v>2.0112987250511999E-2</v>
      </c>
      <c r="F24">
        <v>1.8320638748195998E-2</v>
      </c>
      <c r="G24">
        <v>1.6079430574631001E-2</v>
      </c>
      <c r="H24">
        <v>1.3435004702706E-2</v>
      </c>
      <c r="I24">
        <v>1.0441196072129E-2</v>
      </c>
      <c r="J24">
        <v>7.1589107236521001E-3</v>
      </c>
      <c r="K24">
        <v>3.6548369750557001E-3</v>
      </c>
      <c r="L24" s="2">
        <v>2.0288420804790998E-18</v>
      </c>
      <c r="M24">
        <v>1.000595873927</v>
      </c>
      <c r="N24">
        <v>0.13687067490546001</v>
      </c>
      <c r="O24">
        <v>-5.3019324104591002E-2</v>
      </c>
    </row>
    <row r="25" spans="1:15">
      <c r="A25">
        <v>0.47614353775029999</v>
      </c>
      <c r="B25">
        <v>1.7928342987242E-2</v>
      </c>
      <c r="C25">
        <v>1.7715507118553998E-2</v>
      </c>
      <c r="D25">
        <v>1.7081340708386E-2</v>
      </c>
      <c r="E25">
        <v>1.6038779041207998E-2</v>
      </c>
      <c r="F25">
        <v>1.4609088229130001E-2</v>
      </c>
      <c r="G25">
        <v>1.2821431874307E-2</v>
      </c>
      <c r="H25">
        <v>1.0712275590766001E-2</v>
      </c>
      <c r="I25">
        <v>8.3246401687691995E-3</v>
      </c>
      <c r="J25">
        <v>5.7072170110706996E-3</v>
      </c>
      <c r="K25">
        <v>2.9133631477024999E-3</v>
      </c>
      <c r="L25" s="2">
        <v>1.6172414228369001E-18</v>
      </c>
      <c r="M25">
        <v>1.0004940358372001</v>
      </c>
      <c r="N25">
        <v>0.13615651232350001</v>
      </c>
      <c r="O25">
        <v>-5.3083951156798002E-2</v>
      </c>
    </row>
    <row r="26" spans="1:15">
      <c r="A26">
        <v>0.50614353775029997</v>
      </c>
      <c r="B26">
        <v>1.4294385440321E-2</v>
      </c>
      <c r="C26">
        <v>1.4124645455238999E-2</v>
      </c>
      <c r="D26">
        <v>1.361889123575E-2</v>
      </c>
      <c r="E26">
        <v>1.278744952679E-2</v>
      </c>
      <c r="F26">
        <v>1.1647298157571999E-2</v>
      </c>
      <c r="G26">
        <v>1.0221721051622E-2</v>
      </c>
      <c r="H26">
        <v>8.5398355676519003E-3</v>
      </c>
      <c r="I26">
        <v>6.6360027888366004E-3</v>
      </c>
      <c r="J26">
        <v>4.5491352367445998E-3</v>
      </c>
      <c r="K26">
        <v>2.3219219451483001E-3</v>
      </c>
      <c r="L26" s="2">
        <v>1.288925602443E-18</v>
      </c>
      <c r="M26">
        <v>1.0004086460465</v>
      </c>
      <c r="N26">
        <v>0.13558607772132</v>
      </c>
      <c r="O26">
        <v>-5.3135301964303001E-2</v>
      </c>
    </row>
    <row r="27" spans="1:15">
      <c r="A27">
        <v>0.53614353775029999</v>
      </c>
      <c r="B27">
        <v>1.1395105756787999E-2</v>
      </c>
      <c r="C27">
        <v>1.1259761094539999E-2</v>
      </c>
      <c r="D27">
        <v>1.0856492925155E-2</v>
      </c>
      <c r="E27">
        <v>1.0193542550709001E-2</v>
      </c>
      <c r="F27">
        <v>9.2844595860884001E-3</v>
      </c>
      <c r="G27">
        <v>8.1478276546647996E-3</v>
      </c>
      <c r="H27">
        <v>6.8068896539822E-3</v>
      </c>
      <c r="I27">
        <v>5.2890825763637003E-3</v>
      </c>
      <c r="J27">
        <v>3.6254961389729002E-3</v>
      </c>
      <c r="K27">
        <v>1.8502757111817001E-3</v>
      </c>
      <c r="L27" s="2">
        <v>1.0271093482293001E-18</v>
      </c>
      <c r="M27">
        <v>1.0003377450219</v>
      </c>
      <c r="N27">
        <v>0.13513063914139001</v>
      </c>
      <c r="O27">
        <v>-5.3176119087317002E-2</v>
      </c>
    </row>
    <row r="28" spans="1:15">
      <c r="A28">
        <v>0.56614353775030002</v>
      </c>
      <c r="B28">
        <v>9.0824170367431005E-3</v>
      </c>
      <c r="C28">
        <v>8.9745234766008004E-3</v>
      </c>
      <c r="D28">
        <v>8.6530502422365006E-3</v>
      </c>
      <c r="E28">
        <v>8.1245748012276006E-3</v>
      </c>
      <c r="F28">
        <v>7.3999109988054004E-3</v>
      </c>
      <c r="G28">
        <v>6.4938895622274001E-3</v>
      </c>
      <c r="H28">
        <v>5.4250576949383001E-3</v>
      </c>
      <c r="I28">
        <v>4.2153048807755996E-3</v>
      </c>
      <c r="J28">
        <v>2.8894245160838998E-3</v>
      </c>
      <c r="K28">
        <v>1.4746240346593001E-3</v>
      </c>
      <c r="L28" s="2">
        <v>8.1858077797220004E-19</v>
      </c>
      <c r="M28">
        <v>1.0002789892227999</v>
      </c>
      <c r="N28">
        <v>0.13476712954579001</v>
      </c>
      <c r="O28">
        <v>-5.3208552993605003E-2</v>
      </c>
    </row>
    <row r="29" spans="1:15">
      <c r="A29">
        <v>0.59614353775030005</v>
      </c>
      <c r="B29">
        <v>7.2380352759233001E-3</v>
      </c>
      <c r="C29">
        <v>7.1520416589945001E-3</v>
      </c>
      <c r="D29">
        <v>6.8958217670263E-3</v>
      </c>
      <c r="E29">
        <v>6.4746226415907E-3</v>
      </c>
      <c r="F29">
        <v>5.8970706535884003E-3</v>
      </c>
      <c r="G29">
        <v>5.1749960696173998E-3</v>
      </c>
      <c r="H29">
        <v>4.3231926106320996E-3</v>
      </c>
      <c r="I29">
        <v>3.3591169921846999E-3</v>
      </c>
      <c r="J29">
        <v>2.3025344975274001E-3</v>
      </c>
      <c r="K29">
        <v>1.175117123105E-3</v>
      </c>
      <c r="L29" s="2">
        <v>6.5232104335122997E-19</v>
      </c>
      <c r="M29">
        <v>1.0002303036125999</v>
      </c>
      <c r="N29">
        <v>0.13447700524132999</v>
      </c>
      <c r="O29">
        <v>-5.3234319716706002E-2</v>
      </c>
    </row>
    <row r="30" spans="1:15">
      <c r="A30">
        <v>0.62614353775029996</v>
      </c>
      <c r="B30">
        <v>5.7673478920506E-3</v>
      </c>
      <c r="C30">
        <v>5.6988196490512996E-3</v>
      </c>
      <c r="D30">
        <v>5.4946393311218001E-3</v>
      </c>
      <c r="E30">
        <v>5.1589915878662998E-3</v>
      </c>
      <c r="F30">
        <v>4.6987561376524998E-3</v>
      </c>
      <c r="G30">
        <v>4.1233677194359997E-3</v>
      </c>
      <c r="H30">
        <v>3.4446238755200002E-3</v>
      </c>
      <c r="I30">
        <v>2.6764439930744999E-3</v>
      </c>
      <c r="J30">
        <v>1.8345831540532E-3</v>
      </c>
      <c r="K30">
        <v>9.3630322880684997E-4</v>
      </c>
      <c r="L30" s="2">
        <v>5.1975270132612002E-19</v>
      </c>
      <c r="M30">
        <v>1.0001899548918001</v>
      </c>
      <c r="N30">
        <v>0.13424546551517999</v>
      </c>
      <c r="O30">
        <v>-5.3254783774602001E-2</v>
      </c>
    </row>
    <row r="31" spans="1:15">
      <c r="A31">
        <v>0.65614353775029999</v>
      </c>
      <c r="B31">
        <v>4.5948667155794E-3</v>
      </c>
      <c r="C31">
        <v>4.5402678975383004E-3</v>
      </c>
      <c r="D31">
        <v>4.3775911798785002E-3</v>
      </c>
      <c r="E31">
        <v>4.1101728494638001E-3</v>
      </c>
      <c r="F31">
        <v>3.7434974145397E-3</v>
      </c>
      <c r="G31">
        <v>3.2850851585207999E-3</v>
      </c>
      <c r="H31">
        <v>2.7443376269616002E-3</v>
      </c>
      <c r="I31">
        <v>2.1323436704898001E-3</v>
      </c>
      <c r="J31">
        <v>1.4616488733344001E-3</v>
      </c>
      <c r="K31">
        <v>7.4599071089182E-4</v>
      </c>
      <c r="L31" s="2">
        <v>4.1410803169430001E-19</v>
      </c>
      <c r="M31">
        <v>1.0001565831171999</v>
      </c>
      <c r="N31">
        <v>0.13406073193203999</v>
      </c>
      <c r="O31">
        <v>-5.3271032347942997E-2</v>
      </c>
    </row>
    <row r="32" spans="1:15">
      <c r="A32">
        <v>0.68614353775030001</v>
      </c>
      <c r="B32">
        <v>3.6602761047816999E-3</v>
      </c>
      <c r="C32">
        <v>3.6167820260938001E-3</v>
      </c>
      <c r="D32">
        <v>3.4871922282653E-3</v>
      </c>
      <c r="E32">
        <v>3.2741656687560999E-3</v>
      </c>
      <c r="F32">
        <v>2.9820730852218999E-3</v>
      </c>
      <c r="G32">
        <v>2.6169068512165001E-3</v>
      </c>
      <c r="H32">
        <v>2.1861569785144E-3</v>
      </c>
      <c r="I32">
        <v>1.6986552682839E-3</v>
      </c>
      <c r="J32">
        <v>1.1643898675758001E-3</v>
      </c>
      <c r="K32">
        <v>5.9429246476276002E-4</v>
      </c>
      <c r="L32" s="2">
        <v>3.2989858887042998E-19</v>
      </c>
      <c r="M32">
        <v>1.0001289799549</v>
      </c>
      <c r="N32">
        <v>0.13391334872044</v>
      </c>
      <c r="O32">
        <v>-5.3283930458283002E-2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expected</vt:lpstr>
      <vt:lpstr>moose</vt:lpstr>
      <vt:lpstr>total_force</vt:lpstr>
      <vt:lpstr>porepressure_comparison</vt:lpstr>
      <vt:lpstr>moose!mandel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2015-04-21T01:49:59Z</dcterms:created>
  <dcterms:modified xsi:type="dcterms:W3CDTF">2015-04-21T04:51:43Z</dcterms:modified>
</cp:coreProperties>
</file>