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36" windowWidth="17220" windowHeight="10584"/>
  </bookViews>
  <sheets>
    <sheet name="q2p01_flow_rate" sheetId="25" r:id="rId1"/>
    <sheet name="q2p01" sheetId="24" r:id="rId2"/>
  </sheets>
  <definedNames>
    <definedName name="bh02_" localSheetId="1">q2p01!$C$17:$I$38</definedName>
  </definedNames>
  <calcPr calcId="125725"/>
</workbook>
</file>

<file path=xl/calcChain.xml><?xml version="1.0" encoding="utf-8"?>
<calcChain xmlns="http://schemas.openxmlformats.org/spreadsheetml/2006/main">
  <c r="W19" i="24"/>
  <c r="X19"/>
  <c r="Y19" s="1"/>
  <c r="W20"/>
  <c r="X20"/>
  <c r="Y20" s="1"/>
  <c r="W21"/>
  <c r="X21"/>
  <c r="Y21" s="1"/>
  <c r="W22"/>
  <c r="AA22" s="1"/>
  <c r="X22"/>
  <c r="Y22" s="1"/>
  <c r="W23"/>
  <c r="Z23" s="1"/>
  <c r="X23"/>
  <c r="Y23" s="1"/>
  <c r="W24"/>
  <c r="X24"/>
  <c r="Y24" s="1"/>
  <c r="W25"/>
  <c r="Z25" s="1"/>
  <c r="X25"/>
  <c r="Y25" s="1"/>
  <c r="W26"/>
  <c r="X26"/>
  <c r="Y26" s="1"/>
  <c r="W27"/>
  <c r="X27"/>
  <c r="Y27"/>
  <c r="W28"/>
  <c r="X28"/>
  <c r="Y28" s="1"/>
  <c r="W29"/>
  <c r="X29"/>
  <c r="Y29" s="1"/>
  <c r="W30"/>
  <c r="X30"/>
  <c r="Y30" s="1"/>
  <c r="W31"/>
  <c r="X31"/>
  <c r="Y31" s="1"/>
  <c r="W32"/>
  <c r="X32"/>
  <c r="Y32" s="1"/>
  <c r="W33"/>
  <c r="X33"/>
  <c r="Y33" s="1"/>
  <c r="AA33" s="1"/>
  <c r="W34"/>
  <c r="X34"/>
  <c r="Y34" s="1"/>
  <c r="W35"/>
  <c r="X35"/>
  <c r="Y35" s="1"/>
  <c r="W36"/>
  <c r="X36"/>
  <c r="Y36" s="1"/>
  <c r="W37"/>
  <c r="X37"/>
  <c r="Y37" s="1"/>
  <c r="W38"/>
  <c r="X38"/>
  <c r="Y38" s="1"/>
  <c r="X18"/>
  <c r="Y18" s="1"/>
  <c r="W18"/>
  <c r="Z18" s="1"/>
  <c r="P19"/>
  <c r="Q19"/>
  <c r="R19" s="1"/>
  <c r="P20"/>
  <c r="Q20"/>
  <c r="R20" s="1"/>
  <c r="T20" s="1"/>
  <c r="P21"/>
  <c r="Q21"/>
  <c r="R21" s="1"/>
  <c r="S21" s="1"/>
  <c r="P22"/>
  <c r="Q22"/>
  <c r="R22" s="1"/>
  <c r="P23"/>
  <c r="Q23"/>
  <c r="R23" s="1"/>
  <c r="P24"/>
  <c r="Q24"/>
  <c r="R24" s="1"/>
  <c r="P25"/>
  <c r="Q25"/>
  <c r="R25" s="1"/>
  <c r="P26"/>
  <c r="Q26"/>
  <c r="R26" s="1"/>
  <c r="P27"/>
  <c r="Q27"/>
  <c r="R27" s="1"/>
  <c r="P28"/>
  <c r="Q28"/>
  <c r="R28" s="1"/>
  <c r="P29"/>
  <c r="Q29"/>
  <c r="R29" s="1"/>
  <c r="P30"/>
  <c r="Q30"/>
  <c r="R30" s="1"/>
  <c r="P31"/>
  <c r="Q31"/>
  <c r="R31" s="1"/>
  <c r="P32"/>
  <c r="S32" s="1"/>
  <c r="Q32"/>
  <c r="R32" s="1"/>
  <c r="P33"/>
  <c r="Q33"/>
  <c r="R33"/>
  <c r="P34"/>
  <c r="Q34"/>
  <c r="R34" s="1"/>
  <c r="P35"/>
  <c r="Q35"/>
  <c r="R35" s="1"/>
  <c r="P36"/>
  <c r="Q36"/>
  <c r="R36" s="1"/>
  <c r="P37"/>
  <c r="Q37"/>
  <c r="R37"/>
  <c r="P38"/>
  <c r="Q38"/>
  <c r="R38" s="1"/>
  <c r="T18"/>
  <c r="S18"/>
  <c r="R18"/>
  <c r="Q18"/>
  <c r="P18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19"/>
  <c r="D8"/>
  <c r="AA18" s="1"/>
  <c r="D7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T37" l="1"/>
  <c r="AA30"/>
  <c r="AA19"/>
  <c r="T30"/>
  <c r="T19"/>
  <c r="T32"/>
  <c r="T22"/>
  <c r="AA34"/>
  <c r="AA23"/>
  <c r="S23"/>
  <c r="AA35"/>
  <c r="AA24"/>
  <c r="AA21"/>
  <c r="T21"/>
  <c r="T23"/>
  <c r="AA36"/>
  <c r="T24"/>
  <c r="T34"/>
  <c r="AA37"/>
  <c r="T33"/>
  <c r="S34"/>
  <c r="T35"/>
  <c r="T36"/>
  <c r="S27"/>
  <c r="AA27"/>
  <c r="T27"/>
  <c r="T29"/>
  <c r="AA31"/>
  <c r="AA20"/>
  <c r="AA32"/>
  <c r="Z32"/>
  <c r="AA26"/>
  <c r="Z26"/>
  <c r="AA38"/>
  <c r="Z38"/>
  <c r="AA28"/>
  <c r="Z28"/>
  <c r="AA29"/>
  <c r="Z19"/>
  <c r="Z20"/>
  <c r="Z30"/>
  <c r="AA25"/>
  <c r="Z35"/>
  <c r="Z24"/>
  <c r="Z21"/>
  <c r="Z33"/>
  <c r="Z34"/>
  <c r="Z29"/>
  <c r="Z31"/>
  <c r="Z36"/>
  <c r="Z22"/>
  <c r="Z27"/>
  <c r="Z37"/>
  <c r="T38"/>
  <c r="S38"/>
  <c r="S31"/>
  <c r="T25"/>
  <c r="S25"/>
  <c r="S35"/>
  <c r="T26"/>
  <c r="S26"/>
  <c r="T28"/>
  <c r="S28"/>
  <c r="S19"/>
  <c r="S24"/>
  <c r="S33"/>
  <c r="S29"/>
  <c r="S20"/>
  <c r="S30"/>
  <c r="S36"/>
  <c r="T31"/>
  <c r="S22"/>
  <c r="S37"/>
</calcChain>
</file>

<file path=xl/connections.xml><?xml version="1.0" encoding="utf-8"?>
<connections xmlns="http://schemas.openxmlformats.org/spreadsheetml/2006/main">
  <connection id="1" name="bh02112" type="6" refreshedVersion="3" background="1" saveData="1">
    <textPr codePage="850" sourceFile="L:\moose\projects_andy\moose\modules\richards\tests\dirac\q2p01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<sst xmlns="http://schemas.openxmlformats.org/spreadsheetml/2006/main" count="46" uniqueCount="39">
  <si>
    <t>time</t>
  </si>
  <si>
    <t>p0</t>
  </si>
  <si>
    <t>perm</t>
  </si>
  <si>
    <t>r0</t>
  </si>
  <si>
    <t>radius</t>
  </si>
  <si>
    <t>ele length</t>
  </si>
  <si>
    <t>bh length</t>
  </si>
  <si>
    <t>wc</t>
  </si>
  <si>
    <t>viscosity</t>
  </si>
  <si>
    <t>n</t>
  </si>
  <si>
    <t>dens0</t>
  </si>
  <si>
    <t>bottomhole</t>
  </si>
  <si>
    <t>bh_report_gas</t>
  </si>
  <si>
    <t>bh_report_water</t>
  </si>
  <si>
    <t>sat0</t>
  </si>
  <si>
    <t>water flow rate</t>
  </si>
  <si>
    <t>gas flow rate</t>
  </si>
  <si>
    <t>FROM q2p01.csv:</t>
  </si>
  <si>
    <t>water density</t>
  </si>
  <si>
    <t>Water:</t>
  </si>
  <si>
    <t>Gas:</t>
  </si>
  <si>
    <t>bulk_mod</t>
  </si>
  <si>
    <t>simm</t>
  </si>
  <si>
    <t>character</t>
  </si>
  <si>
    <t>gas density</t>
  </si>
  <si>
    <t>gas relperm</t>
  </si>
  <si>
    <t>gas S_int</t>
  </si>
  <si>
    <t>predicted gas flow</t>
  </si>
  <si>
    <t>gas mobility</t>
  </si>
  <si>
    <t>Number of point</t>
  </si>
  <si>
    <t>PREDICTED:</t>
  </si>
  <si>
    <t>water S_int</t>
  </si>
  <si>
    <t>water relperm</t>
  </si>
  <si>
    <t>water mobility</t>
  </si>
  <si>
    <t>predicted water flow</t>
  </si>
  <si>
    <t>mass_gas</t>
  </si>
  <si>
    <t>mass_water</t>
  </si>
  <si>
    <t>water mass error</t>
  </si>
  <si>
    <t>gas mass error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</si>
</sst>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Flow</a:t>
            </a:r>
            <a:r>
              <a:rPr lang="en-AU" baseline="0"/>
              <a:t> rates into Q2P boreholes</a:t>
            </a:r>
            <a:endParaRPr lang="en-AU"/>
          </a:p>
        </c:rich>
      </c:tx>
      <c:layout/>
    </c:title>
    <c:plotArea>
      <c:layout>
        <c:manualLayout>
          <c:layoutTarget val="inner"/>
          <c:xMode val="edge"/>
          <c:yMode val="edge"/>
          <c:x val="3.7606869856622843E-2"/>
          <c:y val="2.7495200790213149E-2"/>
          <c:w val="0.80795395803203685"/>
          <c:h val="0.95340346508068852"/>
        </c:manualLayout>
      </c:layout>
      <c:scatterChart>
        <c:scatterStyle val="lineMarker"/>
        <c:ser>
          <c:idx val="0"/>
          <c:order val="0"/>
          <c:tx>
            <c:v>Expected gas</c:v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q2p01!$H$18:$H$38</c:f>
              <c:numCache>
                <c:formatCode>General</c:formatCode>
                <c:ptCount val="21"/>
                <c:pt idx="0">
                  <c:v>1</c:v>
                </c:pt>
                <c:pt idx="1">
                  <c:v>0.99967581977983999</c:v>
                </c:pt>
                <c:pt idx="2">
                  <c:v>0.99906067590476999</c:v>
                </c:pt>
                <c:pt idx="3">
                  <c:v>0.99789477170631002</c:v>
                </c:pt>
                <c:pt idx="4">
                  <c:v>0.99676924197507</c:v>
                </c:pt>
                <c:pt idx="5">
                  <c:v>0.99356887228187996</c:v>
                </c:pt>
                <c:pt idx="6">
                  <c:v>0.98725418856828995</c:v>
                </c:pt>
                <c:pt idx="7">
                  <c:v>0.97495208981789006</c:v>
                </c:pt>
                <c:pt idx="8">
                  <c:v>0.96879092198099004</c:v>
                </c:pt>
                <c:pt idx="9">
                  <c:v>0.94020912800777001</c:v>
                </c:pt>
                <c:pt idx="10">
                  <c:v>0.88882633687653001</c:v>
                </c:pt>
                <c:pt idx="11">
                  <c:v>0.80261325920686999</c:v>
                </c:pt>
                <c:pt idx="12">
                  <c:v>0.75942872076137002</c:v>
                </c:pt>
                <c:pt idx="13">
                  <c:v>0.61324513951244997</c:v>
                </c:pt>
                <c:pt idx="14">
                  <c:v>0.42521241464516002</c:v>
                </c:pt>
                <c:pt idx="15">
                  <c:v>0.22791237611658</c:v>
                </c:pt>
                <c:pt idx="16">
                  <c:v>0.15073008398724</c:v>
                </c:pt>
                <c:pt idx="17">
                  <c:v>4.3828484733358999E-2</c:v>
                </c:pt>
                <c:pt idx="18">
                  <c:v>6.8867840202168004E-3</c:v>
                </c:pt>
                <c:pt idx="19">
                  <c:v>5.6518730690671996E-4</c:v>
                </c:pt>
                <c:pt idx="20" formatCode="0.00E+00">
                  <c:v>8.5152228888996001E-5</c:v>
                </c:pt>
              </c:numCache>
            </c:numRef>
          </c:xVal>
          <c:yVal>
            <c:numRef>
              <c:f>q2p01!$T$18:$T$38</c:f>
              <c:numCache>
                <c:formatCode>0.00E+00</c:formatCode>
                <c:ptCount val="21"/>
                <c:pt idx="0">
                  <c:v>0.76777478760671292</c:v>
                </c:pt>
                <c:pt idx="1">
                  <c:v>0.76636118930767205</c:v>
                </c:pt>
                <c:pt idx="2">
                  <c:v>0.76368608817835215</c:v>
                </c:pt>
                <c:pt idx="3">
                  <c:v>0.75864184063919693</c:v>
                </c:pt>
                <c:pt idx="4">
                  <c:v>0.75380215344137314</c:v>
                </c:pt>
                <c:pt idx="5">
                  <c:v>0.74021758693591722</c:v>
                </c:pt>
                <c:pt idx="6">
                  <c:v>0.71414271493640313</c:v>
                </c:pt>
                <c:pt idx="7">
                  <c:v>0.6660120260785386</c:v>
                </c:pt>
                <c:pt idx="8">
                  <c:v>0.64300170095353881</c:v>
                </c:pt>
                <c:pt idx="9">
                  <c:v>0.54715274600460007</c:v>
                </c:pt>
                <c:pt idx="10">
                  <c:v>0.41023602564108919</c:v>
                </c:pt>
                <c:pt idx="11">
                  <c:v>0.25457516069582692</c:v>
                </c:pt>
                <c:pt idx="12">
                  <c:v>0.19873952612974766</c:v>
                </c:pt>
                <c:pt idx="13">
                  <c:v>8.9174093354643658E-2</c:v>
                </c:pt>
                <c:pt idx="14">
                  <c:v>3.0353550922580783E-2</c:v>
                </c:pt>
                <c:pt idx="15">
                  <c:v>7.9171725180936289E-3</c:v>
                </c:pt>
                <c:pt idx="16">
                  <c:v>3.8782198839956965E-3</c:v>
                </c:pt>
                <c:pt idx="17">
                  <c:v>7.5812220687045194E-4</c:v>
                </c:pt>
                <c:pt idx="18">
                  <c:v>1.0322168180572836E-4</c:v>
                </c:pt>
                <c:pt idx="19">
                  <c:v>8.2611770550216765E-6</c:v>
                </c:pt>
                <c:pt idx="20">
                  <c:v>1.2422624145658661E-6</c:v>
                </c:pt>
              </c:numCache>
            </c:numRef>
          </c:yVal>
        </c:ser>
        <c:ser>
          <c:idx val="1"/>
          <c:order val="1"/>
          <c:tx>
            <c:v>MOOSE gas</c:v>
          </c:tx>
          <c:spPr>
            <a:ln>
              <a:noFill/>
            </a:ln>
          </c:spPr>
          <c:marker>
            <c:symbol val="triangle"/>
            <c:size val="8"/>
            <c:spPr>
              <a:solidFill>
                <a:schemeClr val="accent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q2p01!$H$19:$H$38</c:f>
              <c:numCache>
                <c:formatCode>General</c:formatCode>
                <c:ptCount val="20"/>
                <c:pt idx="0">
                  <c:v>0.99967581977983999</c:v>
                </c:pt>
                <c:pt idx="1">
                  <c:v>0.99906067590476999</c:v>
                </c:pt>
                <c:pt idx="2">
                  <c:v>0.99789477170631002</c:v>
                </c:pt>
                <c:pt idx="3">
                  <c:v>0.99676924197507</c:v>
                </c:pt>
                <c:pt idx="4">
                  <c:v>0.99356887228187996</c:v>
                </c:pt>
                <c:pt idx="5">
                  <c:v>0.98725418856828995</c:v>
                </c:pt>
                <c:pt idx="6">
                  <c:v>0.97495208981789006</c:v>
                </c:pt>
                <c:pt idx="7">
                  <c:v>0.96879092198099004</c:v>
                </c:pt>
                <c:pt idx="8">
                  <c:v>0.94020912800777001</c:v>
                </c:pt>
                <c:pt idx="9">
                  <c:v>0.88882633687653001</c:v>
                </c:pt>
                <c:pt idx="10">
                  <c:v>0.80261325920686999</c:v>
                </c:pt>
                <c:pt idx="11">
                  <c:v>0.75942872076137002</c:v>
                </c:pt>
                <c:pt idx="12">
                  <c:v>0.61324513951244997</c:v>
                </c:pt>
                <c:pt idx="13">
                  <c:v>0.42521241464516002</c:v>
                </c:pt>
                <c:pt idx="14">
                  <c:v>0.22791237611658</c:v>
                </c:pt>
                <c:pt idx="15">
                  <c:v>0.15073008398724</c:v>
                </c:pt>
                <c:pt idx="16">
                  <c:v>4.3828484733358999E-2</c:v>
                </c:pt>
                <c:pt idx="17">
                  <c:v>6.8867840202168004E-3</c:v>
                </c:pt>
                <c:pt idx="18">
                  <c:v>5.6518730690671996E-4</c:v>
                </c:pt>
                <c:pt idx="19" formatCode="0.00E+00">
                  <c:v>8.5152228888996001E-5</c:v>
                </c:pt>
              </c:numCache>
            </c:numRef>
          </c:xVal>
          <c:yVal>
            <c:numRef>
              <c:f>q2p01!$K$19:$K$38</c:f>
              <c:numCache>
                <c:formatCode>General</c:formatCode>
                <c:ptCount val="20"/>
                <c:pt idx="0">
                  <c:v>0.76636118930770003</c:v>
                </c:pt>
                <c:pt idx="1">
                  <c:v>0.76368608817831563</c:v>
                </c:pt>
                <c:pt idx="2">
                  <c:v>0.75864184063919649</c:v>
                </c:pt>
                <c:pt idx="3">
                  <c:v>0.75380215344137536</c:v>
                </c:pt>
                <c:pt idx="4">
                  <c:v>0.74021758693590989</c:v>
                </c:pt>
                <c:pt idx="5">
                  <c:v>0.71414271493640002</c:v>
                </c:pt>
                <c:pt idx="6">
                  <c:v>0.66601202607854992</c:v>
                </c:pt>
                <c:pt idx="7">
                  <c:v>0.64300170095355025</c:v>
                </c:pt>
                <c:pt idx="8">
                  <c:v>0.54715274600458996</c:v>
                </c:pt>
                <c:pt idx="9">
                  <c:v>0.41023602564108003</c:v>
                </c:pt>
                <c:pt idx="10">
                  <c:v>0.25457516069582498</c:v>
                </c:pt>
                <c:pt idx="11">
                  <c:v>0.19873952612974</c:v>
                </c:pt>
                <c:pt idx="12">
                  <c:v>8.9174093354644005E-2</c:v>
                </c:pt>
                <c:pt idx="13">
                  <c:v>3.0353550922581001E-2</c:v>
                </c:pt>
                <c:pt idx="14">
                  <c:v>7.9171725180940001E-3</c:v>
                </c:pt>
                <c:pt idx="15">
                  <c:v>3.8782198839955998E-3</c:v>
                </c:pt>
                <c:pt idx="16">
                  <c:v>7.5812220687044999E-4</c:v>
                </c:pt>
                <c:pt idx="17">
                  <c:v>1.0322168180573E-4</c:v>
                </c:pt>
                <c:pt idx="18">
                  <c:v>8.261177055021751E-6</c:v>
                </c:pt>
                <c:pt idx="19">
                  <c:v>1.2422624145659001E-6</c:v>
                </c:pt>
              </c:numCache>
            </c:numRef>
          </c:yVal>
        </c:ser>
        <c:ser>
          <c:idx val="2"/>
          <c:order val="2"/>
          <c:tx>
            <c:v>Expected water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q2p01!$H$18:$H$38</c:f>
              <c:numCache>
                <c:formatCode>General</c:formatCode>
                <c:ptCount val="21"/>
                <c:pt idx="0">
                  <c:v>1</c:v>
                </c:pt>
                <c:pt idx="1">
                  <c:v>0.99967581977983999</c:v>
                </c:pt>
                <c:pt idx="2">
                  <c:v>0.99906067590476999</c:v>
                </c:pt>
                <c:pt idx="3">
                  <c:v>0.99789477170631002</c:v>
                </c:pt>
                <c:pt idx="4">
                  <c:v>0.99676924197507</c:v>
                </c:pt>
                <c:pt idx="5">
                  <c:v>0.99356887228187996</c:v>
                </c:pt>
                <c:pt idx="6">
                  <c:v>0.98725418856828995</c:v>
                </c:pt>
                <c:pt idx="7">
                  <c:v>0.97495208981789006</c:v>
                </c:pt>
                <c:pt idx="8">
                  <c:v>0.96879092198099004</c:v>
                </c:pt>
                <c:pt idx="9">
                  <c:v>0.94020912800777001</c:v>
                </c:pt>
                <c:pt idx="10">
                  <c:v>0.88882633687653001</c:v>
                </c:pt>
                <c:pt idx="11">
                  <c:v>0.80261325920686999</c:v>
                </c:pt>
                <c:pt idx="12">
                  <c:v>0.75942872076137002</c:v>
                </c:pt>
                <c:pt idx="13">
                  <c:v>0.61324513951244997</c:v>
                </c:pt>
                <c:pt idx="14">
                  <c:v>0.42521241464516002</c:v>
                </c:pt>
                <c:pt idx="15">
                  <c:v>0.22791237611658</c:v>
                </c:pt>
                <c:pt idx="16">
                  <c:v>0.15073008398724</c:v>
                </c:pt>
                <c:pt idx="17">
                  <c:v>4.3828484733358999E-2</c:v>
                </c:pt>
                <c:pt idx="18">
                  <c:v>6.8867840202168004E-3</c:v>
                </c:pt>
                <c:pt idx="19">
                  <c:v>5.6518730690671996E-4</c:v>
                </c:pt>
                <c:pt idx="20" formatCode="0.00E+00">
                  <c:v>8.5152228888996001E-5</c:v>
                </c:pt>
              </c:numCache>
            </c:numRef>
          </c:xVal>
          <c:yVal>
            <c:numRef>
              <c:f>q2p01!$AA$18:$AA$38</c:f>
              <c:numCache>
                <c:formatCode>0.00E+00</c:formatCode>
                <c:ptCount val="21"/>
                <c:pt idx="0">
                  <c:v>0.1067418041310525</c:v>
                </c:pt>
                <c:pt idx="1">
                  <c:v>0.10672313505355796</c:v>
                </c:pt>
                <c:pt idx="2">
                  <c:v>0.10668731168430211</c:v>
                </c:pt>
                <c:pt idx="3">
                  <c:v>0.10661799030571112</c:v>
                </c:pt>
                <c:pt idx="4">
                  <c:v>0.10654987158285112</c:v>
                </c:pt>
                <c:pt idx="5">
                  <c:v>0.10634526737445159</c:v>
                </c:pt>
                <c:pt idx="6">
                  <c:v>0.10590121553441265</c:v>
                </c:pt>
                <c:pt idx="7">
                  <c:v>0.10489025959595369</c:v>
                </c:pt>
                <c:pt idx="8">
                  <c:v>0.10436064751604593</c:v>
                </c:pt>
                <c:pt idx="9">
                  <c:v>0.10117063469792785</c:v>
                </c:pt>
                <c:pt idx="10">
                  <c:v>9.3779105156299503E-2</c:v>
                </c:pt>
                <c:pt idx="11">
                  <c:v>7.889883043563839E-2</c:v>
                </c:pt>
                <c:pt idx="12">
                  <c:v>7.1876921163453872E-2</c:v>
                </c:pt>
                <c:pt idx="13">
                  <c:v>4.727256319385742E-2</c:v>
                </c:pt>
                <c:pt idx="14">
                  <c:v>2.394917595050099E-2</c:v>
                </c:pt>
                <c:pt idx="15">
                  <c:v>9.0097900945523435E-3</c:v>
                </c:pt>
                <c:pt idx="16">
                  <c:v>5.2386168861939409E-3</c:v>
                </c:pt>
                <c:pt idx="17">
                  <c:v>1.2583629497820018E-3</c:v>
                </c:pt>
                <c:pt idx="18">
                  <c:v>1.856295869344018E-4</c:v>
                </c:pt>
                <c:pt idx="19">
                  <c:v>1.5074784102235968E-5</c:v>
                </c:pt>
                <c:pt idx="20">
                  <c:v>2.2693917579098247E-6</c:v>
                </c:pt>
              </c:numCache>
            </c:numRef>
          </c:yVal>
        </c:ser>
        <c:ser>
          <c:idx val="3"/>
          <c:order val="3"/>
          <c:tx>
            <c:v>MOOSE water</c:v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q2p01!$H$19:$H$38</c:f>
              <c:numCache>
                <c:formatCode>General</c:formatCode>
                <c:ptCount val="20"/>
                <c:pt idx="0">
                  <c:v>0.99967581977983999</c:v>
                </c:pt>
                <c:pt idx="1">
                  <c:v>0.99906067590476999</c:v>
                </c:pt>
                <c:pt idx="2">
                  <c:v>0.99789477170631002</c:v>
                </c:pt>
                <c:pt idx="3">
                  <c:v>0.99676924197507</c:v>
                </c:pt>
                <c:pt idx="4">
                  <c:v>0.99356887228187996</c:v>
                </c:pt>
                <c:pt idx="5">
                  <c:v>0.98725418856828995</c:v>
                </c:pt>
                <c:pt idx="6">
                  <c:v>0.97495208981789006</c:v>
                </c:pt>
                <c:pt idx="7">
                  <c:v>0.96879092198099004</c:v>
                </c:pt>
                <c:pt idx="8">
                  <c:v>0.94020912800777001</c:v>
                </c:pt>
                <c:pt idx="9">
                  <c:v>0.88882633687653001</c:v>
                </c:pt>
                <c:pt idx="10">
                  <c:v>0.80261325920686999</c:v>
                </c:pt>
                <c:pt idx="11">
                  <c:v>0.75942872076137002</c:v>
                </c:pt>
                <c:pt idx="12">
                  <c:v>0.61324513951244997</c:v>
                </c:pt>
                <c:pt idx="13">
                  <c:v>0.42521241464516002</c:v>
                </c:pt>
                <c:pt idx="14">
                  <c:v>0.22791237611658</c:v>
                </c:pt>
                <c:pt idx="15">
                  <c:v>0.15073008398724</c:v>
                </c:pt>
                <c:pt idx="16">
                  <c:v>4.3828484733358999E-2</c:v>
                </c:pt>
                <c:pt idx="17">
                  <c:v>6.8867840202168004E-3</c:v>
                </c:pt>
                <c:pt idx="18">
                  <c:v>5.6518730690671996E-4</c:v>
                </c:pt>
                <c:pt idx="19" formatCode="0.00E+00">
                  <c:v>8.5152228888996001E-5</c:v>
                </c:pt>
              </c:numCache>
            </c:numRef>
          </c:xVal>
          <c:yVal>
            <c:numRef>
              <c:f>q2p01!$L$19:$L$38</c:f>
              <c:numCache>
                <c:formatCode>General</c:formatCode>
                <c:ptCount val="20"/>
                <c:pt idx="0">
                  <c:v>0.10672313505356</c:v>
                </c:pt>
                <c:pt idx="1">
                  <c:v>0.10668731168429997</c:v>
                </c:pt>
                <c:pt idx="2">
                  <c:v>0.10661799030570912</c:v>
                </c:pt>
                <c:pt idx="3">
                  <c:v>0.10654987158285099</c:v>
                </c:pt>
                <c:pt idx="4">
                  <c:v>0.10634526737444999</c:v>
                </c:pt>
                <c:pt idx="5">
                  <c:v>0.10590121553441499</c:v>
                </c:pt>
                <c:pt idx="6">
                  <c:v>0.1048902595959525</c:v>
                </c:pt>
                <c:pt idx="7">
                  <c:v>0.10436064751604501</c:v>
                </c:pt>
                <c:pt idx="8">
                  <c:v>0.10117063469793</c:v>
                </c:pt>
                <c:pt idx="9">
                  <c:v>9.3779105156300002E-2</c:v>
                </c:pt>
                <c:pt idx="10">
                  <c:v>7.8898830435639999E-2</c:v>
                </c:pt>
                <c:pt idx="11">
                  <c:v>7.1876921163454996E-2</c:v>
                </c:pt>
                <c:pt idx="12">
                  <c:v>4.7272563193856997E-2</c:v>
                </c:pt>
                <c:pt idx="13">
                  <c:v>2.39491759505015E-2</c:v>
                </c:pt>
                <c:pt idx="14">
                  <c:v>9.0097900945522499E-3</c:v>
                </c:pt>
                <c:pt idx="15">
                  <c:v>5.2386168861935003E-3</c:v>
                </c:pt>
                <c:pt idx="16">
                  <c:v>1.2583629497820001E-3</c:v>
                </c:pt>
                <c:pt idx="17">
                  <c:v>1.8562958693440002E-4</c:v>
                </c:pt>
                <c:pt idx="18">
                  <c:v>1.507478410223575E-5</c:v>
                </c:pt>
                <c:pt idx="19">
                  <c:v>2.2693917579098501E-6</c:v>
                </c:pt>
              </c:numCache>
            </c:numRef>
          </c:yVal>
        </c:ser>
        <c:axId val="134880640"/>
        <c:axId val="134898816"/>
      </c:scatterChart>
      <c:valAx>
        <c:axId val="13488064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Porepressure</a:t>
                </a:r>
              </a:p>
            </c:rich>
          </c:tx>
          <c:layout/>
        </c:title>
        <c:numFmt formatCode="General" sourceLinked="1"/>
        <c:tickLblPos val="nextTo"/>
        <c:crossAx val="134898816"/>
        <c:crossesAt val="1.0000000000000004E-6"/>
        <c:crossBetween val="midCat"/>
      </c:valAx>
      <c:valAx>
        <c:axId val="134898816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Flow</a:t>
                </a:r>
                <a:r>
                  <a:rPr lang="en-AU" baseline="0"/>
                  <a:t> rate</a:t>
                </a:r>
                <a:endParaRPr lang="en-AU"/>
              </a:p>
            </c:rich>
          </c:tx>
          <c:layout/>
        </c:title>
        <c:numFmt formatCode="0.00E+00" sourceLinked="1"/>
        <c:tickLblPos val="nextTo"/>
        <c:crossAx val="134880640"/>
        <c:crossesAt val="1.0000000000000003E-5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-21980" y="0"/>
    <xdr:ext cx="9275885" cy="60520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bh0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A38"/>
  <sheetViews>
    <sheetView topLeftCell="A7" workbookViewId="0">
      <selection activeCell="D17" sqref="D17"/>
    </sheetView>
  </sheetViews>
  <sheetFormatPr defaultRowHeight="14.4"/>
  <cols>
    <col min="3" max="3" width="7" bestFit="1" customWidth="1"/>
    <col min="4" max="4" width="12.77734375" bestFit="1" customWidth="1"/>
    <col min="5" max="5" width="15" bestFit="1" customWidth="1"/>
    <col min="6" max="6" width="12" bestFit="1" customWidth="1"/>
    <col min="7" max="9" width="12" customWidth="1"/>
    <col min="10" max="10" width="11" bestFit="1" customWidth="1"/>
    <col min="12" max="12" width="12" bestFit="1" customWidth="1"/>
    <col min="13" max="14" width="12" customWidth="1"/>
  </cols>
  <sheetData>
    <row r="2" spans="1:16">
      <c r="C2" t="s">
        <v>2</v>
      </c>
      <c r="D2" s="1">
        <v>9.9999999999999998E-13</v>
      </c>
      <c r="F2" t="s">
        <v>20</v>
      </c>
      <c r="G2" s="1"/>
      <c r="H2" s="1"/>
      <c r="I2" s="1"/>
      <c r="K2" t="s">
        <v>19</v>
      </c>
    </row>
    <row r="3" spans="1:16">
      <c r="C3" t="s">
        <v>5</v>
      </c>
      <c r="D3">
        <v>2</v>
      </c>
      <c r="F3" t="s">
        <v>10</v>
      </c>
      <c r="G3">
        <v>0.5</v>
      </c>
      <c r="K3" t="s">
        <v>10</v>
      </c>
      <c r="L3">
        <v>1</v>
      </c>
    </row>
    <row r="4" spans="1:16">
      <c r="C4" t="s">
        <v>4</v>
      </c>
      <c r="D4">
        <v>0.1</v>
      </c>
      <c r="F4" t="s">
        <v>21</v>
      </c>
      <c r="G4">
        <v>0.3</v>
      </c>
      <c r="K4" t="s">
        <v>21</v>
      </c>
      <c r="L4">
        <v>0.5</v>
      </c>
    </row>
    <row r="5" spans="1:16">
      <c r="C5" t="s">
        <v>6</v>
      </c>
      <c r="D5">
        <v>1</v>
      </c>
      <c r="F5" t="s">
        <v>9</v>
      </c>
      <c r="G5">
        <v>3</v>
      </c>
      <c r="K5" t="s">
        <v>9</v>
      </c>
      <c r="L5">
        <v>2</v>
      </c>
    </row>
    <row r="6" spans="1:16">
      <c r="F6" t="s">
        <v>22</v>
      </c>
      <c r="G6">
        <v>0.1</v>
      </c>
      <c r="K6" t="s">
        <v>22</v>
      </c>
      <c r="L6">
        <v>0.2</v>
      </c>
    </row>
    <row r="7" spans="1:16">
      <c r="C7" t="s">
        <v>3</v>
      </c>
      <c r="D7">
        <f>0.28*SQRT(D3^2+D3^2)/2</f>
        <v>0.39597979746446665</v>
      </c>
      <c r="F7" t="s">
        <v>8</v>
      </c>
      <c r="G7" s="1">
        <v>0.5</v>
      </c>
      <c r="H7" s="1"/>
      <c r="I7" s="1"/>
      <c r="K7" t="s">
        <v>8</v>
      </c>
      <c r="L7">
        <v>0.8</v>
      </c>
    </row>
    <row r="8" spans="1:16">
      <c r="C8" t="s">
        <v>7</v>
      </c>
      <c r="D8" s="1">
        <f>2*PI()*SQRT(D2^2)*D5/LN(D7/D4)</f>
        <v>4.5656279846757229E-12</v>
      </c>
    </row>
    <row r="9" spans="1:16">
      <c r="F9" t="s">
        <v>23</v>
      </c>
      <c r="G9" s="1">
        <v>10000000000</v>
      </c>
      <c r="H9" s="1"/>
      <c r="I9" s="1"/>
      <c r="K9" t="s">
        <v>23</v>
      </c>
      <c r="L9" s="1">
        <v>8000000000</v>
      </c>
      <c r="M9" s="1"/>
      <c r="N9" s="1"/>
    </row>
    <row r="10" spans="1:16">
      <c r="C10" t="s">
        <v>29</v>
      </c>
      <c r="D10">
        <v>1</v>
      </c>
      <c r="F10" t="s">
        <v>11</v>
      </c>
      <c r="G10" s="1">
        <v>0</v>
      </c>
      <c r="H10" s="1"/>
      <c r="I10" s="1"/>
      <c r="K10" t="s">
        <v>11</v>
      </c>
      <c r="L10">
        <v>0</v>
      </c>
    </row>
    <row r="11" spans="1:16">
      <c r="D11" s="1"/>
    </row>
    <row r="12" spans="1:16">
      <c r="D12" s="1"/>
    </row>
    <row r="13" spans="1:16">
      <c r="D13" s="1"/>
    </row>
    <row r="16" spans="1:16">
      <c r="A16" s="2" t="s">
        <v>17</v>
      </c>
      <c r="P16" s="2" t="s">
        <v>30</v>
      </c>
    </row>
    <row r="17" spans="3:27">
      <c r="C17" t="s">
        <v>0</v>
      </c>
      <c r="D17" t="s">
        <v>12</v>
      </c>
      <c r="E17" t="s">
        <v>13</v>
      </c>
      <c r="F17" t="s">
        <v>35</v>
      </c>
      <c r="G17" t="s">
        <v>36</v>
      </c>
      <c r="H17" t="s">
        <v>1</v>
      </c>
      <c r="I17" t="s">
        <v>14</v>
      </c>
      <c r="K17" t="s">
        <v>16</v>
      </c>
      <c r="L17" t="s">
        <v>15</v>
      </c>
      <c r="M17" t="s">
        <v>38</v>
      </c>
      <c r="N17" t="s">
        <v>37</v>
      </c>
      <c r="P17" t="s">
        <v>24</v>
      </c>
      <c r="Q17" t="s">
        <v>26</v>
      </c>
      <c r="R17" t="s">
        <v>25</v>
      </c>
      <c r="S17" t="s">
        <v>28</v>
      </c>
      <c r="T17" t="s">
        <v>27</v>
      </c>
      <c r="W17" t="s">
        <v>18</v>
      </c>
      <c r="X17" t="s">
        <v>31</v>
      </c>
      <c r="Y17" t="s">
        <v>32</v>
      </c>
      <c r="Z17" t="s">
        <v>33</v>
      </c>
      <c r="AA17" t="s">
        <v>34</v>
      </c>
    </row>
    <row r="18" spans="3:27">
      <c r="C18">
        <v>0</v>
      </c>
      <c r="D18">
        <v>0</v>
      </c>
      <c r="E18">
        <v>0</v>
      </c>
      <c r="F18">
        <v>5.6063249789052003</v>
      </c>
      <c r="G18">
        <v>2.9556224395722999</v>
      </c>
      <c r="H18">
        <v>1</v>
      </c>
      <c r="I18">
        <v>0.5</v>
      </c>
      <c r="P18" s="1">
        <f>$G$3*EXP(H18/$G$4)</f>
        <v>14.01581244726307</v>
      </c>
      <c r="Q18">
        <f>I18/(1-$G$6)</f>
        <v>0.55555555555555558</v>
      </c>
      <c r="R18">
        <f>1-($G$5+1)*POWER(Q18,$G$5)+$G$5*POWER(Q18,$G$5+1)</f>
        <v>0.59990855052583436</v>
      </c>
      <c r="S18" s="1">
        <f>P18*R18/$G$7</f>
        <v>16.81641145935907</v>
      </c>
      <c r="T18" s="1">
        <f>$D$8*$G$9*P18*R18/$G$7*(H18-$G$10)*$D$10</f>
        <v>0.76777478760671292</v>
      </c>
      <c r="W18" s="1">
        <f>$L$3*EXP(H18/$L$4)</f>
        <v>7.3890560989306504</v>
      </c>
      <c r="X18">
        <f>(I18-$L$6)/(1-$L$6)</f>
        <v>0.37499999999999994</v>
      </c>
      <c r="Y18">
        <f>($L$5+1)*POWER(X18,$L$5)-$L$5*POWER(X18,$L$5+1)</f>
        <v>0.31640624999999989</v>
      </c>
      <c r="Z18" s="1">
        <f>W18*Y18/$L$7</f>
        <v>2.9224294141278437</v>
      </c>
      <c r="AA18" s="1">
        <f>$D$8*$L$9*W18*Y18/$L$7*(H18-$L$10)*$D$10</f>
        <v>0.1067418041310525</v>
      </c>
    </row>
    <row r="19" spans="3:27">
      <c r="C19">
        <v>0.01</v>
      </c>
      <c r="D19">
        <v>7.6636118930770002E-3</v>
      </c>
      <c r="E19" s="1">
        <v>1.0672313505356E-3</v>
      </c>
      <c r="F19">
        <v>5.5986613670140999</v>
      </c>
      <c r="G19">
        <v>2.9545552082216</v>
      </c>
      <c r="H19">
        <v>0.99967581977983999</v>
      </c>
      <c r="I19">
        <v>0.50014362566966997</v>
      </c>
      <c r="K19">
        <f>D19/(C19-C18)</f>
        <v>0.76636118930770003</v>
      </c>
      <c r="L19">
        <f>(E19)/(C19-C18)</f>
        <v>0.10672313505356</v>
      </c>
      <c r="M19">
        <f>(F18-D19-F19)/(0.5*(F19+F18))</f>
        <v>-3.5273527746019647E-13</v>
      </c>
      <c r="N19">
        <f>(G18-E19-G19)/(0.5*(G19+G18))</f>
        <v>5.5603407354720214E-14</v>
      </c>
      <c r="P19" s="1">
        <f t="shared" ref="P19:P38" si="0">$G$3*EXP(H19/$G$4)</f>
        <v>14.000675130217758</v>
      </c>
      <c r="Q19">
        <f t="shared" ref="Q19:Q38" si="1">I19/(1-$G$6)</f>
        <v>0.55571513963296659</v>
      </c>
      <c r="R19">
        <f t="shared" ref="R19:R38" si="2">1-($G$5+1)*POWER(Q19,$G$5)+$G$5*POWER(Q19,$G$5+1)</f>
        <v>0.59964583240056135</v>
      </c>
      <c r="S19" s="1">
        <f t="shared" ref="S19:S38" si="3">P19*R19/$G$7</f>
        <v>16.79089298525853</v>
      </c>
      <c r="T19" s="1">
        <f t="shared" ref="T19:T38" si="4">$D$8*$G$9*P19*R19/$G$7*(H19-$G$10)*$D$10</f>
        <v>0.76636118930767205</v>
      </c>
      <c r="W19" s="1">
        <f t="shared" ref="W19:W38" si="5">$L$3*EXP(H19/$L$4)</f>
        <v>7.3842668800026159</v>
      </c>
      <c r="X19">
        <f t="shared" ref="X19:X38" si="6">(I19-$L$6)/(1-$L$6)</f>
        <v>0.37517953208708743</v>
      </c>
      <c r="Y19">
        <f t="shared" ref="Y19:Y38" si="7">($L$5+1)*POWER(X19,$L$5)-$L$5*POWER(X19,$L$5+1)</f>
        <v>0.31665874115972115</v>
      </c>
      <c r="Z19" s="1">
        <f t="shared" ref="Z19:Z38" si="8">W19*Y19/$L$7</f>
        <v>2.9228658182613123</v>
      </c>
      <c r="AA19" s="1">
        <f t="shared" ref="AA19:AA38" si="9">$D$8*$L$9*W19*Y19/$L$7*(H19-$L$10)*$D$10</f>
        <v>0.10672313505355796</v>
      </c>
    </row>
    <row r="20" spans="3:27">
      <c r="C20">
        <v>2.9000000000000001E-2</v>
      </c>
      <c r="D20">
        <v>1.4510035675388E-2</v>
      </c>
      <c r="E20" s="1">
        <v>2.0270589220016998E-3</v>
      </c>
      <c r="F20">
        <v>5.5841513313386999</v>
      </c>
      <c r="G20">
        <v>2.9525281492995998</v>
      </c>
      <c r="H20">
        <v>0.99906067590476999</v>
      </c>
      <c r="I20">
        <v>0.50041576434637003</v>
      </c>
      <c r="K20">
        <f t="shared" ref="K20:K38" si="10">D20/(C20-C19)</f>
        <v>0.76368608817831563</v>
      </c>
      <c r="L20">
        <f t="shared" ref="L20:L38" si="11">(E20)/(C20-C19)</f>
        <v>0.10668731168429997</v>
      </c>
      <c r="M20">
        <f t="shared" ref="M20:M38" si="12">(F19-D20-F20)/(0.5*(F20+F19))</f>
        <v>2.0650116866935223E-15</v>
      </c>
      <c r="N20">
        <f t="shared" ref="N20:N38" si="13">(G19-E20-G20)/(0.5*(G20+G19))</f>
        <v>-4.5107459939730722E-16</v>
      </c>
      <c r="P20" s="1">
        <f t="shared" si="0"/>
        <v>13.971996444285304</v>
      </c>
      <c r="Q20">
        <f t="shared" si="1"/>
        <v>0.55601751594041116</v>
      </c>
      <c r="R20">
        <f t="shared" si="2"/>
        <v>0.59914788505249006</v>
      </c>
      <c r="S20" s="1">
        <f t="shared" si="3"/>
        <v>16.742584239108904</v>
      </c>
      <c r="T20" s="1">
        <f t="shared" si="4"/>
        <v>0.76368608817835215</v>
      </c>
      <c r="W20" s="1">
        <f t="shared" si="5"/>
        <v>7.3751876930678115</v>
      </c>
      <c r="X20">
        <f t="shared" si="6"/>
        <v>0.37551970543296248</v>
      </c>
      <c r="Y20">
        <f t="shared" si="7"/>
        <v>0.3171372880546679</v>
      </c>
      <c r="Z20" s="1">
        <f t="shared" si="8"/>
        <v>2.92368377984211</v>
      </c>
      <c r="AA20" s="1">
        <f t="shared" si="9"/>
        <v>0.10668731168430211</v>
      </c>
    </row>
    <row r="21" spans="3:27">
      <c r="C21">
        <v>6.5100000000000005E-2</v>
      </c>
      <c r="D21" s="1">
        <v>2.7386970447074999E-2</v>
      </c>
      <c r="E21" s="1">
        <v>3.8489094500361002E-3</v>
      </c>
      <c r="F21">
        <v>5.5567643608916004</v>
      </c>
      <c r="G21">
        <v>2.9486792398495001</v>
      </c>
      <c r="H21">
        <v>0.99789477170631002</v>
      </c>
      <c r="I21">
        <v>0.50093013570778999</v>
      </c>
      <c r="K21">
        <f t="shared" si="10"/>
        <v>0.75864184063919649</v>
      </c>
      <c r="L21">
        <f t="shared" si="11"/>
        <v>0.10661799030570912</v>
      </c>
      <c r="M21">
        <f t="shared" si="12"/>
        <v>4.4644437564404511E-15</v>
      </c>
      <c r="N21">
        <f t="shared" si="13"/>
        <v>2.1522631834742468E-14</v>
      </c>
      <c r="P21" s="1">
        <f t="shared" si="0"/>
        <v>13.917801791068912</v>
      </c>
      <c r="Q21">
        <f t="shared" si="1"/>
        <v>0.55658903967532225</v>
      </c>
      <c r="R21">
        <f t="shared" si="2"/>
        <v>0.59820615827923795</v>
      </c>
      <c r="S21" s="1">
        <f t="shared" si="3"/>
        <v>16.651429482254464</v>
      </c>
      <c r="T21" s="1">
        <f t="shared" si="4"/>
        <v>0.75864184063919693</v>
      </c>
      <c r="W21" s="1">
        <f t="shared" si="5"/>
        <v>7.3580102035666899</v>
      </c>
      <c r="X21">
        <f t="shared" si="6"/>
        <v>0.37616266963473743</v>
      </c>
      <c r="Y21">
        <f t="shared" si="7"/>
        <v>0.31804226488096393</v>
      </c>
      <c r="Z21" s="1">
        <f t="shared" si="8"/>
        <v>2.9251977876994903</v>
      </c>
      <c r="AA21" s="1">
        <f t="shared" si="9"/>
        <v>0.10661799030571112</v>
      </c>
    </row>
    <row r="22" spans="3:27">
      <c r="C22">
        <v>0.1</v>
      </c>
      <c r="D22" s="1">
        <v>2.6307695155104002E-2</v>
      </c>
      <c r="E22" s="1">
        <v>3.7185905182415E-3</v>
      </c>
      <c r="F22">
        <v>5.5304566657364997</v>
      </c>
      <c r="G22">
        <v>2.9449606493312999</v>
      </c>
      <c r="H22">
        <v>0.99676924197507</v>
      </c>
      <c r="I22">
        <v>0.50142588081968997</v>
      </c>
      <c r="K22">
        <f t="shared" si="10"/>
        <v>0.75380215344137536</v>
      </c>
      <c r="L22">
        <f t="shared" si="11"/>
        <v>0.10654987158285099</v>
      </c>
      <c r="M22">
        <f t="shared" si="12"/>
        <v>-6.40866393890403E-16</v>
      </c>
      <c r="N22">
        <f t="shared" si="13"/>
        <v>-1.4015208697047301E-14</v>
      </c>
      <c r="P22" s="1">
        <f t="shared" si="0"/>
        <v>13.865683288046123</v>
      </c>
      <c r="Q22">
        <f t="shared" si="1"/>
        <v>0.55713986757743328</v>
      </c>
      <c r="R22">
        <f t="shared" si="2"/>
        <v>0.59729785118716006</v>
      </c>
      <c r="S22" s="1">
        <f t="shared" si="3"/>
        <v>16.563885666383332</v>
      </c>
      <c r="T22" s="1">
        <f t="shared" si="4"/>
        <v>0.75380215344137314</v>
      </c>
      <c r="W22" s="1">
        <f t="shared" si="5"/>
        <v>7.3414655135997435</v>
      </c>
      <c r="X22">
        <f t="shared" si="6"/>
        <v>0.37678235102461244</v>
      </c>
      <c r="Y22">
        <f t="shared" si="7"/>
        <v>0.31891505238548551</v>
      </c>
      <c r="Z22" s="1">
        <f t="shared" si="8"/>
        <v>2.9266298235698716</v>
      </c>
      <c r="AA22" s="1">
        <f t="shared" si="9"/>
        <v>0.10654987158285112</v>
      </c>
    </row>
    <row r="23" spans="3:27">
      <c r="C23">
        <v>0.2</v>
      </c>
      <c r="D23" s="1">
        <v>7.4021758693590997E-2</v>
      </c>
      <c r="E23" s="1">
        <v>1.0634526737444999E-2</v>
      </c>
      <c r="F23">
        <v>5.4564349070429996</v>
      </c>
      <c r="G23">
        <v>2.9343261225938999</v>
      </c>
      <c r="H23">
        <v>0.99356887228187996</v>
      </c>
      <c r="I23">
        <v>0.50282334828898001</v>
      </c>
      <c r="K23">
        <f t="shared" si="10"/>
        <v>0.74021758693590989</v>
      </c>
      <c r="L23">
        <f t="shared" si="11"/>
        <v>0.10634526737444999</v>
      </c>
      <c r="M23">
        <f t="shared" si="12"/>
        <v>-1.6491324813628603E-14</v>
      </c>
      <c r="N23">
        <f t="shared" si="13"/>
        <v>-1.5257976667863404E-14</v>
      </c>
      <c r="P23" s="1">
        <f t="shared" si="0"/>
        <v>13.718551766924353</v>
      </c>
      <c r="Q23">
        <f t="shared" si="1"/>
        <v>0.55869260920997776</v>
      </c>
      <c r="R23">
        <f t="shared" si="2"/>
        <v>0.59473382425183463</v>
      </c>
      <c r="S23" s="1">
        <f t="shared" si="3"/>
        <v>16.317773511079366</v>
      </c>
      <c r="T23" s="1">
        <f t="shared" si="4"/>
        <v>0.74021758693591722</v>
      </c>
      <c r="W23" s="1">
        <f t="shared" si="5"/>
        <v>7.2946247737372509</v>
      </c>
      <c r="X23">
        <f t="shared" si="6"/>
        <v>0.37852918536122498</v>
      </c>
      <c r="Y23">
        <f t="shared" si="7"/>
        <v>0.32137842036314679</v>
      </c>
      <c r="Z23" s="1">
        <f t="shared" si="8"/>
        <v>2.9304187336569436</v>
      </c>
      <c r="AA23" s="1">
        <f t="shared" si="9"/>
        <v>0.10634526737445159</v>
      </c>
    </row>
    <row r="24" spans="3:27">
      <c r="C24">
        <v>0.4</v>
      </c>
      <c r="D24" s="1">
        <v>0.14282854298728001</v>
      </c>
      <c r="E24" s="1">
        <v>2.1180243106883E-2</v>
      </c>
      <c r="F24">
        <v>5.3136063640557003</v>
      </c>
      <c r="G24">
        <v>2.9131458794870002</v>
      </c>
      <c r="H24">
        <v>0.98725418856828995</v>
      </c>
      <c r="I24">
        <v>0.50553840439635001</v>
      </c>
      <c r="K24">
        <f t="shared" si="10"/>
        <v>0.71414271493640002</v>
      </c>
      <c r="L24">
        <f t="shared" si="11"/>
        <v>0.10590121553441499</v>
      </c>
      <c r="M24">
        <f t="shared" si="12"/>
        <v>3.6285701682198664E-15</v>
      </c>
      <c r="N24">
        <f t="shared" si="13"/>
        <v>5.7718583238353417E-15</v>
      </c>
      <c r="P24" s="1">
        <f t="shared" si="0"/>
        <v>13.432808562130777</v>
      </c>
      <c r="Q24">
        <f t="shared" si="1"/>
        <v>0.56170933821816671</v>
      </c>
      <c r="R24">
        <f t="shared" si="2"/>
        <v>0.58973741615475728</v>
      </c>
      <c r="S24" s="1">
        <f t="shared" si="3"/>
        <v>15.84365962626501</v>
      </c>
      <c r="T24" s="1">
        <f t="shared" si="4"/>
        <v>0.71414271493640313</v>
      </c>
      <c r="W24" s="1">
        <f t="shared" si="5"/>
        <v>7.2030775855828821</v>
      </c>
      <c r="X24">
        <f t="shared" si="6"/>
        <v>0.38192300549543745</v>
      </c>
      <c r="Y24">
        <f t="shared" si="7"/>
        <v>0.32617700887009105</v>
      </c>
      <c r="Z24" s="1">
        <f t="shared" si="8"/>
        <v>2.9368478769057771</v>
      </c>
      <c r="AA24" s="1">
        <f t="shared" si="9"/>
        <v>0.10590121553441265</v>
      </c>
    </row>
    <row r="25" spans="3:27">
      <c r="C25">
        <v>0.8</v>
      </c>
      <c r="D25" s="1">
        <v>0.26640481043142</v>
      </c>
      <c r="E25" s="1">
        <v>4.1956103838380998E-2</v>
      </c>
      <c r="F25">
        <v>5.0472015536252997</v>
      </c>
      <c r="G25">
        <v>2.8711897756483999</v>
      </c>
      <c r="H25">
        <v>0.97495208981789006</v>
      </c>
      <c r="I25">
        <v>0.51066875472063</v>
      </c>
      <c r="K25">
        <f t="shared" si="10"/>
        <v>0.66601202607854992</v>
      </c>
      <c r="L25">
        <f t="shared" si="11"/>
        <v>0.1048902595959525</v>
      </c>
      <c r="M25">
        <f t="shared" si="12"/>
        <v>-1.9682419246007243E-13</v>
      </c>
      <c r="N25">
        <f t="shared" si="13"/>
        <v>7.5853160240160939E-14</v>
      </c>
      <c r="P25" s="1">
        <f t="shared" si="0"/>
        <v>12.893110756558636</v>
      </c>
      <c r="Q25">
        <f t="shared" si="1"/>
        <v>0.56740972746736662</v>
      </c>
      <c r="R25">
        <f t="shared" si="2"/>
        <v>0.58024387674017741</v>
      </c>
      <c r="S25" s="1">
        <f t="shared" si="3"/>
        <v>14.962297137252129</v>
      </c>
      <c r="T25" s="1">
        <f t="shared" si="4"/>
        <v>0.6660120260785386</v>
      </c>
      <c r="W25" s="1">
        <f t="shared" si="5"/>
        <v>7.0280141214513989</v>
      </c>
      <c r="X25">
        <f t="shared" si="6"/>
        <v>0.38833594340078748</v>
      </c>
      <c r="Y25">
        <f t="shared" si="7"/>
        <v>0.33528856242179145</v>
      </c>
      <c r="Z25" s="1">
        <f t="shared" si="8"/>
        <v>2.9455159393268615</v>
      </c>
      <c r="AA25" s="1">
        <f t="shared" si="9"/>
        <v>0.10489025959595369</v>
      </c>
    </row>
    <row r="26" spans="3:27">
      <c r="C26">
        <v>1</v>
      </c>
      <c r="D26" s="1">
        <v>0.12860034019071001</v>
      </c>
      <c r="E26" s="1">
        <v>2.0872129503208998E-2</v>
      </c>
      <c r="F26">
        <v>4.9186012134346004</v>
      </c>
      <c r="G26">
        <v>2.8503176461452</v>
      </c>
      <c r="H26">
        <v>0.96879092198099004</v>
      </c>
      <c r="I26">
        <v>0.51324197965533003</v>
      </c>
      <c r="K26">
        <f t="shared" si="10"/>
        <v>0.64300170095355025</v>
      </c>
      <c r="L26">
        <f t="shared" si="11"/>
        <v>0.10436064751604501</v>
      </c>
      <c r="M26">
        <f t="shared" si="12"/>
        <v>-2.1389427997973226E-15</v>
      </c>
      <c r="N26">
        <f t="shared" si="13"/>
        <v>-3.1047007518228323E-15</v>
      </c>
      <c r="P26" s="1">
        <f t="shared" si="0"/>
        <v>12.631022520059648</v>
      </c>
      <c r="Q26">
        <f t="shared" si="1"/>
        <v>0.57026886628369999</v>
      </c>
      <c r="R26">
        <f t="shared" si="2"/>
        <v>0.57545720833614356</v>
      </c>
      <c r="S26" s="1">
        <f t="shared" si="3"/>
        <v>14.537225915648973</v>
      </c>
      <c r="T26" s="1">
        <f t="shared" si="4"/>
        <v>0.64300170095353881</v>
      </c>
      <c r="W26" s="1">
        <f t="shared" si="5"/>
        <v>6.9419439541446435</v>
      </c>
      <c r="X26">
        <f t="shared" si="6"/>
        <v>0.39155247456916248</v>
      </c>
      <c r="Y26">
        <f t="shared" si="7"/>
        <v>0.33987958543355462</v>
      </c>
      <c r="Z26" s="1">
        <f t="shared" si="8"/>
        <v>2.9492812915470656</v>
      </c>
      <c r="AA26" s="1">
        <f t="shared" si="9"/>
        <v>0.10436064751604593</v>
      </c>
    </row>
    <row r="27" spans="3:27">
      <c r="C27">
        <v>2</v>
      </c>
      <c r="D27" s="1">
        <v>0.54715274600458996</v>
      </c>
      <c r="E27" s="1">
        <v>0.10117063469793</v>
      </c>
      <c r="F27">
        <v>4.3714484674301</v>
      </c>
      <c r="G27">
        <v>2.7491470114472998</v>
      </c>
      <c r="H27">
        <v>0.94020912800777001</v>
      </c>
      <c r="I27">
        <v>0.52414651823518998</v>
      </c>
      <c r="K27">
        <f t="shared" si="10"/>
        <v>0.54715274600458996</v>
      </c>
      <c r="L27">
        <f t="shared" si="11"/>
        <v>0.10117063469793</v>
      </c>
      <c r="M27">
        <f t="shared" si="12"/>
        <v>-1.9312280013848745E-14</v>
      </c>
      <c r="N27">
        <f t="shared" si="13"/>
        <v>-1.0627436328081754E-14</v>
      </c>
      <c r="P27" s="1">
        <f t="shared" si="0"/>
        <v>11.483178738173846</v>
      </c>
      <c r="Q27">
        <f t="shared" si="1"/>
        <v>0.58238502026132222</v>
      </c>
      <c r="R27">
        <f t="shared" si="2"/>
        <v>0.55499807654908118</v>
      </c>
      <c r="S27" s="1">
        <f t="shared" si="3"/>
        <v>12.74628422471158</v>
      </c>
      <c r="T27" s="1">
        <f t="shared" si="4"/>
        <v>0.54715274600460007</v>
      </c>
      <c r="W27" s="1">
        <f t="shared" si="5"/>
        <v>6.5562464783313841</v>
      </c>
      <c r="X27">
        <f t="shared" si="6"/>
        <v>0.40518314779398745</v>
      </c>
      <c r="Y27">
        <f t="shared" si="7"/>
        <v>0.35947957334522529</v>
      </c>
      <c r="Z27" s="1">
        <f t="shared" si="8"/>
        <v>2.9460458584708769</v>
      </c>
      <c r="AA27" s="1">
        <f t="shared" si="9"/>
        <v>0.10117063469792785</v>
      </c>
    </row>
    <row r="28" spans="3:27">
      <c r="C28">
        <v>4</v>
      </c>
      <c r="D28" s="1">
        <v>0.82047205128216005</v>
      </c>
      <c r="E28" s="1">
        <v>0.1875582103126</v>
      </c>
      <c r="F28">
        <v>3.5509764161479</v>
      </c>
      <c r="G28">
        <v>2.5615888011346999</v>
      </c>
      <c r="H28">
        <v>0.88882633687653001</v>
      </c>
      <c r="I28">
        <v>0.54124597779837003</v>
      </c>
      <c r="K28">
        <f t="shared" si="10"/>
        <v>0.41023602564108003</v>
      </c>
      <c r="L28">
        <f t="shared" si="11"/>
        <v>9.3779105156300002E-2</v>
      </c>
      <c r="M28">
        <f t="shared" si="12"/>
        <v>1.0089847357051847E-14</v>
      </c>
      <c r="N28">
        <f t="shared" si="13"/>
        <v>0</v>
      </c>
      <c r="P28" s="1">
        <f t="shared" si="0"/>
        <v>9.6756002244576216</v>
      </c>
      <c r="Q28">
        <f t="shared" si="1"/>
        <v>0.60138441977596668</v>
      </c>
      <c r="R28">
        <f t="shared" si="2"/>
        <v>0.52240635116399914</v>
      </c>
      <c r="S28" s="1">
        <f t="shared" si="3"/>
        <v>10.109190017160953</v>
      </c>
      <c r="T28" s="1">
        <f t="shared" si="4"/>
        <v>0.41023602564108919</v>
      </c>
      <c r="W28" s="1">
        <f t="shared" si="5"/>
        <v>5.9159534347823213</v>
      </c>
      <c r="X28">
        <f t="shared" si="6"/>
        <v>0.42655747224796248</v>
      </c>
      <c r="Y28">
        <f t="shared" si="7"/>
        <v>0.39062847770150388</v>
      </c>
      <c r="Z28" s="1">
        <f t="shared" si="8"/>
        <v>2.8886748554775012</v>
      </c>
      <c r="AA28" s="1">
        <f t="shared" si="9"/>
        <v>9.3779105156299503E-2</v>
      </c>
    </row>
    <row r="29" spans="3:27">
      <c r="C29">
        <v>8</v>
      </c>
      <c r="D29" s="1">
        <v>1.0183006427832999</v>
      </c>
      <c r="E29" s="1">
        <v>0.31559532174256</v>
      </c>
      <c r="F29">
        <v>2.5326757733660998</v>
      </c>
      <c r="G29">
        <v>2.2459934793918999</v>
      </c>
      <c r="H29">
        <v>0.80261325920686999</v>
      </c>
      <c r="I29">
        <v>0.56386804704502003</v>
      </c>
      <c r="K29">
        <f t="shared" si="10"/>
        <v>0.25457516069582498</v>
      </c>
      <c r="L29">
        <f t="shared" si="11"/>
        <v>7.8898830435639999E-2</v>
      </c>
      <c r="M29">
        <f t="shared" si="12"/>
        <v>-4.930226827393517E-13</v>
      </c>
      <c r="N29">
        <f t="shared" si="13"/>
        <v>9.9762483230039019E-14</v>
      </c>
      <c r="P29" s="1">
        <f t="shared" si="0"/>
        <v>7.2589148656908318</v>
      </c>
      <c r="Q29">
        <f t="shared" si="1"/>
        <v>0.6265200522722445</v>
      </c>
      <c r="R29">
        <f t="shared" si="2"/>
        <v>0.47852813422431817</v>
      </c>
      <c r="S29" s="1">
        <f t="shared" si="3"/>
        <v>6.9471899743444014</v>
      </c>
      <c r="T29" s="1">
        <f t="shared" si="4"/>
        <v>0.25457516069582692</v>
      </c>
      <c r="W29" s="1">
        <f t="shared" si="5"/>
        <v>4.978987307318822</v>
      </c>
      <c r="X29">
        <f t="shared" si="6"/>
        <v>0.45483505880627501</v>
      </c>
      <c r="Y29">
        <f t="shared" si="7"/>
        <v>0.43243684959940226</v>
      </c>
      <c r="Z29" s="1">
        <f t="shared" si="8"/>
        <v>2.6913719817154527</v>
      </c>
      <c r="AA29" s="1">
        <f t="shared" si="9"/>
        <v>7.889883043563839E-2</v>
      </c>
    </row>
    <row r="30" spans="3:27">
      <c r="C30">
        <v>10</v>
      </c>
      <c r="D30" s="1">
        <v>0.39747905225947999</v>
      </c>
      <c r="E30" s="1">
        <v>0.14375384232690999</v>
      </c>
      <c r="F30">
        <v>2.1351967211066998</v>
      </c>
      <c r="G30">
        <v>2.1022396370649998</v>
      </c>
      <c r="H30">
        <v>0.75942872076137002</v>
      </c>
      <c r="I30">
        <v>0.57538803636469005</v>
      </c>
      <c r="K30">
        <f t="shared" si="10"/>
        <v>0.19873952612974</v>
      </c>
      <c r="L30">
        <f t="shared" si="11"/>
        <v>7.1876921163454996E-2</v>
      </c>
      <c r="M30">
        <f t="shared" si="12"/>
        <v>-3.4249460698707213E-14</v>
      </c>
      <c r="N30">
        <f t="shared" si="13"/>
        <v>-4.4937621121207519E-15</v>
      </c>
      <c r="P30" s="1">
        <f t="shared" si="0"/>
        <v>6.2857293952172508</v>
      </c>
      <c r="Q30">
        <f t="shared" si="1"/>
        <v>0.63932004040521118</v>
      </c>
      <c r="R30">
        <f t="shared" si="2"/>
        <v>0.45594350627544844</v>
      </c>
      <c r="S30" s="1">
        <f t="shared" si="3"/>
        <v>5.7318749999080145</v>
      </c>
      <c r="T30" s="1">
        <f t="shared" si="4"/>
        <v>0.19873952612974766</v>
      </c>
      <c r="W30" s="1">
        <f t="shared" si="5"/>
        <v>4.5670041437317632</v>
      </c>
      <c r="X30">
        <f t="shared" si="6"/>
        <v>0.46923504545586253</v>
      </c>
      <c r="Y30">
        <f t="shared" si="7"/>
        <v>0.45391080516154864</v>
      </c>
      <c r="Z30" s="1">
        <f t="shared" si="8"/>
        <v>2.591265660071767</v>
      </c>
      <c r="AA30" s="1">
        <f t="shared" si="9"/>
        <v>7.1876921163453872E-2</v>
      </c>
    </row>
    <row r="31" spans="3:27">
      <c r="C31">
        <v>20</v>
      </c>
      <c r="D31" s="1">
        <v>0.89174093354644002</v>
      </c>
      <c r="E31" s="1">
        <v>0.47272563193856998</v>
      </c>
      <c r="F31">
        <v>1.2434557875601999</v>
      </c>
      <c r="G31">
        <v>1.6295140051264001</v>
      </c>
      <c r="H31">
        <v>0.61324513951244997</v>
      </c>
      <c r="I31">
        <v>0.59746180989458997</v>
      </c>
      <c r="K31">
        <f t="shared" si="10"/>
        <v>8.9174093354644005E-2</v>
      </c>
      <c r="L31">
        <f t="shared" si="11"/>
        <v>4.7272563193856997E-2</v>
      </c>
      <c r="M31">
        <f t="shared" si="12"/>
        <v>3.5357290263863701E-14</v>
      </c>
      <c r="N31">
        <f t="shared" si="13"/>
        <v>1.5946377983559359E-14</v>
      </c>
      <c r="P31" s="1">
        <f t="shared" si="0"/>
        <v>3.8612975679233137</v>
      </c>
      <c r="Q31">
        <f t="shared" si="1"/>
        <v>0.66384645543843324</v>
      </c>
      <c r="R31">
        <f t="shared" si="2"/>
        <v>0.41242102672414838</v>
      </c>
      <c r="S31" s="1">
        <f t="shared" si="3"/>
        <v>3.1849606149007803</v>
      </c>
      <c r="T31" s="1">
        <f t="shared" si="4"/>
        <v>8.9174093354643658E-2</v>
      </c>
      <c r="W31" s="1">
        <f t="shared" si="5"/>
        <v>3.4092430221897985</v>
      </c>
      <c r="X31">
        <f t="shared" si="6"/>
        <v>0.49682726236823743</v>
      </c>
      <c r="Y31">
        <f t="shared" si="7"/>
        <v>0.49524095742758589</v>
      </c>
      <c r="Z31" s="1">
        <f t="shared" si="8"/>
        <v>2.1104959730157402</v>
      </c>
      <c r="AA31" s="1">
        <f t="shared" si="9"/>
        <v>4.727256319385742E-2</v>
      </c>
    </row>
    <row r="32" spans="3:27">
      <c r="C32">
        <v>40</v>
      </c>
      <c r="D32" s="1">
        <v>0.60707101845162004</v>
      </c>
      <c r="E32" s="1">
        <v>0.47898351901003</v>
      </c>
      <c r="F32">
        <v>0.63638476910860997</v>
      </c>
      <c r="G32">
        <v>1.1505304861164001</v>
      </c>
      <c r="H32">
        <v>0.42521241464516002</v>
      </c>
      <c r="I32">
        <v>0.61443130291697001</v>
      </c>
      <c r="K32">
        <f t="shared" si="10"/>
        <v>3.0353550922581001E-2</v>
      </c>
      <c r="L32">
        <f t="shared" si="11"/>
        <v>2.39491759505015E-2</v>
      </c>
      <c r="M32">
        <f t="shared" si="12"/>
        <v>-3.201020837709533E-14</v>
      </c>
      <c r="N32">
        <f t="shared" si="13"/>
        <v>-2.1565138082720861E-14</v>
      </c>
      <c r="P32" s="1">
        <f t="shared" si="0"/>
        <v>2.0631367831565748</v>
      </c>
      <c r="Q32">
        <f t="shared" si="1"/>
        <v>0.68270144768552221</v>
      </c>
      <c r="R32">
        <f t="shared" si="2"/>
        <v>0.37891781944341651</v>
      </c>
      <c r="S32" s="1">
        <f t="shared" si="3"/>
        <v>1.5635185821743884</v>
      </c>
      <c r="T32" s="1">
        <f t="shared" si="4"/>
        <v>3.0353550922580783E-2</v>
      </c>
      <c r="W32" s="1">
        <f t="shared" si="5"/>
        <v>2.3406410135972404</v>
      </c>
      <c r="X32">
        <f t="shared" si="6"/>
        <v>0.51803912864621249</v>
      </c>
      <c r="Y32">
        <f t="shared" si="7"/>
        <v>0.52704695273775715</v>
      </c>
      <c r="Z32" s="1">
        <f t="shared" si="8"/>
        <v>1.5420346420868007</v>
      </c>
      <c r="AA32" s="1">
        <f t="shared" si="9"/>
        <v>2.394917595050099E-2</v>
      </c>
    </row>
    <row r="33" spans="3:27">
      <c r="C33">
        <v>80</v>
      </c>
      <c r="D33" s="1">
        <v>0.31668690072375999</v>
      </c>
      <c r="E33" s="1">
        <v>0.36039160378209001</v>
      </c>
      <c r="F33">
        <v>0.31969786838492997</v>
      </c>
      <c r="G33">
        <v>0.79013888233424001</v>
      </c>
      <c r="H33">
        <v>0.22791237611658</v>
      </c>
      <c r="I33">
        <v>0.62611091099130001</v>
      </c>
      <c r="K33">
        <f t="shared" si="10"/>
        <v>7.9171725180940001E-3</v>
      </c>
      <c r="L33">
        <f t="shared" si="11"/>
        <v>9.0097900945522499E-3</v>
      </c>
      <c r="M33">
        <f t="shared" si="12"/>
        <v>-1.6733191418253951E-13</v>
      </c>
      <c r="N33">
        <f t="shared" si="13"/>
        <v>7.2196814143335298E-14</v>
      </c>
      <c r="P33" s="1">
        <f t="shared" si="0"/>
        <v>1.0688258824045485</v>
      </c>
      <c r="Q33">
        <f t="shared" si="1"/>
        <v>0.69567878999033328</v>
      </c>
      <c r="R33">
        <f t="shared" si="2"/>
        <v>0.35593010306951578</v>
      </c>
      <c r="S33" s="1">
        <f t="shared" si="3"/>
        <v>0.76085461297523416</v>
      </c>
      <c r="T33" s="1">
        <f t="shared" si="4"/>
        <v>7.9171725180936289E-3</v>
      </c>
      <c r="W33" s="1">
        <f t="shared" si="5"/>
        <v>1.5774738717682719</v>
      </c>
      <c r="X33">
        <f t="shared" si="6"/>
        <v>0.53263863873912498</v>
      </c>
      <c r="Y33">
        <f t="shared" si="7"/>
        <v>0.54888841948231226</v>
      </c>
      <c r="Z33" s="1">
        <f t="shared" si="8"/>
        <v>1.0823214253119131</v>
      </c>
      <c r="AA33" s="1">
        <f t="shared" si="9"/>
        <v>9.0097900945523435E-3</v>
      </c>
    </row>
    <row r="34" spans="3:27">
      <c r="C34">
        <v>100</v>
      </c>
      <c r="D34" s="1">
        <v>7.7564397679911995E-2</v>
      </c>
      <c r="E34" s="1">
        <v>0.10477233772387</v>
      </c>
      <c r="F34">
        <v>0.24213347070536001</v>
      </c>
      <c r="G34">
        <v>0.68536654461018998</v>
      </c>
      <c r="H34">
        <v>0.15073008398724</v>
      </c>
      <c r="I34">
        <v>0.63373898881709001</v>
      </c>
      <c r="K34">
        <f t="shared" si="10"/>
        <v>3.8782198839955998E-3</v>
      </c>
      <c r="L34">
        <f t="shared" si="11"/>
        <v>5.2386168861935003E-3</v>
      </c>
      <c r="M34">
        <f t="shared" si="12"/>
        <v>-1.2175609814333561E-12</v>
      </c>
      <c r="N34">
        <f t="shared" si="13"/>
        <v>2.4409015555722847E-13</v>
      </c>
      <c r="P34" s="1">
        <f t="shared" si="0"/>
        <v>0.82636925345719292</v>
      </c>
      <c r="Q34">
        <f t="shared" si="1"/>
        <v>0.70415443201898886</v>
      </c>
      <c r="R34">
        <f t="shared" si="2"/>
        <v>0.3409791472119108</v>
      </c>
      <c r="S34" s="1">
        <f t="shared" si="3"/>
        <v>0.56354936665195399</v>
      </c>
      <c r="T34" s="1">
        <f t="shared" si="4"/>
        <v>3.8782198839956965E-3</v>
      </c>
      <c r="W34" s="1">
        <f t="shared" si="5"/>
        <v>1.3518312678881295</v>
      </c>
      <c r="X34">
        <f t="shared" si="6"/>
        <v>0.54217373602136243</v>
      </c>
      <c r="Y34">
        <f t="shared" si="7"/>
        <v>0.56311058159308569</v>
      </c>
      <c r="Z34" s="1">
        <f t="shared" si="8"/>
        <v>0.9515381143452537</v>
      </c>
      <c r="AA34" s="1">
        <f t="shared" si="9"/>
        <v>5.2386168861939409E-3</v>
      </c>
    </row>
    <row r="35" spans="3:27">
      <c r="C35">
        <v>200</v>
      </c>
      <c r="D35" s="1">
        <v>7.5812220687045004E-2</v>
      </c>
      <c r="E35" s="1">
        <v>0.12583629497820001</v>
      </c>
      <c r="F35">
        <v>0.16632125386588001</v>
      </c>
      <c r="G35">
        <v>0.55953024673287</v>
      </c>
      <c r="H35">
        <v>4.3828484733358999E-2</v>
      </c>
      <c r="I35">
        <v>0.64071463361697001</v>
      </c>
      <c r="K35">
        <f t="shared" si="10"/>
        <v>7.5812220687044999E-4</v>
      </c>
      <c r="L35">
        <f t="shared" si="11"/>
        <v>1.2583629497820001E-3</v>
      </c>
      <c r="M35">
        <f t="shared" si="12"/>
        <v>-1.8839615678967477E-8</v>
      </c>
      <c r="N35">
        <f t="shared" si="13"/>
        <v>4.6576069024696063E-9</v>
      </c>
      <c r="P35" s="1">
        <f t="shared" si="0"/>
        <v>0.57865303400837587</v>
      </c>
      <c r="Q35">
        <f t="shared" si="1"/>
        <v>0.7119051484633</v>
      </c>
      <c r="R35">
        <f t="shared" si="2"/>
        <v>0.32736633037780605</v>
      </c>
      <c r="S35" s="1">
        <f t="shared" si="3"/>
        <v>0.3788630406106116</v>
      </c>
      <c r="T35" s="1">
        <f t="shared" si="4"/>
        <v>7.5812220687045194E-4</v>
      </c>
      <c r="W35" s="1">
        <f t="shared" si="5"/>
        <v>1.091613601000107</v>
      </c>
      <c r="X35">
        <f t="shared" si="6"/>
        <v>0.55089329202121251</v>
      </c>
      <c r="Y35">
        <f t="shared" si="7"/>
        <v>0.57607629783466852</v>
      </c>
      <c r="Z35" s="1">
        <f t="shared" si="8"/>
        <v>0.78606590241264074</v>
      </c>
      <c r="AA35" s="1">
        <f t="shared" si="9"/>
        <v>1.2583629497820018E-3</v>
      </c>
    </row>
    <row r="36" spans="3:27">
      <c r="C36">
        <v>400</v>
      </c>
      <c r="D36" s="1">
        <v>2.0644336361146001E-2</v>
      </c>
      <c r="E36" s="1">
        <v>3.7125917386880002E-2</v>
      </c>
      <c r="F36">
        <v>0.14567691750497</v>
      </c>
      <c r="G36">
        <v>0.52240432934577996</v>
      </c>
      <c r="H36">
        <v>6.8867840202168004E-3</v>
      </c>
      <c r="I36">
        <v>0.64407285501885003</v>
      </c>
      <c r="K36">
        <f t="shared" si="10"/>
        <v>1.0322168180573E-4</v>
      </c>
      <c r="L36">
        <f t="shared" si="11"/>
        <v>1.8562958693440002E-4</v>
      </c>
      <c r="M36">
        <f t="shared" si="12"/>
        <v>-1.5128656583000901E-12</v>
      </c>
      <c r="N36">
        <f t="shared" si="13"/>
        <v>3.8829371184419928E-13</v>
      </c>
      <c r="P36" s="1">
        <f t="shared" si="0"/>
        <v>0.51161073115356315</v>
      </c>
      <c r="Q36">
        <f t="shared" si="1"/>
        <v>0.71563650557650005</v>
      </c>
      <c r="R36">
        <f t="shared" si="2"/>
        <v>0.32083689540684057</v>
      </c>
      <c r="S36" s="1">
        <f t="shared" si="3"/>
        <v>0.32828719728026595</v>
      </c>
      <c r="T36" s="1">
        <f t="shared" si="4"/>
        <v>1.0322168180572836E-4</v>
      </c>
      <c r="W36" s="1">
        <f t="shared" si="5"/>
        <v>1.0138688606324198</v>
      </c>
      <c r="X36">
        <f t="shared" si="6"/>
        <v>0.55509106877356251</v>
      </c>
      <c r="Y36">
        <f t="shared" si="7"/>
        <v>0.58230219752373091</v>
      </c>
      <c r="Z36" s="1">
        <f t="shared" si="8"/>
        <v>0.73797258193392412</v>
      </c>
      <c r="AA36" s="1">
        <f t="shared" si="9"/>
        <v>1.856295869344018E-4</v>
      </c>
    </row>
    <row r="37" spans="3:27">
      <c r="C37">
        <v>800</v>
      </c>
      <c r="D37" s="1">
        <v>3.3044708220087001E-3</v>
      </c>
      <c r="E37" s="1">
        <v>6.0299136408942999E-3</v>
      </c>
      <c r="F37">
        <v>0.14237244669502</v>
      </c>
      <c r="G37">
        <v>0.51637441569372999</v>
      </c>
      <c r="H37">
        <v>5.6518730690671996E-4</v>
      </c>
      <c r="I37">
        <v>0.64473881117077003</v>
      </c>
      <c r="K37">
        <f t="shared" si="10"/>
        <v>8.261177055021751E-6</v>
      </c>
      <c r="L37">
        <f t="shared" si="11"/>
        <v>1.507478410223575E-5</v>
      </c>
      <c r="M37">
        <f t="shared" si="12"/>
        <v>-8.3726533578417508E-11</v>
      </c>
      <c r="N37">
        <f t="shared" si="13"/>
        <v>2.1478360097388655E-11</v>
      </c>
      <c r="P37" s="1">
        <f t="shared" si="0"/>
        <v>0.50094286672647825</v>
      </c>
      <c r="Q37">
        <f t="shared" si="1"/>
        <v>0.71637645685641116</v>
      </c>
      <c r="R37">
        <f t="shared" si="2"/>
        <v>0.31954410967166746</v>
      </c>
      <c r="S37" s="1">
        <f t="shared" si="3"/>
        <v>0.32014668468897051</v>
      </c>
      <c r="T37" s="1">
        <f t="shared" si="4"/>
        <v>8.2611770550216765E-6</v>
      </c>
      <c r="W37" s="1">
        <f t="shared" si="5"/>
        <v>1.0011310137279874</v>
      </c>
      <c r="X37">
        <f t="shared" si="6"/>
        <v>0.55592351396346251</v>
      </c>
      <c r="Y37">
        <f t="shared" si="7"/>
        <v>0.58353547614171397</v>
      </c>
      <c r="Z37" s="1">
        <f t="shared" si="8"/>
        <v>0.73024432846999732</v>
      </c>
      <c r="AA37" s="1">
        <f t="shared" si="9"/>
        <v>1.5074784102235968E-5</v>
      </c>
    </row>
    <row r="38" spans="3:27">
      <c r="C38">
        <v>1000</v>
      </c>
      <c r="D38" s="1">
        <v>2.4845248291318001E-4</v>
      </c>
      <c r="E38" s="1">
        <v>4.5387835158196998E-4</v>
      </c>
      <c r="F38" s="1">
        <v>0.14212399423954999</v>
      </c>
      <c r="G38">
        <v>0.51592053732361998</v>
      </c>
      <c r="H38" s="1">
        <v>8.5152228888996001E-5</v>
      </c>
      <c r="I38">
        <v>0.64479085154700999</v>
      </c>
      <c r="K38">
        <f t="shared" si="10"/>
        <v>1.2422624145659001E-6</v>
      </c>
      <c r="L38">
        <f t="shared" si="11"/>
        <v>2.2693917579098501E-6</v>
      </c>
      <c r="M38">
        <f t="shared" si="12"/>
        <v>-1.9292463921112137E-10</v>
      </c>
      <c r="N38">
        <f t="shared" si="13"/>
        <v>3.5896848889172051E-11</v>
      </c>
      <c r="P38" s="1">
        <f t="shared" si="0"/>
        <v>0.50014194052478211</v>
      </c>
      <c r="Q38">
        <f t="shared" si="1"/>
        <v>0.71643427949667771</v>
      </c>
      <c r="R38">
        <f t="shared" si="2"/>
        <v>0.31944311584403939</v>
      </c>
      <c r="S38" s="1">
        <f t="shared" si="3"/>
        <v>0.31953379969104129</v>
      </c>
      <c r="T38" s="1">
        <f t="shared" si="4"/>
        <v>1.2422624145658661E-6</v>
      </c>
      <c r="W38" s="1">
        <f t="shared" si="5"/>
        <v>1.0001703189604054</v>
      </c>
      <c r="X38">
        <f t="shared" si="6"/>
        <v>0.55598856443376243</v>
      </c>
      <c r="Y38">
        <f t="shared" si="7"/>
        <v>0.5836318297783214</v>
      </c>
      <c r="Z38" s="1">
        <f t="shared" si="8"/>
        <v>0.72966404168103594</v>
      </c>
      <c r="AA38" s="1">
        <f t="shared" si="9"/>
        <v>2.2693917579098247E-6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q2p01</vt:lpstr>
      <vt:lpstr>q2p01_flow_rate</vt:lpstr>
      <vt:lpstr>q2p01!bh02_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Wilkins, Andy (CESRE, Pullenvale)</dc:creator>
  <cp:lastModifiedBy>Wilkins, Andy (Energy, Pullenvale)</cp:lastModifiedBy>
  <dcterms:created xsi:type="dcterms:W3CDTF">2014-01-12T22:51:30Z</dcterms:created>
  <dcterms:modified xsi:type="dcterms:W3CDTF">2016-01-11T03:52:14Z</dcterms:modified>
</cp:coreProperties>
</file>