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 firstSheet="8" activeTab="16"/>
  </bookViews>
  <sheets>
    <sheet name="bh02_flow_rate" sheetId="4" r:id="rId1"/>
    <sheet name="bh02_mass_balance" sheetId="5" r:id="rId2"/>
    <sheet name="bh02" sheetId="1" r:id="rId3"/>
    <sheet name="bh02_expected" sheetId="2" r:id="rId4"/>
    <sheet name="bh03_flow_rate" sheetId="8" r:id="rId5"/>
    <sheet name="bh03_mass_balance" sheetId="9" r:id="rId6"/>
    <sheet name="bh03" sheetId="6" r:id="rId7"/>
    <sheet name="bh03_expected" sheetId="7" r:id="rId8"/>
    <sheet name="bh04_flow_rate" sheetId="12" r:id="rId9"/>
    <sheet name="bh04_mass_balance" sheetId="13" r:id="rId10"/>
    <sheet name="bh04" sheetId="10" r:id="rId11"/>
    <sheet name="bh04_expected" sheetId="11" r:id="rId12"/>
    <sheet name="bh05_flow_rate" sheetId="16" r:id="rId13"/>
    <sheet name="bh05_mass_balance" sheetId="17" r:id="rId14"/>
    <sheet name="bh05" sheetId="14" r:id="rId15"/>
    <sheet name="bh05_expected" sheetId="15" r:id="rId16"/>
    <sheet name="bh07_steadystate" sheetId="23" r:id="rId17"/>
    <sheet name="bh07" sheetId="21" r:id="rId18"/>
    <sheet name="bh07_expected" sheetId="22" r:id="rId19"/>
  </sheets>
  <definedNames>
    <definedName name="bh02_" localSheetId="2">'bh02'!$C$3:$H$54</definedName>
    <definedName name="bh02_" localSheetId="6">'bh03'!$C$3:$H$54</definedName>
    <definedName name="bh02_" localSheetId="10">'bh04'!$C$3:$H$24</definedName>
    <definedName name="bh02_" localSheetId="14">'bh05'!$C$3:$H$24</definedName>
    <definedName name="bh07_" localSheetId="17">'bh07'!$C$3:$J$34</definedName>
  </definedNames>
  <calcPr calcId="125725"/>
</workbook>
</file>

<file path=xl/calcChain.xml><?xml version="1.0" encoding="utf-8"?>
<calcChain xmlns="http://schemas.openxmlformats.org/spreadsheetml/2006/main">
  <c r="D16" i="22"/>
  <c r="E16" s="1"/>
  <c r="C16"/>
  <c r="C17" s="1"/>
  <c r="D15"/>
  <c r="E15" s="1"/>
  <c r="C15"/>
  <c r="E14"/>
  <c r="D14"/>
  <c r="C14"/>
  <c r="G6"/>
  <c r="G5"/>
  <c r="D7" i="15"/>
  <c r="D8" s="1"/>
  <c r="D7" i="11"/>
  <c r="D8" s="1"/>
  <c r="D14" s="1"/>
  <c r="D7" i="7"/>
  <c r="D8" s="1"/>
  <c r="D7" i="2"/>
  <c r="D8" s="1"/>
  <c r="J6" i="1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C17" i="15"/>
  <c r="H17" s="1"/>
  <c r="H16"/>
  <c r="G16"/>
  <c r="F16"/>
  <c r="C16"/>
  <c r="H15"/>
  <c r="G15"/>
  <c r="F15"/>
  <c r="C15"/>
  <c r="H14"/>
  <c r="F14"/>
  <c r="G14" s="1"/>
  <c r="J3279" i="14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5"/>
  <c r="C16" i="11"/>
  <c r="H16" s="1"/>
  <c r="C17"/>
  <c r="C18" s="1"/>
  <c r="C15"/>
  <c r="F15" s="1"/>
  <c r="G15" s="1"/>
  <c r="J6" i="1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H14" i="11"/>
  <c r="G14"/>
  <c r="F14"/>
  <c r="J5" i="10"/>
  <c r="C15" i="7"/>
  <c r="C16" s="1"/>
  <c r="C17" s="1"/>
  <c r="J54" i="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54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"/>
  <c r="C16" i="2"/>
  <c r="C17" s="1"/>
  <c r="C18" s="1"/>
  <c r="C19" s="1"/>
  <c r="C20" s="1"/>
  <c r="C21" s="1"/>
  <c r="C22" s="1"/>
  <c r="C23" s="1"/>
  <c r="C24" s="1"/>
  <c r="C15"/>
  <c r="D17" i="22" l="1"/>
  <c r="E17" s="1"/>
  <c r="C18"/>
  <c r="D13"/>
  <c r="E13" s="1"/>
  <c r="D12"/>
  <c r="E12" s="1"/>
  <c r="D16" i="15"/>
  <c r="D15"/>
  <c r="D17" i="7"/>
  <c r="D19"/>
  <c r="D21"/>
  <c r="D18"/>
  <c r="D22"/>
  <c r="D20"/>
  <c r="D23"/>
  <c r="D24"/>
  <c r="D14"/>
  <c r="D15"/>
  <c r="D16"/>
  <c r="D24" i="2"/>
  <c r="D14"/>
  <c r="D15"/>
  <c r="D16"/>
  <c r="D17"/>
  <c r="D18"/>
  <c r="D19"/>
  <c r="D20"/>
  <c r="D21"/>
  <c r="D23"/>
  <c r="D22"/>
  <c r="F17" i="15"/>
  <c r="G17" s="1"/>
  <c r="D17" s="1"/>
  <c r="D14"/>
  <c r="C18"/>
  <c r="F18" i="11"/>
  <c r="G18" s="1"/>
  <c r="C19"/>
  <c r="H18"/>
  <c r="F16"/>
  <c r="G16" s="1"/>
  <c r="D16" s="1"/>
  <c r="F17"/>
  <c r="G17" s="1"/>
  <c r="H17"/>
  <c r="H15"/>
  <c r="D15" s="1"/>
  <c r="C18" i="7"/>
  <c r="D18" i="22" l="1"/>
  <c r="E18" s="1"/>
  <c r="C19"/>
  <c r="F18" i="15"/>
  <c r="G18" s="1"/>
  <c r="H18"/>
  <c r="C19"/>
  <c r="C20" i="11"/>
  <c r="H19"/>
  <c r="F19"/>
  <c r="G19" s="1"/>
  <c r="D18"/>
  <c r="D17"/>
  <c r="C19" i="7"/>
  <c r="C20" i="22" l="1"/>
  <c r="D19"/>
  <c r="E19" s="1"/>
  <c r="F19" i="15"/>
  <c r="G19" s="1"/>
  <c r="H19"/>
  <c r="C20"/>
  <c r="D18"/>
  <c r="F20" i="11"/>
  <c r="G20" s="1"/>
  <c r="C21"/>
  <c r="H20"/>
  <c r="D19"/>
  <c r="C20" i="7"/>
  <c r="C21" i="22" l="1"/>
  <c r="D20"/>
  <c r="E20" s="1"/>
  <c r="C21" i="15"/>
  <c r="H20"/>
  <c r="D20" s="1"/>
  <c r="F20"/>
  <c r="G20" s="1"/>
  <c r="D19"/>
  <c r="C22" i="11"/>
  <c r="H21"/>
  <c r="D21" s="1"/>
  <c r="F21"/>
  <c r="G21" s="1"/>
  <c r="D20"/>
  <c r="C21" i="7"/>
  <c r="C22" i="22" l="1"/>
  <c r="D21"/>
  <c r="E21" s="1"/>
  <c r="F21" i="15"/>
  <c r="G21" s="1"/>
  <c r="H21"/>
  <c r="C22"/>
  <c r="F22" i="11"/>
  <c r="G22" s="1"/>
  <c r="C23"/>
  <c r="H22"/>
  <c r="C22" i="7"/>
  <c r="D22" i="22" l="1"/>
  <c r="E22" s="1"/>
  <c r="C23"/>
  <c r="H22" i="15"/>
  <c r="D22" s="1"/>
  <c r="C23"/>
  <c r="F22"/>
  <c r="G22" s="1"/>
  <c r="D21"/>
  <c r="F23" i="11"/>
  <c r="G23" s="1"/>
  <c r="C24"/>
  <c r="H23"/>
  <c r="D22"/>
  <c r="C23" i="7"/>
  <c r="C24" i="22" l="1"/>
  <c r="D23"/>
  <c r="E23" s="1"/>
  <c r="F23" i="15"/>
  <c r="G23" s="1"/>
  <c r="H23"/>
  <c r="C24"/>
  <c r="C25" i="11"/>
  <c r="H24"/>
  <c r="D24" s="1"/>
  <c r="F24"/>
  <c r="G24" s="1"/>
  <c r="D23"/>
  <c r="C24" i="7"/>
  <c r="D24" i="22" l="1"/>
  <c r="E24" s="1"/>
  <c r="C25"/>
  <c r="F24" i="15"/>
  <c r="G24" s="1"/>
  <c r="H24"/>
  <c r="C25"/>
  <c r="D23"/>
  <c r="F25" i="11"/>
  <c r="G25" s="1"/>
  <c r="C26"/>
  <c r="H25"/>
  <c r="D25" i="22" l="1"/>
  <c r="E25" s="1"/>
  <c r="C26"/>
  <c r="F25" i="15"/>
  <c r="G25" s="1"/>
  <c r="H25"/>
  <c r="C26"/>
  <c r="D24"/>
  <c r="D25" i="11"/>
  <c r="H26"/>
  <c r="D26" s="1"/>
  <c r="C27"/>
  <c r="F26"/>
  <c r="G26" s="1"/>
  <c r="D26" i="22" l="1"/>
  <c r="E26" s="1"/>
  <c r="C27"/>
  <c r="F26" i="15"/>
  <c r="G26" s="1"/>
  <c r="H26"/>
  <c r="C27"/>
  <c r="D25"/>
  <c r="C28" i="11"/>
  <c r="H27"/>
  <c r="D27" s="1"/>
  <c r="F27"/>
  <c r="G27" s="1"/>
  <c r="C28" i="22" l="1"/>
  <c r="D27"/>
  <c r="E27" s="1"/>
  <c r="F27" i="15"/>
  <c r="G27" s="1"/>
  <c r="H27"/>
  <c r="C28"/>
  <c r="D26"/>
  <c r="C29" i="11"/>
  <c r="H28"/>
  <c r="F28"/>
  <c r="G28" s="1"/>
  <c r="C29" i="22" l="1"/>
  <c r="D28"/>
  <c r="E28" s="1"/>
  <c r="F28" i="15"/>
  <c r="G28" s="1"/>
  <c r="H28"/>
  <c r="C29"/>
  <c r="D27"/>
  <c r="C30" i="11"/>
  <c r="H29"/>
  <c r="F29"/>
  <c r="G29" s="1"/>
  <c r="D28"/>
  <c r="C30" i="22" l="1"/>
  <c r="D29"/>
  <c r="E29" s="1"/>
  <c r="C30" i="15"/>
  <c r="F29"/>
  <c r="G29" s="1"/>
  <c r="H29"/>
  <c r="D28"/>
  <c r="C31" i="11"/>
  <c r="H30"/>
  <c r="D30" s="1"/>
  <c r="F30"/>
  <c r="G30" s="1"/>
  <c r="D29"/>
  <c r="D30" i="22" l="1"/>
  <c r="E30" s="1"/>
  <c r="C31"/>
  <c r="H30" i="15"/>
  <c r="F30"/>
  <c r="G30" s="1"/>
  <c r="C31"/>
  <c r="D29"/>
  <c r="F31" i="11"/>
  <c r="G31" s="1"/>
  <c r="C32"/>
  <c r="H31"/>
  <c r="D31" i="22" l="1"/>
  <c r="E31" s="1"/>
  <c r="C32"/>
  <c r="F31" i="15"/>
  <c r="G31" s="1"/>
  <c r="H31"/>
  <c r="C32"/>
  <c r="D30"/>
  <c r="C33" i="11"/>
  <c r="H32"/>
  <c r="F32"/>
  <c r="G32" s="1"/>
  <c r="D31"/>
  <c r="D32" i="22" l="1"/>
  <c r="E32" s="1"/>
  <c r="C33"/>
  <c r="F32" i="15"/>
  <c r="G32" s="1"/>
  <c r="H32"/>
  <c r="C33"/>
  <c r="D31"/>
  <c r="D32" i="11"/>
  <c r="C34"/>
  <c r="H33"/>
  <c r="D33" s="1"/>
  <c r="F33"/>
  <c r="G33" s="1"/>
  <c r="D33" i="22" l="1"/>
  <c r="E33" s="1"/>
  <c r="C34"/>
  <c r="F33" i="15"/>
  <c r="G33" s="1"/>
  <c r="H33"/>
  <c r="C34"/>
  <c r="D32"/>
  <c r="C35" i="11"/>
  <c r="H34"/>
  <c r="D34" s="1"/>
  <c r="F34"/>
  <c r="G34" s="1"/>
  <c r="D34" i="22" l="1"/>
  <c r="E34" s="1"/>
  <c r="C35"/>
  <c r="H34" i="15"/>
  <c r="D34" s="1"/>
  <c r="C35"/>
  <c r="F34"/>
  <c r="G34" s="1"/>
  <c r="D33"/>
  <c r="C36" i="11"/>
  <c r="H35"/>
  <c r="D35" s="1"/>
  <c r="F35"/>
  <c r="G35" s="1"/>
  <c r="C36" i="22" l="1"/>
  <c r="D35"/>
  <c r="E35" s="1"/>
  <c r="C36" i="15"/>
  <c r="H35"/>
  <c r="F35"/>
  <c r="G35" s="1"/>
  <c r="H36" i="11"/>
  <c r="D36" s="1"/>
  <c r="F36"/>
  <c r="G36" s="1"/>
  <c r="C37"/>
  <c r="C37" i="22" l="1"/>
  <c r="D36"/>
  <c r="E36" s="1"/>
  <c r="C37" i="15"/>
  <c r="F36"/>
  <c r="G36" s="1"/>
  <c r="H36"/>
  <c r="D35"/>
  <c r="H37" i="11"/>
  <c r="D37" s="1"/>
  <c r="C38"/>
  <c r="F37"/>
  <c r="G37" s="1"/>
  <c r="C38" i="22" l="1"/>
  <c r="D37"/>
  <c r="E37" s="1"/>
  <c r="F37" i="15"/>
  <c r="G37" s="1"/>
  <c r="H37"/>
  <c r="C38"/>
  <c r="D36"/>
  <c r="C39" i="11"/>
  <c r="H38"/>
  <c r="D38" s="1"/>
  <c r="F38"/>
  <c r="G38" s="1"/>
  <c r="D38" i="22" l="1"/>
  <c r="E38" s="1"/>
  <c r="C39"/>
  <c r="F38" i="15"/>
  <c r="G38" s="1"/>
  <c r="H38"/>
  <c r="C39"/>
  <c r="D37"/>
  <c r="H39" i="11"/>
  <c r="D39" s="1"/>
  <c r="F39"/>
  <c r="G39" s="1"/>
  <c r="C40"/>
  <c r="C40" i="22" l="1"/>
  <c r="D39"/>
  <c r="E39" s="1"/>
  <c r="C40" i="15"/>
  <c r="F39"/>
  <c r="G39" s="1"/>
  <c r="H39"/>
  <c r="D38"/>
  <c r="C41" i="11"/>
  <c r="H40"/>
  <c r="D40" s="1"/>
  <c r="F40"/>
  <c r="G40" s="1"/>
  <c r="D40" i="22" l="1"/>
  <c r="E40" s="1"/>
  <c r="C41"/>
  <c r="F40" i="15"/>
  <c r="G40" s="1"/>
  <c r="C41"/>
  <c r="H40"/>
  <c r="D39"/>
  <c r="F41" i="11"/>
  <c r="G41" s="1"/>
  <c r="C42"/>
  <c r="H41"/>
  <c r="D41" i="22" l="1"/>
  <c r="E41" s="1"/>
  <c r="C42"/>
  <c r="H41" i="15"/>
  <c r="D41" s="1"/>
  <c r="C42"/>
  <c r="F41"/>
  <c r="G41" s="1"/>
  <c r="D40"/>
  <c r="F42" i="11"/>
  <c r="G42" s="1"/>
  <c r="C43"/>
  <c r="H42"/>
  <c r="D41"/>
  <c r="D42" i="22" l="1"/>
  <c r="E42" s="1"/>
  <c r="C43"/>
  <c r="F42" i="15"/>
  <c r="G42" s="1"/>
  <c r="H42"/>
  <c r="C43"/>
  <c r="C44" i="11"/>
  <c r="H43"/>
  <c r="D43" s="1"/>
  <c r="F43"/>
  <c r="G43" s="1"/>
  <c r="D42"/>
  <c r="C44" i="22" l="1"/>
  <c r="D43"/>
  <c r="E43" s="1"/>
  <c r="F43" i="15"/>
  <c r="G43" s="1"/>
  <c r="H43"/>
  <c r="C44"/>
  <c r="D42"/>
  <c r="F44" i="11"/>
  <c r="G44" s="1"/>
  <c r="C45"/>
  <c r="H44"/>
  <c r="C45" i="22" l="1"/>
  <c r="D44"/>
  <c r="E44" s="1"/>
  <c r="F44" i="15"/>
  <c r="G44" s="1"/>
  <c r="H44"/>
  <c r="C45"/>
  <c r="D43"/>
  <c r="C46" i="11"/>
  <c r="H45"/>
  <c r="D45" s="1"/>
  <c r="F45"/>
  <c r="G45" s="1"/>
  <c r="D44"/>
  <c r="C46" i="22" l="1"/>
  <c r="D45"/>
  <c r="E45" s="1"/>
  <c r="D44" i="15"/>
  <c r="F45"/>
  <c r="G45" s="1"/>
  <c r="H45"/>
  <c r="C46"/>
  <c r="F46" i="11"/>
  <c r="G46" s="1"/>
  <c r="C47"/>
  <c r="H46"/>
  <c r="C47" i="22" l="1"/>
  <c r="D46"/>
  <c r="E46" s="1"/>
  <c r="H46" i="15"/>
  <c r="C47"/>
  <c r="F46"/>
  <c r="G46" s="1"/>
  <c r="D45"/>
  <c r="C48" i="11"/>
  <c r="H47"/>
  <c r="F47"/>
  <c r="G47" s="1"/>
  <c r="D46"/>
  <c r="D47" i="22" l="1"/>
  <c r="E47" s="1"/>
  <c r="C48"/>
  <c r="F47" i="15"/>
  <c r="G47" s="1"/>
  <c r="H47"/>
  <c r="C48"/>
  <c r="D46"/>
  <c r="C49" i="11"/>
  <c r="H48"/>
  <c r="D48" s="1"/>
  <c r="F48"/>
  <c r="G48" s="1"/>
  <c r="D47"/>
  <c r="D48" i="22" l="1"/>
  <c r="E48" s="1"/>
  <c r="C49"/>
  <c r="C49" i="15"/>
  <c r="F48"/>
  <c r="G48" s="1"/>
  <c r="H48"/>
  <c r="D47"/>
  <c r="F49" i="11"/>
  <c r="G49" s="1"/>
  <c r="C50"/>
  <c r="H49"/>
  <c r="D49" i="22" l="1"/>
  <c r="E49" s="1"/>
  <c r="C50"/>
  <c r="C50" i="15"/>
  <c r="F49"/>
  <c r="G49" s="1"/>
  <c r="H49"/>
  <c r="D48"/>
  <c r="H50" i="11"/>
  <c r="D50" s="1"/>
  <c r="C51"/>
  <c r="F50"/>
  <c r="G50" s="1"/>
  <c r="D49"/>
  <c r="D50" i="22" l="1"/>
  <c r="E50" s="1"/>
  <c r="C51"/>
  <c r="F50" i="15"/>
  <c r="G50" s="1"/>
  <c r="H50"/>
  <c r="C51"/>
  <c r="D49"/>
  <c r="C52" i="11"/>
  <c r="H51"/>
  <c r="D51" s="1"/>
  <c r="F51"/>
  <c r="G51" s="1"/>
  <c r="C52" i="22" l="1"/>
  <c r="D51"/>
  <c r="E51" s="1"/>
  <c r="D50" i="15"/>
  <c r="F51"/>
  <c r="G51" s="1"/>
  <c r="H51"/>
  <c r="C52"/>
  <c r="C53" i="11"/>
  <c r="H52"/>
  <c r="D52" s="1"/>
  <c r="F52"/>
  <c r="G52" s="1"/>
  <c r="C53" i="22" l="1"/>
  <c r="D52"/>
  <c r="E52" s="1"/>
  <c r="F52" i="15"/>
  <c r="G52" s="1"/>
  <c r="H52"/>
  <c r="C53"/>
  <c r="D51"/>
  <c r="C54" i="11"/>
  <c r="H53"/>
  <c r="D53" s="1"/>
  <c r="F53"/>
  <c r="G53" s="1"/>
  <c r="C54" i="22" l="1"/>
  <c r="D53"/>
  <c r="E53" s="1"/>
  <c r="H53" i="15"/>
  <c r="D53" s="1"/>
  <c r="F53"/>
  <c r="G53" s="1"/>
  <c r="C54"/>
  <c r="D52"/>
  <c r="C55" i="11"/>
  <c r="H54"/>
  <c r="D54" s="1"/>
  <c r="F54"/>
  <c r="G54" s="1"/>
  <c r="D54" i="22" l="1"/>
  <c r="E54" s="1"/>
  <c r="C55"/>
  <c r="H54" i="15"/>
  <c r="D54" s="1"/>
  <c r="C55"/>
  <c r="F54"/>
  <c r="G54" s="1"/>
  <c r="H55" i="11"/>
  <c r="D55" s="1"/>
  <c r="C56"/>
  <c r="F55"/>
  <c r="G55" s="1"/>
  <c r="D55" i="22" l="1"/>
  <c r="E55" s="1"/>
  <c r="C56"/>
  <c r="F55" i="15"/>
  <c r="G55" s="1"/>
  <c r="H55"/>
  <c r="C56"/>
  <c r="C57" i="11"/>
  <c r="H56"/>
  <c r="D56" s="1"/>
  <c r="F56"/>
  <c r="G56" s="1"/>
  <c r="D56" i="22" l="1"/>
  <c r="E56" s="1"/>
  <c r="C57"/>
  <c r="F56" i="15"/>
  <c r="G56" s="1"/>
  <c r="H56"/>
  <c r="C57"/>
  <c r="D55"/>
  <c r="C58" i="11"/>
  <c r="H57"/>
  <c r="D57" s="1"/>
  <c r="F57"/>
  <c r="G57" s="1"/>
  <c r="D57" i="22" l="1"/>
  <c r="E57" s="1"/>
  <c r="C58"/>
  <c r="D56" i="15"/>
  <c r="F57"/>
  <c r="G57" s="1"/>
  <c r="H57"/>
  <c r="C58"/>
  <c r="C59" i="11"/>
  <c r="H58"/>
  <c r="D58" s="1"/>
  <c r="F58"/>
  <c r="G58" s="1"/>
  <c r="D58" i="22" l="1"/>
  <c r="E58" s="1"/>
  <c r="C59"/>
  <c r="D59" s="1"/>
  <c r="E59" s="1"/>
  <c r="C59" i="15"/>
  <c r="F58"/>
  <c r="G58" s="1"/>
  <c r="H58"/>
  <c r="D57"/>
  <c r="C60" i="11"/>
  <c r="H59"/>
  <c r="D59" s="1"/>
  <c r="F59"/>
  <c r="G59" s="1"/>
  <c r="C60" i="15" l="1"/>
  <c r="H59"/>
  <c r="F59"/>
  <c r="G59" s="1"/>
  <c r="D58"/>
  <c r="H60" i="11"/>
  <c r="D60" s="1"/>
  <c r="F60"/>
  <c r="G60" s="1"/>
  <c r="C61"/>
  <c r="C61" i="15" l="1"/>
  <c r="F60"/>
  <c r="G60" s="1"/>
  <c r="H60"/>
  <c r="D59"/>
  <c r="H61" i="11"/>
  <c r="D61" s="1"/>
  <c r="C62"/>
  <c r="F61"/>
  <c r="G61" s="1"/>
  <c r="F61" i="15" l="1"/>
  <c r="G61" s="1"/>
  <c r="H61"/>
  <c r="C62"/>
  <c r="D60"/>
  <c r="C63" i="11"/>
  <c r="H62"/>
  <c r="D62" s="1"/>
  <c r="F62"/>
  <c r="G62" s="1"/>
  <c r="F62" i="15" l="1"/>
  <c r="G62" s="1"/>
  <c r="H62"/>
  <c r="C63"/>
  <c r="D61"/>
  <c r="H63" i="11"/>
  <c r="D63" s="1"/>
  <c r="F63"/>
  <c r="G63" s="1"/>
  <c r="C64"/>
  <c r="D62" i="15" l="1"/>
  <c r="F63"/>
  <c r="G63" s="1"/>
  <c r="H63"/>
  <c r="C64"/>
  <c r="H64" i="11"/>
  <c r="D64" s="1"/>
  <c r="F64"/>
  <c r="G64" s="1"/>
  <c r="C65"/>
  <c r="F64" i="15" l="1"/>
  <c r="G64" s="1"/>
  <c r="H64"/>
  <c r="C65"/>
  <c r="D63"/>
  <c r="F65" i="11"/>
  <c r="G65" s="1"/>
  <c r="C66"/>
  <c r="H65"/>
  <c r="D64" i="15" l="1"/>
  <c r="H65"/>
  <c r="D65" s="1"/>
  <c r="C66"/>
  <c r="F65"/>
  <c r="G65" s="1"/>
  <c r="F66" i="11"/>
  <c r="G66" s="1"/>
  <c r="C67"/>
  <c r="H66"/>
  <c r="D65"/>
  <c r="F66" i="15" l="1"/>
  <c r="G66" s="1"/>
  <c r="H66"/>
  <c r="C67"/>
  <c r="C68" i="11"/>
  <c r="H67"/>
  <c r="F67"/>
  <c r="G67" s="1"/>
  <c r="D66"/>
  <c r="F67" i="15" l="1"/>
  <c r="G67" s="1"/>
  <c r="H67"/>
  <c r="C68"/>
  <c r="D66"/>
  <c r="F68" i="11"/>
  <c r="G68" s="1"/>
  <c r="C69"/>
  <c r="H68"/>
  <c r="D67"/>
  <c r="D67" i="15" l="1"/>
  <c r="H68"/>
  <c r="D68" s="1"/>
  <c r="C69"/>
  <c r="F68"/>
  <c r="G68" s="1"/>
  <c r="H69" i="11"/>
  <c r="F69"/>
  <c r="G69" s="1"/>
  <c r="C70"/>
  <c r="D68"/>
  <c r="H69" i="15" l="1"/>
  <c r="D69" s="1"/>
  <c r="F69"/>
  <c r="G69" s="1"/>
  <c r="C70"/>
  <c r="D69" i="11"/>
  <c r="C71"/>
  <c r="H70"/>
  <c r="D70" s="1"/>
  <c r="F70"/>
  <c r="G70" s="1"/>
  <c r="H70" i="15" l="1"/>
  <c r="D70" s="1"/>
  <c r="C71"/>
  <c r="F70"/>
  <c r="G70" s="1"/>
  <c r="C72" i="11"/>
  <c r="H71"/>
  <c r="D71" s="1"/>
  <c r="F71"/>
  <c r="G71" s="1"/>
  <c r="F71" i="15" l="1"/>
  <c r="G71" s="1"/>
  <c r="H71"/>
  <c r="C72"/>
  <c r="C73" i="11"/>
  <c r="H72"/>
  <c r="D72" s="1"/>
  <c r="F72"/>
  <c r="G72" s="1"/>
  <c r="C73" i="15" l="1"/>
  <c r="F72"/>
  <c r="G72" s="1"/>
  <c r="H72"/>
  <c r="D71"/>
  <c r="F73" i="11"/>
  <c r="G73" s="1"/>
  <c r="C74"/>
  <c r="H73"/>
  <c r="F73" i="15" l="1"/>
  <c r="G73" s="1"/>
  <c r="H73"/>
  <c r="C74"/>
  <c r="D72"/>
  <c r="H74" i="11"/>
  <c r="D74" s="1"/>
  <c r="C75"/>
  <c r="F74"/>
  <c r="G74" s="1"/>
  <c r="D73"/>
  <c r="F74" i="15" l="1"/>
  <c r="G74" s="1"/>
  <c r="H74"/>
  <c r="C75"/>
  <c r="D73"/>
  <c r="C76" i="11"/>
  <c r="H75"/>
  <c r="D75" s="1"/>
  <c r="F75"/>
  <c r="G75" s="1"/>
  <c r="F75" i="15" l="1"/>
  <c r="G75" s="1"/>
  <c r="H75"/>
  <c r="C76"/>
  <c r="D74"/>
  <c r="C77" i="11"/>
  <c r="H76"/>
  <c r="D76" s="1"/>
  <c r="F76"/>
  <c r="G76" s="1"/>
  <c r="D75" i="15" l="1"/>
  <c r="F76"/>
  <c r="G76" s="1"/>
  <c r="H76"/>
  <c r="C77"/>
  <c r="C78" i="11"/>
  <c r="H77"/>
  <c r="D77" s="1"/>
  <c r="F77"/>
  <c r="G77" s="1"/>
  <c r="H77" i="15" l="1"/>
  <c r="D77" s="1"/>
  <c r="C78"/>
  <c r="F77"/>
  <c r="G77" s="1"/>
  <c r="D76"/>
  <c r="C79" i="11"/>
  <c r="H78"/>
  <c r="D78" s="1"/>
  <c r="F78"/>
  <c r="G78" s="1"/>
  <c r="H78" i="15" l="1"/>
  <c r="F78"/>
  <c r="G78" s="1"/>
  <c r="C79"/>
  <c r="F79" i="11"/>
  <c r="G79" s="1"/>
  <c r="H79"/>
  <c r="C80"/>
  <c r="F79" i="15" l="1"/>
  <c r="G79" s="1"/>
  <c r="H79"/>
  <c r="C80"/>
  <c r="D78"/>
  <c r="H80" i="11"/>
  <c r="D80" s="1"/>
  <c r="C81"/>
  <c r="F80"/>
  <c r="G80" s="1"/>
  <c r="D79"/>
  <c r="D79" i="15" l="1"/>
  <c r="F80"/>
  <c r="G80" s="1"/>
  <c r="H80"/>
  <c r="C81"/>
  <c r="C82" i="11"/>
  <c r="H81"/>
  <c r="D81" s="1"/>
  <c r="F81"/>
  <c r="G81" s="1"/>
  <c r="D80" i="15" l="1"/>
  <c r="F81"/>
  <c r="G81" s="1"/>
  <c r="H81"/>
  <c r="C82"/>
  <c r="C83" i="11"/>
  <c r="H82"/>
  <c r="D82" s="1"/>
  <c r="F82"/>
  <c r="G82" s="1"/>
  <c r="C83" i="15" l="1"/>
  <c r="H82"/>
  <c r="D82" s="1"/>
  <c r="F82"/>
  <c r="G82" s="1"/>
  <c r="D81"/>
  <c r="C84" i="11"/>
  <c r="H83"/>
  <c r="D83" s="1"/>
  <c r="F83"/>
  <c r="G83" s="1"/>
  <c r="F83" i="15" l="1"/>
  <c r="G83" s="1"/>
  <c r="C84"/>
  <c r="H83"/>
  <c r="F84" i="11"/>
  <c r="G84" s="1"/>
  <c r="H84"/>
  <c r="F84" i="15" l="1"/>
  <c r="G84" s="1"/>
  <c r="H84"/>
  <c r="D83"/>
  <c r="D84" i="11"/>
  <c r="D84" i="15" l="1"/>
</calcChain>
</file>

<file path=xl/connections.xml><?xml version="1.0" encoding="utf-8"?>
<connections xmlns="http://schemas.openxmlformats.org/spreadsheetml/2006/main">
  <connection id="1" name="bh02" type="6" refreshedVersion="3" background="1" saveData="1">
    <textPr codePage="850" sourceFile="L:\moose\projects_andy\moose\modules\richards\tests\dirac\bh02.csv" comma="1">
      <textFields count="6">
        <textField/>
        <textField/>
        <textField/>
        <textField/>
        <textField/>
        <textField/>
      </textFields>
    </textPr>
  </connection>
  <connection id="2" name="bh021" type="6" refreshedVersion="3" background="1" saveData="1">
    <textPr codePage="850" sourceFile="L:\moose\projects_andy\moose\modules\richards\tests\dirac\bh03.csv" comma="1">
      <textFields count="6">
        <textField/>
        <textField/>
        <textField/>
        <textField/>
        <textField/>
        <textField/>
      </textFields>
    </textPr>
  </connection>
  <connection id="3" name="bh0211" type="6" refreshedVersion="3" background="1" saveData="1">
    <textPr codePage="850" sourceFile="L:\moose\projects_andy\moose\modules\richards\tests\dirac\bh04.csv" comma="1">
      <textFields count="6">
        <textField/>
        <textField/>
        <textField/>
        <textField/>
        <textField/>
        <textField/>
      </textFields>
    </textPr>
  </connection>
  <connection id="4" name="bh02111" type="6" refreshedVersion="3" background="1" saveData="1">
    <textPr codePage="850" sourceFile="L:\moose\projects_andy\moose\modules\richards\tests\dirac\bh05.csv" comma="1">
      <textFields count="6">
        <textField/>
        <textField/>
        <textField/>
        <textField/>
        <textField/>
        <textField/>
      </textFields>
    </textPr>
  </connection>
  <connection id="5" name="bh07" type="6" refreshedVersion="3" background="1" saveData="1">
    <textPr codePage="850" sourceFile="L:\moose\projects_andy\moose\modules\richards\doc\tests\data\bh07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<sst xmlns="http://schemas.openxmlformats.org/spreadsheetml/2006/main" count="105" uniqueCount="39">
  <si>
    <t>time</t>
  </si>
  <si>
    <t>bh_report</t>
  </si>
  <si>
    <t>fluid_mass0</t>
  </si>
  <si>
    <t>fluid_mass1</t>
  </si>
  <si>
    <t>p0</t>
  </si>
  <si>
    <t>zmass_error</t>
  </si>
  <si>
    <t>perm</t>
  </si>
  <si>
    <t>r0</t>
  </si>
  <si>
    <t>radius</t>
  </si>
  <si>
    <t>ele length</t>
  </si>
  <si>
    <t>bh length</t>
  </si>
  <si>
    <t>wc</t>
  </si>
  <si>
    <t>density</t>
  </si>
  <si>
    <t>viscosity</t>
  </si>
  <si>
    <t>pressure</t>
  </si>
  <si>
    <t>flow rate</t>
  </si>
  <si>
    <t>saturation</t>
  </si>
  <si>
    <t>alpha</t>
  </si>
  <si>
    <t>m</t>
  </si>
  <si>
    <t>relperm</t>
  </si>
  <si>
    <t>n</t>
  </si>
  <si>
    <t>bulk</t>
  </si>
  <si>
    <t>dens0</t>
  </si>
  <si>
    <t>bottomhole</t>
  </si>
  <si>
    <t>P_bh</t>
  </si>
  <si>
    <t>P_R</t>
  </si>
  <si>
    <t>rho_bh</t>
  </si>
  <si>
    <t>rho_R</t>
  </si>
  <si>
    <t>r_bh</t>
  </si>
  <si>
    <t>r</t>
  </si>
  <si>
    <t>rho</t>
  </si>
  <si>
    <t>P</t>
  </si>
  <si>
    <t>Seff1VG_Aux</t>
  </si>
  <si>
    <t>ObjectId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</si>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</sst>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1.xml"/><Relationship Id="rId21" Type="http://schemas.openxmlformats.org/officeDocument/2006/relationships/connections" Target="connection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0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'bh02'!$J$5:$J$204</c:f>
              <c:numCache>
                <c:formatCode>General</c:formatCode>
                <c:ptCount val="200"/>
                <c:pt idx="0">
                  <c:v>41.164319098397996</c:v>
                </c:pt>
                <c:pt idx="1">
                  <c:v>36.931035697539997</c:v>
                </c:pt>
                <c:pt idx="2">
                  <c:v>33.134577349418002</c:v>
                </c:pt>
                <c:pt idx="3">
                  <c:v>29.729581423609996</c:v>
                </c:pt>
                <c:pt idx="4">
                  <c:v>26.675451731370998</c:v>
                </c:pt>
                <c:pt idx="5">
                  <c:v>23.93584694925401</c:v>
                </c:pt>
                <c:pt idx="6">
                  <c:v>21.478226003826983</c:v>
                </c:pt>
                <c:pt idx="7">
                  <c:v>19.273443689339011</c:v>
                </c:pt>
                <c:pt idx="8">
                  <c:v>17.295390655091008</c:v>
                </c:pt>
                <c:pt idx="9">
                  <c:v>15.520672641009986</c:v>
                </c:pt>
                <c:pt idx="10">
                  <c:v>13.928324477642008</c:v>
                </c:pt>
                <c:pt idx="11">
                  <c:v>12.499554916982007</c:v>
                </c:pt>
                <c:pt idx="12">
                  <c:v>11.21751883642799</c:v>
                </c:pt>
                <c:pt idx="13">
                  <c:v>10.067113771005992</c:v>
                </c:pt>
                <c:pt idx="14">
                  <c:v>9.0347980880014163</c:v>
                </c:pt>
                <c:pt idx="15">
                  <c:v>8.1084284311361934</c:v>
                </c:pt>
                <c:pt idx="16">
                  <c:v>7.2771143349659937</c:v>
                </c:pt>
                <c:pt idx="17">
                  <c:v>6.5310881496457123</c:v>
                </c:pt>
                <c:pt idx="18">
                  <c:v>5.8615886264833952</c:v>
                </c:pt>
                <c:pt idx="19">
                  <c:v>5.2607566995303952</c:v>
                </c:pt>
                <c:pt idx="20">
                  <c:v>4.7215421611490092</c:v>
                </c:pt>
                <c:pt idx="21">
                  <c:v>4.2376200732829963</c:v>
                </c:pt>
                <c:pt idx="22">
                  <c:v>3.8033158829336964</c:v>
                </c:pt>
                <c:pt idx="23">
                  <c:v>3.4135383227322063</c:v>
                </c:pt>
                <c:pt idx="24">
                  <c:v>3.0637192769625972</c:v>
                </c:pt>
                <c:pt idx="25">
                  <c:v>2.7497598816890978</c:v>
                </c:pt>
                <c:pt idx="26">
                  <c:v>2.4679822059933976</c:v>
                </c:pt>
                <c:pt idx="27">
                  <c:v>2.2150859310248978</c:v>
                </c:pt>
                <c:pt idx="28">
                  <c:v>1.9881095056010092</c:v>
                </c:pt>
                <c:pt idx="29">
                  <c:v>1.7843953122271985</c:v>
                </c:pt>
                <c:pt idx="30">
                  <c:v>1.6015584267029987</c:v>
                </c:pt>
                <c:pt idx="31">
                  <c:v>1.4374585982927988</c:v>
                </c:pt>
                <c:pt idx="32">
                  <c:v>1.2901751166121989</c:v>
                </c:pt>
                <c:pt idx="33">
                  <c:v>1.157984266369299</c:v>
                </c:pt>
                <c:pt idx="34">
                  <c:v>1.039339102289905</c:v>
                </c:pt>
                <c:pt idx="35">
                  <c:v>0.93285130449722919</c:v>
                </c:pt>
                <c:pt idx="36">
                  <c:v>0.83727489957255929</c:v>
                </c:pt>
                <c:pt idx="37">
                  <c:v>0.75149165482922942</c:v>
                </c:pt>
                <c:pt idx="38">
                  <c:v>0.67449797331517936</c:v>
                </c:pt>
                <c:pt idx="39">
                  <c:v>0.60539313495599945</c:v>
                </c:pt>
                <c:pt idx="40">
                  <c:v>0.54336874521587253</c:v>
                </c:pt>
                <c:pt idx="41">
                  <c:v>0.4876992670323696</c:v>
                </c:pt>
                <c:pt idx="42">
                  <c:v>0.43773352458787967</c:v>
                </c:pt>
                <c:pt idx="43">
                  <c:v>0.39288707898821962</c:v>
                </c:pt>
                <c:pt idx="44">
                  <c:v>0.35263538624759971</c:v>
                </c:pt>
                <c:pt idx="45">
                  <c:v>0.31650765718951973</c:v>
                </c:pt>
                <c:pt idx="46">
                  <c:v>0.28408134716190131</c:v>
                </c:pt>
                <c:pt idx="47">
                  <c:v>0.25497721090270975</c:v>
                </c:pt>
                <c:pt idx="48">
                  <c:v>0.22885486452786979</c:v>
                </c:pt>
                <c:pt idx="49">
                  <c:v>0.20540880259587982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bh02_expected!$C$14:$C$24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bh02_expected!$D$14:$D$24</c:f>
              <c:numCache>
                <c:formatCode>0.00E+00</c:formatCode>
                <c:ptCount val="11"/>
                <c:pt idx="0">
                  <c:v>0</c:v>
                </c:pt>
                <c:pt idx="1">
                  <c:v>4.5656279846757233</c:v>
                </c:pt>
                <c:pt idx="2">
                  <c:v>9.1312559693514466</c:v>
                </c:pt>
                <c:pt idx="3">
                  <c:v>13.696883954027168</c:v>
                </c:pt>
                <c:pt idx="4">
                  <c:v>18.262511938702893</c:v>
                </c:pt>
                <c:pt idx="5">
                  <c:v>22.828139923378615</c:v>
                </c:pt>
                <c:pt idx="6">
                  <c:v>27.393767908054336</c:v>
                </c:pt>
                <c:pt idx="7">
                  <c:v>31.959395892730061</c:v>
                </c:pt>
                <c:pt idx="8">
                  <c:v>36.525023877405786</c:v>
                </c:pt>
                <c:pt idx="9">
                  <c:v>41.090651862081508</c:v>
                </c:pt>
                <c:pt idx="10">
                  <c:v>45.656279846757229</c:v>
                </c:pt>
              </c:numCache>
            </c:numRef>
          </c:yVal>
        </c:ser>
        <c:axId val="102126720"/>
        <c:axId val="102128256"/>
      </c:scatterChart>
      <c:valAx>
        <c:axId val="102126720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2128256"/>
        <c:crosses val="autoZero"/>
        <c:crossBetween val="midCat"/>
      </c:valAx>
      <c:valAx>
        <c:axId val="10212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21267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'bh02'!$H$5:$H$54</c:f>
              <c:numCache>
                <c:formatCode>0.00E+00</c:formatCode>
                <c:ptCount val="50"/>
                <c:pt idx="0">
                  <c:v>3.2530276447460002E-15</c:v>
                </c:pt>
                <c:pt idx="1">
                  <c:v>2.1225708833977E-15</c:v>
                </c:pt>
                <c:pt idx="2">
                  <c:v>1.2740980997433E-15</c:v>
                </c:pt>
                <c:pt idx="3">
                  <c:v>8.8513679154930005E-16</c:v>
                </c:pt>
                <c:pt idx="4">
                  <c:v>5.3126872248262996E-16</c:v>
                </c:pt>
                <c:pt idx="5">
                  <c:v>4.2514904794948998E-16</c:v>
                </c:pt>
                <c:pt idx="6">
                  <c:v>3.1895206681393E-16</c:v>
                </c:pt>
                <c:pt idx="7">
                  <c:v>1.0634437419258E-16</c:v>
                </c:pt>
                <c:pt idx="8">
                  <c:v>2.1273726246046001E-16</c:v>
                </c:pt>
                <c:pt idx="9">
                  <c:v>7.0926938921466002E-17</c:v>
                </c:pt>
                <c:pt idx="10">
                  <c:v>0</c:v>
                </c:pt>
                <c:pt idx="11">
                  <c:v>7.0951673003228996E-17</c:v>
                </c:pt>
                <c:pt idx="12">
                  <c:v>1.0644326498871E-16</c:v>
                </c:pt>
                <c:pt idx="13">
                  <c:v>0</c:v>
                </c:pt>
                <c:pt idx="14">
                  <c:v>1.064701049027E-16</c:v>
                </c:pt>
                <c:pt idx="15">
                  <c:v>3.5493833988739002E-17</c:v>
                </c:pt>
                <c:pt idx="16">
                  <c:v>0</c:v>
                </c:pt>
                <c:pt idx="17">
                  <c:v>3.5500305334807998E-17</c:v>
                </c:pt>
                <c:pt idx="18">
                  <c:v>7.1006106239288001E-17</c:v>
                </c:pt>
                <c:pt idx="19">
                  <c:v>7.1011039201113996E-17</c:v>
                </c:pt>
                <c:pt idx="20">
                  <c:v>0</c:v>
                </c:pt>
                <c:pt idx="21">
                  <c:v>7.1019441660304006E-17</c:v>
                </c:pt>
                <c:pt idx="22">
                  <c:v>3.5511504616122999E-17</c:v>
                </c:pt>
                <c:pt idx="23">
                  <c:v>0</c:v>
                </c:pt>
                <c:pt idx="24">
                  <c:v>0</c:v>
                </c:pt>
                <c:pt idx="25">
                  <c:v>3.5515832887945998E-17</c:v>
                </c:pt>
                <c:pt idx="26">
                  <c:v>3.5516990760030999E-17</c:v>
                </c:pt>
                <c:pt idx="27">
                  <c:v>3.5518030046609002E-17</c:v>
                </c:pt>
                <c:pt idx="28">
                  <c:v>3.5518962889571998E-17</c:v>
                </c:pt>
                <c:pt idx="29">
                  <c:v>3.5519800188244998E-17</c:v>
                </c:pt>
                <c:pt idx="30">
                  <c:v>3.5520551726421002E-17</c:v>
                </c:pt>
                <c:pt idx="31">
                  <c:v>0</c:v>
                </c:pt>
                <c:pt idx="32">
                  <c:v>3.5521831751603997E-17</c:v>
                </c:pt>
                <c:pt idx="33">
                  <c:v>7.1044750396335995E-17</c:v>
                </c:pt>
                <c:pt idx="34">
                  <c:v>1.0656858893367E-16</c:v>
                </c:pt>
                <c:pt idx="35">
                  <c:v>7.1046601584344001E-17</c:v>
                </c:pt>
                <c:pt idx="36">
                  <c:v>3.5523693758620003E-17</c:v>
                </c:pt>
                <c:pt idx="37">
                  <c:v>0</c:v>
                </c:pt>
                <c:pt idx="38">
                  <c:v>0</c:v>
                </c:pt>
                <c:pt idx="39">
                  <c:v>1.0657394160793999E-16</c:v>
                </c:pt>
                <c:pt idx="40">
                  <c:v>7.1049804490214998E-17</c:v>
                </c:pt>
                <c:pt idx="41">
                  <c:v>7.1050262321746998E-17</c:v>
                </c:pt>
                <c:pt idx="42">
                  <c:v>3.5525336626220002E-17</c:v>
                </c:pt>
                <c:pt idx="43">
                  <c:v>0</c:v>
                </c:pt>
                <c:pt idx="44">
                  <c:v>3.5525686568267E-17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7.1052391196996995E-17</c:v>
                </c:pt>
                <c:pt idx="49">
                  <c:v>0</c:v>
                </c:pt>
              </c:numCache>
            </c:numRef>
          </c:yVal>
        </c:ser>
        <c:axId val="102157312"/>
        <c:axId val="102167680"/>
      </c:scatterChart>
      <c:valAx>
        <c:axId val="102157312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2167680"/>
        <c:crossesAt val="1.000000000000003E-17"/>
        <c:crossBetween val="midCat"/>
      </c:valAx>
      <c:valAx>
        <c:axId val="102167680"/>
        <c:scaling>
          <c:logBase val="10"/>
          <c:orientation val="minMax"/>
          <c:max val="1.0000000000000025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02157312"/>
        <c:crossesAt val="0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'bh03'!$J$5:$J$204</c:f>
              <c:numCache>
                <c:formatCode>General</c:formatCode>
                <c:ptCount val="200"/>
                <c:pt idx="0">
                  <c:v>-40.998842540243999</c:v>
                </c:pt>
                <c:pt idx="1">
                  <c:v>-36.814680288333001</c:v>
                </c:pt>
                <c:pt idx="2">
                  <c:v>-33.056057214617006</c:v>
                </c:pt>
                <c:pt idx="3">
                  <c:v>-29.679982585512992</c:v>
                </c:pt>
                <c:pt idx="4">
                  <c:v>-26.647752783385993</c:v>
                </c:pt>
                <c:pt idx="5">
                  <c:v>-23.924534779308011</c:v>
                </c:pt>
                <c:pt idx="6">
                  <c:v>-21.478987897671981</c:v>
                </c:pt>
                <c:pt idx="7">
                  <c:v>-19.282920793527008</c:v>
                </c:pt>
                <c:pt idx="8">
                  <c:v>-17.310980717087009</c:v>
                </c:pt>
                <c:pt idx="9">
                  <c:v>-15.540372308553987</c:v>
                </c:pt>
                <c:pt idx="10">
                  <c:v>-13.950603342845007</c:v>
                </c:pt>
                <c:pt idx="11">
                  <c:v>-12.523255022525007</c:v>
                </c:pt>
                <c:pt idx="12">
                  <c:v>-11.24177459401499</c:v>
                </c:pt>
                <c:pt idx="13">
                  <c:v>-10.091288234144992</c:v>
                </c:pt>
                <c:pt idx="14">
                  <c:v>-9.0584323192722174</c:v>
                </c:pt>
                <c:pt idx="15">
                  <c:v>-8.1312013460558923</c:v>
                </c:pt>
                <c:pt idx="16">
                  <c:v>-7.2988109208798937</c:v>
                </c:pt>
                <c:pt idx="17">
                  <c:v>-6.5515743732993128</c:v>
                </c:pt>
                <c:pt idx="18">
                  <c:v>-5.8807916777102953</c:v>
                </c:pt>
                <c:pt idx="19">
                  <c:v>-5.2786494867527951</c:v>
                </c:pt>
                <c:pt idx="20">
                  <c:v>-4.738131190051309</c:v>
                </c:pt>
                <c:pt idx="21">
                  <c:v>-4.2529360131298963</c:v>
                </c:pt>
                <c:pt idx="22">
                  <c:v>-3.8174062641364963</c:v>
                </c:pt>
                <c:pt idx="23">
                  <c:v>-3.4264619208767066</c:v>
                </c:pt>
                <c:pt idx="24">
                  <c:v>-3.0755418281277973</c:v>
                </c:pt>
                <c:pt idx="25">
                  <c:v>-2.7605508456923973</c:v>
                </c:pt>
                <c:pt idx="26">
                  <c:v>-2.4778123518299977</c:v>
                </c:pt>
                <c:pt idx="27">
                  <c:v>-2.2240255649152978</c:v>
                </c:pt>
                <c:pt idx="28">
                  <c:v>-1.9962271989424094</c:v>
                </c:pt>
                <c:pt idx="29">
                  <c:v>-1.7917570163822985</c:v>
                </c:pt>
                <c:pt idx="30">
                  <c:v>-1.6082268851005985</c:v>
                </c:pt>
                <c:pt idx="31">
                  <c:v>-1.4434929852247989</c:v>
                </c:pt>
                <c:pt idx="32">
                  <c:v>-1.295630847144299</c:v>
                </c:pt>
                <c:pt idx="33">
                  <c:v>-1.162912933759799</c:v>
                </c:pt>
                <c:pt idx="34">
                  <c:v>-1.0437885088432048</c:v>
                </c:pt>
                <c:pt idx="35">
                  <c:v>-0.93686555939193916</c:v>
                </c:pt>
                <c:pt idx="36">
                  <c:v>-0.84089456313449928</c:v>
                </c:pt>
                <c:pt idx="37">
                  <c:v>-0.75475391352966936</c:v>
                </c:pt>
                <c:pt idx="38">
                  <c:v>-0.67743683350119943</c:v>
                </c:pt>
                <c:pt idx="39">
                  <c:v>-0.60803962626801944</c:v>
                </c:pt>
                <c:pt idx="40">
                  <c:v>-0.54575112695469263</c:v>
                </c:pt>
                <c:pt idx="41">
                  <c:v>-0.48984323254816958</c:v>
                </c:pt>
                <c:pt idx="42">
                  <c:v>-0.43966240016698965</c:v>
                </c:pt>
                <c:pt idx="43">
                  <c:v>-0.39462201481132964</c:v>
                </c:pt>
                <c:pt idx="44">
                  <c:v>-0.35419553779875967</c:v>
                </c:pt>
                <c:pt idx="45">
                  <c:v>-0.3179103561530397</c:v>
                </c:pt>
                <c:pt idx="46">
                  <c:v>-0.2853422613195713</c:v>
                </c:pt>
                <c:pt idx="47">
                  <c:v>-0.25611049288157978</c:v>
                </c:pt>
                <c:pt idx="48">
                  <c:v>-0.22987328954192979</c:v>
                </c:pt>
                <c:pt idx="49">
                  <c:v>-0.20632389546202984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bh03_expected!$C$14:$C$24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bh03_expected!$D$14:$D$24</c:f>
              <c:numCache>
                <c:formatCode>0.00E+00</c:formatCode>
                <c:ptCount val="11"/>
                <c:pt idx="0">
                  <c:v>-45.656279846757229</c:v>
                </c:pt>
                <c:pt idx="1">
                  <c:v>-41.090651862081508</c:v>
                </c:pt>
                <c:pt idx="2">
                  <c:v>-36.525023877405786</c:v>
                </c:pt>
                <c:pt idx="3">
                  <c:v>-31.959395892730061</c:v>
                </c:pt>
                <c:pt idx="4">
                  <c:v>-27.393767908054336</c:v>
                </c:pt>
                <c:pt idx="5">
                  <c:v>-22.828139923378615</c:v>
                </c:pt>
                <c:pt idx="6">
                  <c:v>-18.262511938702893</c:v>
                </c:pt>
                <c:pt idx="7">
                  <c:v>-13.696883954027168</c:v>
                </c:pt>
                <c:pt idx="8">
                  <c:v>-9.1312559693514466</c:v>
                </c:pt>
                <c:pt idx="9">
                  <c:v>-4.5656279846757233</c:v>
                </c:pt>
                <c:pt idx="10">
                  <c:v>0</c:v>
                </c:pt>
              </c:numCache>
            </c:numRef>
          </c:yVal>
        </c:ser>
        <c:axId val="102889728"/>
        <c:axId val="102769024"/>
      </c:scatterChart>
      <c:valAx>
        <c:axId val="10288972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2769024"/>
        <c:crossesAt val="-50"/>
        <c:crossBetween val="midCat"/>
      </c:valAx>
      <c:valAx>
        <c:axId val="10276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28897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'bh03'!$H$5:$H$54</c:f>
              <c:numCache>
                <c:formatCode>0.00E+00</c:formatCode>
                <c:ptCount val="50"/>
                <c:pt idx="0">
                  <c:v>3.2321412348986999E-15</c:v>
                </c:pt>
                <c:pt idx="1">
                  <c:v>2.0945457084298E-15</c:v>
                </c:pt>
                <c:pt idx="2">
                  <c:v>1.4194116028609E-15</c:v>
                </c:pt>
                <c:pt idx="3">
                  <c:v>8.8678495274664001E-16</c:v>
                </c:pt>
                <c:pt idx="4">
                  <c:v>5.3188401653526003E-16</c:v>
                </c:pt>
                <c:pt idx="5">
                  <c:v>3.8992526906142998E-16</c:v>
                </c:pt>
                <c:pt idx="6">
                  <c:v>2.8350174376575001E-16</c:v>
                </c:pt>
                <c:pt idx="7">
                  <c:v>1.4171485920153001E-16</c:v>
                </c:pt>
                <c:pt idx="8">
                  <c:v>0</c:v>
                </c:pt>
                <c:pt idx="9">
                  <c:v>1.0624016042731E-16</c:v>
                </c:pt>
                <c:pt idx="10">
                  <c:v>3.5406881557609E-17</c:v>
                </c:pt>
                <c:pt idx="11">
                  <c:v>3.5401043870729001E-17</c:v>
                </c:pt>
                <c:pt idx="12">
                  <c:v>7.0791610281046002E-17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3.5379700257914997E-17</c:v>
                </c:pt>
                <c:pt idx="17">
                  <c:v>0</c:v>
                </c:pt>
                <c:pt idx="18">
                  <c:v>1.0612174079656E-16</c:v>
                </c:pt>
                <c:pt idx="19">
                  <c:v>7.0742914406416999E-17</c:v>
                </c:pt>
                <c:pt idx="20">
                  <c:v>1.0610775785522E-16</c:v>
                </c:pt>
                <c:pt idx="21">
                  <c:v>1.0610182204814E-16</c:v>
                </c:pt>
                <c:pt idx="22">
                  <c:v>1.0609649465943E-16</c:v>
                </c:pt>
                <c:pt idx="23">
                  <c:v>1.060917132978E-16</c:v>
                </c:pt>
                <c:pt idx="24">
                  <c:v>3.5362473991849002E-17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3.5358075476949998E-17</c:v>
                </c:pt>
                <c:pt idx="29">
                  <c:v>3.5357242381093998E-17</c:v>
                </c:pt>
                <c:pt idx="30">
                  <c:v>1.0606948395612E-16</c:v>
                </c:pt>
                <c:pt idx="31">
                  <c:v>3.5355823540612E-17</c:v>
                </c:pt>
                <c:pt idx="32">
                  <c:v>7.0710442389331E-17</c:v>
                </c:pt>
                <c:pt idx="33">
                  <c:v>3.5354680567042E-17</c:v>
                </c:pt>
                <c:pt idx="34">
                  <c:v>3.5354195332999001E-17</c:v>
                </c:pt>
                <c:pt idx="35">
                  <c:v>0</c:v>
                </c:pt>
                <c:pt idx="36">
                  <c:v>0</c:v>
                </c:pt>
                <c:pt idx="37">
                  <c:v>7.0706036155085999E-17</c:v>
                </c:pt>
                <c:pt idx="38">
                  <c:v>3.5352703179620998E-17</c:v>
                </c:pt>
                <c:pt idx="39">
                  <c:v>3.5352420544765998E-17</c:v>
                </c:pt>
                <c:pt idx="40">
                  <c:v>0</c:v>
                </c:pt>
                <c:pt idx="41">
                  <c:v>0</c:v>
                </c:pt>
                <c:pt idx="42">
                  <c:v>3.5351734819964999E-17</c:v>
                </c:pt>
                <c:pt idx="43">
                  <c:v>7.0703102794475E-17</c:v>
                </c:pt>
                <c:pt idx="44">
                  <c:v>7.0702773533126004E-17</c:v>
                </c:pt>
                <c:pt idx="45">
                  <c:v>0</c:v>
                </c:pt>
                <c:pt idx="46">
                  <c:v>1.0605331913155E-16</c:v>
                </c:pt>
                <c:pt idx="47">
                  <c:v>3.5350987339371999E-17</c:v>
                </c:pt>
                <c:pt idx="48">
                  <c:v>3.5350880497036998E-17</c:v>
                </c:pt>
                <c:pt idx="49">
                  <c:v>3.5350784600712997E-17</c:v>
                </c:pt>
              </c:numCache>
            </c:numRef>
          </c:yVal>
        </c:ser>
        <c:axId val="102986496"/>
        <c:axId val="102988416"/>
      </c:scatterChart>
      <c:valAx>
        <c:axId val="102986496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2988416"/>
        <c:crossesAt val="1.0000000000000041E-17"/>
        <c:crossBetween val="midCat"/>
      </c:valAx>
      <c:valAx>
        <c:axId val="102988416"/>
        <c:scaling>
          <c:logBase val="10"/>
          <c:orientation val="minMax"/>
          <c:max val="1.0000000000000032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02986496"/>
        <c:crossesAt val="0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'bh04'!$G$5:$G$24</c:f>
              <c:numCache>
                <c:formatCode>General</c:formatCode>
                <c:ptCount val="2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-35367.099195686998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'bh04'!$J$5:$J$3279</c:f>
              <c:numCache>
                <c:formatCode>General</c:formatCode>
                <c:ptCount val="3275"/>
                <c:pt idx="0">
                  <c:v>4.4999751349675003</c:v>
                </c:pt>
                <c:pt idx="1">
                  <c:v>4.4831297876316833</c:v>
                </c:pt>
                <c:pt idx="2">
                  <c:v>4.4681603711559541</c:v>
                </c:pt>
                <c:pt idx="3">
                  <c:v>4.4592623296358163</c:v>
                </c:pt>
                <c:pt idx="4">
                  <c:v>4.4432763469492995</c:v>
                </c:pt>
                <c:pt idx="5">
                  <c:v>4.4249596171849994</c:v>
                </c:pt>
                <c:pt idx="6">
                  <c:v>4.4038214874242492</c:v>
                </c:pt>
                <c:pt idx="7">
                  <c:v>4.3962821178233016</c:v>
                </c:pt>
                <c:pt idx="8">
                  <c:v>4.3699064957970002</c:v>
                </c:pt>
                <c:pt idx="9">
                  <c:v>4.3362019156585996</c:v>
                </c:pt>
                <c:pt idx="10">
                  <c:v>4.2848143049665</c:v>
                </c:pt>
                <c:pt idx="11">
                  <c:v>4.2599363184772496</c:v>
                </c:pt>
                <c:pt idx="12">
                  <c:v>4.1215811869631995</c:v>
                </c:pt>
                <c:pt idx="13">
                  <c:v>3.7665871512727498</c:v>
                </c:pt>
                <c:pt idx="14">
                  <c:v>2.98092306265925</c:v>
                </c:pt>
                <c:pt idx="15">
                  <c:v>2.5867128453477499</c:v>
                </c:pt>
                <c:pt idx="16">
                  <c:v>1.4515255145913999</c:v>
                </c:pt>
                <c:pt idx="17">
                  <c:v>0.61886658048885002</c:v>
                </c:pt>
                <c:pt idx="18">
                  <c:v>0.21421761468283251</c:v>
                </c:pt>
                <c:pt idx="19">
                  <c:v>0.12963169557722001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bh04_expected!$C$14:$C$240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bh04_expected!$D$14:$D$240</c:f>
              <c:numCache>
                <c:formatCode>0.00E+00</c:formatCode>
                <c:ptCount val="227"/>
                <c:pt idx="0">
                  <c:v>4.5656279846757233</c:v>
                </c:pt>
                <c:pt idx="1">
                  <c:v>4.5519242728301608</c:v>
                </c:pt>
                <c:pt idx="2">
                  <c:v>4.5382206020801732</c:v>
                </c:pt>
                <c:pt idx="3">
                  <c:v>4.5245169721385583</c:v>
                </c:pt>
                <c:pt idx="4">
                  <c:v>4.5108133785359126</c:v>
                </c:pt>
                <c:pt idx="5">
                  <c:v>4.4971097866735592</c:v>
                </c:pt>
                <c:pt idx="6">
                  <c:v>4.4834060228976549</c:v>
                </c:pt>
                <c:pt idx="7">
                  <c:v>4.4697014347952724</c:v>
                </c:pt>
                <c:pt idx="8">
                  <c:v>4.4559940263060289</c:v>
                </c:pt>
                <c:pt idx="9">
                  <c:v>4.4422785554575137</c:v>
                </c:pt>
                <c:pt idx="10">
                  <c:v>4.4285427905066665</c:v>
                </c:pt>
                <c:pt idx="11">
                  <c:v>4.4147607670144229</c:v>
                </c:pt>
                <c:pt idx="12">
                  <c:v>4.4008815146129887</c:v>
                </c:pt>
                <c:pt idx="13">
                  <c:v>4.3868114113796537</c:v>
                </c:pt>
                <c:pt idx="14">
                  <c:v>4.3723882173338584</c:v>
                </c:pt>
                <c:pt idx="15">
                  <c:v>4.3573451447097735</c:v>
                </c:pt>
                <c:pt idx="16">
                  <c:v>4.3412643046906503</c:v>
                </c:pt>
                <c:pt idx="17">
                  <c:v>4.3235207978958714</c:v>
                </c:pt>
                <c:pt idx="18">
                  <c:v>4.3032217604781673</c:v>
                </c:pt>
                <c:pt idx="19">
                  <c:v>4.2791487467856335</c:v>
                </c:pt>
                <c:pt idx="20">
                  <c:v>4.2497163679270127</c:v>
                </c:pt>
                <c:pt idx="21">
                  <c:v>4.2129639438972282</c:v>
                </c:pt>
                <c:pt idx="22">
                  <c:v>4.1665983155574882</c:v>
                </c:pt>
                <c:pt idx="23">
                  <c:v>4.1081029420654334</c:v>
                </c:pt>
                <c:pt idx="24">
                  <c:v>4.0349195779280729</c:v>
                </c:pt>
                <c:pt idx="25">
                  <c:v>3.9446943424370433</c:v>
                </c:pt>
                <c:pt idx="26">
                  <c:v>3.8355623706245838</c:v>
                </c:pt>
                <c:pt idx="27">
                  <c:v>3.7064292730629069</c:v>
                </c:pt>
                <c:pt idx="28">
                  <c:v>3.5571991359617607</c:v>
                </c:pt>
                <c:pt idx="29">
                  <c:v>3.3889022577343857</c:v>
                </c:pt>
                <c:pt idx="30">
                  <c:v>3.2036921100080669</c:v>
                </c:pt>
                <c:pt idx="31">
                  <c:v>3.0047063709890924</c:v>
                </c:pt>
                <c:pt idx="32">
                  <c:v>2.7958140420850346</c:v>
                </c:pt>
                <c:pt idx="33">
                  <c:v>2.5812916970038207</c:v>
                </c:pt>
                <c:pt idx="34">
                  <c:v>2.365481363688156</c:v>
                </c:pt>
                <c:pt idx="35">
                  <c:v>2.1524792372035604</c:v>
                </c:pt>
                <c:pt idx="36">
                  <c:v>1.9458912918171449</c:v>
                </c:pt>
                <c:pt idx="37">
                  <c:v>1.748674116824561</c:v>
                </c:pt>
                <c:pt idx="38">
                  <c:v>1.5630621867237839</c:v>
                </c:pt>
                <c:pt idx="39">
                  <c:v>1.390569917931554</c:v>
                </c:pt>
                <c:pt idx="40">
                  <c:v>1.2320496978826643</c:v>
                </c:pt>
                <c:pt idx="41">
                  <c:v>1.0877851906519802</c:v>
                </c:pt>
                <c:pt idx="42">
                  <c:v>0.95760116470997225</c:v>
                </c:pt>
                <c:pt idx="43">
                  <c:v>0.84097512146231235</c:v>
                </c:pt>
                <c:pt idx="44">
                  <c:v>0.73714065391393246</c:v>
                </c:pt>
                <c:pt idx="45">
                  <c:v>0.64517674319938134</c:v>
                </c:pt>
                <c:pt idx="46">
                  <c:v>0.56408060189386822</c:v>
                </c:pt>
                <c:pt idx="47">
                  <c:v>0.49282406171924947</c:v>
                </c:pt>
                <c:pt idx="48">
                  <c:v>0.43039497018242751</c:v>
                </c:pt>
                <c:pt idx="49">
                  <c:v>0.37582580025669154</c:v>
                </c:pt>
                <c:pt idx="50">
                  <c:v>0.32821190459400712</c:v>
                </c:pt>
                <c:pt idx="51">
                  <c:v>0.28672175119193427</c:v>
                </c:pt>
                <c:pt idx="52">
                  <c:v>0.25060120814339809</c:v>
                </c:pt>
                <c:pt idx="53">
                  <c:v>0.21917360377353146</c:v>
                </c:pt>
                <c:pt idx="54">
                  <c:v>0.19183693999733686</c:v>
                </c:pt>
                <c:pt idx="55">
                  <c:v>0.1680593174847263</c:v>
                </c:pt>
                <c:pt idx="56">
                  <c:v>0.147373357975951</c:v>
                </c:pt>
                <c:pt idx="57">
                  <c:v>0.12937018630127167</c:v>
                </c:pt>
                <c:pt idx="58">
                  <c:v>0.11369335976495865</c:v>
                </c:pt>
                <c:pt idx="59">
                  <c:v>0.10003299957742995</c:v>
                </c:pt>
                <c:pt idx="60">
                  <c:v>8.812028080571839E-2</c:v>
                </c:pt>
                <c:pt idx="61">
                  <c:v>7.7722366811107266E-2</c:v>
                </c:pt>
                <c:pt idx="62">
                  <c:v>6.8637825051938675E-2</c:v>
                </c:pt>
                <c:pt idx="63">
                  <c:v>6.0692528146742378E-2</c:v>
                </c:pt>
                <c:pt idx="64">
                  <c:v>5.3736022939910616E-2</c:v>
                </c:pt>
                <c:pt idx="65">
                  <c:v>4.7638337645688499E-2</c:v>
                </c:pt>
                <c:pt idx="66">
                  <c:v>4.2287190419423859E-2</c:v>
                </c:pt>
                <c:pt idx="67">
                  <c:v>3.7585560020095068E-2</c:v>
                </c:pt>
                <c:pt idx="68">
                  <c:v>3.3449579199168404E-2</c:v>
                </c:pt>
                <c:pt idx="69">
                  <c:v>2.9806713085222723E-2</c:v>
                </c:pt>
                <c:pt idx="70">
                  <c:v>2.6594187434979467E-2</c:v>
                </c:pt>
              </c:numCache>
            </c:numRef>
          </c:yVal>
        </c:ser>
        <c:axId val="103026048"/>
        <c:axId val="103052800"/>
      </c:scatterChart>
      <c:valAx>
        <c:axId val="103026048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3052800"/>
        <c:crossesAt val="0"/>
        <c:crossBetween val="midCat"/>
      </c:valAx>
      <c:valAx>
        <c:axId val="10305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3026048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'bh04'!$G$5:$G$54</c:f>
              <c:numCache>
                <c:formatCode>General</c:formatCode>
                <c:ptCount val="5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-35367.099195686998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'bh04'!$H$5:$H$54</c:f>
              <c:numCache>
                <c:formatCode>0.00E+00</c:formatCode>
                <c:ptCount val="50"/>
                <c:pt idx="0">
                  <c:v>3.5528136011308998E-17</c:v>
                </c:pt>
                <c:pt idx="1">
                  <c:v>3.5531026968417002E-17</c:v>
                </c:pt>
                <c:pt idx="2">
                  <c:v>0</c:v>
                </c:pt>
                <c:pt idx="3">
                  <c:v>4.2652253168583999E-16</c:v>
                </c:pt>
                <c:pt idx="4">
                  <c:v>3.5556883315656001E-17</c:v>
                </c:pt>
                <c:pt idx="5">
                  <c:v>3.5586474193678998E-17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1.0835894692546E-16</c:v>
                </c:pt>
                <c:pt idx="10">
                  <c:v>0</c:v>
                </c:pt>
                <c:pt idx="11">
                  <c:v>0</c:v>
                </c:pt>
                <c:pt idx="12">
                  <c:v>7.7204222883385001E-17</c:v>
                </c:pt>
                <c:pt idx="13">
                  <c:v>3.6428433248465998E-13</c:v>
                </c:pt>
                <c:pt idx="14">
                  <c:v>0</c:v>
                </c:pt>
                <c:pt idx="15">
                  <c:v>5.7390958294557005E-17</c:v>
                </c:pt>
                <c:pt idx="16">
                  <c:v>7.8792734142300997E-16</c:v>
                </c:pt>
                <c:pt idx="17">
                  <c:v>0</c:v>
                </c:pt>
                <c:pt idx="18">
                  <c:v>2.4301967356474E-14</c:v>
                </c:pt>
                <c:pt idx="19">
                  <c:v>5.9336075815339998E-13</c:v>
                </c:pt>
              </c:numCache>
            </c:numRef>
          </c:yVal>
        </c:ser>
        <c:axId val="103577472"/>
        <c:axId val="103583744"/>
      </c:scatterChart>
      <c:valAx>
        <c:axId val="103577472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03583744"/>
        <c:crossesAt val="1.0000000000000041E-17"/>
        <c:crossBetween val="midCat"/>
      </c:valAx>
      <c:valAx>
        <c:axId val="103583744"/>
        <c:scaling>
          <c:logBase val="10"/>
          <c:orientation val="minMax"/>
          <c:max val="1.0000000000000022E-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03577472"/>
        <c:crossesAt val="-200000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'bh05'!$G$5:$G$32</c:f>
              <c:numCache>
                <c:formatCode>General</c:formatCode>
                <c:ptCount val="28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</c:v>
                </c:pt>
                <c:pt idx="14" formatCode="0.00E+00">
                  <c:v>-36959.030414991001</c:v>
                </c:pt>
                <c:pt idx="15" formatCode="0.00E+00">
                  <c:v>-13810.138361926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-2.0326007879004999E-3</c:v>
                </c:pt>
                <c:pt idx="19" formatCode="0.00E+00">
                  <c:v>-1.3677140582977999E-5</c:v>
                </c:pt>
              </c:numCache>
            </c:numRef>
          </c:xVal>
          <c:yVal>
            <c:numRef>
              <c:f>'bh05'!$J$5:$J$3279</c:f>
              <c:numCache>
                <c:formatCode>General</c:formatCode>
                <c:ptCount val="3275"/>
                <c:pt idx="0">
                  <c:v>-1.1873660480215402E-2</c:v>
                </c:pt>
                <c:pt idx="1">
                  <c:v>-1.46883691288418E-2</c:v>
                </c:pt>
                <c:pt idx="2">
                  <c:v>-1.8562260620318599E-2</c:v>
                </c:pt>
                <c:pt idx="3">
                  <c:v>-2.4070900359524E-2</c:v>
                </c:pt>
                <c:pt idx="4">
                  <c:v>-3.2215180932790001E-2</c:v>
                </c:pt>
                <c:pt idx="5">
                  <c:v>-4.4823841435706002E-2</c:v>
                </c:pt>
                <c:pt idx="6">
                  <c:v>-6.5388054387896008E-2</c:v>
                </c:pt>
                <c:pt idx="7">
                  <c:v>-0.10060474243626</c:v>
                </c:pt>
                <c:pt idx="8">
                  <c:v>-0.16127446657156999</c:v>
                </c:pt>
                <c:pt idx="9">
                  <c:v>-0.25024923197524002</c:v>
                </c:pt>
                <c:pt idx="10">
                  <c:v>-0.32151359182691996</c:v>
                </c:pt>
                <c:pt idx="11">
                  <c:v>-0.31866755494930538</c:v>
                </c:pt>
                <c:pt idx="12">
                  <c:v>-0.28230690402805803</c:v>
                </c:pt>
                <c:pt idx="13">
                  <c:v>-0.23301260527781206</c:v>
                </c:pt>
                <c:pt idx="14">
                  <c:v>-0.16872290331749118</c:v>
                </c:pt>
                <c:pt idx="15">
                  <c:v>-6.3051518495421441E-2</c:v>
                </c:pt>
                <c:pt idx="16">
                  <c:v>-8.0695097050540387E-4</c:v>
                </c:pt>
                <c:pt idx="17">
                  <c:v>-2.2469915749705172E-6</c:v>
                </c:pt>
                <c:pt idx="18">
                  <c:v>-9.2800990389071973E-9</c:v>
                </c:pt>
                <c:pt idx="19">
                  <c:v>-6.2444735796167007E-11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bh05_expected!$C$14:$C$240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bh05_expected!$D$14:$D$240</c:f>
              <c:numCache>
                <c:formatCode>0.00E+00</c:formatCode>
                <c:ptCount val="227"/>
                <c:pt idx="0">
                  <c:v>0</c:v>
                </c:pt>
                <c:pt idx="1">
                  <c:v>-1.3696863408716632E-2</c:v>
                </c:pt>
                <c:pt idx="2">
                  <c:v>-2.7393685726842094E-2</c:v>
                </c:pt>
                <c:pt idx="3">
                  <c:v>-4.1090466951813349E-2</c:v>
                </c:pt>
                <c:pt idx="4">
                  <c:v>-5.4787207026751973E-2</c:v>
                </c:pt>
                <c:pt idx="5">
                  <c:v>-6.8483905380815627E-2</c:v>
                </c:pt>
                <c:pt idx="6">
                  <c:v>-8.2180558464519132E-2</c:v>
                </c:pt>
                <c:pt idx="7">
                  <c:v>-9.5877150286721877E-2</c:v>
                </c:pt>
                <c:pt idx="8">
                  <c:v>-0.10957362359768923</c:v>
                </c:pt>
                <c:pt idx="9">
                  <c:v>-0.1232698057526751</c:v>
                </c:pt>
                <c:pt idx="10">
                  <c:v>-0.13696524094350515</c:v>
                </c:pt>
                <c:pt idx="11">
                  <c:v>-0.15065884727143325</c:v>
                </c:pt>
                <c:pt idx="12">
                  <c:v>-0.16434827232994564</c:v>
                </c:pt>
                <c:pt idx="13">
                  <c:v>-0.1780287669550536</c:v>
                </c:pt>
                <c:pt idx="14">
                  <c:v>-0.19169134146975164</c:v>
                </c:pt>
                <c:pt idx="15">
                  <c:v>-0.20531992828475373</c:v>
                </c:pt>
                <c:pt idx="16">
                  <c:v>-0.21888727586675547</c:v>
                </c:pt>
                <c:pt idx="17">
                  <c:v>-0.23234937902285507</c:v>
                </c:pt>
                <c:pt idx="18">
                  <c:v>-0.24563845144378543</c:v>
                </c:pt>
                <c:pt idx="19">
                  <c:v>-0.25865480229775301</c:v>
                </c:pt>
                <c:pt idx="20">
                  <c:v>-0.2712584915698093</c:v>
                </c:pt>
                <c:pt idx="21">
                  <c:v>-0.28326225023001644</c:v>
                </c:pt>
                <c:pt idx="22">
                  <c:v>-0.29442771822997238</c:v>
                </c:pt>
                <c:pt idx="23">
                  <c:v>-0.30446735016381832</c:v>
                </c:pt>
                <c:pt idx="24">
                  <c:v>-0.31305410518407462</c:v>
                </c:pt>
                <c:pt idx="25">
                  <c:v>-0.31984008181921975</c:v>
                </c:pt>
                <c:pt idx="26">
                  <c:v>-0.32448358449969367</c:v>
                </c:pt>
                <c:pt idx="27">
                  <c:v>-0.32668201427431498</c:v>
                </c:pt>
                <c:pt idx="28">
                  <c:v>-0.32620603430217021</c:v>
                </c:pt>
                <c:pt idx="29">
                  <c:v>-0.32292934986077937</c:v>
                </c:pt>
                <c:pt idx="30">
                  <c:v>-0.31684867022057805</c:v>
                </c:pt>
                <c:pt idx="31">
                  <c:v>-0.30809006891067869</c:v>
                </c:pt>
                <c:pt idx="32">
                  <c:v>-0.29690060623911874</c:v>
                </c:pt>
                <c:pt idx="33">
                  <c:v>-0.28362694561973173</c:v>
                </c:pt>
                <c:pt idx="34">
                  <c:v>-0.26868496558595983</c:v>
                </c:pt>
                <c:pt idx="35">
                  <c:v>-0.25252549710209371</c:v>
                </c:pt>
                <c:pt idx="36">
                  <c:v>-0.2356011877984884</c:v>
                </c:pt>
                <c:pt idx="37">
                  <c:v>-0.21833838803996206</c:v>
                </c:pt>
                <c:pt idx="38">
                  <c:v>-0.20111635359651397</c:v>
                </c:pt>
                <c:pt idx="39">
                  <c:v>-0.18425445118685371</c:v>
                </c:pt>
                <c:pt idx="40">
                  <c:v>-0.16800677698399968</c:v>
                </c:pt>
                <c:pt idx="41">
                  <c:v>-0.15256280324993562</c:v>
                </c:pt>
                <c:pt idx="42">
                  <c:v>-0.13805234182317677</c:v>
                </c:pt>
                <c:pt idx="43">
                  <c:v>-0.12455314657708184</c:v>
                </c:pt>
                <c:pt idx="44">
                  <c:v>-0.11209973077953811</c:v>
                </c:pt>
                <c:pt idx="45">
                  <c:v>-0.10069232408314044</c:v>
                </c:pt>
                <c:pt idx="46">
                  <c:v>-9.0305247170944111E-2</c:v>
                </c:pt>
                <c:pt idx="47">
                  <c:v>-8.0894287197222553E-2</c:v>
                </c:pt>
                <c:pt idx="48">
                  <c:v>-7.2402892180221445E-2</c:v>
                </c:pt>
                <c:pt idx="49">
                  <c:v>-6.4767166046581073E-2</c:v>
                </c:pt>
                <c:pt idx="50">
                  <c:v>-5.7919747869530663E-2</c:v>
                </c:pt>
                <c:pt idx="51">
                  <c:v>-5.179271302522543E-2</c:v>
                </c:pt>
                <c:pt idx="52">
                  <c:v>-4.6319654585746564E-2</c:v>
                </c:pt>
                <c:pt idx="53">
                  <c:v>-4.1437102259205112E-2</c:v>
                </c:pt>
                <c:pt idx="54">
                  <c:v>-3.7085422767981595E-2</c:v>
                </c:pt>
                <c:pt idx="55">
                  <c:v>-3.3209326209556696E-2</c:v>
                </c:pt>
                <c:pt idx="56">
                  <c:v>-2.9758081898990103E-2</c:v>
                </c:pt>
                <c:pt idx="57">
                  <c:v>-2.6685526969261106E-2</c:v>
                </c:pt>
                <c:pt idx="58">
                  <c:v>-2.3949932928695888E-2</c:v>
                </c:pt>
                <c:pt idx="59">
                  <c:v>-2.151377998202321E-2</c:v>
                </c:pt>
                <c:pt idx="60">
                  <c:v>-1.9343476274425991E-2</c:v>
                </c:pt>
                <c:pt idx="61">
                  <c:v>-1.7409049114360624E-2</c:v>
                </c:pt>
                <c:pt idx="62">
                  <c:v>-1.5683827346020383E-2</c:v>
                </c:pt>
                <c:pt idx="63">
                  <c:v>-1.4144128014468939E-2</c:v>
                </c:pt>
                <c:pt idx="64">
                  <c:v>-1.2768955946117374E-2</c:v>
                </c:pt>
                <c:pt idx="65">
                  <c:v>-1.1539721541502183E-2</c:v>
                </c:pt>
                <c:pt idx="66">
                  <c:v>-1.0439979679608384E-2</c:v>
                </c:pt>
                <c:pt idx="67">
                  <c:v>-9.4551909437285472E-3</c:v>
                </c:pt>
                <c:pt idx="68">
                  <c:v>-8.5725052218974303E-3</c:v>
                </c:pt>
                <c:pt idx="69">
                  <c:v>-7.7805669718046706E-3</c:v>
                </c:pt>
                <c:pt idx="70">
                  <c:v>-7.0693409637287196E-3</c:v>
                </c:pt>
              </c:numCache>
            </c:numRef>
          </c:yVal>
        </c:ser>
        <c:axId val="111457408"/>
        <c:axId val="111459328"/>
      </c:scatterChart>
      <c:valAx>
        <c:axId val="111457408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1459328"/>
        <c:crossesAt val="0"/>
        <c:crossBetween val="midCat"/>
      </c:valAx>
      <c:valAx>
        <c:axId val="11145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11457408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unsaturated case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32969182615773"/>
          <c:y val="0.14282938926738956"/>
          <c:w val="0.85614142778750335"/>
          <c:h val="0.8146712744233658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'bh05'!$G$5:$G$54</c:f>
              <c:numCache>
                <c:formatCode>General</c:formatCode>
                <c:ptCount val="50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</c:v>
                </c:pt>
                <c:pt idx="14" formatCode="0.00E+00">
                  <c:v>-36959.030414991001</c:v>
                </c:pt>
                <c:pt idx="15" formatCode="0.00E+00">
                  <c:v>-13810.138361926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-2.0326007879004999E-3</c:v>
                </c:pt>
                <c:pt idx="19" formatCode="0.00E+00">
                  <c:v>-1.3677140582977999E-5</c:v>
                </c:pt>
              </c:numCache>
            </c:numRef>
          </c:xVal>
          <c:yVal>
            <c:numRef>
              <c:f>'bh05'!$H$5:$H$54</c:f>
              <c:numCache>
                <c:formatCode>0.00E+00</c:formatCode>
                <c:ptCount val="50"/>
                <c:pt idx="0">
                  <c:v>1.0087282619509E-10</c:v>
                </c:pt>
                <c:pt idx="1">
                  <c:v>1.8803179867175E-10</c:v>
                </c:pt>
                <c:pt idx="2">
                  <c:v>3.6737910822605999E-10</c:v>
                </c:pt>
                <c:pt idx="3">
                  <c:v>2.2962465066910001E-16</c:v>
                </c:pt>
                <c:pt idx="4">
                  <c:v>0</c:v>
                </c:pt>
                <c:pt idx="5">
                  <c:v>1.2838377179140999E-16</c:v>
                </c:pt>
                <c:pt idx="6">
                  <c:v>1.5419384715883E-16</c:v>
                </c:pt>
                <c:pt idx="7">
                  <c:v>2.6090688032220998E-15</c:v>
                </c:pt>
                <c:pt idx="8">
                  <c:v>4.9347390030137998E-14</c:v>
                </c:pt>
                <c:pt idx="9">
                  <c:v>6.0302545550809998E-13</c:v>
                </c:pt>
                <c:pt idx="10">
                  <c:v>5.7881460985207003E-17</c:v>
                </c:pt>
                <c:pt idx="11">
                  <c:v>1.3641246195726999E-16</c:v>
                </c:pt>
                <c:pt idx="12">
                  <c:v>8.4821931278861003E-14</c:v>
                </c:pt>
                <c:pt idx="13">
                  <c:v>3.7373617329942999E-17</c:v>
                </c:pt>
                <c:pt idx="14">
                  <c:v>1.805863038273E-16</c:v>
                </c:pt>
                <c:pt idx="15">
                  <c:v>1.0687790662425E-16</c:v>
                </c:pt>
                <c:pt idx="16">
                  <c:v>1.8757349604019002E-12</c:v>
                </c:pt>
                <c:pt idx="17">
                  <c:v>6.8258290935267003E-13</c:v>
                </c:pt>
                <c:pt idx="18">
                  <c:v>7.1054273584788994E-17</c:v>
                </c:pt>
                <c:pt idx="19">
                  <c:v>0</c:v>
                </c:pt>
              </c:numCache>
            </c:numRef>
          </c:yVal>
        </c:ser>
        <c:axId val="103742848"/>
        <c:axId val="111506944"/>
      </c:scatterChart>
      <c:valAx>
        <c:axId val="103742848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11506944"/>
        <c:crossesAt val="1.000000000000005E-17"/>
        <c:crossBetween val="midCat"/>
      </c:valAx>
      <c:valAx>
        <c:axId val="111506944"/>
        <c:scaling>
          <c:logBase val="10"/>
          <c:orientation val="minMax"/>
          <c:max val="1.0000000000000018E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03742848"/>
        <c:crossesAt val="-200000"/>
        <c:crossBetween val="midCat"/>
      </c:valAx>
    </c:plotArea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Steadystate</a:t>
            </a:r>
            <a:r>
              <a:rPr lang="en-AU" baseline="0"/>
              <a:t> porepressure distribution due to production borehole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bh07_expected!$C$12:$C$59</c:f>
              <c:numCache>
                <c:formatCode>General</c:formatCode>
                <c:ptCount val="48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</c:numCache>
            </c:numRef>
          </c:xVal>
          <c:yVal>
            <c:numRef>
              <c:f>bh07_expected!$E$12:$E$59</c:f>
              <c:numCache>
                <c:formatCode>0.00E+00</c:formatCode>
                <c:ptCount val="48"/>
                <c:pt idx="0">
                  <c:v>-4051153.4802910741</c:v>
                </c:pt>
                <c:pt idx="1">
                  <c:v>0</c:v>
                </c:pt>
                <c:pt idx="2">
                  <c:v>1217913.5301262841</c:v>
                </c:pt>
                <c:pt idx="3">
                  <c:v>1930003.6146036</c:v>
                </c:pt>
                <c:pt idx="4">
                  <c:v>2435085.8549086973</c:v>
                </c:pt>
                <c:pt idx="5">
                  <c:v>2826770.2552887816</c:v>
                </c:pt>
                <c:pt idx="6">
                  <c:v>3146742.7801281768</c:v>
                </c:pt>
                <c:pt idx="7">
                  <c:v>3417235.7630864112</c:v>
                </c:pt>
                <c:pt idx="8">
                  <c:v>3651517.8759723222</c:v>
                </c:pt>
                <c:pt idx="9">
                  <c:v>4042964.1433664234</c:v>
                </c:pt>
                <c:pt idx="10">
                  <c:v>4362742.1685889103</c:v>
                </c:pt>
                <c:pt idx="11">
                  <c:v>4633070.7529928926</c:v>
                </c:pt>
                <c:pt idx="12">
                  <c:v>4867210.4932994237</c:v>
                </c:pt>
                <c:pt idx="13">
                  <c:v>5073713.6311150817</c:v>
                </c:pt>
                <c:pt idx="14">
                  <c:v>5258418.9170882283</c:v>
                </c:pt>
                <c:pt idx="15">
                  <c:v>5649550.833826025</c:v>
                </c:pt>
                <c:pt idx="16">
                  <c:v>5969072.1071444629</c:v>
                </c:pt>
                <c:pt idx="17">
                  <c:v>6239183.6749218907</c:v>
                </c:pt>
                <c:pt idx="18">
                  <c:v>6473135.4742678124</c:v>
                </c:pt>
                <c:pt idx="19">
                  <c:v>6679472.8729128372</c:v>
                </c:pt>
                <c:pt idx="20">
                  <c:v>6864029.9291313533</c:v>
                </c:pt>
                <c:pt idx="21">
                  <c:v>7183357.2508779885</c:v>
                </c:pt>
                <c:pt idx="22">
                  <c:v>7453304.8832616787</c:v>
                </c:pt>
                <c:pt idx="23">
                  <c:v>7687114.7110852264</c:v>
                </c:pt>
                <c:pt idx="24">
                  <c:v>7893326.9095293628</c:v>
                </c:pt>
                <c:pt idx="25">
                  <c:v>8077771.9922322417</c:v>
                </c:pt>
                <c:pt idx="26">
                  <c:v>8244608.2127905702</c:v>
                </c:pt>
                <c:pt idx="27">
                  <c:v>8396905.5977245048</c:v>
                </c:pt>
                <c:pt idx="28">
                  <c:v>8536995.3704076521</c:v>
                </c:pt>
                <c:pt idx="29">
                  <c:v>8666689.4935842268</c:v>
                </c:pt>
                <c:pt idx="30">
                  <c:v>8787424.2745137606</c:v>
                </c:pt>
                <c:pt idx="31">
                  <c:v>8900357.5220891554</c:v>
                </c:pt>
                <c:pt idx="32">
                  <c:v>9006436.1933427565</c:v>
                </c:pt>
                <c:pt idx="33">
                  <c:v>9106444.6721767597</c:v>
                </c:pt>
                <c:pt idx="34">
                  <c:v>9201039.9755243044</c:v>
                </c:pt>
                <c:pt idx="35">
                  <c:v>9290777.9171536155</c:v>
                </c:pt>
                <c:pt idx="36">
                  <c:v>9376132.8803558871</c:v>
                </c:pt>
                <c:pt idx="37">
                  <c:v>9457512.9859451801</c:v>
                </c:pt>
                <c:pt idx="38">
                  <c:v>9535271.8852979038</c:v>
                </c:pt>
                <c:pt idx="39">
                  <c:v>9609718.0412804987</c:v>
                </c:pt>
                <c:pt idx="40">
                  <c:v>9681122.1130502447</c:v>
                </c:pt>
                <c:pt idx="41">
                  <c:v>9749722.8913786113</c:v>
                </c:pt>
                <c:pt idx="42">
                  <c:v>9815732.1130496599</c:v>
                </c:pt>
                <c:pt idx="43">
                  <c:v>9879338.399124369</c:v>
                </c:pt>
                <c:pt idx="44">
                  <c:v>9940710.5017121769</c:v>
                </c:pt>
                <c:pt idx="45">
                  <c:v>9999999.9999997932</c:v>
                </c:pt>
                <c:pt idx="46">
                  <c:v>10057343.553981729</c:v>
                </c:pt>
                <c:pt idx="47">
                  <c:v>10112864.800201757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'bh07'!$H$4:$H$33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'bh07'!$D$4:$D$33</c:f>
              <c:numCache>
                <c:formatCode>0.00E+00</c:formatCode>
                <c:ptCount val="30"/>
                <c:pt idx="0">
                  <c:v>212380</c:v>
                </c:pt>
                <c:pt idx="1">
                  <c:v>4256000</c:v>
                </c:pt>
                <c:pt idx="2">
                  <c:v>5327900</c:v>
                </c:pt>
                <c:pt idx="3">
                  <c:v>6031700</c:v>
                </c:pt>
                <c:pt idx="4">
                  <c:v>6529700</c:v>
                </c:pt>
                <c:pt idx="5">
                  <c:v>6902100</c:v>
                </c:pt>
                <c:pt idx="6">
                  <c:v>7221500</c:v>
                </c:pt>
                <c:pt idx="7">
                  <c:v>7496800</c:v>
                </c:pt>
                <c:pt idx="8">
                  <c:v>7730000</c:v>
                </c:pt>
                <c:pt idx="9">
                  <c:v>7933600</c:v>
                </c:pt>
                <c:pt idx="10">
                  <c:v>8121600</c:v>
                </c:pt>
                <c:pt idx="11">
                  <c:v>8286200</c:v>
                </c:pt>
                <c:pt idx="12">
                  <c:v>8437100</c:v>
                </c:pt>
                <c:pt idx="13">
                  <c:v>8578100</c:v>
                </c:pt>
                <c:pt idx="14">
                  <c:v>8703300</c:v>
                </c:pt>
                <c:pt idx="15">
                  <c:v>8825100</c:v>
                </c:pt>
                <c:pt idx="16">
                  <c:v>8933000</c:v>
                </c:pt>
                <c:pt idx="17">
                  <c:v>9039100</c:v>
                </c:pt>
                <c:pt idx="18">
                  <c:v>9134900</c:v>
                </c:pt>
                <c:pt idx="19">
                  <c:v>9228000</c:v>
                </c:pt>
                <c:pt idx="20">
                  <c:v>9314900</c:v>
                </c:pt>
                <c:pt idx="21">
                  <c:v>9397200</c:v>
                </c:pt>
                <c:pt idx="22">
                  <c:v>9477500</c:v>
                </c:pt>
                <c:pt idx="23">
                  <c:v>9550700</c:v>
                </c:pt>
                <c:pt idx="24">
                  <c:v>9623800</c:v>
                </c:pt>
                <c:pt idx="25">
                  <c:v>9691800</c:v>
                </c:pt>
                <c:pt idx="26">
                  <c:v>9757300</c:v>
                </c:pt>
                <c:pt idx="27">
                  <c:v>9822800</c:v>
                </c:pt>
                <c:pt idx="28">
                  <c:v>9882200</c:v>
                </c:pt>
                <c:pt idx="29">
                  <c:v>9941100</c:v>
                </c:pt>
              </c:numCache>
            </c:numRef>
          </c:yVal>
        </c:ser>
        <c:axId val="112033152"/>
        <c:axId val="112047616"/>
      </c:scatterChart>
      <c:valAx>
        <c:axId val="112033152"/>
        <c:scaling>
          <c:orientation val="minMax"/>
          <c:max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  <c:layout/>
        </c:title>
        <c:numFmt formatCode="General" sourceLinked="1"/>
        <c:tickLblPos val="nextTo"/>
        <c:crossAx val="112047616"/>
        <c:crosses val="autoZero"/>
        <c:crossBetween val="midCat"/>
      </c:valAx>
      <c:valAx>
        <c:axId val="112047616"/>
        <c:scaling>
          <c:orientation val="minMax"/>
          <c:max val="10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  <c:layout/>
        </c:title>
        <c:numFmt formatCode="0.0E+00" sourceLinked="0"/>
        <c:tickLblPos val="nextTo"/>
        <c:crossAx val="1120331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h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h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h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h0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h07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54"/>
  <sheetViews>
    <sheetView workbookViewId="0">
      <selection activeCell="C3" sqref="C3"/>
    </sheetView>
  </sheetViews>
  <sheetFormatPr defaultRowHeight="14.4"/>
  <cols>
    <col min="3" max="3" width="5" customWidth="1"/>
    <col min="4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804.01001668751996</v>
      </c>
      <c r="F4">
        <v>804.01001668751996</v>
      </c>
      <c r="G4">
        <v>10000000</v>
      </c>
      <c r="H4">
        <v>0.5</v>
      </c>
    </row>
    <row r="5" spans="3:10">
      <c r="C5">
        <v>0.01</v>
      </c>
      <c r="D5">
        <v>0.41164319098398</v>
      </c>
      <c r="E5">
        <v>804.01001668751996</v>
      </c>
      <c r="F5">
        <v>803.59837349655004</v>
      </c>
      <c r="G5">
        <v>8975762.4991663005</v>
      </c>
      <c r="H5" s="1">
        <v>3.2530276447460002E-15</v>
      </c>
      <c r="J5">
        <f>(D5)/(C5-C4)</f>
        <v>41.164319098397996</v>
      </c>
    </row>
    <row r="6" spans="3:10">
      <c r="C6">
        <v>0.02</v>
      </c>
      <c r="D6">
        <v>0.36931035697539999</v>
      </c>
      <c r="E6">
        <v>803.59837349655004</v>
      </c>
      <c r="F6">
        <v>803.22906313958003</v>
      </c>
      <c r="G6">
        <v>8056409.6052553998</v>
      </c>
      <c r="H6" s="1">
        <v>2.1225708833977E-15</v>
      </c>
      <c r="J6">
        <f t="shared" ref="J6:J54" si="0">(D6)/(C6-C5)</f>
        <v>36.931035697539997</v>
      </c>
    </row>
    <row r="7" spans="3:10">
      <c r="C7">
        <v>0.03</v>
      </c>
      <c r="D7" s="1">
        <v>0.33134577349417998</v>
      </c>
      <c r="E7">
        <v>803.22906313958003</v>
      </c>
      <c r="F7">
        <v>802.89771736608998</v>
      </c>
      <c r="G7">
        <v>7231205.0642139995</v>
      </c>
      <c r="H7" s="1">
        <v>1.2740980997433E-15</v>
      </c>
      <c r="J7">
        <f t="shared" si="0"/>
        <v>33.134577349418002</v>
      </c>
    </row>
    <row r="8" spans="3:10">
      <c r="C8">
        <v>0.04</v>
      </c>
      <c r="D8" s="1">
        <v>0.29729581423610002</v>
      </c>
      <c r="E8">
        <v>802.89771736608998</v>
      </c>
      <c r="F8">
        <v>802.60042155185999</v>
      </c>
      <c r="G8">
        <v>6490510.7951272996</v>
      </c>
      <c r="H8" s="1">
        <v>8.8513679154930005E-16</v>
      </c>
      <c r="J8">
        <f t="shared" si="0"/>
        <v>29.729581423609996</v>
      </c>
    </row>
    <row r="9" spans="3:10">
      <c r="C9">
        <v>0.05</v>
      </c>
      <c r="D9" s="1">
        <v>0.26675451731371003</v>
      </c>
      <c r="E9">
        <v>802.60042155185999</v>
      </c>
      <c r="F9">
        <v>802.33366703453999</v>
      </c>
      <c r="G9">
        <v>5825674.7207602998</v>
      </c>
      <c r="H9" s="1">
        <v>5.3126872248262996E-16</v>
      </c>
      <c r="J9">
        <f t="shared" si="0"/>
        <v>26.675451731370998</v>
      </c>
    </row>
    <row r="10" spans="3:10">
      <c r="C10">
        <v>0.06</v>
      </c>
      <c r="D10" s="1">
        <v>0.23935846949254</v>
      </c>
      <c r="E10">
        <v>802.33366703453999</v>
      </c>
      <c r="F10">
        <v>802.09430856505003</v>
      </c>
      <c r="G10">
        <v>5228930.0244394001</v>
      </c>
      <c r="H10" s="1">
        <v>4.2514904794948998E-16</v>
      </c>
      <c r="J10">
        <f t="shared" si="0"/>
        <v>23.93584694925401</v>
      </c>
    </row>
    <row r="11" spans="3:10">
      <c r="C11">
        <v>7.0000000000000007E-2</v>
      </c>
      <c r="D11" s="1">
        <v>0.21478226003827</v>
      </c>
      <c r="E11">
        <v>802.09430856505003</v>
      </c>
      <c r="F11">
        <v>801.87952630502002</v>
      </c>
      <c r="G11">
        <v>4693304.6753171999</v>
      </c>
      <c r="H11" s="1">
        <v>3.1895206681393E-16</v>
      </c>
      <c r="J11">
        <f t="shared" si="0"/>
        <v>21.478226003826983</v>
      </c>
    </row>
    <row r="12" spans="3:10">
      <c r="C12">
        <v>0.08</v>
      </c>
      <c r="D12" s="1">
        <v>0.19273443689339001</v>
      </c>
      <c r="E12">
        <v>801.87952630502002</v>
      </c>
      <c r="F12">
        <v>801.68679186812005</v>
      </c>
      <c r="G12">
        <v>4212540.1802372001</v>
      </c>
      <c r="H12" s="1">
        <v>1.0634437419258E-16</v>
      </c>
      <c r="J12">
        <f t="shared" si="0"/>
        <v>19.273443689339011</v>
      </c>
    </row>
    <row r="13" spans="3:10">
      <c r="C13">
        <v>0.09</v>
      </c>
      <c r="D13" s="1">
        <v>0.17295390655091</v>
      </c>
      <c r="E13">
        <v>801.68679186812005</v>
      </c>
      <c r="F13">
        <v>801.51383796156995</v>
      </c>
      <c r="G13">
        <v>3781018.6251595002</v>
      </c>
      <c r="H13" s="1">
        <v>2.1273726246046001E-16</v>
      </c>
      <c r="J13">
        <f t="shared" si="0"/>
        <v>17.295390655091008</v>
      </c>
    </row>
    <row r="14" spans="3:10">
      <c r="C14">
        <v>0.1</v>
      </c>
      <c r="D14" s="1">
        <v>0.1552067264101</v>
      </c>
      <c r="E14">
        <v>801.51383796156995</v>
      </c>
      <c r="F14">
        <v>801.35863123516003</v>
      </c>
      <c r="G14">
        <v>3393697.1635276</v>
      </c>
      <c r="H14" s="1">
        <v>7.0926938921466002E-17</v>
      </c>
      <c r="J14">
        <f t="shared" si="0"/>
        <v>15.520672641009986</v>
      </c>
    </row>
    <row r="15" spans="3:10">
      <c r="C15">
        <v>0.11</v>
      </c>
      <c r="D15" s="1">
        <v>0.13928324477642001</v>
      </c>
      <c r="E15">
        <v>801.35863123516003</v>
      </c>
      <c r="F15">
        <v>801.21934799039002</v>
      </c>
      <c r="G15">
        <v>3046049.1939873002</v>
      </c>
      <c r="H15" s="1">
        <v>0</v>
      </c>
      <c r="J15">
        <f t="shared" si="0"/>
        <v>13.928324477642008</v>
      </c>
    </row>
    <row r="16" spans="3:10">
      <c r="C16">
        <v>0.12</v>
      </c>
      <c r="D16" s="1">
        <v>0.12499554916982</v>
      </c>
      <c r="E16">
        <v>801.21934799039002</v>
      </c>
      <c r="F16">
        <v>801.09435244122005</v>
      </c>
      <c r="G16">
        <v>2734011.5464539002</v>
      </c>
      <c r="H16" s="1">
        <v>7.0951673003228996E-17</v>
      </c>
      <c r="J16">
        <f t="shared" si="0"/>
        <v>12.499554916982007</v>
      </c>
    </row>
    <row r="17" spans="3:10">
      <c r="C17">
        <v>0.13</v>
      </c>
      <c r="D17" s="1">
        <v>0.11217518836428</v>
      </c>
      <c r="E17">
        <v>801.09435244122005</v>
      </c>
      <c r="F17">
        <v>800.98217725284997</v>
      </c>
      <c r="G17">
        <v>2453937.0644466998</v>
      </c>
      <c r="H17" s="1">
        <v>1.0644326498871E-16</v>
      </c>
      <c r="J17">
        <f t="shared" si="0"/>
        <v>11.21751883642799</v>
      </c>
    </row>
    <row r="18" spans="3:10">
      <c r="C18">
        <v>0.14000000000000001</v>
      </c>
      <c r="D18" s="1">
        <v>0.10067113771006</v>
      </c>
      <c r="E18">
        <v>800.98217725284997</v>
      </c>
      <c r="F18">
        <v>800.88150611514004</v>
      </c>
      <c r="G18">
        <v>2202552.0336536998</v>
      </c>
      <c r="H18" s="1">
        <v>0</v>
      </c>
      <c r="J18">
        <f t="shared" si="0"/>
        <v>10.067113771005992</v>
      </c>
    </row>
    <row r="19" spans="3:10">
      <c r="C19">
        <v>0.15</v>
      </c>
      <c r="D19" s="1">
        <v>9.0347980880014001E-2</v>
      </c>
      <c r="E19">
        <v>800.88150611514004</v>
      </c>
      <c r="F19">
        <v>800.79115813425994</v>
      </c>
      <c r="G19">
        <v>1976917.9624925</v>
      </c>
      <c r="H19" s="1">
        <v>1.064701049027E-16</v>
      </c>
      <c r="J19">
        <f t="shared" si="0"/>
        <v>9.0347980880014163</v>
      </c>
    </row>
    <row r="20" spans="3:10">
      <c r="C20">
        <v>0.16</v>
      </c>
      <c r="D20" s="1">
        <v>8.1084284311361998E-2</v>
      </c>
      <c r="E20">
        <v>800.79115813425994</v>
      </c>
      <c r="F20">
        <v>800.71007384995005</v>
      </c>
      <c r="G20">
        <v>1774397.2706283</v>
      </c>
      <c r="H20" s="1">
        <v>3.5493833988739002E-17</v>
      </c>
      <c r="J20">
        <f t="shared" si="0"/>
        <v>8.1084284311361934</v>
      </c>
    </row>
    <row r="21" spans="3:10">
      <c r="C21">
        <v>0.17</v>
      </c>
      <c r="D21" s="1">
        <v>7.2771143349660006E-2</v>
      </c>
      <c r="E21">
        <v>800.71007384995005</v>
      </c>
      <c r="F21">
        <v>800.63730270660005</v>
      </c>
      <c r="G21">
        <v>1592622.4865555</v>
      </c>
      <c r="H21" s="1">
        <v>0</v>
      </c>
      <c r="J21">
        <f t="shared" si="0"/>
        <v>7.2771143349659937</v>
      </c>
    </row>
    <row r="22" spans="3:10">
      <c r="C22">
        <v>0.18</v>
      </c>
      <c r="D22" s="1">
        <v>6.5310881496457002E-2</v>
      </c>
      <c r="E22">
        <v>800.63730270660005</v>
      </c>
      <c r="F22">
        <v>800.57199182509999</v>
      </c>
      <c r="G22">
        <v>1429468.5959166</v>
      </c>
      <c r="H22" s="1">
        <v>3.5500305334807998E-17</v>
      </c>
      <c r="J22">
        <f t="shared" si="0"/>
        <v>6.5310881496457123</v>
      </c>
    </row>
    <row r="23" spans="3:10">
      <c r="C23">
        <v>0.19</v>
      </c>
      <c r="D23" s="1">
        <v>5.8615886264834001E-2</v>
      </c>
      <c r="E23">
        <v>800.57199182509999</v>
      </c>
      <c r="F23">
        <v>800.51337593884</v>
      </c>
      <c r="G23">
        <v>1283028.2187291</v>
      </c>
      <c r="H23" s="1">
        <v>7.1006106239288001E-17</v>
      </c>
      <c r="J23">
        <f t="shared" si="0"/>
        <v>5.8615886264833952</v>
      </c>
    </row>
    <row r="24" spans="3:10">
      <c r="C24">
        <v>0.2</v>
      </c>
      <c r="D24" s="1">
        <v>5.2607566995304E-2</v>
      </c>
      <c r="E24">
        <v>800.51337593884</v>
      </c>
      <c r="F24">
        <v>800.46076837184</v>
      </c>
      <c r="G24">
        <v>1151589.3264742999</v>
      </c>
      <c r="H24" s="1">
        <v>7.1011039201113996E-17</v>
      </c>
      <c r="J24">
        <f t="shared" si="0"/>
        <v>5.2607566995303952</v>
      </c>
    </row>
    <row r="25" spans="3:10">
      <c r="C25">
        <v>0.21</v>
      </c>
      <c r="D25" s="1">
        <v>4.7215421611489998E-2</v>
      </c>
      <c r="E25">
        <v>800.46076837184</v>
      </c>
      <c r="F25">
        <v>800.41355295023004</v>
      </c>
      <c r="G25">
        <v>1033615.2394485</v>
      </c>
      <c r="H25" s="1">
        <v>0</v>
      </c>
      <c r="J25">
        <f t="shared" si="0"/>
        <v>4.7215421611490092</v>
      </c>
    </row>
    <row r="26" spans="3:10">
      <c r="C26">
        <v>0.22</v>
      </c>
      <c r="D26" s="1">
        <v>4.2376200732830001E-2</v>
      </c>
      <c r="E26">
        <v>800.41355295023004</v>
      </c>
      <c r="F26">
        <v>800.37117674950002</v>
      </c>
      <c r="G26">
        <v>927726.67128149001</v>
      </c>
      <c r="H26" s="1">
        <v>7.1019441660304006E-17</v>
      </c>
      <c r="J26">
        <f t="shared" si="0"/>
        <v>4.2376200732829963</v>
      </c>
    </row>
    <row r="27" spans="3:10">
      <c r="C27">
        <v>0.23</v>
      </c>
      <c r="D27" s="1">
        <v>3.8033158829336999E-2</v>
      </c>
      <c r="E27">
        <v>800.37117674950002</v>
      </c>
      <c r="F27">
        <v>800.33314359067003</v>
      </c>
      <c r="G27">
        <v>832685.61128474004</v>
      </c>
      <c r="H27" s="1">
        <v>3.5511504616122999E-17</v>
      </c>
      <c r="J27">
        <f t="shared" si="0"/>
        <v>3.8033158829336964</v>
      </c>
    </row>
    <row r="28" spans="3:10">
      <c r="C28">
        <v>0.24</v>
      </c>
      <c r="D28" s="1">
        <v>3.4135383227322E-2</v>
      </c>
      <c r="E28">
        <v>800.33314359067003</v>
      </c>
      <c r="F28">
        <v>800.29900820744001</v>
      </c>
      <c r="G28">
        <v>747380.85667482996</v>
      </c>
      <c r="H28" s="1">
        <v>0</v>
      </c>
      <c r="J28">
        <f t="shared" si="0"/>
        <v>3.4135383227322063</v>
      </c>
    </row>
    <row r="29" spans="3:10">
      <c r="C29">
        <v>0.25</v>
      </c>
      <c r="D29" s="1">
        <v>3.0637192769625999E-2</v>
      </c>
      <c r="E29">
        <v>800.29900820744001</v>
      </c>
      <c r="F29">
        <v>800.26837101467004</v>
      </c>
      <c r="G29">
        <v>670815.02590476</v>
      </c>
      <c r="H29" s="1">
        <v>0</v>
      </c>
      <c r="J29">
        <f t="shared" si="0"/>
        <v>3.0637192769625972</v>
      </c>
    </row>
    <row r="30" spans="3:10">
      <c r="C30">
        <v>0.26</v>
      </c>
      <c r="D30" s="1">
        <v>2.7497598816891001E-2</v>
      </c>
      <c r="E30">
        <v>800.26837101467004</v>
      </c>
      <c r="F30">
        <v>800.24087341586005</v>
      </c>
      <c r="G30">
        <v>602092.90157987003</v>
      </c>
      <c r="H30" s="1">
        <v>3.5515832887945998E-17</v>
      </c>
      <c r="J30">
        <f t="shared" si="0"/>
        <v>2.7497598816890978</v>
      </c>
    </row>
    <row r="31" spans="3:10">
      <c r="C31">
        <v>0.27</v>
      </c>
      <c r="D31" s="1">
        <v>2.4679822059933999E-2</v>
      </c>
      <c r="E31">
        <v>800.24087341586005</v>
      </c>
      <c r="F31">
        <v>800.21619359379997</v>
      </c>
      <c r="G31">
        <v>540410.96691110998</v>
      </c>
      <c r="H31" s="1">
        <v>3.5516990760030999E-17</v>
      </c>
      <c r="J31">
        <f t="shared" si="0"/>
        <v>2.4679822059933976</v>
      </c>
    </row>
    <row r="32" spans="3:10">
      <c r="C32">
        <v>0.28000000000000003</v>
      </c>
      <c r="D32" s="1">
        <v>2.2150859310248999E-2</v>
      </c>
      <c r="E32">
        <v>800.21619359379997</v>
      </c>
      <c r="F32">
        <v>800.19404273449004</v>
      </c>
      <c r="G32">
        <v>485048.01356584998</v>
      </c>
      <c r="H32" s="1">
        <v>3.5518030046609002E-17</v>
      </c>
      <c r="J32">
        <f t="shared" si="0"/>
        <v>2.2150859310248978</v>
      </c>
    </row>
    <row r="33" spans="3:10">
      <c r="C33">
        <v>0.28999999999999998</v>
      </c>
      <c r="D33" s="1">
        <v>1.988109505601E-2</v>
      </c>
      <c r="E33">
        <v>800.19404273449004</v>
      </c>
      <c r="F33">
        <v>800.17416163943005</v>
      </c>
      <c r="G33">
        <v>435356.71127023001</v>
      </c>
      <c r="H33" s="1">
        <v>3.5518962889571998E-17</v>
      </c>
      <c r="J33">
        <f t="shared" si="0"/>
        <v>1.9881095056010092</v>
      </c>
    </row>
    <row r="34" spans="3:10">
      <c r="C34">
        <v>0.3</v>
      </c>
      <c r="D34" s="1">
        <v>1.7843953122272001E-2</v>
      </c>
      <c r="E34">
        <v>800.17416163943005</v>
      </c>
      <c r="F34">
        <v>800.15631768630999</v>
      </c>
      <c r="G34">
        <v>390756.04071267002</v>
      </c>
      <c r="H34" s="1">
        <v>3.5519800188244998E-17</v>
      </c>
      <c r="J34">
        <f t="shared" si="0"/>
        <v>1.7843953122271985</v>
      </c>
    </row>
    <row r="35" spans="3:10">
      <c r="C35">
        <v>0.31</v>
      </c>
      <c r="D35" s="1">
        <v>1.6015584267030002E-2</v>
      </c>
      <c r="E35">
        <v>800.15631768630999</v>
      </c>
      <c r="F35">
        <v>800.14030210203998</v>
      </c>
      <c r="G35">
        <v>350724.50138541003</v>
      </c>
      <c r="H35" s="1">
        <v>3.5520551726421002E-17</v>
      </c>
      <c r="J35">
        <f t="shared" si="0"/>
        <v>1.6015584267029987</v>
      </c>
    </row>
    <row r="36" spans="3:10">
      <c r="C36">
        <v>0.32</v>
      </c>
      <c r="D36" s="1">
        <v>1.4374585982928E-2</v>
      </c>
      <c r="E36">
        <v>800.14030210203998</v>
      </c>
      <c r="F36">
        <v>800.12592751605996</v>
      </c>
      <c r="G36">
        <v>314794.01502702001</v>
      </c>
      <c r="H36" s="1">
        <v>0</v>
      </c>
      <c r="J36">
        <f t="shared" si="0"/>
        <v>1.4374585982927988</v>
      </c>
    </row>
    <row r="37" spans="3:10">
      <c r="C37">
        <v>0.33</v>
      </c>
      <c r="D37" s="1">
        <v>1.2901751166121999E-2</v>
      </c>
      <c r="E37">
        <v>800.12592751605996</v>
      </c>
      <c r="F37">
        <v>800.11302576489004</v>
      </c>
      <c r="G37">
        <v>282544.45344744</v>
      </c>
      <c r="H37" s="1">
        <v>3.5521831751603997E-17</v>
      </c>
      <c r="J37">
        <f t="shared" si="0"/>
        <v>1.2901751166121989</v>
      </c>
    </row>
    <row r="38" spans="3:10">
      <c r="C38">
        <v>0.34</v>
      </c>
      <c r="D38" s="1">
        <v>1.1579842663693E-2</v>
      </c>
      <c r="E38">
        <v>800.11302576489004</v>
      </c>
      <c r="F38">
        <v>800.10144592223003</v>
      </c>
      <c r="G38">
        <v>253598.72681182</v>
      </c>
      <c r="H38" s="1">
        <v>7.1044750396335995E-17</v>
      </c>
      <c r="J38">
        <f t="shared" si="0"/>
        <v>1.157984266369299</v>
      </c>
    </row>
    <row r="39" spans="3:10">
      <c r="C39">
        <v>0.35</v>
      </c>
      <c r="D39" s="1">
        <v>1.0393391022899E-2</v>
      </c>
      <c r="E39">
        <v>800.10144592223003</v>
      </c>
      <c r="F39">
        <v>800.09105253121004</v>
      </c>
      <c r="G39">
        <v>227618.37499026</v>
      </c>
      <c r="H39" s="1">
        <v>1.0656858893367E-16</v>
      </c>
      <c r="J39">
        <f t="shared" si="0"/>
        <v>1.039339102289905</v>
      </c>
    </row>
    <row r="40" spans="3:10">
      <c r="C40">
        <v>0.36</v>
      </c>
      <c r="D40" s="1">
        <v>9.3285130449723003E-3</v>
      </c>
      <c r="E40">
        <v>800.09105253121004</v>
      </c>
      <c r="F40">
        <v>800.08172401816</v>
      </c>
      <c r="G40">
        <v>204299.61046227999</v>
      </c>
      <c r="H40" s="1">
        <v>7.1046601584344001E-17</v>
      </c>
      <c r="J40">
        <f t="shared" si="0"/>
        <v>0.93285130449722919</v>
      </c>
    </row>
    <row r="41" spans="3:10">
      <c r="C41">
        <v>0.37</v>
      </c>
      <c r="D41" s="1">
        <v>8.3727489957256002E-3</v>
      </c>
      <c r="E41">
        <v>800.08172401816</v>
      </c>
      <c r="F41">
        <v>800.07335126915996</v>
      </c>
      <c r="G41">
        <v>183369.76653597999</v>
      </c>
      <c r="H41" s="1">
        <v>3.5523693758620003E-17</v>
      </c>
      <c r="J41">
        <f t="shared" si="0"/>
        <v>0.83727489957255929</v>
      </c>
    </row>
    <row r="42" spans="3:10">
      <c r="C42">
        <v>0.38</v>
      </c>
      <c r="D42" s="1">
        <v>7.5149165482923004E-3</v>
      </c>
      <c r="E42">
        <v>800.07335126915996</v>
      </c>
      <c r="F42">
        <v>800.06583635261995</v>
      </c>
      <c r="G42">
        <v>164584.10937192</v>
      </c>
      <c r="H42" s="1">
        <v>0</v>
      </c>
      <c r="J42">
        <f t="shared" si="0"/>
        <v>0.75149165482922942</v>
      </c>
    </row>
    <row r="43" spans="3:10">
      <c r="C43">
        <v>0.39</v>
      </c>
      <c r="D43" s="1">
        <v>6.7449797331517996E-3</v>
      </c>
      <c r="E43">
        <v>800.06583635261995</v>
      </c>
      <c r="F43">
        <v>800.05909137287995</v>
      </c>
      <c r="G43">
        <v>147722.97655319</v>
      </c>
      <c r="H43" s="1">
        <v>0</v>
      </c>
      <c r="J43">
        <f t="shared" si="0"/>
        <v>0.67449797331517936</v>
      </c>
    </row>
    <row r="44" spans="3:10">
      <c r="C44">
        <v>0.4</v>
      </c>
      <c r="D44" s="1">
        <v>6.0539313495600001E-3</v>
      </c>
      <c r="E44">
        <v>800.05909137287995</v>
      </c>
      <c r="F44">
        <v>800.05303744153002</v>
      </c>
      <c r="G44">
        <v>132589.20876159001</v>
      </c>
      <c r="H44" s="1">
        <v>1.0657394160793999E-16</v>
      </c>
      <c r="J44">
        <f t="shared" si="0"/>
        <v>0.60539313495599945</v>
      </c>
    </row>
    <row r="45" spans="3:10">
      <c r="C45">
        <v>0.41</v>
      </c>
      <c r="D45" s="1">
        <v>5.4336874521586998E-3</v>
      </c>
      <c r="E45">
        <v>800.05303744153002</v>
      </c>
      <c r="F45">
        <v>800.04760375408</v>
      </c>
      <c r="G45">
        <v>119005.84453513</v>
      </c>
      <c r="H45" s="1">
        <v>7.1049804490214998E-17</v>
      </c>
      <c r="J45">
        <f t="shared" si="0"/>
        <v>0.54336874521587253</v>
      </c>
    </row>
    <row r="46" spans="3:10">
      <c r="C46">
        <v>0.42</v>
      </c>
      <c r="D46" s="1">
        <v>4.8769926703237003E-3</v>
      </c>
      <c r="E46">
        <v>800.04760375408</v>
      </c>
      <c r="F46">
        <v>800.04272676140999</v>
      </c>
      <c r="G46">
        <v>106814.05116613</v>
      </c>
      <c r="H46" s="1">
        <v>7.1050262321746998E-17</v>
      </c>
      <c r="J46">
        <f t="shared" si="0"/>
        <v>0.4876992670323696</v>
      </c>
    </row>
    <row r="47" spans="3:10">
      <c r="C47">
        <v>0.43</v>
      </c>
      <c r="D47" s="1">
        <v>4.3773352458788004E-3</v>
      </c>
      <c r="E47">
        <v>800.04272676140999</v>
      </c>
      <c r="F47">
        <v>800.03834942617004</v>
      </c>
      <c r="G47">
        <v>95871.267550931996</v>
      </c>
      <c r="H47" s="1">
        <v>3.5525336626220002E-17</v>
      </c>
      <c r="J47">
        <f t="shared" si="0"/>
        <v>0.43773352458787967</v>
      </c>
    </row>
    <row r="48" spans="3:10">
      <c r="C48">
        <v>0.44</v>
      </c>
      <c r="D48" s="1">
        <v>3.9288707898821997E-3</v>
      </c>
      <c r="E48">
        <v>800.03834942617004</v>
      </c>
      <c r="F48">
        <v>800.03442055538005</v>
      </c>
      <c r="G48">
        <v>86049.537280485005</v>
      </c>
      <c r="H48" s="1">
        <v>0</v>
      </c>
      <c r="J48">
        <f t="shared" si="0"/>
        <v>0.39288707898821962</v>
      </c>
    </row>
    <row r="49" spans="3:10">
      <c r="C49">
        <v>0.45</v>
      </c>
      <c r="D49" s="1">
        <v>3.5263538624760002E-3</v>
      </c>
      <c r="E49">
        <v>800.03442055538005</v>
      </c>
      <c r="F49">
        <v>800.03089420151002</v>
      </c>
      <c r="G49">
        <v>77234.012488791996</v>
      </c>
      <c r="H49" s="1">
        <v>3.5525686568267E-17</v>
      </c>
      <c r="J49">
        <f t="shared" si="0"/>
        <v>0.35263538624759971</v>
      </c>
    </row>
    <row r="50" spans="3:10">
      <c r="C50">
        <v>0.46</v>
      </c>
      <c r="D50" s="1">
        <v>3.1650765718952002E-3</v>
      </c>
      <c r="E50">
        <v>800.03089420151002</v>
      </c>
      <c r="F50">
        <v>800.02772912494004</v>
      </c>
      <c r="G50">
        <v>69321.610966028005</v>
      </c>
      <c r="H50" s="1">
        <v>0</v>
      </c>
      <c r="J50">
        <f t="shared" si="0"/>
        <v>0.31650765718951973</v>
      </c>
    </row>
    <row r="51" spans="3:10">
      <c r="C51">
        <v>0.47</v>
      </c>
      <c r="D51" s="1">
        <v>2.8408134716190001E-3</v>
      </c>
      <c r="E51">
        <v>800.02772912494004</v>
      </c>
      <c r="F51">
        <v>800.02488831147002</v>
      </c>
      <c r="G51">
        <v>62219.810836318997</v>
      </c>
      <c r="H51" s="1">
        <v>0</v>
      </c>
      <c r="J51">
        <f t="shared" si="0"/>
        <v>0.28408134716190131</v>
      </c>
    </row>
    <row r="52" spans="3:10">
      <c r="C52">
        <v>0.48</v>
      </c>
      <c r="D52" s="1">
        <v>2.5497721090270999E-3</v>
      </c>
      <c r="E52">
        <v>800.02488831147002</v>
      </c>
      <c r="F52">
        <v>800.02233853936002</v>
      </c>
      <c r="G52">
        <v>55845.568711298001</v>
      </c>
      <c r="H52" s="1">
        <v>0</v>
      </c>
      <c r="J52">
        <f t="shared" si="0"/>
        <v>0.25497721090270975</v>
      </c>
    </row>
    <row r="53" spans="3:10">
      <c r="C53">
        <v>0.49</v>
      </c>
      <c r="D53" s="1">
        <v>2.2885486452786999E-3</v>
      </c>
      <c r="E53">
        <v>800.02233853936002</v>
      </c>
      <c r="F53">
        <v>800.02004999072005</v>
      </c>
      <c r="G53">
        <v>50124.348669526</v>
      </c>
      <c r="H53" s="1">
        <v>7.1052391196996995E-17</v>
      </c>
      <c r="J53">
        <f t="shared" si="0"/>
        <v>0.22885486452786979</v>
      </c>
    </row>
    <row r="54" spans="3:10">
      <c r="C54">
        <v>0.5</v>
      </c>
      <c r="D54" s="1">
        <v>2.0540880259588001E-3</v>
      </c>
      <c r="E54">
        <v>800.02004999072005</v>
      </c>
      <c r="F54">
        <v>800.01799590269002</v>
      </c>
      <c r="G54">
        <v>44989.250710576001</v>
      </c>
      <c r="H54" s="1">
        <v>0</v>
      </c>
      <c r="J54">
        <f t="shared" si="0"/>
        <v>0.20540880259587982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59"/>
  <sheetViews>
    <sheetView workbookViewId="0">
      <selection activeCell="D9" sqref="D9"/>
    </sheetView>
  </sheetViews>
  <sheetFormatPr defaultRowHeight="14.4"/>
  <cols>
    <col min="4" max="4" width="11.44140625" customWidth="1"/>
  </cols>
  <sheetData>
    <row r="2" spans="3:7">
      <c r="C2" t="s">
        <v>22</v>
      </c>
      <c r="D2">
        <v>1000</v>
      </c>
    </row>
    <row r="3" spans="3:7">
      <c r="C3" t="s">
        <v>21</v>
      </c>
      <c r="D3" s="1">
        <v>2000000000</v>
      </c>
    </row>
    <row r="4" spans="3:7">
      <c r="D4" s="1"/>
    </row>
    <row r="5" spans="3:7">
      <c r="C5" t="s">
        <v>24</v>
      </c>
      <c r="D5">
        <v>0</v>
      </c>
      <c r="F5" t="s">
        <v>26</v>
      </c>
      <c r="G5" s="1">
        <f>$D$2*EXP(D5/$D$3)</f>
        <v>1000</v>
      </c>
    </row>
    <row r="6" spans="3:7">
      <c r="C6" t="s">
        <v>25</v>
      </c>
      <c r="D6" s="1">
        <v>10000000</v>
      </c>
      <c r="F6" t="s">
        <v>27</v>
      </c>
      <c r="G6" s="1">
        <f>$D$2*EXP(D6/$D$3)</f>
        <v>1005.012520859401</v>
      </c>
    </row>
    <row r="8" spans="3:7">
      <c r="C8" t="s">
        <v>28</v>
      </c>
      <c r="D8" s="1">
        <v>1</v>
      </c>
    </row>
    <row r="9" spans="3:7">
      <c r="C9" t="s">
        <v>28</v>
      </c>
      <c r="D9">
        <v>300</v>
      </c>
    </row>
    <row r="11" spans="3:7">
      <c r="C11" t="s">
        <v>29</v>
      </c>
      <c r="D11" t="s">
        <v>30</v>
      </c>
      <c r="E11" t="s">
        <v>31</v>
      </c>
    </row>
    <row r="12" spans="3:7">
      <c r="C12">
        <v>0.1</v>
      </c>
      <c r="D12" s="1">
        <f>$G$5+($G$6-$G$5)*LN(C12/$D$8)/LN($D$9/$D$8)</f>
        <v>997.97647335597696</v>
      </c>
      <c r="E12" s="1">
        <f>$D$3*LN(D12/$D$2)</f>
        <v>-4051153.4802910741</v>
      </c>
    </row>
    <row r="13" spans="3:7">
      <c r="C13">
        <v>1</v>
      </c>
      <c r="D13" s="1">
        <f>$G$5+($G$6-$G$5)*LN(C13/$D$8)/LN($D$9/$D$8)</f>
        <v>1000</v>
      </c>
      <c r="E13" s="1">
        <f>$D$3*LN(D13/$D$2)</f>
        <v>0</v>
      </c>
    </row>
    <row r="14" spans="3:7">
      <c r="C14">
        <f>C13+1</f>
        <v>2</v>
      </c>
      <c r="D14" s="1">
        <f t="shared" ref="D14:D59" si="0">$G$5+($G$6-$G$5)*LN(C14/$D$8)/LN($D$9/$D$8)</f>
        <v>1000.6091422168762</v>
      </c>
      <c r="E14" s="1">
        <f t="shared" ref="E14:E59" si="1">$D$3*LN(D14/$D$2)</f>
        <v>1217913.5301262841</v>
      </c>
    </row>
    <row r="15" spans="3:7">
      <c r="C15">
        <f t="shared" ref="C15:C20" si="2">C14+1</f>
        <v>3</v>
      </c>
      <c r="D15" s="1">
        <f t="shared" si="0"/>
        <v>1000.9654675713549</v>
      </c>
      <c r="E15" s="1">
        <f t="shared" si="1"/>
        <v>1930003.6146036</v>
      </c>
    </row>
    <row r="16" spans="3:7">
      <c r="C16">
        <f t="shared" si="2"/>
        <v>4</v>
      </c>
      <c r="D16" s="1">
        <f t="shared" si="0"/>
        <v>1001.2182844337524</v>
      </c>
      <c r="E16" s="1">
        <f t="shared" si="1"/>
        <v>2435085.8549086973</v>
      </c>
    </row>
    <row r="17" spans="3:5">
      <c r="C17">
        <f t="shared" si="2"/>
        <v>5</v>
      </c>
      <c r="D17" s="1">
        <f t="shared" si="0"/>
        <v>1001.4143844271468</v>
      </c>
      <c r="E17" s="1">
        <f t="shared" si="1"/>
        <v>2826770.2552887816</v>
      </c>
    </row>
    <row r="18" spans="3:5">
      <c r="C18">
        <f t="shared" si="2"/>
        <v>6</v>
      </c>
      <c r="D18" s="1">
        <f t="shared" si="0"/>
        <v>1001.5746097882311</v>
      </c>
      <c r="E18" s="1">
        <f t="shared" si="1"/>
        <v>3146742.7801281768</v>
      </c>
    </row>
    <row r="19" spans="3:5">
      <c r="C19">
        <f t="shared" si="2"/>
        <v>7</v>
      </c>
      <c r="D19" s="1">
        <f t="shared" si="0"/>
        <v>1001.7100784007805</v>
      </c>
      <c r="E19" s="1">
        <f t="shared" si="1"/>
        <v>3417235.7630864112</v>
      </c>
    </row>
    <row r="20" spans="3:5">
      <c r="C20">
        <f t="shared" si="2"/>
        <v>8</v>
      </c>
      <c r="D20" s="1">
        <f t="shared" si="0"/>
        <v>1001.8274266506286</v>
      </c>
      <c r="E20" s="1">
        <f t="shared" si="1"/>
        <v>3651517.8759723222</v>
      </c>
    </row>
    <row r="21" spans="3:5">
      <c r="C21">
        <f>C20+2</f>
        <v>10</v>
      </c>
      <c r="D21" s="1">
        <f t="shared" si="0"/>
        <v>1002.023526644023</v>
      </c>
      <c r="E21" s="1">
        <f t="shared" si="1"/>
        <v>4042964.1433664234</v>
      </c>
    </row>
    <row r="22" spans="3:5">
      <c r="C22">
        <f t="shared" ref="C22:C26" si="3">C21+2</f>
        <v>12</v>
      </c>
      <c r="D22" s="1">
        <f t="shared" si="0"/>
        <v>1002.1837520051073</v>
      </c>
      <c r="E22" s="1">
        <f t="shared" si="1"/>
        <v>4362742.1685889103</v>
      </c>
    </row>
    <row r="23" spans="3:5">
      <c r="C23">
        <f t="shared" si="3"/>
        <v>14</v>
      </c>
      <c r="D23" s="1">
        <f t="shared" si="0"/>
        <v>1002.3192206176567</v>
      </c>
      <c r="E23" s="1">
        <f t="shared" si="1"/>
        <v>4633070.7529928926</v>
      </c>
    </row>
    <row r="24" spans="3:5">
      <c r="C24">
        <f t="shared" si="3"/>
        <v>16</v>
      </c>
      <c r="D24" s="1">
        <f t="shared" si="0"/>
        <v>1002.4365688675048</v>
      </c>
      <c r="E24" s="1">
        <f t="shared" si="1"/>
        <v>4867210.4932994237</v>
      </c>
    </row>
    <row r="25" spans="3:5">
      <c r="C25">
        <f t="shared" si="3"/>
        <v>18</v>
      </c>
      <c r="D25" s="1">
        <f t="shared" si="0"/>
        <v>1002.5400773595861</v>
      </c>
      <c r="E25" s="1">
        <f t="shared" si="1"/>
        <v>5073713.6311150817</v>
      </c>
    </row>
    <row r="26" spans="3:5">
      <c r="C26">
        <f t="shared" si="3"/>
        <v>20</v>
      </c>
      <c r="D26" s="1">
        <f t="shared" si="0"/>
        <v>1002.6326688608992</v>
      </c>
      <c r="E26" s="1">
        <f t="shared" si="1"/>
        <v>5258418.9170882283</v>
      </c>
    </row>
    <row r="27" spans="3:5">
      <c r="C27">
        <f>C26+5</f>
        <v>25</v>
      </c>
      <c r="D27" s="1">
        <f t="shared" si="0"/>
        <v>1002.8287688542937</v>
      </c>
      <c r="E27" s="1">
        <f t="shared" si="1"/>
        <v>5649550.833826025</v>
      </c>
    </row>
    <row r="28" spans="3:5">
      <c r="C28">
        <f t="shared" ref="C28:C32" si="4">C27+5</f>
        <v>30</v>
      </c>
      <c r="D28" s="1">
        <f t="shared" si="0"/>
        <v>1002.9889942153779</v>
      </c>
      <c r="E28" s="1">
        <f t="shared" si="1"/>
        <v>5969072.1071444629</v>
      </c>
    </row>
    <row r="29" spans="3:5">
      <c r="C29">
        <f t="shared" si="4"/>
        <v>35</v>
      </c>
      <c r="D29" s="1">
        <f t="shared" si="0"/>
        <v>1003.1244628279273</v>
      </c>
      <c r="E29" s="1">
        <f t="shared" si="1"/>
        <v>6239183.6749218907</v>
      </c>
    </row>
    <row r="30" spans="3:5">
      <c r="C30">
        <f t="shared" si="4"/>
        <v>40</v>
      </c>
      <c r="D30" s="1">
        <f t="shared" si="0"/>
        <v>1003.2418110777754</v>
      </c>
      <c r="E30" s="1">
        <f t="shared" si="1"/>
        <v>6473135.4742678124</v>
      </c>
    </row>
    <row r="31" spans="3:5">
      <c r="C31">
        <f t="shared" si="4"/>
        <v>45</v>
      </c>
      <c r="D31" s="1">
        <f t="shared" si="0"/>
        <v>1003.3453195698567</v>
      </c>
      <c r="E31" s="1">
        <f t="shared" si="1"/>
        <v>6679472.8729128372</v>
      </c>
    </row>
    <row r="32" spans="3:5">
      <c r="C32">
        <f t="shared" si="4"/>
        <v>50</v>
      </c>
      <c r="D32" s="1">
        <f t="shared" si="0"/>
        <v>1003.4379110711699</v>
      </c>
      <c r="E32" s="1">
        <f t="shared" si="1"/>
        <v>6864029.9291313533</v>
      </c>
    </row>
    <row r="33" spans="3:5">
      <c r="C33">
        <f t="shared" ref="C33:C59" si="5">C32+10</f>
        <v>60</v>
      </c>
      <c r="D33" s="1">
        <f t="shared" si="0"/>
        <v>1003.5981364322541</v>
      </c>
      <c r="E33" s="1">
        <f t="shared" si="1"/>
        <v>7183357.2508779885</v>
      </c>
    </row>
    <row r="34" spans="3:5">
      <c r="C34">
        <f t="shared" si="5"/>
        <v>70</v>
      </c>
      <c r="D34" s="1">
        <f t="shared" si="0"/>
        <v>1003.7336050448035</v>
      </c>
      <c r="E34" s="1">
        <f t="shared" si="1"/>
        <v>7453304.8832616787</v>
      </c>
    </row>
    <row r="35" spans="3:5">
      <c r="C35">
        <f t="shared" si="5"/>
        <v>80</v>
      </c>
      <c r="D35" s="1">
        <f t="shared" si="0"/>
        <v>1003.8509532946516</v>
      </c>
      <c r="E35" s="1">
        <f t="shared" si="1"/>
        <v>7687114.7110852264</v>
      </c>
    </row>
    <row r="36" spans="3:5">
      <c r="C36">
        <f t="shared" si="5"/>
        <v>90</v>
      </c>
      <c r="D36" s="1">
        <f t="shared" si="0"/>
        <v>1003.9544617867328</v>
      </c>
      <c r="E36" s="1">
        <f t="shared" si="1"/>
        <v>7893326.9095293628</v>
      </c>
    </row>
    <row r="37" spans="3:5">
      <c r="C37">
        <f t="shared" si="5"/>
        <v>100</v>
      </c>
      <c r="D37" s="1">
        <f t="shared" si="0"/>
        <v>1004.0470532880461</v>
      </c>
      <c r="E37" s="1">
        <f t="shared" si="1"/>
        <v>8077771.9922322417</v>
      </c>
    </row>
    <row r="38" spans="3:5">
      <c r="C38">
        <f t="shared" si="5"/>
        <v>110</v>
      </c>
      <c r="D38" s="1">
        <f t="shared" si="0"/>
        <v>1004.1308124893313</v>
      </c>
      <c r="E38" s="1">
        <f t="shared" si="1"/>
        <v>8244608.2127905702</v>
      </c>
    </row>
    <row r="39" spans="3:5">
      <c r="C39">
        <f t="shared" si="5"/>
        <v>120</v>
      </c>
      <c r="D39" s="1">
        <f t="shared" si="0"/>
        <v>1004.2072786491303</v>
      </c>
      <c r="E39" s="1">
        <f t="shared" si="1"/>
        <v>8396905.5977245048</v>
      </c>
    </row>
    <row r="40" spans="3:5">
      <c r="C40">
        <f t="shared" si="5"/>
        <v>130</v>
      </c>
      <c r="D40" s="1">
        <f t="shared" si="0"/>
        <v>1004.2776206973482</v>
      </c>
      <c r="E40" s="1">
        <f t="shared" si="1"/>
        <v>8536995.3704076521</v>
      </c>
    </row>
    <row r="41" spans="3:5">
      <c r="C41">
        <f t="shared" si="5"/>
        <v>140</v>
      </c>
      <c r="D41" s="1">
        <f t="shared" si="0"/>
        <v>1004.3427472616797</v>
      </c>
      <c r="E41" s="1">
        <f t="shared" si="1"/>
        <v>8666689.4935842268</v>
      </c>
    </row>
    <row r="42" spans="3:5">
      <c r="C42">
        <f t="shared" si="5"/>
        <v>150</v>
      </c>
      <c r="D42" s="1">
        <f t="shared" si="0"/>
        <v>1004.4033786425248</v>
      </c>
      <c r="E42" s="1">
        <f t="shared" si="1"/>
        <v>8787424.2745137606</v>
      </c>
    </row>
    <row r="43" spans="3:5">
      <c r="C43">
        <f t="shared" si="5"/>
        <v>160</v>
      </c>
      <c r="D43" s="1">
        <f t="shared" si="0"/>
        <v>1004.4600955115278</v>
      </c>
      <c r="E43" s="1">
        <f t="shared" si="1"/>
        <v>8900357.5220891554</v>
      </c>
    </row>
    <row r="44" spans="3:5">
      <c r="C44">
        <f t="shared" si="5"/>
        <v>170</v>
      </c>
      <c r="D44" s="1">
        <f t="shared" si="0"/>
        <v>1004.5133728205413</v>
      </c>
      <c r="E44" s="1">
        <f t="shared" si="1"/>
        <v>9006436.1933427565</v>
      </c>
    </row>
    <row r="45" spans="3:5">
      <c r="C45">
        <f t="shared" si="5"/>
        <v>180</v>
      </c>
      <c r="D45" s="1">
        <f t="shared" si="0"/>
        <v>1004.563604003609</v>
      </c>
      <c r="E45" s="1">
        <f t="shared" si="1"/>
        <v>9106444.6721767597</v>
      </c>
    </row>
    <row r="46" spans="3:5">
      <c r="C46">
        <f t="shared" si="5"/>
        <v>190</v>
      </c>
      <c r="D46" s="1">
        <f t="shared" si="0"/>
        <v>1004.6111186266915</v>
      </c>
      <c r="E46" s="1">
        <f t="shared" si="1"/>
        <v>9201039.9755243044</v>
      </c>
    </row>
    <row r="47" spans="3:5">
      <c r="C47">
        <f t="shared" si="5"/>
        <v>200</v>
      </c>
      <c r="D47" s="1">
        <f t="shared" si="0"/>
        <v>1004.6561955049223</v>
      </c>
      <c r="E47" s="1">
        <f t="shared" si="1"/>
        <v>9290777.9171536155</v>
      </c>
    </row>
    <row r="48" spans="3:5">
      <c r="C48">
        <f t="shared" si="5"/>
        <v>210</v>
      </c>
      <c r="D48" s="1">
        <f t="shared" si="0"/>
        <v>1004.6990726161584</v>
      </c>
      <c r="E48" s="1">
        <f t="shared" si="1"/>
        <v>9376132.8803558871</v>
      </c>
    </row>
    <row r="49" spans="3:5">
      <c r="C49">
        <f t="shared" si="5"/>
        <v>220</v>
      </c>
      <c r="D49" s="1">
        <f t="shared" si="0"/>
        <v>1004.7399547062075</v>
      </c>
      <c r="E49" s="1">
        <f t="shared" si="1"/>
        <v>9457512.9859451801</v>
      </c>
    </row>
    <row r="50" spans="3:5">
      <c r="C50">
        <f t="shared" si="5"/>
        <v>230</v>
      </c>
      <c r="D50" s="1">
        <f t="shared" si="0"/>
        <v>1004.7790192021124</v>
      </c>
      <c r="E50" s="1">
        <f t="shared" si="1"/>
        <v>9535271.8852979038</v>
      </c>
    </row>
    <row r="51" spans="3:5">
      <c r="C51">
        <f t="shared" si="5"/>
        <v>240</v>
      </c>
      <c r="D51" s="1">
        <f t="shared" si="0"/>
        <v>1004.8164208660065</v>
      </c>
      <c r="E51" s="1">
        <f t="shared" si="1"/>
        <v>9609718.0412804987</v>
      </c>
    </row>
    <row r="52" spans="3:5">
      <c r="C52">
        <f t="shared" si="5"/>
        <v>250</v>
      </c>
      <c r="D52" s="1">
        <f t="shared" si="0"/>
        <v>1004.8522954983167</v>
      </c>
      <c r="E52" s="1">
        <f t="shared" si="1"/>
        <v>9681122.1130502447</v>
      </c>
    </row>
    <row r="53" spans="3:5">
      <c r="C53">
        <f t="shared" si="5"/>
        <v>260</v>
      </c>
      <c r="D53" s="1">
        <f t="shared" si="0"/>
        <v>1004.8867629142244</v>
      </c>
      <c r="E53" s="1">
        <f t="shared" si="1"/>
        <v>9749722.8913786113</v>
      </c>
    </row>
    <row r="54" spans="3:5">
      <c r="C54">
        <f t="shared" si="5"/>
        <v>270</v>
      </c>
      <c r="D54" s="1">
        <f t="shared" si="0"/>
        <v>1004.9199293580879</v>
      </c>
      <c r="E54" s="1">
        <f t="shared" si="1"/>
        <v>9815732.1130496599</v>
      </c>
    </row>
    <row r="55" spans="3:5">
      <c r="C55">
        <f t="shared" si="5"/>
        <v>280</v>
      </c>
      <c r="D55" s="1">
        <f t="shared" si="0"/>
        <v>1004.9518894785559</v>
      </c>
      <c r="E55" s="1">
        <f t="shared" si="1"/>
        <v>9879338.399124369</v>
      </c>
    </row>
    <row r="56" spans="3:5">
      <c r="C56">
        <f t="shared" si="5"/>
        <v>290</v>
      </c>
      <c r="D56" s="1">
        <f t="shared" si="0"/>
        <v>1004.9827279569375</v>
      </c>
      <c r="E56" s="1">
        <f t="shared" si="1"/>
        <v>9940710.5017121769</v>
      </c>
    </row>
    <row r="57" spans="3:5">
      <c r="C57">
        <f t="shared" si="5"/>
        <v>300</v>
      </c>
      <c r="D57" s="1">
        <f t="shared" si="0"/>
        <v>1005.012520859401</v>
      </c>
      <c r="E57" s="1">
        <f t="shared" si="1"/>
        <v>9999999.9999997932</v>
      </c>
    </row>
    <row r="58" spans="3:5">
      <c r="C58">
        <f t="shared" si="5"/>
        <v>310</v>
      </c>
      <c r="D58" s="1">
        <f t="shared" si="0"/>
        <v>1005.0413367673719</v>
      </c>
      <c r="E58" s="1">
        <f t="shared" si="1"/>
        <v>10057343.553981729</v>
      </c>
    </row>
    <row r="59" spans="3:5">
      <c r="C59">
        <f t="shared" si="5"/>
        <v>320</v>
      </c>
      <c r="D59" s="1">
        <f t="shared" si="0"/>
        <v>1005.069237728404</v>
      </c>
      <c r="E59" s="1">
        <f t="shared" si="1"/>
        <v>10112864.800201757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25"/>
  <sheetViews>
    <sheetView workbookViewId="0">
      <selection activeCell="F9" sqref="F9"/>
    </sheetView>
  </sheetViews>
  <sheetFormatPr defaultRowHeight="14.4"/>
  <sheetData>
    <row r="2" spans="3:6">
      <c r="C2" t="s">
        <v>6</v>
      </c>
      <c r="D2" s="1">
        <v>9.9999999999999998E-13</v>
      </c>
    </row>
    <row r="3" spans="3:6">
      <c r="C3" t="s">
        <v>9</v>
      </c>
      <c r="D3">
        <v>2</v>
      </c>
    </row>
    <row r="4" spans="3:6">
      <c r="C4" t="s">
        <v>8</v>
      </c>
      <c r="D4">
        <v>0.1</v>
      </c>
    </row>
    <row r="5" spans="3:6">
      <c r="C5" t="s">
        <v>10</v>
      </c>
      <c r="D5">
        <v>1</v>
      </c>
    </row>
    <row r="7" spans="3:6">
      <c r="C7" t="s">
        <v>7</v>
      </c>
      <c r="D7">
        <f>0.28*SQRT(D3^2+D3^2)/2</f>
        <v>0.39597979746446665</v>
      </c>
    </row>
    <row r="8" spans="3:6">
      <c r="C8" t="s">
        <v>11</v>
      </c>
      <c r="D8" s="1">
        <f>2*PI()*SQRT(D2^2)*D5/LN(D7/D4)</f>
        <v>4.5656279846757229E-12</v>
      </c>
      <c r="F8" s="1"/>
    </row>
    <row r="10" spans="3:6">
      <c r="C10" t="s">
        <v>12</v>
      </c>
      <c r="D10">
        <v>1000</v>
      </c>
    </row>
    <row r="11" spans="3:6">
      <c r="C11" t="s">
        <v>13</v>
      </c>
      <c r="D11" s="1">
        <v>1E-3</v>
      </c>
    </row>
    <row r="13" spans="3:6">
      <c r="C13" t="s">
        <v>14</v>
      </c>
      <c r="D13" t="s">
        <v>15</v>
      </c>
    </row>
    <row r="14" spans="3:6">
      <c r="C14">
        <v>0</v>
      </c>
      <c r="D14" s="1">
        <f>$D$8*$D$10/$D$11*C14</f>
        <v>0</v>
      </c>
    </row>
    <row r="15" spans="3:6">
      <c r="C15">
        <f>C14+1000000</f>
        <v>1000000</v>
      </c>
      <c r="D15" s="1">
        <f t="shared" ref="D15:D24" si="0">$D$8*$D$10/$D$11*C15</f>
        <v>4.5656279846757233</v>
      </c>
    </row>
    <row r="16" spans="3:6">
      <c r="C16">
        <f t="shared" ref="C16:C24" si="1">C15+1000000</f>
        <v>2000000</v>
      </c>
      <c r="D16" s="1">
        <f t="shared" si="0"/>
        <v>9.1312559693514466</v>
      </c>
    </row>
    <row r="17" spans="3:4">
      <c r="C17">
        <f t="shared" si="1"/>
        <v>3000000</v>
      </c>
      <c r="D17" s="1">
        <f t="shared" si="0"/>
        <v>13.696883954027168</v>
      </c>
    </row>
    <row r="18" spans="3:4">
      <c r="C18">
        <f t="shared" si="1"/>
        <v>4000000</v>
      </c>
      <c r="D18" s="1">
        <f t="shared" si="0"/>
        <v>18.262511938702893</v>
      </c>
    </row>
    <row r="19" spans="3:4">
      <c r="C19">
        <f t="shared" si="1"/>
        <v>5000000</v>
      </c>
      <c r="D19" s="1">
        <f t="shared" si="0"/>
        <v>22.828139923378615</v>
      </c>
    </row>
    <row r="20" spans="3:4">
      <c r="C20">
        <f t="shared" si="1"/>
        <v>6000000</v>
      </c>
      <c r="D20" s="1">
        <f t="shared" si="0"/>
        <v>27.393767908054336</v>
      </c>
    </row>
    <row r="21" spans="3:4">
      <c r="C21">
        <f t="shared" si="1"/>
        <v>7000000</v>
      </c>
      <c r="D21" s="1">
        <f t="shared" si="0"/>
        <v>31.959395892730061</v>
      </c>
    </row>
    <row r="22" spans="3:4">
      <c r="C22">
        <f t="shared" si="1"/>
        <v>8000000</v>
      </c>
      <c r="D22" s="1">
        <f t="shared" si="0"/>
        <v>36.525023877405786</v>
      </c>
    </row>
    <row r="23" spans="3:4">
      <c r="C23">
        <f t="shared" si="1"/>
        <v>9000000</v>
      </c>
      <c r="D23" s="1">
        <f t="shared" si="0"/>
        <v>41.090651862081508</v>
      </c>
    </row>
    <row r="24" spans="3:4">
      <c r="C24">
        <f t="shared" si="1"/>
        <v>10000000</v>
      </c>
      <c r="D24" s="1">
        <f t="shared" si="0"/>
        <v>45.656279846757229</v>
      </c>
    </row>
    <row r="25" spans="3:4"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J54"/>
  <sheetViews>
    <sheetView workbookViewId="0">
      <selection activeCell="C3" sqref="C3"/>
    </sheetView>
  </sheetViews>
  <sheetFormatPr defaultRowHeight="14.4"/>
  <cols>
    <col min="3" max="3" width="5" customWidth="1"/>
    <col min="4" max="4" width="12.6640625" bestFit="1" customWidth="1"/>
    <col min="5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-0.40998842540244002</v>
      </c>
      <c r="E5">
        <v>800</v>
      </c>
      <c r="F5">
        <v>800.40998842541001</v>
      </c>
      <c r="G5">
        <v>1024708.5118102001</v>
      </c>
      <c r="H5" s="1">
        <v>3.2321412348986999E-15</v>
      </c>
      <c r="J5">
        <f>(D5)/(C5-C4)</f>
        <v>-40.998842540243999</v>
      </c>
    </row>
    <row r="6" spans="3:10">
      <c r="C6">
        <v>0.02</v>
      </c>
      <c r="D6">
        <v>-0.36814680288333002</v>
      </c>
      <c r="E6">
        <v>800.40998842541001</v>
      </c>
      <c r="F6">
        <v>800.77813522830002</v>
      </c>
      <c r="G6">
        <v>1944392.5987422999</v>
      </c>
      <c r="H6" s="1">
        <v>2.0945457084298E-15</v>
      </c>
      <c r="J6">
        <f t="shared" ref="J6:J54" si="0">(D6)/(C6-C5)</f>
        <v>-36.814680288333001</v>
      </c>
    </row>
    <row r="7" spans="3:10">
      <c r="C7">
        <v>0.03</v>
      </c>
      <c r="D7" s="1">
        <v>-0.33056057214617002</v>
      </c>
      <c r="E7">
        <v>800.77813522830002</v>
      </c>
      <c r="F7">
        <v>801.10869580045005</v>
      </c>
      <c r="G7">
        <v>2769820.6388253001</v>
      </c>
      <c r="H7" s="1">
        <v>1.4194116028609E-15</v>
      </c>
      <c r="J7">
        <f t="shared" si="0"/>
        <v>-33.056057214617006</v>
      </c>
    </row>
    <row r="8" spans="3:10">
      <c r="C8">
        <v>0.04</v>
      </c>
      <c r="D8" s="1">
        <v>-0.29679982585512998</v>
      </c>
      <c r="E8">
        <v>801.10869580045005</v>
      </c>
      <c r="F8">
        <v>801.40549562630997</v>
      </c>
      <c r="G8">
        <v>3510656.0856237998</v>
      </c>
      <c r="H8" s="1">
        <v>8.8678495274664001E-16</v>
      </c>
      <c r="J8">
        <f t="shared" si="0"/>
        <v>-29.679982585512992</v>
      </c>
    </row>
    <row r="9" spans="3:10">
      <c r="C9">
        <v>0.05</v>
      </c>
      <c r="D9" s="1">
        <v>-0.26647752783385997</v>
      </c>
      <c r="E9">
        <v>801.40549562630997</v>
      </c>
      <c r="F9">
        <v>801.67197315415001</v>
      </c>
      <c r="G9">
        <v>4175571.0020384998</v>
      </c>
      <c r="H9" s="1">
        <v>5.3188401653526003E-16</v>
      </c>
      <c r="J9">
        <f t="shared" si="0"/>
        <v>-26.647752783385993</v>
      </c>
    </row>
    <row r="10" spans="3:10">
      <c r="C10">
        <v>0.06</v>
      </c>
      <c r="D10" s="1">
        <v>-0.23924534779307999</v>
      </c>
      <c r="E10">
        <v>801.67197315415001</v>
      </c>
      <c r="F10">
        <v>801.91121850193997</v>
      </c>
      <c r="G10">
        <v>4772347.8972174004</v>
      </c>
      <c r="H10" s="1">
        <v>3.8992526906142998E-16</v>
      </c>
      <c r="J10">
        <f t="shared" si="0"/>
        <v>-23.924534779308011</v>
      </c>
    </row>
    <row r="11" spans="3:10">
      <c r="C11">
        <v>7.0000000000000007E-2</v>
      </c>
      <c r="D11" s="1">
        <v>-0.21478987897672</v>
      </c>
      <c r="E11">
        <v>801.91121850193997</v>
      </c>
      <c r="F11">
        <v>802.12600838091998</v>
      </c>
      <c r="G11">
        <v>5307971.0776810003</v>
      </c>
      <c r="H11" s="1">
        <v>2.8350174376575001E-16</v>
      </c>
      <c r="J11">
        <f t="shared" si="0"/>
        <v>-21.478987897671981</v>
      </c>
    </row>
    <row r="12" spans="3:10">
      <c r="C12">
        <v>0.08</v>
      </c>
      <c r="D12" s="1">
        <v>-0.19282920793527</v>
      </c>
      <c r="E12">
        <v>802.12600838091998</v>
      </c>
      <c r="F12">
        <v>802.31883758884999</v>
      </c>
      <c r="G12">
        <v>5788708.5971998004</v>
      </c>
      <c r="H12" s="1">
        <v>1.4171485920153001E-16</v>
      </c>
      <c r="J12">
        <f t="shared" si="0"/>
        <v>-19.282920793527008</v>
      </c>
    </row>
    <row r="13" spans="3:10">
      <c r="C13">
        <v>0.09</v>
      </c>
      <c r="D13" s="1">
        <v>-0.17310980717086999</v>
      </c>
      <c r="E13">
        <v>802.31883758884999</v>
      </c>
      <c r="F13">
        <v>802.49194739603001</v>
      </c>
      <c r="G13">
        <v>6220185.7768454999</v>
      </c>
      <c r="H13" s="1">
        <v>0</v>
      </c>
      <c r="J13">
        <f t="shared" si="0"/>
        <v>-17.310980717087009</v>
      </c>
    </row>
    <row r="14" spans="3:10">
      <c r="C14">
        <v>0.1</v>
      </c>
      <c r="D14" s="1">
        <v>-0.15540372308554001</v>
      </c>
      <c r="E14">
        <v>802.49194739603001</v>
      </c>
      <c r="F14">
        <v>802.64735111911</v>
      </c>
      <c r="G14">
        <v>6607451.1655003997</v>
      </c>
      <c r="H14" s="1">
        <v>1.0624016042731E-16</v>
      </c>
      <c r="J14">
        <f t="shared" si="0"/>
        <v>-15.540372308553987</v>
      </c>
    </row>
    <row r="15" spans="3:10">
      <c r="C15">
        <v>0.11</v>
      </c>
      <c r="D15" s="1">
        <v>-0.13950603342845</v>
      </c>
      <c r="E15">
        <v>802.64735111911</v>
      </c>
      <c r="F15">
        <v>802.78685715254005</v>
      </c>
      <c r="G15">
        <v>6955035.7206592001</v>
      </c>
      <c r="H15" s="1">
        <v>3.5406881557609E-17</v>
      </c>
      <c r="J15">
        <f t="shared" si="0"/>
        <v>-13.950603342845007</v>
      </c>
    </row>
    <row r="16" spans="3:10">
      <c r="C16">
        <v>0.12</v>
      </c>
      <c r="D16" s="1">
        <v>-0.12523255022525001</v>
      </c>
      <c r="E16">
        <v>802.78685715254005</v>
      </c>
      <c r="F16">
        <v>802.91208970277</v>
      </c>
      <c r="G16">
        <v>7267005.9084072001</v>
      </c>
      <c r="H16" s="1">
        <v>3.5401043870729001E-17</v>
      </c>
      <c r="J16">
        <f t="shared" si="0"/>
        <v>-12.523255022525007</v>
      </c>
    </row>
    <row r="17" spans="3:10">
      <c r="C17">
        <v>0.13</v>
      </c>
      <c r="D17" s="1">
        <v>-0.11241774594015</v>
      </c>
      <c r="E17">
        <v>802.91208970277</v>
      </c>
      <c r="F17">
        <v>803.02450744870998</v>
      </c>
      <c r="G17">
        <v>7547011.3490284998</v>
      </c>
      <c r="H17" s="1">
        <v>7.0791610281046002E-17</v>
      </c>
      <c r="J17">
        <f t="shared" si="0"/>
        <v>-11.24177459401499</v>
      </c>
    </row>
    <row r="18" spans="3:10">
      <c r="C18">
        <v>0.14000000000000001</v>
      </c>
      <c r="D18" s="1">
        <v>-0.10091288234145</v>
      </c>
      <c r="E18">
        <v>803.02450744870998</v>
      </c>
      <c r="F18">
        <v>803.12542033105001</v>
      </c>
      <c r="G18">
        <v>7798327.5698343003</v>
      </c>
      <c r="H18" s="1">
        <v>0</v>
      </c>
      <c r="J18">
        <f t="shared" si="0"/>
        <v>-10.091288234144992</v>
      </c>
    </row>
    <row r="19" spans="3:10">
      <c r="C19">
        <v>0.15</v>
      </c>
      <c r="D19" s="1">
        <v>-9.0584323192721999E-2</v>
      </c>
      <c r="E19">
        <v>803.12542033105001</v>
      </c>
      <c r="F19">
        <v>803.21600465424001</v>
      </c>
      <c r="G19">
        <v>8023894.3687223997</v>
      </c>
      <c r="H19" s="1">
        <v>0</v>
      </c>
      <c r="J19">
        <f t="shared" si="0"/>
        <v>-9.0584323192722174</v>
      </c>
    </row>
    <row r="20" spans="3:10">
      <c r="C20">
        <v>0.16</v>
      </c>
      <c r="D20" s="1">
        <v>-8.1312013460558996E-2</v>
      </c>
      <c r="E20">
        <v>803.21600465424001</v>
      </c>
      <c r="F20">
        <v>803.29731666769999</v>
      </c>
      <c r="G20">
        <v>8226350.2399583003</v>
      </c>
      <c r="H20" s="1">
        <v>0</v>
      </c>
      <c r="J20">
        <f t="shared" si="0"/>
        <v>-8.1312013460558923</v>
      </c>
    </row>
    <row r="21" spans="3:10">
      <c r="C21">
        <v>0.17</v>
      </c>
      <c r="D21" s="1">
        <v>-7.2988109208799001E-2</v>
      </c>
      <c r="E21">
        <v>803.29731666769999</v>
      </c>
      <c r="F21">
        <v>803.37030477690996</v>
      </c>
      <c r="G21">
        <v>8408063.2670581993</v>
      </c>
      <c r="H21" s="1">
        <v>3.5379700257914997E-17</v>
      </c>
      <c r="J21">
        <f t="shared" si="0"/>
        <v>-7.2988109208798937</v>
      </c>
    </row>
    <row r="22" spans="3:10">
      <c r="C22">
        <v>0.18</v>
      </c>
      <c r="D22" s="1">
        <v>-6.5515743732993001E-2</v>
      </c>
      <c r="E22">
        <v>803.37030477690996</v>
      </c>
      <c r="F22">
        <v>803.43582052064005</v>
      </c>
      <c r="G22">
        <v>8571158.8458909001</v>
      </c>
      <c r="H22" s="1">
        <v>0</v>
      </c>
      <c r="J22">
        <f t="shared" si="0"/>
        <v>-6.5515743732993128</v>
      </c>
    </row>
    <row r="23" spans="3:10">
      <c r="C23">
        <v>0.19</v>
      </c>
      <c r="D23" s="1">
        <v>-5.8807916777103002E-2</v>
      </c>
      <c r="E23">
        <v>803.43582052064005</v>
      </c>
      <c r="F23">
        <v>803.49462843742003</v>
      </c>
      <c r="G23">
        <v>8717544.5636835005</v>
      </c>
      <c r="H23" s="1">
        <v>1.0612174079656E-16</v>
      </c>
      <c r="J23">
        <f t="shared" si="0"/>
        <v>-5.8807916777102953</v>
      </c>
    </row>
    <row r="24" spans="3:10">
      <c r="C24">
        <v>0.2</v>
      </c>
      <c r="D24" s="1">
        <v>-5.2786494867527997E-2</v>
      </c>
      <c r="E24">
        <v>803.49462843742003</v>
      </c>
      <c r="F24">
        <v>803.54741493229005</v>
      </c>
      <c r="G24">
        <v>8848932.5260687992</v>
      </c>
      <c r="H24" s="1">
        <v>7.0742914406416999E-17</v>
      </c>
      <c r="J24">
        <f t="shared" si="0"/>
        <v>-5.2786494867527951</v>
      </c>
    </row>
    <row r="25" spans="3:10">
      <c r="C25">
        <v>0.21</v>
      </c>
      <c r="D25" s="1">
        <v>-4.7381311900513E-2</v>
      </c>
      <c r="E25">
        <v>803.54741493229005</v>
      </c>
      <c r="F25">
        <v>803.59479624418998</v>
      </c>
      <c r="G25">
        <v>8966859.3942319006</v>
      </c>
      <c r="H25" s="1">
        <v>1.0610775785522E-16</v>
      </c>
      <c r="J25">
        <f t="shared" si="0"/>
        <v>-4.738131190051309</v>
      </c>
    </row>
    <row r="26" spans="3:10">
      <c r="C26">
        <v>0.22</v>
      </c>
      <c r="D26" s="1">
        <v>-4.2529360131299002E-2</v>
      </c>
      <c r="E26">
        <v>803.59479624418998</v>
      </c>
      <c r="F26">
        <v>803.63732560432004</v>
      </c>
      <c r="G26">
        <v>9072704.3672461994</v>
      </c>
      <c r="H26" s="1">
        <v>1.0610182204814E-16</v>
      </c>
      <c r="J26">
        <f t="shared" si="0"/>
        <v>-4.2529360131298963</v>
      </c>
    </row>
    <row r="27" spans="3:10">
      <c r="C27">
        <v>0.23</v>
      </c>
      <c r="D27" s="1">
        <v>-3.8174062641364997E-2</v>
      </c>
      <c r="E27">
        <v>803.63732560432004</v>
      </c>
      <c r="F27">
        <v>803.67549966696004</v>
      </c>
      <c r="G27">
        <v>9167705.32051</v>
      </c>
      <c r="H27" s="1">
        <v>1.0609649465943E-16</v>
      </c>
      <c r="J27">
        <f t="shared" si="0"/>
        <v>-3.8174062641364963</v>
      </c>
    </row>
    <row r="28" spans="3:10">
      <c r="C28">
        <v>0.24</v>
      </c>
      <c r="D28" s="1">
        <v>-3.4264619208767E-2</v>
      </c>
      <c r="E28">
        <v>803.67549966696004</v>
      </c>
      <c r="F28">
        <v>803.70976428616996</v>
      </c>
      <c r="G28">
        <v>9252973.2895088997</v>
      </c>
      <c r="H28" s="1">
        <v>1.060917132978E-16</v>
      </c>
      <c r="J28">
        <f t="shared" si="0"/>
        <v>-3.4264619208767066</v>
      </c>
    </row>
    <row r="29" spans="3:10">
      <c r="C29">
        <v>0.25</v>
      </c>
      <c r="D29" s="1">
        <v>-3.0755418281278001E-2</v>
      </c>
      <c r="E29">
        <v>803.70976428616996</v>
      </c>
      <c r="F29">
        <v>803.74051970444998</v>
      </c>
      <c r="G29">
        <v>9329505.4686782006</v>
      </c>
      <c r="H29" s="1">
        <v>3.5362473991849002E-17</v>
      </c>
      <c r="J29">
        <f t="shared" si="0"/>
        <v>-3.0755418281277973</v>
      </c>
    </row>
    <row r="30" spans="3:10">
      <c r="C30">
        <v>0.26</v>
      </c>
      <c r="D30" s="1">
        <v>-2.7605508456923999E-2</v>
      </c>
      <c r="E30">
        <v>803.74051970444998</v>
      </c>
      <c r="F30">
        <v>803.76812521291004</v>
      </c>
      <c r="G30">
        <v>9398196.8777025994</v>
      </c>
      <c r="H30" s="1">
        <v>0</v>
      </c>
      <c r="J30">
        <f t="shared" si="0"/>
        <v>-2.7605508456923973</v>
      </c>
    </row>
    <row r="31" spans="3:10">
      <c r="C31">
        <v>0.27</v>
      </c>
      <c r="D31" s="1">
        <v>-2.4778123518299999E-2</v>
      </c>
      <c r="E31">
        <v>803.76812521291004</v>
      </c>
      <c r="F31">
        <v>803.79290333642996</v>
      </c>
      <c r="G31">
        <v>9459850.8319358993</v>
      </c>
      <c r="H31" s="1">
        <v>0</v>
      </c>
      <c r="J31">
        <f t="shared" si="0"/>
        <v>-2.4778123518299977</v>
      </c>
    </row>
    <row r="32" spans="3:10">
      <c r="C32">
        <v>0.28000000000000003</v>
      </c>
      <c r="D32" s="1">
        <v>-2.2240255649152999E-2</v>
      </c>
      <c r="E32">
        <v>803.79290333642996</v>
      </c>
      <c r="F32">
        <v>803.81514359206994</v>
      </c>
      <c r="G32">
        <v>9515188.3395902999</v>
      </c>
      <c r="H32" s="1">
        <v>0</v>
      </c>
      <c r="J32">
        <f t="shared" si="0"/>
        <v>-2.2240255649152978</v>
      </c>
    </row>
    <row r="33" spans="3:10">
      <c r="C33">
        <v>0.28999999999999998</v>
      </c>
      <c r="D33" s="1">
        <v>-1.9962271989424001E-2</v>
      </c>
      <c r="E33">
        <v>803.81514359206994</v>
      </c>
      <c r="F33">
        <v>803.83510586405998</v>
      </c>
      <c r="G33">
        <v>9564856.5357597992</v>
      </c>
      <c r="H33" s="1">
        <v>3.5358075476949998E-17</v>
      </c>
      <c r="J33">
        <f t="shared" si="0"/>
        <v>-1.9962271989424094</v>
      </c>
    </row>
    <row r="34" spans="3:10">
      <c r="C34">
        <v>0.3</v>
      </c>
      <c r="D34" s="1">
        <v>-1.7917570163823001E-2</v>
      </c>
      <c r="E34">
        <v>803.83510586405998</v>
      </c>
      <c r="F34">
        <v>803.85302343422995</v>
      </c>
      <c r="G34">
        <v>9609436.2520317994</v>
      </c>
      <c r="H34" s="1">
        <v>3.5357242381093998E-17</v>
      </c>
      <c r="J34">
        <f t="shared" si="0"/>
        <v>-1.7917570163822985</v>
      </c>
    </row>
    <row r="35" spans="3:10">
      <c r="C35">
        <v>0.31</v>
      </c>
      <c r="D35" s="1">
        <v>-1.6082268851005999E-2</v>
      </c>
      <c r="E35">
        <v>803.85302343422995</v>
      </c>
      <c r="F35">
        <v>803.86910570307998</v>
      </c>
      <c r="G35">
        <v>9649448.8103215992</v>
      </c>
      <c r="H35" s="1">
        <v>1.0606948395612E-16</v>
      </c>
      <c r="J35">
        <f t="shared" si="0"/>
        <v>-1.6082268851005985</v>
      </c>
    </row>
    <row r="36" spans="3:10">
      <c r="C36">
        <v>0.32</v>
      </c>
      <c r="D36" s="1">
        <v>-1.4434929852248E-2</v>
      </c>
      <c r="E36">
        <v>803.86910570307998</v>
      </c>
      <c r="F36">
        <v>803.88354063293002</v>
      </c>
      <c r="G36">
        <v>9685362.1204579007</v>
      </c>
      <c r="H36" s="1">
        <v>3.5355823540612E-17</v>
      </c>
      <c r="J36">
        <f t="shared" si="0"/>
        <v>-1.4434929852247989</v>
      </c>
    </row>
    <row r="37" spans="3:10">
      <c r="C37">
        <v>0.33</v>
      </c>
      <c r="D37" s="1">
        <v>-1.2956308471443001E-2</v>
      </c>
      <c r="E37">
        <v>803.88354063293002</v>
      </c>
      <c r="F37">
        <v>803.89649694139996</v>
      </c>
      <c r="G37">
        <v>9717596.1528976001</v>
      </c>
      <c r="H37" s="1">
        <v>7.0710442389331E-17</v>
      </c>
      <c r="J37">
        <f t="shared" si="0"/>
        <v>-1.295630847144299</v>
      </c>
    </row>
    <row r="38" spans="3:10">
      <c r="C38">
        <v>0.34</v>
      </c>
      <c r="D38" s="1">
        <v>-1.1629129337598E-2</v>
      </c>
      <c r="E38">
        <v>803.89649694139996</v>
      </c>
      <c r="F38">
        <v>803.90812607073997</v>
      </c>
      <c r="G38">
        <v>9746527.8506204002</v>
      </c>
      <c r="H38" s="1">
        <v>3.5354680567042E-17</v>
      </c>
      <c r="J38">
        <f t="shared" si="0"/>
        <v>-1.162912933759799</v>
      </c>
    </row>
    <row r="39" spans="3:10">
      <c r="C39">
        <v>0.35</v>
      </c>
      <c r="D39" s="1">
        <v>-1.0437885088432E-2</v>
      </c>
      <c r="E39">
        <v>803.90812607073997</v>
      </c>
      <c r="F39">
        <v>803.91856395583</v>
      </c>
      <c r="G39">
        <v>9772495.5376938004</v>
      </c>
      <c r="H39" s="1">
        <v>3.5354195332999001E-17</v>
      </c>
      <c r="J39">
        <f t="shared" si="0"/>
        <v>-1.0437885088432048</v>
      </c>
    </row>
    <row r="40" spans="3:10">
      <c r="C40">
        <v>0.36</v>
      </c>
      <c r="D40" s="1">
        <v>-9.3686555939193998E-3</v>
      </c>
      <c r="E40">
        <v>803.91856395583</v>
      </c>
      <c r="F40">
        <v>803.92793261142003</v>
      </c>
      <c r="G40">
        <v>9795802.8760850001</v>
      </c>
      <c r="H40" s="1">
        <v>0</v>
      </c>
      <c r="J40">
        <f t="shared" si="0"/>
        <v>-0.93686555939193916</v>
      </c>
    </row>
    <row r="41" spans="3:10">
      <c r="C41">
        <v>0.37</v>
      </c>
      <c r="D41" s="1">
        <v>-8.4089456313449999E-3</v>
      </c>
      <c r="E41">
        <v>803.92793261142003</v>
      </c>
      <c r="F41">
        <v>803.93634155705001</v>
      </c>
      <c r="G41">
        <v>9816722.4170351997</v>
      </c>
      <c r="H41" s="1">
        <v>0</v>
      </c>
      <c r="J41">
        <f t="shared" si="0"/>
        <v>-0.84089456313449928</v>
      </c>
    </row>
    <row r="42" spans="3:10">
      <c r="C42">
        <v>0.38</v>
      </c>
      <c r="D42" s="1">
        <v>-7.5475391352966999E-3</v>
      </c>
      <c r="E42">
        <v>803.93634155705001</v>
      </c>
      <c r="F42">
        <v>803.94388909618999</v>
      </c>
      <c r="G42">
        <v>9835498.7885369994</v>
      </c>
      <c r="H42" s="1">
        <v>7.0706036155085999E-17</v>
      </c>
      <c r="J42">
        <f t="shared" si="0"/>
        <v>-0.75475391352966936</v>
      </c>
    </row>
    <row r="43" spans="3:10">
      <c r="C43">
        <v>0.39</v>
      </c>
      <c r="D43" s="1">
        <v>-6.7743683350120001E-3</v>
      </c>
      <c r="E43">
        <v>803.94388909618999</v>
      </c>
      <c r="F43">
        <v>803.95066346451995</v>
      </c>
      <c r="G43">
        <v>9852351.5562123992</v>
      </c>
      <c r="H43" s="1">
        <v>3.5352703179620998E-17</v>
      </c>
      <c r="J43">
        <f t="shared" si="0"/>
        <v>-0.67743683350119943</v>
      </c>
    </row>
    <row r="44" spans="3:10">
      <c r="C44">
        <v>0.4</v>
      </c>
      <c r="D44" s="1">
        <v>-6.0803962626801997E-3</v>
      </c>
      <c r="E44">
        <v>803.95066346451995</v>
      </c>
      <c r="F44">
        <v>803.95674386078997</v>
      </c>
      <c r="G44">
        <v>9867477.7910568994</v>
      </c>
      <c r="H44" s="1">
        <v>3.5352420544765998E-17</v>
      </c>
      <c r="J44">
        <f t="shared" si="0"/>
        <v>-0.60803962626801944</v>
      </c>
    </row>
    <row r="45" spans="3:10">
      <c r="C45">
        <v>0.41</v>
      </c>
      <c r="D45" s="1">
        <v>-5.4575112695469004E-3</v>
      </c>
      <c r="E45">
        <v>803.95674386078997</v>
      </c>
      <c r="F45">
        <v>803.96220137206001</v>
      </c>
      <c r="G45">
        <v>9881054.3740950003</v>
      </c>
      <c r="H45" s="1">
        <v>0</v>
      </c>
      <c r="J45">
        <f t="shared" si="0"/>
        <v>-0.54575112695469263</v>
      </c>
    </row>
    <row r="46" spans="3:10">
      <c r="C46">
        <v>0.42</v>
      </c>
      <c r="D46" s="1">
        <v>-4.8984323254817001E-3</v>
      </c>
      <c r="E46">
        <v>803.96220137206001</v>
      </c>
      <c r="F46">
        <v>803.96709980438004</v>
      </c>
      <c r="G46">
        <v>9893240.0649008006</v>
      </c>
      <c r="H46" s="1">
        <v>0</v>
      </c>
      <c r="J46">
        <f t="shared" si="0"/>
        <v>-0.48984323254816958</v>
      </c>
    </row>
    <row r="47" spans="3:10">
      <c r="C47">
        <v>0.43</v>
      </c>
      <c r="D47" s="1">
        <v>-4.3966240016699003E-3</v>
      </c>
      <c r="E47">
        <v>803.96709980438004</v>
      </c>
      <c r="F47">
        <v>803.97149642837996</v>
      </c>
      <c r="G47">
        <v>9904177.3581830002</v>
      </c>
      <c r="H47" s="1">
        <v>3.5351734819964999E-17</v>
      </c>
      <c r="J47">
        <f t="shared" si="0"/>
        <v>-0.43966240016698965</v>
      </c>
    </row>
    <row r="48" spans="3:10">
      <c r="C48">
        <v>0.44</v>
      </c>
      <c r="D48" s="1">
        <v>-3.9462201481132997E-3</v>
      </c>
      <c r="E48">
        <v>803.97149642837996</v>
      </c>
      <c r="F48">
        <v>803.97544264853002</v>
      </c>
      <c r="G48">
        <v>9913994.1501484998</v>
      </c>
      <c r="H48" s="1">
        <v>7.0703102794475E-17</v>
      </c>
      <c r="J48">
        <f t="shared" si="0"/>
        <v>-0.39462201481132964</v>
      </c>
    </row>
    <row r="49" spans="3:10">
      <c r="C49">
        <v>0.45</v>
      </c>
      <c r="D49" s="1">
        <v>-3.5419553779875998E-3</v>
      </c>
      <c r="E49">
        <v>803.97544264853002</v>
      </c>
      <c r="F49">
        <v>803.97898460391002</v>
      </c>
      <c r="G49">
        <v>9922805.2341396008</v>
      </c>
      <c r="H49" s="1">
        <v>7.0702773533126004E-17</v>
      </c>
      <c r="J49">
        <f t="shared" si="0"/>
        <v>-0.35419553779875967</v>
      </c>
    </row>
    <row r="50" spans="3:10">
      <c r="C50">
        <v>0.46</v>
      </c>
      <c r="D50" s="1">
        <v>-3.1791035615303998E-3</v>
      </c>
      <c r="E50">
        <v>803.97898460391002</v>
      </c>
      <c r="F50">
        <v>803.98216370747002</v>
      </c>
      <c r="G50">
        <v>9930713.6430335995</v>
      </c>
      <c r="H50" s="1">
        <v>0</v>
      </c>
      <c r="J50">
        <f t="shared" si="0"/>
        <v>-0.3179103561530397</v>
      </c>
    </row>
    <row r="51" spans="3:10">
      <c r="C51">
        <v>0.47</v>
      </c>
      <c r="D51" s="1">
        <v>-2.8534226131956999E-3</v>
      </c>
      <c r="E51">
        <v>803.98216370747002</v>
      </c>
      <c r="F51">
        <v>803.98501713008</v>
      </c>
      <c r="G51">
        <v>9937811.8541094996</v>
      </c>
      <c r="H51" s="1">
        <v>1.0605331913155E-16</v>
      </c>
      <c r="J51">
        <f t="shared" si="0"/>
        <v>-0.2853422613195713</v>
      </c>
    </row>
    <row r="52" spans="3:10">
      <c r="C52">
        <v>0.48</v>
      </c>
      <c r="D52" s="1">
        <v>-2.5611049288158001E-3</v>
      </c>
      <c r="E52">
        <v>803.98501713008</v>
      </c>
      <c r="F52">
        <v>803.98757823501001</v>
      </c>
      <c r="G52">
        <v>9944182.8704723995</v>
      </c>
      <c r="H52" s="1">
        <v>3.5350987339371999E-17</v>
      </c>
      <c r="J52">
        <f t="shared" si="0"/>
        <v>-0.25611049288157978</v>
      </c>
    </row>
    <row r="53" spans="3:10">
      <c r="C53">
        <v>0.49</v>
      </c>
      <c r="D53" s="1">
        <v>-2.2987328954192999E-3</v>
      </c>
      <c r="E53">
        <v>803.98757823501001</v>
      </c>
      <c r="F53">
        <v>803.98987696791005</v>
      </c>
      <c r="G53">
        <v>9949901.1916790996</v>
      </c>
      <c r="H53" s="1">
        <v>3.5350880497036998E-17</v>
      </c>
      <c r="J53">
        <f t="shared" si="0"/>
        <v>-0.22987328954192979</v>
      </c>
    </row>
    <row r="54" spans="3:10">
      <c r="C54">
        <v>0.5</v>
      </c>
      <c r="D54" s="1">
        <v>-2.0632389546203001E-3</v>
      </c>
      <c r="E54">
        <v>803.98987696791005</v>
      </c>
      <c r="F54">
        <v>803.99194020686002</v>
      </c>
      <c r="G54">
        <v>9955033.6849262007</v>
      </c>
      <c r="H54" s="1">
        <v>3.5350784600712997E-17</v>
      </c>
      <c r="J54">
        <f t="shared" si="0"/>
        <v>-0.20632389546202984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D25"/>
  <sheetViews>
    <sheetView workbookViewId="0">
      <selection activeCell="D8" sqref="D8"/>
    </sheetView>
  </sheetViews>
  <sheetFormatPr defaultRowHeight="14.4"/>
  <cols>
    <col min="4" max="4" width="11.77734375" customWidth="1"/>
  </cols>
  <sheetData>
    <row r="2" spans="3:4">
      <c r="C2" t="s">
        <v>6</v>
      </c>
      <c r="D2" s="1">
        <v>9.9999999999999998E-13</v>
      </c>
    </row>
    <row r="3" spans="3:4">
      <c r="C3" t="s">
        <v>9</v>
      </c>
      <c r="D3">
        <v>2</v>
      </c>
    </row>
    <row r="4" spans="3:4">
      <c r="C4" t="s">
        <v>8</v>
      </c>
      <c r="D4">
        <v>0.1</v>
      </c>
    </row>
    <row r="5" spans="3:4">
      <c r="C5" t="s">
        <v>10</v>
      </c>
      <c r="D5">
        <v>1</v>
      </c>
    </row>
    <row r="7" spans="3:4">
      <c r="C7" t="s">
        <v>7</v>
      </c>
      <c r="D7">
        <f>0.28*SQRT(D3^2+D3^2)/2</f>
        <v>0.39597979746446665</v>
      </c>
    </row>
    <row r="8" spans="3:4">
      <c r="C8" t="s">
        <v>11</v>
      </c>
      <c r="D8" s="1">
        <f>2*PI()*SQRT(D2^2)*D5/LN(D7/D4)</f>
        <v>4.5656279846757229E-12</v>
      </c>
    </row>
    <row r="10" spans="3:4">
      <c r="C10" t="s">
        <v>12</v>
      </c>
      <c r="D10">
        <v>1000</v>
      </c>
    </row>
    <row r="11" spans="3:4">
      <c r="C11" t="s">
        <v>13</v>
      </c>
      <c r="D11" s="1">
        <v>1E-3</v>
      </c>
    </row>
    <row r="13" spans="3:4">
      <c r="C13" t="s">
        <v>14</v>
      </c>
      <c r="D13" t="s">
        <v>15</v>
      </c>
    </row>
    <row r="14" spans="3:4">
      <c r="C14">
        <v>0</v>
      </c>
      <c r="D14" s="1">
        <f>$D$8*$D$10/$D$11*(C14-10000000)</f>
        <v>-45.656279846757229</v>
      </c>
    </row>
    <row r="15" spans="3:4">
      <c r="C15">
        <f>C14+1000000</f>
        <v>1000000</v>
      </c>
      <c r="D15" s="1">
        <f t="shared" ref="D15:D24" si="0">$D$8*$D$10/$D$11*(C15-10000000)</f>
        <v>-41.090651862081508</v>
      </c>
    </row>
    <row r="16" spans="3:4">
      <c r="C16">
        <f t="shared" ref="C16:C24" si="1">C15+1000000</f>
        <v>2000000</v>
      </c>
      <c r="D16" s="1">
        <f t="shared" si="0"/>
        <v>-36.525023877405786</v>
      </c>
    </row>
    <row r="17" spans="3:4">
      <c r="C17">
        <f t="shared" si="1"/>
        <v>3000000</v>
      </c>
      <c r="D17" s="1">
        <f t="shared" si="0"/>
        <v>-31.959395892730061</v>
      </c>
    </row>
    <row r="18" spans="3:4">
      <c r="C18">
        <f t="shared" si="1"/>
        <v>4000000</v>
      </c>
      <c r="D18" s="1">
        <f t="shared" si="0"/>
        <v>-27.393767908054336</v>
      </c>
    </row>
    <row r="19" spans="3:4">
      <c r="C19">
        <f t="shared" si="1"/>
        <v>5000000</v>
      </c>
      <c r="D19" s="1">
        <f t="shared" si="0"/>
        <v>-22.828139923378615</v>
      </c>
    </row>
    <row r="20" spans="3:4">
      <c r="C20">
        <f t="shared" si="1"/>
        <v>6000000</v>
      </c>
      <c r="D20" s="1">
        <f t="shared" si="0"/>
        <v>-18.262511938702893</v>
      </c>
    </row>
    <row r="21" spans="3:4">
      <c r="C21">
        <f t="shared" si="1"/>
        <v>7000000</v>
      </c>
      <c r="D21" s="1">
        <f t="shared" si="0"/>
        <v>-13.696883954027168</v>
      </c>
    </row>
    <row r="22" spans="3:4">
      <c r="C22">
        <f t="shared" si="1"/>
        <v>8000000</v>
      </c>
      <c r="D22" s="1">
        <f t="shared" si="0"/>
        <v>-9.1312559693514466</v>
      </c>
    </row>
    <row r="23" spans="3:4">
      <c r="C23">
        <f t="shared" si="1"/>
        <v>9000000</v>
      </c>
      <c r="D23" s="1">
        <f t="shared" si="0"/>
        <v>-4.5656279846757233</v>
      </c>
    </row>
    <row r="24" spans="3:4">
      <c r="C24">
        <f t="shared" si="1"/>
        <v>10000000</v>
      </c>
      <c r="D24" s="1">
        <f t="shared" si="0"/>
        <v>0</v>
      </c>
    </row>
    <row r="25" spans="3:4">
      <c r="D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J3279"/>
  <sheetViews>
    <sheetView workbookViewId="0">
      <selection activeCell="C3" sqref="C3"/>
    </sheetView>
  </sheetViews>
  <sheetFormatPr defaultRowHeight="14.4"/>
  <cols>
    <col min="3" max="3" width="7" bestFit="1" customWidth="1"/>
    <col min="4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4.4999751349675002E-2</v>
      </c>
      <c r="E5">
        <v>800</v>
      </c>
      <c r="F5">
        <v>799.95500024864998</v>
      </c>
      <c r="G5">
        <v>-14372.716936418999</v>
      </c>
      <c r="H5" s="1">
        <v>3.5528136011308998E-17</v>
      </c>
      <c r="J5">
        <f>(D5)/(C5-C4)</f>
        <v>4.4999751349675003</v>
      </c>
    </row>
    <row r="6" spans="3:10">
      <c r="C6">
        <v>2.9000000000000001E-2</v>
      </c>
      <c r="D6">
        <v>8.5179465965002005E-2</v>
      </c>
      <c r="E6">
        <v>799.95500024864998</v>
      </c>
      <c r="F6">
        <v>799.86982078269</v>
      </c>
      <c r="G6">
        <v>-18060.471800089999</v>
      </c>
      <c r="H6" s="1">
        <v>3.5531026968417002E-17</v>
      </c>
      <c r="J6">
        <f t="shared" ref="J6:J24" si="0">(D6)/(C6-C5)</f>
        <v>4.4831297876316833</v>
      </c>
    </row>
    <row r="7" spans="3:10">
      <c r="C7">
        <v>6.5100000000000005E-2</v>
      </c>
      <c r="D7" s="1">
        <v>0.16130058939872999</v>
      </c>
      <c r="E7">
        <v>799.86982078269</v>
      </c>
      <c r="F7">
        <v>799.70852019329004</v>
      </c>
      <c r="G7">
        <v>-21337.320490680999</v>
      </c>
      <c r="H7" s="1">
        <v>0</v>
      </c>
      <c r="J7">
        <f t="shared" si="0"/>
        <v>4.4681603711559541</v>
      </c>
    </row>
    <row r="8" spans="3:10">
      <c r="C8">
        <v>0.1</v>
      </c>
      <c r="D8" s="1">
        <v>0.15562825530429</v>
      </c>
      <c r="E8">
        <v>799.70852019329004</v>
      </c>
      <c r="F8">
        <v>799.55289193798001</v>
      </c>
      <c r="G8">
        <v>-23284.799722999</v>
      </c>
      <c r="H8" s="1">
        <v>4.2652253168583999E-16</v>
      </c>
      <c r="J8">
        <f t="shared" si="0"/>
        <v>4.4592623296358163</v>
      </c>
    </row>
    <row r="9" spans="3:10">
      <c r="C9">
        <v>0.2</v>
      </c>
      <c r="D9" s="1">
        <v>0.44432763469492997</v>
      </c>
      <c r="E9">
        <v>799.55289193798001</v>
      </c>
      <c r="F9">
        <v>799.10856430329</v>
      </c>
      <c r="G9">
        <v>-26781.856446891001</v>
      </c>
      <c r="H9" s="1">
        <v>3.5556883315656001E-17</v>
      </c>
      <c r="J9">
        <f t="shared" si="0"/>
        <v>4.4432763469492995</v>
      </c>
    </row>
    <row r="10" spans="3:10">
      <c r="C10">
        <v>0.4</v>
      </c>
      <c r="D10" s="1">
        <v>0.88499192343699995</v>
      </c>
      <c r="E10">
        <v>799.10856430329</v>
      </c>
      <c r="F10">
        <v>798.22357237985</v>
      </c>
      <c r="G10">
        <v>-30781.264761500999</v>
      </c>
      <c r="H10" s="1">
        <v>3.5586474193678998E-17</v>
      </c>
      <c r="J10">
        <f t="shared" si="0"/>
        <v>4.4249596171849994</v>
      </c>
    </row>
    <row r="11" spans="3:10">
      <c r="C11">
        <v>0.8</v>
      </c>
      <c r="D11" s="1">
        <v>1.7615285949696999</v>
      </c>
      <c r="E11">
        <v>798.22357237985</v>
      </c>
      <c r="F11">
        <v>796.46204378488005</v>
      </c>
      <c r="G11">
        <v>-35367.099195686998</v>
      </c>
      <c r="H11" s="1">
        <v>0</v>
      </c>
      <c r="J11">
        <f t="shared" si="0"/>
        <v>4.4038214874242492</v>
      </c>
    </row>
    <row r="12" spans="3:10">
      <c r="C12">
        <v>1</v>
      </c>
      <c r="D12" s="1">
        <v>0.87925642356466005</v>
      </c>
      <c r="E12">
        <v>796.46204378488005</v>
      </c>
      <c r="F12">
        <v>795.58278736131001</v>
      </c>
      <c r="G12">
        <v>-36986.493661943001</v>
      </c>
      <c r="H12" s="1">
        <v>0</v>
      </c>
      <c r="J12">
        <f t="shared" si="0"/>
        <v>4.3962821178233016</v>
      </c>
    </row>
    <row r="13" spans="3:10">
      <c r="C13">
        <v>2</v>
      </c>
      <c r="D13" s="1">
        <v>4.3699064957970002</v>
      </c>
      <c r="E13">
        <v>795.58278736131001</v>
      </c>
      <c r="F13">
        <v>791.21288086551999</v>
      </c>
      <c r="G13">
        <v>-42505.423175729004</v>
      </c>
      <c r="H13" s="1">
        <v>0</v>
      </c>
      <c r="J13">
        <f t="shared" si="0"/>
        <v>4.3699064957970002</v>
      </c>
    </row>
    <row r="14" spans="3:10">
      <c r="C14">
        <v>4</v>
      </c>
      <c r="D14" s="1">
        <v>8.6724038313171992</v>
      </c>
      <c r="E14">
        <v>791.21288086551999</v>
      </c>
      <c r="F14">
        <v>782.54047703419997</v>
      </c>
      <c r="G14">
        <v>-48891.129882943998</v>
      </c>
      <c r="H14" s="1">
        <v>1.0835894692546E-16</v>
      </c>
      <c r="J14">
        <f t="shared" si="0"/>
        <v>4.3362019156585996</v>
      </c>
    </row>
    <row r="15" spans="3:10">
      <c r="C15">
        <v>8</v>
      </c>
      <c r="D15" s="1">
        <v>17.139257219866</v>
      </c>
      <c r="E15">
        <v>782.54047703419997</v>
      </c>
      <c r="F15">
        <v>765.40121981433003</v>
      </c>
      <c r="G15">
        <v>-56343.448219708996</v>
      </c>
      <c r="H15" s="1">
        <v>0</v>
      </c>
      <c r="J15">
        <f t="shared" si="0"/>
        <v>4.2848143049665</v>
      </c>
    </row>
    <row r="16" spans="3:10">
      <c r="C16">
        <v>10</v>
      </c>
      <c r="D16" s="1">
        <v>8.5198726369544993</v>
      </c>
      <c r="E16">
        <v>765.40121981433003</v>
      </c>
      <c r="F16">
        <v>756.88134717738001</v>
      </c>
      <c r="G16">
        <v>-59029.537267849002</v>
      </c>
      <c r="H16" s="1">
        <v>0</v>
      </c>
      <c r="J16">
        <f t="shared" si="0"/>
        <v>4.2599363184772496</v>
      </c>
    </row>
    <row r="17" spans="3:10">
      <c r="C17">
        <v>20</v>
      </c>
      <c r="D17" s="1">
        <v>41.215811869631999</v>
      </c>
      <c r="E17">
        <v>756.88134717738001</v>
      </c>
      <c r="F17">
        <v>715.66553530775002</v>
      </c>
      <c r="G17">
        <v>-68367.106215074993</v>
      </c>
      <c r="H17" s="1">
        <v>7.7204222883385001E-17</v>
      </c>
      <c r="J17">
        <f t="shared" si="0"/>
        <v>4.1215811869631995</v>
      </c>
    </row>
    <row r="18" spans="3:10">
      <c r="C18">
        <v>40</v>
      </c>
      <c r="D18" s="1">
        <v>75.331743025454998</v>
      </c>
      <c r="E18">
        <v>715.66553530775002</v>
      </c>
      <c r="F18">
        <v>640.33379228131002</v>
      </c>
      <c r="G18">
        <v>-79660.566788696</v>
      </c>
      <c r="H18" s="1">
        <v>3.6428433248465998E-13</v>
      </c>
      <c r="J18">
        <f t="shared" si="0"/>
        <v>3.7665871512727498</v>
      </c>
    </row>
    <row r="19" spans="3:10">
      <c r="C19">
        <v>80</v>
      </c>
      <c r="D19" s="1">
        <v>119.23692250636999</v>
      </c>
      <c r="E19">
        <v>640.33379228131002</v>
      </c>
      <c r="F19">
        <v>521.09686977494005</v>
      </c>
      <c r="G19">
        <v>-93347.715851660003</v>
      </c>
      <c r="H19" s="1">
        <v>0</v>
      </c>
      <c r="J19">
        <f t="shared" si="0"/>
        <v>2.98092306265925</v>
      </c>
    </row>
    <row r="20" spans="3:10">
      <c r="C20">
        <v>100</v>
      </c>
      <c r="D20" s="1">
        <v>51.734256906954997</v>
      </c>
      <c r="E20">
        <v>521.09686977494005</v>
      </c>
      <c r="F20">
        <v>469.36261286797998</v>
      </c>
      <c r="G20">
        <v>-98924.658356208005</v>
      </c>
      <c r="H20" s="1">
        <v>5.7390958294557005E-17</v>
      </c>
      <c r="J20">
        <f t="shared" si="0"/>
        <v>2.5867128453477499</v>
      </c>
    </row>
    <row r="21" spans="3:10">
      <c r="C21">
        <v>200</v>
      </c>
      <c r="D21" s="1">
        <v>145.15255145914</v>
      </c>
      <c r="E21">
        <v>469.36261286797998</v>
      </c>
      <c r="F21">
        <v>324.21006140883998</v>
      </c>
      <c r="G21">
        <v>-115912.32207767</v>
      </c>
      <c r="H21" s="1">
        <v>7.8792734142300997E-16</v>
      </c>
      <c r="J21">
        <f t="shared" si="0"/>
        <v>1.4515255145913999</v>
      </c>
    </row>
    <row r="22" spans="3:10">
      <c r="C22">
        <v>400</v>
      </c>
      <c r="D22" s="1">
        <v>123.77331609777001</v>
      </c>
      <c r="E22">
        <v>324.21006140883998</v>
      </c>
      <c r="F22">
        <v>200.43674531107001</v>
      </c>
      <c r="G22">
        <v>-135932.02330209999</v>
      </c>
      <c r="H22" s="1">
        <v>0</v>
      </c>
      <c r="J22">
        <f t="shared" si="0"/>
        <v>0.61886658048885002</v>
      </c>
    </row>
    <row r="23" spans="3:10">
      <c r="C23">
        <v>800</v>
      </c>
      <c r="D23" s="1">
        <v>85.687045873133002</v>
      </c>
      <c r="E23">
        <v>200.43674531107001</v>
      </c>
      <c r="F23">
        <v>114.74969943795</v>
      </c>
      <c r="G23">
        <v>-159513.73744837</v>
      </c>
      <c r="H23" s="1">
        <v>2.4301967356474E-14</v>
      </c>
      <c r="J23">
        <f t="shared" si="0"/>
        <v>0.21421761468283251</v>
      </c>
    </row>
    <row r="24" spans="3:10">
      <c r="C24">
        <v>1000</v>
      </c>
      <c r="D24" s="1">
        <v>25.926339115444001</v>
      </c>
      <c r="E24">
        <v>114.74969943795</v>
      </c>
      <c r="F24">
        <v>88.823360322748997</v>
      </c>
      <c r="G24">
        <v>-170953.30955511</v>
      </c>
      <c r="H24" s="1">
        <v>5.9336075815339998E-13</v>
      </c>
      <c r="J24">
        <f t="shared" si="0"/>
        <v>0.12963169557722001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(#REF!)/(#REF!-#REF!)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-1000000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4.5656279846757233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" si="0">$D$8*H15*G15/$D$11*(C15-$G$10)</f>
        <v>4.5519242728301608</v>
      </c>
      <c r="F15">
        <f t="shared" ref="F15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" si="3">$G$8*EXP(C15/$G$7)</f>
        <v>999.99850000112497</v>
      </c>
    </row>
    <row r="16" spans="3:8">
      <c r="C16">
        <f t="shared" ref="C16:C79" si="4">C15-3000</f>
        <v>-6000</v>
      </c>
      <c r="D16" s="1">
        <f t="shared" ref="D16:D79" si="5">$D$8*H16*G16/$D$11*(C16-$G$10)</f>
        <v>4.5382206020801732</v>
      </c>
      <c r="F16">
        <f t="shared" ref="F16:F79" si="6">(1+(-$G$2*C16)^(1/(1-$G$3)))^(-$G$3)</f>
        <v>0.99999937792043547</v>
      </c>
      <c r="G16">
        <f t="shared" si="2"/>
        <v>0.99999999999883937</v>
      </c>
      <c r="H16" s="1">
        <f t="shared" ref="H16:H79" si="7">$G$8*EXP(C16/$G$7)</f>
        <v>999.99700000450002</v>
      </c>
    </row>
    <row r="17" spans="3:8">
      <c r="C17">
        <f t="shared" si="4"/>
        <v>-9000</v>
      </c>
      <c r="D17" s="1">
        <f t="shared" si="5"/>
        <v>4.5245169721385583</v>
      </c>
      <c r="F17">
        <f t="shared" si="6"/>
        <v>0.99999527610510452</v>
      </c>
      <c r="G17">
        <f t="shared" si="2"/>
        <v>0.99999999993305466</v>
      </c>
      <c r="H17" s="1">
        <f t="shared" si="7"/>
        <v>999.99550001012494</v>
      </c>
    </row>
    <row r="18" spans="3:8">
      <c r="C18">
        <f t="shared" si="4"/>
        <v>-12000</v>
      </c>
      <c r="D18" s="1">
        <f t="shared" si="5"/>
        <v>4.5108133785359126</v>
      </c>
      <c r="F18">
        <f t="shared" si="6"/>
        <v>0.99998009388579456</v>
      </c>
      <c r="G18">
        <f t="shared" si="2"/>
        <v>0.99999999881125579</v>
      </c>
      <c r="H18" s="1">
        <f t="shared" si="7"/>
        <v>999.99400001799995</v>
      </c>
    </row>
    <row r="19" spans="3:8">
      <c r="C19">
        <f t="shared" si="4"/>
        <v>-15000</v>
      </c>
      <c r="D19" s="1">
        <f t="shared" si="5"/>
        <v>4.4971097866735592</v>
      </c>
      <c r="F19">
        <f t="shared" si="6"/>
        <v>0.99993925415158857</v>
      </c>
      <c r="G19">
        <f t="shared" si="2"/>
        <v>0.9999999889302742</v>
      </c>
      <c r="H19" s="1">
        <f t="shared" si="7"/>
        <v>999.99250002812494</v>
      </c>
    </row>
    <row r="20" spans="3:8">
      <c r="C20">
        <f t="shared" si="4"/>
        <v>-18000</v>
      </c>
      <c r="D20" s="1">
        <f t="shared" si="5"/>
        <v>4.4834060228976549</v>
      </c>
      <c r="F20">
        <f t="shared" si="6"/>
        <v>0.99984886026283126</v>
      </c>
      <c r="G20">
        <f t="shared" si="2"/>
        <v>0.99999993147724453</v>
      </c>
      <c r="H20" s="1">
        <f t="shared" si="7"/>
        <v>999.9910000404999</v>
      </c>
    </row>
    <row r="21" spans="3:8">
      <c r="C21">
        <f t="shared" si="4"/>
        <v>-21000</v>
      </c>
      <c r="D21" s="1">
        <f t="shared" si="5"/>
        <v>4.4697014347952724</v>
      </c>
      <c r="F21">
        <f t="shared" si="6"/>
        <v>0.99967339196938265</v>
      </c>
      <c r="G21">
        <f t="shared" si="2"/>
        <v>0.99999968005126316</v>
      </c>
      <c r="H21" s="1">
        <f t="shared" si="7"/>
        <v>999.98950005512472</v>
      </c>
    </row>
    <row r="22" spans="3:8">
      <c r="C22">
        <f t="shared" si="4"/>
        <v>-24000</v>
      </c>
      <c r="D22" s="1">
        <f t="shared" si="5"/>
        <v>4.4559940263060289</v>
      </c>
      <c r="F22">
        <f t="shared" si="6"/>
        <v>0.99936344624533524</v>
      </c>
      <c r="G22">
        <f t="shared" si="2"/>
        <v>0.99999878491381633</v>
      </c>
      <c r="H22" s="1">
        <f t="shared" si="7"/>
        <v>999.98800007199975</v>
      </c>
    </row>
    <row r="23" spans="3:8">
      <c r="C23">
        <f t="shared" si="4"/>
        <v>-27000</v>
      </c>
      <c r="D23" s="1">
        <f t="shared" si="5"/>
        <v>4.4422785554575137</v>
      </c>
      <c r="F23">
        <f t="shared" si="6"/>
        <v>0.9988535678735555</v>
      </c>
      <c r="G23">
        <f t="shared" si="2"/>
        <v>0.99999606009366504</v>
      </c>
      <c r="H23" s="1">
        <f t="shared" si="7"/>
        <v>999.98650009112453</v>
      </c>
    </row>
    <row r="24" spans="3:8">
      <c r="C24">
        <f t="shared" si="4"/>
        <v>-30000</v>
      </c>
      <c r="D24" s="1">
        <f t="shared" si="5"/>
        <v>4.4285427905066665</v>
      </c>
      <c r="F24">
        <f t="shared" si="6"/>
        <v>0.99806024190774234</v>
      </c>
      <c r="G24">
        <f t="shared" si="2"/>
        <v>0.99998872661293681</v>
      </c>
      <c r="H24" s="1">
        <f t="shared" si="7"/>
        <v>999.98500011249951</v>
      </c>
    </row>
    <row r="25" spans="3:8">
      <c r="C25">
        <f t="shared" si="4"/>
        <v>-33000</v>
      </c>
      <c r="D25" s="1">
        <f t="shared" si="5"/>
        <v>4.4147607670144229</v>
      </c>
      <c r="F25">
        <f t="shared" si="6"/>
        <v>0.99688015579891365</v>
      </c>
      <c r="G25">
        <f t="shared" si="2"/>
        <v>0.99997086045003969</v>
      </c>
      <c r="H25" s="1">
        <f t="shared" si="7"/>
        <v>999.98350013612423</v>
      </c>
    </row>
    <row r="26" spans="3:8">
      <c r="C26">
        <f t="shared" si="4"/>
        <v>-36000</v>
      </c>
      <c r="D26" s="1">
        <f t="shared" si="5"/>
        <v>4.4008815146129887</v>
      </c>
      <c r="F26">
        <f t="shared" si="6"/>
        <v>0.99518888254755022</v>
      </c>
      <c r="G26">
        <f t="shared" si="2"/>
        <v>0.99993078217101505</v>
      </c>
      <c r="H26" s="1">
        <f t="shared" si="7"/>
        <v>999.98200016199905</v>
      </c>
    </row>
    <row r="27" spans="3:8">
      <c r="C27">
        <f t="shared" si="4"/>
        <v>-39000</v>
      </c>
      <c r="D27" s="1">
        <f t="shared" si="5"/>
        <v>4.3868114113796537</v>
      </c>
      <c r="F27">
        <f t="shared" si="6"/>
        <v>0.99284018563971554</v>
      </c>
      <c r="G27">
        <f t="shared" si="2"/>
        <v>0.99984694524127082</v>
      </c>
      <c r="H27" s="1">
        <f t="shared" si="7"/>
        <v>999.98050019012373</v>
      </c>
    </row>
    <row r="28" spans="3:8">
      <c r="C28">
        <f t="shared" si="4"/>
        <v>-42000</v>
      </c>
      <c r="D28" s="1">
        <f t="shared" si="5"/>
        <v>4.3723882173338584</v>
      </c>
      <c r="F28">
        <f t="shared" si="6"/>
        <v>0.98966619719997528</v>
      </c>
      <c r="G28">
        <f t="shared" si="2"/>
        <v>0.99968184460059661</v>
      </c>
      <c r="H28" s="1">
        <f t="shared" si="7"/>
        <v>999.97900022049851</v>
      </c>
    </row>
    <row r="29" spans="3:8">
      <c r="C29">
        <f t="shared" si="4"/>
        <v>-45000</v>
      </c>
      <c r="D29" s="1">
        <f t="shared" si="5"/>
        <v>4.3573451447097735</v>
      </c>
      <c r="F29">
        <f t="shared" si="6"/>
        <v>0.98547876488220576</v>
      </c>
      <c r="G29">
        <f t="shared" si="2"/>
        <v>0.99937352526931233</v>
      </c>
      <c r="H29" s="1">
        <f t="shared" si="7"/>
        <v>999.97750025312314</v>
      </c>
    </row>
    <row r="30" spans="3:8">
      <c r="C30">
        <f t="shared" si="4"/>
        <v>-48000</v>
      </c>
      <c r="D30" s="1">
        <f t="shared" si="5"/>
        <v>4.3412643046906503</v>
      </c>
      <c r="F30">
        <f t="shared" si="6"/>
        <v>0.98007228867943463</v>
      </c>
      <c r="G30">
        <f t="shared" si="2"/>
        <v>0.99882448609806485</v>
      </c>
      <c r="H30" s="1">
        <f t="shared" si="7"/>
        <v>999.97600028799775</v>
      </c>
    </row>
    <row r="31" spans="3:8">
      <c r="C31">
        <f t="shared" si="4"/>
        <v>-51000</v>
      </c>
      <c r="D31" s="1">
        <f t="shared" si="5"/>
        <v>4.3235207978958714</v>
      </c>
      <c r="F31">
        <f t="shared" si="6"/>
        <v>0.97322836024068238</v>
      </c>
      <c r="G31">
        <f t="shared" si="2"/>
        <v>0.99788821349032264</v>
      </c>
      <c r="H31" s="1">
        <f t="shared" si="7"/>
        <v>999.97450032512222</v>
      </c>
    </row>
    <row r="32" spans="3:8">
      <c r="C32">
        <f t="shared" si="4"/>
        <v>-54000</v>
      </c>
      <c r="D32" s="1">
        <f t="shared" si="5"/>
        <v>4.3032217604781673</v>
      </c>
      <c r="F32">
        <f t="shared" si="6"/>
        <v>0.96472245590890371</v>
      </c>
      <c r="G32">
        <f t="shared" si="2"/>
        <v>0.99635429081698246</v>
      </c>
      <c r="H32" s="1">
        <f t="shared" si="7"/>
        <v>999.97300036449678</v>
      </c>
    </row>
    <row r="33" spans="3:8">
      <c r="C33">
        <f t="shared" si="4"/>
        <v>-57000</v>
      </c>
      <c r="D33" s="1">
        <f t="shared" si="5"/>
        <v>4.2791487467856335</v>
      </c>
      <c r="F33">
        <f t="shared" si="6"/>
        <v>0.95433280256116071</v>
      </c>
      <c r="G33">
        <f t="shared" si="2"/>
        <v>0.99393399846829134</v>
      </c>
      <c r="H33" s="1">
        <f t="shared" si="7"/>
        <v>999.97150040612109</v>
      </c>
    </row>
    <row r="34" spans="3:8">
      <c r="C34">
        <f t="shared" si="4"/>
        <v>-60000</v>
      </c>
      <c r="D34" s="1">
        <f t="shared" si="5"/>
        <v>4.2497163679270127</v>
      </c>
      <c r="F34">
        <f t="shared" si="6"/>
        <v>0.9418513206635013</v>
      </c>
      <c r="G34">
        <f t="shared" si="2"/>
        <v>0.99024942591729381</v>
      </c>
      <c r="H34" s="1">
        <f t="shared" si="7"/>
        <v>999.9700004499955</v>
      </c>
    </row>
    <row r="35" spans="3:8">
      <c r="C35">
        <f t="shared" si="4"/>
        <v>-63000</v>
      </c>
      <c r="D35" s="1">
        <f t="shared" si="5"/>
        <v>4.2129639438972282</v>
      </c>
      <c r="F35">
        <f t="shared" si="6"/>
        <v>0.92709625389575923</v>
      </c>
      <c r="G35">
        <f t="shared" si="2"/>
        <v>0.98483009184604664</v>
      </c>
      <c r="H35" s="1">
        <f t="shared" si="7"/>
        <v>999.96850049611976</v>
      </c>
    </row>
    <row r="36" spans="3:8">
      <c r="C36">
        <f t="shared" si="4"/>
        <v>-66000</v>
      </c>
      <c r="D36" s="1">
        <f t="shared" si="5"/>
        <v>4.1665983155574882</v>
      </c>
      <c r="F36">
        <f t="shared" si="6"/>
        <v>0.90992574345229116</v>
      </c>
      <c r="G36">
        <f t="shared" si="2"/>
        <v>0.97712149676874915</v>
      </c>
      <c r="H36" s="1">
        <f t="shared" si="7"/>
        <v>999.96700054449411</v>
      </c>
    </row>
    <row r="37" spans="3:8">
      <c r="C37">
        <f t="shared" si="4"/>
        <v>-69000</v>
      </c>
      <c r="D37" s="1">
        <f t="shared" si="5"/>
        <v>4.1081029420654334</v>
      </c>
      <c r="F37">
        <f t="shared" si="6"/>
        <v>0.89025124917172549</v>
      </c>
      <c r="G37">
        <f t="shared" si="2"/>
        <v>0.96650943601656825</v>
      </c>
      <c r="H37" s="1">
        <f t="shared" si="7"/>
        <v>999.9655005951181</v>
      </c>
    </row>
    <row r="38" spans="3:8">
      <c r="C38">
        <f t="shared" si="4"/>
        <v>-72000</v>
      </c>
      <c r="D38" s="1">
        <f t="shared" si="5"/>
        <v>4.0349195779280729</v>
      </c>
      <c r="F38">
        <f t="shared" si="6"/>
        <v>0.86804943575190574</v>
      </c>
      <c r="G38">
        <f t="shared" si="2"/>
        <v>0.9523619155079035</v>
      </c>
      <c r="H38" s="1">
        <f t="shared" si="7"/>
        <v>999.96400064799218</v>
      </c>
    </row>
    <row r="39" spans="3:8">
      <c r="C39">
        <f t="shared" si="4"/>
        <v>-75000</v>
      </c>
      <c r="D39" s="1">
        <f t="shared" si="5"/>
        <v>3.9446943424370433</v>
      </c>
      <c r="F39">
        <f t="shared" si="6"/>
        <v>0.84337101949630855</v>
      </c>
      <c r="G39">
        <f t="shared" si="2"/>
        <v>0.9340871314110395</v>
      </c>
      <c r="H39" s="1">
        <f t="shared" si="7"/>
        <v>999.96250070311623</v>
      </c>
    </row>
    <row r="40" spans="3:8">
      <c r="C40">
        <f t="shared" si="4"/>
        <v>-78000</v>
      </c>
      <c r="D40" s="1">
        <f t="shared" si="5"/>
        <v>3.8355623706245838</v>
      </c>
      <c r="F40">
        <f t="shared" si="6"/>
        <v>0.81634518632944231</v>
      </c>
      <c r="G40">
        <f t="shared" si="2"/>
        <v>0.91120174793999675</v>
      </c>
      <c r="H40" s="1">
        <f t="shared" si="7"/>
        <v>999.96100076049015</v>
      </c>
    </row>
    <row r="41" spans="3:8">
      <c r="C41">
        <f t="shared" si="4"/>
        <v>-81000</v>
      </c>
      <c r="D41" s="1">
        <f t="shared" si="5"/>
        <v>3.7064292730629069</v>
      </c>
      <c r="F41">
        <f t="shared" si="6"/>
        <v>0.78717858015883113</v>
      </c>
      <c r="G41">
        <f t="shared" si="2"/>
        <v>0.88339975249615643</v>
      </c>
      <c r="H41" s="1">
        <f t="shared" si="7"/>
        <v>999.95950082011393</v>
      </c>
    </row>
    <row r="42" spans="3:8">
      <c r="C42">
        <f t="shared" si="4"/>
        <v>-84000</v>
      </c>
      <c r="D42" s="1">
        <f t="shared" si="5"/>
        <v>3.5571991359617607</v>
      </c>
      <c r="F42">
        <f t="shared" si="6"/>
        <v>0.7561484904625505</v>
      </c>
      <c r="G42">
        <f t="shared" si="2"/>
        <v>0.85060988099364987</v>
      </c>
      <c r="H42" s="1">
        <f t="shared" si="7"/>
        <v>999.95800088198757</v>
      </c>
    </row>
    <row r="43" spans="3:8">
      <c r="C43">
        <f t="shared" si="4"/>
        <v>-87000</v>
      </c>
      <c r="D43" s="1">
        <f t="shared" si="5"/>
        <v>3.3889022577343857</v>
      </c>
      <c r="F43">
        <f t="shared" si="6"/>
        <v>0.72359063537400836</v>
      </c>
      <c r="G43">
        <f t="shared" si="2"/>
        <v>0.81303012164834765</v>
      </c>
      <c r="H43" s="1">
        <f t="shared" si="7"/>
        <v>999.9565009461113</v>
      </c>
    </row>
    <row r="44" spans="3:8">
      <c r="C44">
        <f t="shared" si="4"/>
        <v>-90000</v>
      </c>
      <c r="D44" s="1">
        <f t="shared" si="5"/>
        <v>3.2036921100080669</v>
      </c>
      <c r="F44">
        <f t="shared" si="6"/>
        <v>0.68988268617299509</v>
      </c>
      <c r="G44">
        <f t="shared" si="2"/>
        <v>0.7711314237483623</v>
      </c>
      <c r="H44" s="1">
        <f t="shared" si="7"/>
        <v>999.95500101248479</v>
      </c>
    </row>
    <row r="45" spans="3:8">
      <c r="C45">
        <f t="shared" si="4"/>
        <v>-93000</v>
      </c>
      <c r="D45" s="1">
        <f t="shared" si="5"/>
        <v>3.0047063709890924</v>
      </c>
      <c r="F45">
        <f t="shared" si="6"/>
        <v>0.65542524776664413</v>
      </c>
      <c r="G45">
        <f t="shared" si="2"/>
        <v>0.72562865385343789</v>
      </c>
      <c r="H45" s="1">
        <f t="shared" si="7"/>
        <v>999.95350108110824</v>
      </c>
    </row>
    <row r="46" spans="3:8">
      <c r="C46">
        <f t="shared" si="4"/>
        <v>-96000</v>
      </c>
      <c r="D46" s="1">
        <f t="shared" si="5"/>
        <v>2.7958140420850346</v>
      </c>
      <c r="F46">
        <f t="shared" si="6"/>
        <v>0.62062227698213523</v>
      </c>
      <c r="G46">
        <f t="shared" si="2"/>
        <v>0.67742337145539688</v>
      </c>
      <c r="H46" s="1">
        <f t="shared" si="7"/>
        <v>999.95200115198156</v>
      </c>
    </row>
    <row r="47" spans="3:8">
      <c r="C47">
        <f t="shared" si="4"/>
        <v>-99000</v>
      </c>
      <c r="D47" s="1">
        <f t="shared" si="5"/>
        <v>2.5812916970038207</v>
      </c>
      <c r="F47">
        <f t="shared" si="6"/>
        <v>0.58586284523342391</v>
      </c>
      <c r="G47">
        <f t="shared" si="2"/>
        <v>0.62752823252851975</v>
      </c>
      <c r="H47" s="1">
        <f t="shared" si="7"/>
        <v>999.95050122510474</v>
      </c>
    </row>
    <row r="48" spans="3:8">
      <c r="C48">
        <f t="shared" si="4"/>
        <v>-102000</v>
      </c>
      <c r="D48" s="1">
        <f t="shared" si="5"/>
        <v>2.365481363688156</v>
      </c>
      <c r="F48">
        <f t="shared" si="6"/>
        <v>0.55150578048266796</v>
      </c>
      <c r="G48">
        <f t="shared" si="2"/>
        <v>0.57698539697596574</v>
      </c>
      <c r="H48" s="1">
        <f t="shared" si="7"/>
        <v>999.9490013004779</v>
      </c>
    </row>
    <row r="49" spans="3:8">
      <c r="C49">
        <f t="shared" si="4"/>
        <v>-105000</v>
      </c>
      <c r="D49" s="1">
        <f t="shared" si="5"/>
        <v>2.1524792372035604</v>
      </c>
      <c r="F49">
        <f t="shared" si="6"/>
        <v>0.51786816627408971</v>
      </c>
      <c r="G49">
        <f t="shared" si="2"/>
        <v>0.52679083982342612</v>
      </c>
      <c r="H49" s="1">
        <f t="shared" si="7"/>
        <v>999.94750137810081</v>
      </c>
    </row>
    <row r="50" spans="3:8">
      <c r="C50">
        <f t="shared" si="4"/>
        <v>-108000</v>
      </c>
      <c r="D50" s="1">
        <f t="shared" si="5"/>
        <v>1.9458912918171449</v>
      </c>
      <c r="F50">
        <f t="shared" si="6"/>
        <v>0.48521806819169044</v>
      </c>
      <c r="G50">
        <f t="shared" si="2"/>
        <v>0.47783356215457329</v>
      </c>
      <c r="H50" s="1">
        <f t="shared" si="7"/>
        <v>999.94600145797369</v>
      </c>
    </row>
    <row r="51" spans="3:8">
      <c r="C51">
        <f t="shared" si="4"/>
        <v>-111000</v>
      </c>
      <c r="D51" s="1">
        <f t="shared" si="5"/>
        <v>1.748674116824561</v>
      </c>
      <c r="F51">
        <f t="shared" si="6"/>
        <v>0.45377131940823068</v>
      </c>
      <c r="G51">
        <f t="shared" si="2"/>
        <v>0.43085456889842511</v>
      </c>
      <c r="H51" s="1">
        <f t="shared" si="7"/>
        <v>999.94450154009655</v>
      </c>
    </row>
    <row r="52" spans="3:8">
      <c r="C52">
        <f t="shared" si="4"/>
        <v>-114000</v>
      </c>
      <c r="D52" s="1">
        <f t="shared" si="5"/>
        <v>1.5630621867237839</v>
      </c>
      <c r="F52">
        <f t="shared" si="6"/>
        <v>0.42369180350935765</v>
      </c>
      <c r="G52">
        <f t="shared" si="2"/>
        <v>0.38642638149335939</v>
      </c>
      <c r="H52" s="1">
        <f t="shared" si="7"/>
        <v>999.94300162446916</v>
      </c>
    </row>
    <row r="53" spans="3:8">
      <c r="C53">
        <f t="shared" si="4"/>
        <v>-117000</v>
      </c>
      <c r="D53" s="1">
        <f t="shared" si="5"/>
        <v>1.390569917931554</v>
      </c>
      <c r="F53">
        <f t="shared" si="6"/>
        <v>0.39509445130414178</v>
      </c>
      <c r="G53">
        <f t="shared" si="2"/>
        <v>0.3449506846210193</v>
      </c>
      <c r="H53" s="1">
        <f t="shared" si="7"/>
        <v>999.94150171109163</v>
      </c>
    </row>
    <row r="54" spans="3:8">
      <c r="C54">
        <f t="shared" si="4"/>
        <v>-120000</v>
      </c>
      <c r="D54" s="1">
        <f t="shared" si="5"/>
        <v>1.2320496978826643</v>
      </c>
      <c r="F54">
        <f t="shared" si="6"/>
        <v>0.36805010471433858</v>
      </c>
      <c r="G54">
        <f t="shared" si="2"/>
        <v>0.30666985691230253</v>
      </c>
      <c r="H54" s="1">
        <f t="shared" si="7"/>
        <v>999.94000179996397</v>
      </c>
    </row>
    <row r="55" spans="3:8">
      <c r="C55">
        <f t="shared" si="4"/>
        <v>-123000</v>
      </c>
      <c r="D55" s="1">
        <f t="shared" si="5"/>
        <v>1.0877851906519802</v>
      </c>
      <c r="F55">
        <f t="shared" si="6"/>
        <v>0.34259145645529221</v>
      </c>
      <c r="G55">
        <f t="shared" si="2"/>
        <v>0.27168754918549148</v>
      </c>
      <c r="H55" s="1">
        <f t="shared" si="7"/>
        <v>999.93850189108628</v>
      </c>
    </row>
    <row r="56" spans="3:8">
      <c r="C56">
        <f t="shared" si="4"/>
        <v>-126000</v>
      </c>
      <c r="D56" s="1">
        <f t="shared" si="5"/>
        <v>0.95760116470997225</v>
      </c>
      <c r="F56">
        <f t="shared" si="6"/>
        <v>0.31871940269071375</v>
      </c>
      <c r="G56">
        <f t="shared" si="2"/>
        <v>0.23999382747700043</v>
      </c>
      <c r="H56" s="1">
        <f t="shared" si="7"/>
        <v>999.93700198445833</v>
      </c>
    </row>
    <row r="57" spans="3:8">
      <c r="C57">
        <f t="shared" si="4"/>
        <v>-129000</v>
      </c>
      <c r="D57" s="1">
        <f t="shared" si="5"/>
        <v>0.84097512146231235</v>
      </c>
      <c r="F57">
        <f t="shared" si="6"/>
        <v>0.29640930515374947</v>
      </c>
      <c r="G57">
        <f t="shared" si="2"/>
        <v>0.21149128879139883</v>
      </c>
      <c r="H57" s="1">
        <f t="shared" si="7"/>
        <v>999.93550208008025</v>
      </c>
    </row>
    <row r="58" spans="3:8">
      <c r="C58">
        <f t="shared" si="4"/>
        <v>-132000</v>
      </c>
      <c r="D58" s="1">
        <f t="shared" si="5"/>
        <v>0.73714065391393246</v>
      </c>
      <c r="F58">
        <f t="shared" si="6"/>
        <v>0.27561681804844268</v>
      </c>
      <c r="G58">
        <f t="shared" si="2"/>
        <v>0.18601963174817637</v>
      </c>
      <c r="H58" s="1">
        <f t="shared" si="7"/>
        <v>999.93400217795204</v>
      </c>
    </row>
    <row r="59" spans="3:8">
      <c r="C59">
        <f t="shared" si="4"/>
        <v>-135000</v>
      </c>
      <c r="D59" s="1">
        <f t="shared" si="5"/>
        <v>0.64517674319938134</v>
      </c>
      <c r="F59">
        <f t="shared" si="6"/>
        <v>0.25628307410721846</v>
      </c>
      <c r="G59">
        <f t="shared" si="2"/>
        <v>0.1633771778268886</v>
      </c>
      <c r="H59" s="1">
        <f t="shared" si="7"/>
        <v>999.93250227807368</v>
      </c>
    </row>
    <row r="60" spans="3:8">
      <c r="C60">
        <f t="shared" si="4"/>
        <v>-138000</v>
      </c>
      <c r="D60" s="1">
        <f t="shared" si="5"/>
        <v>0.56408060189386822</v>
      </c>
      <c r="F60">
        <f t="shared" si="6"/>
        <v>0.23833913459636941</v>
      </c>
      <c r="G60">
        <f t="shared" si="2"/>
        <v>0.14333866128444117</v>
      </c>
      <c r="H60" s="1">
        <f t="shared" si="7"/>
        <v>999.93100238044531</v>
      </c>
    </row>
    <row r="61" spans="3:8">
      <c r="C61">
        <f t="shared" si="4"/>
        <v>-141000</v>
      </c>
      <c r="D61" s="1">
        <f t="shared" si="5"/>
        <v>0.49282406171924947</v>
      </c>
      <c r="F61">
        <f t="shared" si="6"/>
        <v>0.22170968839294325</v>
      </c>
      <c r="G61">
        <f t="shared" si="2"/>
        <v>0.12566919587221201</v>
      </c>
      <c r="H61" s="1">
        <f t="shared" si="7"/>
        <v>999.92950248506668</v>
      </c>
    </row>
    <row r="62" spans="3:8">
      <c r="C62">
        <f t="shared" si="4"/>
        <v>-144000</v>
      </c>
      <c r="D62" s="1">
        <f t="shared" si="5"/>
        <v>0.43039497018242751</v>
      </c>
      <c r="F62">
        <f t="shared" si="6"/>
        <v>0.20631603852639629</v>
      </c>
      <c r="G62">
        <f t="shared" si="2"/>
        <v>0.1101346992789945</v>
      </c>
      <c r="H62" s="1">
        <f t="shared" si="7"/>
        <v>999.9280025919378</v>
      </c>
    </row>
    <row r="63" spans="3:8">
      <c r="C63">
        <f t="shared" si="4"/>
        <v>-147000</v>
      </c>
      <c r="D63" s="1">
        <f t="shared" si="5"/>
        <v>0.37582580025669154</v>
      </c>
      <c r="F63">
        <f t="shared" si="6"/>
        <v>0.19207844587979012</v>
      </c>
      <c r="G63">
        <f t="shared" si="2"/>
        <v>9.6509254051218435E-2</v>
      </c>
      <c r="H63" s="1">
        <f t="shared" si="7"/>
        <v>999.92650270105889</v>
      </c>
    </row>
    <row r="64" spans="3:8">
      <c r="C64">
        <f t="shared" si="4"/>
        <v>-150000</v>
      </c>
      <c r="D64" s="1">
        <f t="shared" si="5"/>
        <v>0.32821190459400712</v>
      </c>
      <c r="F64">
        <f t="shared" si="6"/>
        <v>0.17891791461438952</v>
      </c>
      <c r="G64">
        <f t="shared" si="2"/>
        <v>8.4579955861410885E-2</v>
      </c>
      <c r="H64" s="1">
        <f t="shared" si="7"/>
        <v>999.92500281242974</v>
      </c>
    </row>
    <row r="65" spans="3:8">
      <c r="C65">
        <f t="shared" si="4"/>
        <v>-153000</v>
      </c>
      <c r="D65" s="1">
        <f t="shared" si="5"/>
        <v>0.28672175119193427</v>
      </c>
      <c r="F65">
        <f t="shared" si="6"/>
        <v>0.16675750736309281</v>
      </c>
      <c r="G65">
        <f t="shared" si="2"/>
        <v>7.4149791156994202E-2</v>
      </c>
      <c r="H65" s="1">
        <f t="shared" si="7"/>
        <v>999.92350292605033</v>
      </c>
    </row>
    <row r="66" spans="3:8">
      <c r="C66">
        <f t="shared" si="4"/>
        <v>-156000</v>
      </c>
      <c r="D66" s="1">
        <f t="shared" si="5"/>
        <v>0.25060120814339809</v>
      </c>
      <c r="F66">
        <f t="shared" si="6"/>
        <v>0.15552327446502931</v>
      </c>
      <c r="G66">
        <f t="shared" si="2"/>
        <v>6.5039031751244383E-2</v>
      </c>
      <c r="H66" s="1">
        <f t="shared" si="7"/>
        <v>999.9220030419209</v>
      </c>
    </row>
    <row r="67" spans="3:8">
      <c r="C67">
        <f t="shared" si="4"/>
        <v>-159000</v>
      </c>
      <c r="D67" s="1">
        <f t="shared" si="5"/>
        <v>0.21917360377353146</v>
      </c>
      <c r="F67">
        <f t="shared" si="6"/>
        <v>0.1451448736152498</v>
      </c>
      <c r="G67">
        <f t="shared" si="2"/>
        <v>5.708555893783842E-2</v>
      </c>
      <c r="H67" s="1">
        <f t="shared" si="7"/>
        <v>999.92050316004122</v>
      </c>
    </row>
    <row r="68" spans="3:8">
      <c r="C68">
        <f t="shared" si="4"/>
        <v>-162000</v>
      </c>
      <c r="D68" s="1">
        <f t="shared" si="5"/>
        <v>0.19183693999733686</v>
      </c>
      <c r="F68">
        <f t="shared" si="6"/>
        <v>0.13555594649408037</v>
      </c>
      <c r="G68">
        <f t="shared" si="2"/>
        <v>5.014445044496179E-2</v>
      </c>
      <c r="H68" s="1">
        <f t="shared" si="7"/>
        <v>999.9190032804114</v>
      </c>
    </row>
    <row r="69" spans="3:8">
      <c r="C69">
        <f t="shared" si="4"/>
        <v>-165000</v>
      </c>
      <c r="D69" s="1">
        <f t="shared" si="5"/>
        <v>0.1680593174847263</v>
      </c>
      <c r="F69">
        <f t="shared" si="6"/>
        <v>0.12669430868519871</v>
      </c>
      <c r="G69">
        <f t="shared" si="2"/>
        <v>4.4087089381340691E-2</v>
      </c>
      <c r="H69" s="1">
        <f t="shared" si="7"/>
        <v>999.91750340303145</v>
      </c>
    </row>
    <row r="70" spans="3:8">
      <c r="C70">
        <f t="shared" si="4"/>
        <v>-168000</v>
      </c>
      <c r="D70" s="1">
        <f t="shared" si="5"/>
        <v>0.147373357975951</v>
      </c>
      <c r="F70">
        <f t="shared" si="6"/>
        <v>0.11850199938509859</v>
      </c>
      <c r="G70">
        <f t="shared" si="2"/>
        <v>3.8799989866763043E-2</v>
      </c>
      <c r="H70" s="1">
        <f t="shared" si="7"/>
        <v>999.91600352790124</v>
      </c>
    </row>
    <row r="71" spans="3:8">
      <c r="C71">
        <f t="shared" si="4"/>
        <v>-171000</v>
      </c>
      <c r="D71" s="1">
        <f t="shared" si="5"/>
        <v>0.12937018630127167</v>
      </c>
      <c r="F71">
        <f t="shared" si="6"/>
        <v>0.11092522853786375</v>
      </c>
      <c r="G71">
        <f t="shared" si="2"/>
        <v>3.4183480811024007E-2</v>
      </c>
      <c r="H71" s="1">
        <f t="shared" si="7"/>
        <v>999.91450365502089</v>
      </c>
    </row>
    <row r="72" spans="3:8">
      <c r="C72">
        <f t="shared" si="4"/>
        <v>-174000</v>
      </c>
      <c r="D72" s="1">
        <f t="shared" si="5"/>
        <v>0.11369335976495865</v>
      </c>
      <c r="F72">
        <f t="shared" si="6"/>
        <v>0.10391425131221971</v>
      </c>
      <c r="G72">
        <f t="shared" si="2"/>
        <v>3.0150347037270077E-2</v>
      </c>
      <c r="H72" s="1">
        <f t="shared" si="7"/>
        <v>999.9130037843903</v>
      </c>
    </row>
    <row r="73" spans="3:8">
      <c r="C73">
        <f t="shared" si="4"/>
        <v>-177000</v>
      </c>
      <c r="D73" s="1">
        <f t="shared" si="5"/>
        <v>0.10003299957742995</v>
      </c>
      <c r="F73">
        <f t="shared" si="6"/>
        <v>9.7423193312872872E-2</v>
      </c>
      <c r="G73">
        <f t="shared" si="2"/>
        <v>2.6624494447084108E-2</v>
      </c>
      <c r="H73" s="1">
        <f t="shared" si="7"/>
        <v>999.91150391600945</v>
      </c>
    </row>
    <row r="74" spans="3:8">
      <c r="C74">
        <f t="shared" si="4"/>
        <v>-180000</v>
      </c>
      <c r="D74" s="1">
        <f t="shared" si="5"/>
        <v>8.812028080571839E-2</v>
      </c>
      <c r="F74">
        <f t="shared" si="6"/>
        <v>9.1409844523324152E-2</v>
      </c>
      <c r="G74">
        <f t="shared" si="2"/>
        <v>2.3539681641660575E-2</v>
      </c>
      <c r="H74" s="1">
        <f t="shared" si="7"/>
        <v>999.91000404987847</v>
      </c>
    </row>
    <row r="75" spans="3:8">
      <c r="C75">
        <f t="shared" si="4"/>
        <v>-183000</v>
      </c>
      <c r="D75" s="1">
        <f t="shared" si="5"/>
        <v>7.7722366811107266E-2</v>
      </c>
      <c r="F75">
        <f t="shared" si="6"/>
        <v>8.5835435597770682E-2</v>
      </c>
      <c r="G75">
        <f t="shared" si="2"/>
        <v>2.0838342757579408E-2</v>
      </c>
      <c r="H75" s="1">
        <f t="shared" si="7"/>
        <v>999.90850418599734</v>
      </c>
    </row>
    <row r="76" spans="3:8">
      <c r="C76">
        <f t="shared" si="4"/>
        <v>-186000</v>
      </c>
      <c r="D76" s="1">
        <f t="shared" si="5"/>
        <v>6.8637825051938675E-2</v>
      </c>
      <c r="F76">
        <f t="shared" si="6"/>
        <v>8.0664406619162132E-2</v>
      </c>
      <c r="G76">
        <f t="shared" si="2"/>
        <v>1.8470513795547868E-2</v>
      </c>
      <c r="H76" s="1">
        <f t="shared" si="7"/>
        <v>999.90700432436597</v>
      </c>
    </row>
    <row r="77" spans="3:8">
      <c r="C77">
        <f t="shared" si="4"/>
        <v>-189000</v>
      </c>
      <c r="D77" s="1">
        <f t="shared" si="5"/>
        <v>6.0692528146742378E-2</v>
      </c>
      <c r="F77">
        <f t="shared" si="6"/>
        <v>7.5864175680766796E-2</v>
      </c>
      <c r="G77">
        <f t="shared" si="2"/>
        <v>1.6392866175385493E-2</v>
      </c>
      <c r="H77" s="1">
        <f t="shared" si="7"/>
        <v>999.90550446498435</v>
      </c>
    </row>
    <row r="78" spans="3:8">
      <c r="C78">
        <f t="shared" si="4"/>
        <v>-192000</v>
      </c>
      <c r="D78" s="1">
        <f t="shared" si="5"/>
        <v>5.3736022939910616E-2</v>
      </c>
      <c r="F78">
        <f t="shared" si="6"/>
        <v>7.1404912500452458E-2</v>
      </c>
      <c r="G78">
        <f t="shared" si="2"/>
        <v>1.4567845626868307E-2</v>
      </c>
      <c r="H78" s="1">
        <f t="shared" si="7"/>
        <v>999.90400460785258</v>
      </c>
    </row>
    <row r="79" spans="3:8">
      <c r="C79">
        <f t="shared" si="4"/>
        <v>-195000</v>
      </c>
      <c r="D79" s="1">
        <f t="shared" si="5"/>
        <v>4.7638337645688499E-2</v>
      </c>
      <c r="F79">
        <f t="shared" si="6"/>
        <v>6.7259320625271804E-2</v>
      </c>
      <c r="G79">
        <f t="shared" ref="G79:G84" si="8">($G$5+1)*F79^$G$5-$G$5*F79^($G$5+1)</f>
        <v>1.2962911022952052E-2</v>
      </c>
      <c r="H79" s="1">
        <f t="shared" si="7"/>
        <v>999.90250475297046</v>
      </c>
    </row>
    <row r="80" spans="3:8">
      <c r="C80">
        <f t="shared" ref="C80:C84" si="9">C79-3000</f>
        <v>-198000</v>
      </c>
      <c r="D80" s="1">
        <f t="shared" ref="D80:D84" si="10">$D$8*H80*G80/$D$11*(C80-$G$10)</f>
        <v>4.2287190419423859E-2</v>
      </c>
      <c r="F80">
        <f t="shared" ref="F80:F84" si="11">(1+(-$G$2*C80)^(1/(1-$G$3)))^(-$G$3)</f>
        <v>6.340243052995112E-2</v>
      </c>
      <c r="G80">
        <f t="shared" si="8"/>
        <v>1.1549865763102778E-2</v>
      </c>
      <c r="H80" s="1">
        <f t="shared" ref="H80:H84" si="12">$G$8*EXP(C80/$G$7)</f>
        <v>999.90100490033831</v>
      </c>
    </row>
    <row r="81" spans="3:8">
      <c r="C81">
        <f t="shared" si="9"/>
        <v>-201000</v>
      </c>
      <c r="D81" s="1">
        <f t="shared" si="10"/>
        <v>3.7585560020095068E-2</v>
      </c>
      <c r="F81">
        <f t="shared" si="11"/>
        <v>5.9811404973561647E-2</v>
      </c>
      <c r="G81">
        <f t="shared" si="8"/>
        <v>1.0304273356210942E-2</v>
      </c>
      <c r="H81" s="1">
        <f t="shared" si="12"/>
        <v>999.89950504995579</v>
      </c>
    </row>
    <row r="82" spans="3:8">
      <c r="C82">
        <f t="shared" si="9"/>
        <v>-204000</v>
      </c>
      <c r="D82" s="1">
        <f t="shared" si="10"/>
        <v>3.3449579199168404E-2</v>
      </c>
      <c r="F82">
        <f t="shared" si="11"/>
        <v>5.6465357285738475E-2</v>
      </c>
      <c r="G82">
        <f t="shared" si="8"/>
        <v>9.204948592689173E-3</v>
      </c>
      <c r="H82" s="1">
        <f t="shared" si="12"/>
        <v>999.89800520182314</v>
      </c>
    </row>
    <row r="83" spans="3:8">
      <c r="C83">
        <f t="shared" si="9"/>
        <v>-207000</v>
      </c>
      <c r="D83" s="1">
        <f t="shared" si="10"/>
        <v>2.9806713085222723E-2</v>
      </c>
      <c r="F83">
        <f t="shared" si="11"/>
        <v>5.3345182751952283E-2</v>
      </c>
      <c r="G83">
        <f t="shared" si="8"/>
        <v>8.2335158860982732E-3</v>
      </c>
      <c r="H83" s="1">
        <f t="shared" si="12"/>
        <v>999.89650535594023</v>
      </c>
    </row>
    <row r="84" spans="3:8">
      <c r="C84">
        <f t="shared" si="9"/>
        <v>-210000</v>
      </c>
      <c r="D84" s="1">
        <f t="shared" si="10"/>
        <v>2.6594187434979467E-2</v>
      </c>
      <c r="F84">
        <f t="shared" si="11"/>
        <v>5.0433402912227032E-2</v>
      </c>
      <c r="G84">
        <f t="shared" si="8"/>
        <v>7.3740268299932413E-3</v>
      </c>
      <c r="H84" s="1">
        <f t="shared" si="12"/>
        <v>999.89500551230708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J3279"/>
  <sheetViews>
    <sheetView workbookViewId="0">
      <selection activeCell="C3" sqref="C3"/>
    </sheetView>
  </sheetViews>
  <sheetFormatPr defaultRowHeight="14.4"/>
  <cols>
    <col min="3" max="3" width="12" customWidth="1"/>
    <col min="4" max="4" width="12.6640625" customWidth="1"/>
    <col min="5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48.779282242066998</v>
      </c>
      <c r="F4">
        <v>48.779282242066998</v>
      </c>
      <c r="G4">
        <v>-200000</v>
      </c>
      <c r="H4">
        <v>0.5</v>
      </c>
    </row>
    <row r="5" spans="3:10">
      <c r="C5">
        <v>500</v>
      </c>
      <c r="D5" s="1">
        <v>-5.9368302401077004</v>
      </c>
      <c r="E5">
        <v>48.779282242066998</v>
      </c>
      <c r="F5">
        <v>54.716112503053999</v>
      </c>
      <c r="G5">
        <v>-194151.30162919001</v>
      </c>
      <c r="H5" s="1">
        <v>1.0087282619509E-10</v>
      </c>
      <c r="J5">
        <f>(D5)/(C5-C4)</f>
        <v>-1.1873660480215402E-2</v>
      </c>
    </row>
    <row r="6" spans="3:10">
      <c r="C6">
        <v>1000</v>
      </c>
      <c r="D6">
        <v>-7.3441845644208996</v>
      </c>
      <c r="E6">
        <v>54.716112503053999</v>
      </c>
      <c r="F6">
        <v>62.06029711139</v>
      </c>
      <c r="G6">
        <v>-187900.30890951</v>
      </c>
      <c r="H6" s="1">
        <v>1.8803179867175E-10</v>
      </c>
      <c r="J6">
        <f t="shared" ref="J6:J24" si="0">(D6)/(C6-C5)</f>
        <v>-1.46883691288418E-2</v>
      </c>
    </row>
    <row r="7" spans="3:10">
      <c r="C7">
        <v>1500</v>
      </c>
      <c r="D7" s="1">
        <v>-9.2811303101593001</v>
      </c>
      <c r="E7">
        <v>62.06029711139</v>
      </c>
      <c r="F7">
        <v>71.341427519568001</v>
      </c>
      <c r="G7">
        <v>-181170.41579895001</v>
      </c>
      <c r="H7" s="1">
        <v>3.6737910822605999E-10</v>
      </c>
      <c r="J7">
        <f t="shared" si="0"/>
        <v>-1.8562260620318599E-2</v>
      </c>
    </row>
    <row r="8" spans="3:10">
      <c r="C8">
        <v>2000</v>
      </c>
      <c r="D8" s="1">
        <v>-12.035450179762</v>
      </c>
      <c r="E8">
        <v>71.341427519568001</v>
      </c>
      <c r="F8">
        <v>83.376877699329995</v>
      </c>
      <c r="G8">
        <v>-173859.71883557999</v>
      </c>
      <c r="H8" s="1">
        <v>2.2962465066910001E-16</v>
      </c>
      <c r="J8">
        <f t="shared" si="0"/>
        <v>-2.4070900359524E-2</v>
      </c>
    </row>
    <row r="9" spans="3:10">
      <c r="C9">
        <v>2500</v>
      </c>
      <c r="D9" s="1">
        <v>-16.107590466394999</v>
      </c>
      <c r="E9">
        <v>83.376877699329995</v>
      </c>
      <c r="F9">
        <v>99.484468165725005</v>
      </c>
      <c r="G9">
        <v>-165829.01581467999</v>
      </c>
      <c r="H9" s="1">
        <v>0</v>
      </c>
      <c r="J9">
        <f t="shared" si="0"/>
        <v>-3.2215180932790001E-2</v>
      </c>
    </row>
    <row r="10" spans="3:10">
      <c r="C10">
        <v>3000</v>
      </c>
      <c r="D10" s="1">
        <v>-22.411920717853</v>
      </c>
      <c r="E10">
        <v>99.484468165725005</v>
      </c>
      <c r="F10">
        <v>121.89638888358</v>
      </c>
      <c r="G10">
        <v>-156883.08516354</v>
      </c>
      <c r="H10" s="1">
        <v>1.2838377179140999E-16</v>
      </c>
      <c r="J10">
        <f t="shared" si="0"/>
        <v>-4.4823841435706002E-2</v>
      </c>
    </row>
    <row r="11" spans="3:10">
      <c r="C11">
        <v>3500</v>
      </c>
      <c r="D11" s="1">
        <v>-32.694027193948003</v>
      </c>
      <c r="E11">
        <v>121.89638888358</v>
      </c>
      <c r="F11">
        <v>154.59041607752999</v>
      </c>
      <c r="G11">
        <v>-146743.57554764999</v>
      </c>
      <c r="H11" s="1">
        <v>1.5419384715883E-16</v>
      </c>
      <c r="J11">
        <f t="shared" si="0"/>
        <v>-6.5388054387896008E-2</v>
      </c>
    </row>
    <row r="12" spans="3:10">
      <c r="C12">
        <v>4000</v>
      </c>
      <c r="D12" s="1">
        <v>-50.302371218129998</v>
      </c>
      <c r="E12">
        <v>154.59041607752999</v>
      </c>
      <c r="F12">
        <v>204.89278729566001</v>
      </c>
      <c r="G12">
        <v>-135024.13364459999</v>
      </c>
      <c r="H12" s="1">
        <v>2.6090688032220998E-15</v>
      </c>
      <c r="J12">
        <f t="shared" si="0"/>
        <v>-0.10060474243626</v>
      </c>
    </row>
    <row r="13" spans="3:10">
      <c r="C13">
        <v>4500</v>
      </c>
      <c r="D13" s="1">
        <v>-80.637233285785001</v>
      </c>
      <c r="E13">
        <v>204.89278729566001</v>
      </c>
      <c r="F13">
        <v>285.53002058149002</v>
      </c>
      <c r="G13" s="1">
        <v>-121286.91183972001</v>
      </c>
      <c r="H13" s="1">
        <v>4.9347390030137998E-14</v>
      </c>
      <c r="J13">
        <f t="shared" si="0"/>
        <v>-0.16127446657156999</v>
      </c>
    </row>
    <row r="14" spans="3:10">
      <c r="C14">
        <v>5000</v>
      </c>
      <c r="D14" s="1">
        <v>-125.12461598762</v>
      </c>
      <c r="E14">
        <v>285.53002058149002</v>
      </c>
      <c r="F14">
        <v>410.65463656995001</v>
      </c>
      <c r="G14" s="1">
        <v>-105409.72799293</v>
      </c>
      <c r="H14" s="1">
        <v>6.0302545550809998E-13</v>
      </c>
      <c r="J14">
        <f t="shared" si="0"/>
        <v>-0.25024923197524002</v>
      </c>
    </row>
    <row r="15" spans="3:10">
      <c r="C15">
        <v>5500</v>
      </c>
      <c r="D15" s="1">
        <v>-160.75679591346</v>
      </c>
      <c r="E15">
        <v>410.65463656995001</v>
      </c>
      <c r="F15">
        <v>571.41143248340995</v>
      </c>
      <c r="G15" s="1">
        <v>-87836.034029478993</v>
      </c>
      <c r="H15" s="1">
        <v>5.7881460985207003E-17</v>
      </c>
      <c r="J15">
        <f t="shared" si="0"/>
        <v>-0.32151359182691996</v>
      </c>
    </row>
    <row r="16" spans="3:10">
      <c r="C16">
        <v>5836.6666666666997</v>
      </c>
      <c r="D16" s="1">
        <v>-107.28474349961</v>
      </c>
      <c r="E16">
        <v>571.41143248340995</v>
      </c>
      <c r="F16">
        <v>678.69617598302</v>
      </c>
      <c r="G16" s="1">
        <v>-74411.568019065002</v>
      </c>
      <c r="H16" s="1">
        <v>1.3641246195726999E-16</v>
      </c>
      <c r="J16">
        <f t="shared" si="0"/>
        <v>-0.31866755494930538</v>
      </c>
    </row>
    <row r="17" spans="3:10">
      <c r="C17">
        <v>6063.3555555556004</v>
      </c>
      <c r="D17" s="1">
        <v>-63.995838399786003</v>
      </c>
      <c r="E17">
        <v>678.69617598302</v>
      </c>
      <c r="F17">
        <v>742.69201438256005</v>
      </c>
      <c r="G17" s="1">
        <v>-62754.251527207001</v>
      </c>
      <c r="H17" s="1">
        <v>8.4821931278861003E-14</v>
      </c>
      <c r="J17">
        <f t="shared" si="0"/>
        <v>-0.28230690402805803</v>
      </c>
    </row>
    <row r="18" spans="3:10">
      <c r="C18">
        <v>6215.9927407407004</v>
      </c>
      <c r="D18" s="1">
        <v>-35.566388182251998</v>
      </c>
      <c r="E18">
        <v>742.69201438256005</v>
      </c>
      <c r="F18">
        <v>778.25840256481001</v>
      </c>
      <c r="G18" s="1">
        <v>-51148.649813655</v>
      </c>
      <c r="H18" s="1">
        <v>3.7373617329942999E-17</v>
      </c>
      <c r="J18">
        <f t="shared" si="0"/>
        <v>-0.23301260527781206</v>
      </c>
    </row>
    <row r="19" spans="3:10">
      <c r="C19">
        <v>6318.7684454320997</v>
      </c>
      <c r="D19" s="1">
        <v>-17.340615286034001</v>
      </c>
      <c r="E19">
        <v>778.25840256481001</v>
      </c>
      <c r="F19">
        <v>795.59901785085003</v>
      </c>
      <c r="G19" s="1">
        <v>-36959.030414991001</v>
      </c>
      <c r="H19" s="1">
        <v>1.805863038273E-16</v>
      </c>
      <c r="J19">
        <f t="shared" si="0"/>
        <v>-0.16872290331749118</v>
      </c>
    </row>
    <row r="20" spans="3:10">
      <c r="C20">
        <v>6387.9707532576003</v>
      </c>
      <c r="D20" s="1">
        <v>-4.3633105917853996</v>
      </c>
      <c r="E20">
        <v>795.59901785085003</v>
      </c>
      <c r="F20">
        <v>799.96232844263</v>
      </c>
      <c r="G20" s="1">
        <v>-13810.138361926</v>
      </c>
      <c r="H20" s="1">
        <v>1.0687790662425E-16</v>
      </c>
      <c r="J20">
        <f t="shared" si="0"/>
        <v>-6.3051518495421441E-2</v>
      </c>
    </row>
    <row r="21" spans="3:10">
      <c r="C21">
        <v>6434.5669738601</v>
      </c>
      <c r="D21" s="1">
        <v>-3.7600865437071002E-2</v>
      </c>
      <c r="E21">
        <v>799.96232844263</v>
      </c>
      <c r="F21">
        <v>799.99992930206997</v>
      </c>
      <c r="G21" s="1">
        <v>-176.74480805836001</v>
      </c>
      <c r="H21" s="1">
        <v>1.8757349604019002E-12</v>
      </c>
      <c r="J21">
        <f t="shared" si="0"/>
        <v>-8.0695097050540387E-4</v>
      </c>
    </row>
    <row r="22" spans="3:10">
      <c r="C22">
        <v>6465.9417623992003</v>
      </c>
      <c r="D22" s="1">
        <v>-7.0498885513840004E-5</v>
      </c>
      <c r="E22">
        <v>799.99992930206997</v>
      </c>
      <c r="F22">
        <v>799.99999980313999</v>
      </c>
      <c r="G22" s="1">
        <v>-0.49215389056459002</v>
      </c>
      <c r="H22" s="1">
        <v>6.8258290935267003E-13</v>
      </c>
      <c r="J22">
        <f t="shared" si="0"/>
        <v>-2.2469915749705172E-6</v>
      </c>
    </row>
    <row r="23" spans="3:10">
      <c r="C23">
        <v>6487.0674533488</v>
      </c>
      <c r="D23" s="1">
        <v>-1.9604850427762999E-7</v>
      </c>
      <c r="E23">
        <v>799.99999980313999</v>
      </c>
      <c r="F23">
        <v>799.99999999918998</v>
      </c>
      <c r="G23" s="1">
        <v>-2.0326007879004999E-3</v>
      </c>
      <c r="H23" s="1">
        <v>7.1054273584788994E-17</v>
      </c>
      <c r="J23">
        <f t="shared" si="0"/>
        <v>-9.2800990389071973E-9</v>
      </c>
    </row>
    <row r="24" spans="3:10">
      <c r="C24">
        <v>6500</v>
      </c>
      <c r="D24" s="1">
        <v>-8.0756945880579005E-10</v>
      </c>
      <c r="E24">
        <v>799.99999999918998</v>
      </c>
      <c r="F24">
        <v>799.99999999999</v>
      </c>
      <c r="G24" s="1">
        <v>-1.3677140582977999E-5</v>
      </c>
      <c r="H24" s="1">
        <v>0</v>
      </c>
      <c r="J24">
        <f t="shared" si="0"/>
        <v>-6.2444735796167007E-11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(D24)/(C24-#REF!)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0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78" si="0">$D$8*H15*G15/$D$11*(C15-$G$10)</f>
        <v>-1.3696863408716632E-2</v>
      </c>
      <c r="F15">
        <f t="shared" ref="F15:F78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78" si="3">$G$8*EXP(C15/$G$7)</f>
        <v>999.99850000112497</v>
      </c>
    </row>
    <row r="16" spans="3:8">
      <c r="C16">
        <f t="shared" ref="C16:C79" si="4">C15-3000</f>
        <v>-6000</v>
      </c>
      <c r="D16" s="1">
        <f t="shared" si="0"/>
        <v>-2.7393685726842094E-2</v>
      </c>
      <c r="F16">
        <f t="shared" si="1"/>
        <v>0.99999937792043547</v>
      </c>
      <c r="G16">
        <f t="shared" si="2"/>
        <v>0.99999999999883937</v>
      </c>
      <c r="H16" s="1">
        <f t="shared" si="3"/>
        <v>999.99700000450002</v>
      </c>
    </row>
    <row r="17" spans="3:8">
      <c r="C17">
        <f t="shared" si="4"/>
        <v>-9000</v>
      </c>
      <c r="D17" s="1">
        <f t="shared" si="0"/>
        <v>-4.1090466951813349E-2</v>
      </c>
      <c r="F17">
        <f t="shared" si="1"/>
        <v>0.99999527610510452</v>
      </c>
      <c r="G17">
        <f t="shared" si="2"/>
        <v>0.99999999993305466</v>
      </c>
      <c r="H17" s="1">
        <f t="shared" si="3"/>
        <v>999.99550001012494</v>
      </c>
    </row>
    <row r="18" spans="3:8">
      <c r="C18">
        <f t="shared" si="4"/>
        <v>-12000</v>
      </c>
      <c r="D18" s="1">
        <f t="shared" si="0"/>
        <v>-5.4787207026751973E-2</v>
      </c>
      <c r="F18">
        <f t="shared" si="1"/>
        <v>0.99998009388579456</v>
      </c>
      <c r="G18">
        <f t="shared" si="2"/>
        <v>0.99999999881125579</v>
      </c>
      <c r="H18" s="1">
        <f t="shared" si="3"/>
        <v>999.99400001799995</v>
      </c>
    </row>
    <row r="19" spans="3:8">
      <c r="C19">
        <f t="shared" si="4"/>
        <v>-15000</v>
      </c>
      <c r="D19" s="1">
        <f t="shared" si="0"/>
        <v>-6.8483905380815627E-2</v>
      </c>
      <c r="F19">
        <f t="shared" si="1"/>
        <v>0.99993925415158857</v>
      </c>
      <c r="G19">
        <f t="shared" si="2"/>
        <v>0.9999999889302742</v>
      </c>
      <c r="H19" s="1">
        <f t="shared" si="3"/>
        <v>999.99250002812494</v>
      </c>
    </row>
    <row r="20" spans="3:8">
      <c r="C20">
        <f t="shared" si="4"/>
        <v>-18000</v>
      </c>
      <c r="D20" s="1">
        <f t="shared" si="0"/>
        <v>-8.2180558464519132E-2</v>
      </c>
      <c r="F20">
        <f t="shared" si="1"/>
        <v>0.99984886026283126</v>
      </c>
      <c r="G20">
        <f t="shared" si="2"/>
        <v>0.99999993147724453</v>
      </c>
      <c r="H20" s="1">
        <f t="shared" si="3"/>
        <v>999.9910000404999</v>
      </c>
    </row>
    <row r="21" spans="3:8">
      <c r="C21">
        <f t="shared" si="4"/>
        <v>-21000</v>
      </c>
      <c r="D21" s="1">
        <f t="shared" si="0"/>
        <v>-9.5877150286721877E-2</v>
      </c>
      <c r="F21">
        <f t="shared" si="1"/>
        <v>0.99967339196938265</v>
      </c>
      <c r="G21">
        <f t="shared" si="2"/>
        <v>0.99999968005126316</v>
      </c>
      <c r="H21" s="1">
        <f t="shared" si="3"/>
        <v>999.98950005512472</v>
      </c>
    </row>
    <row r="22" spans="3:8">
      <c r="C22">
        <f t="shared" si="4"/>
        <v>-24000</v>
      </c>
      <c r="D22" s="1">
        <f t="shared" si="0"/>
        <v>-0.10957362359768923</v>
      </c>
      <c r="F22">
        <f t="shared" si="1"/>
        <v>0.99936344624533524</v>
      </c>
      <c r="G22">
        <f t="shared" si="2"/>
        <v>0.99999878491381633</v>
      </c>
      <c r="H22" s="1">
        <f t="shared" si="3"/>
        <v>999.98800007199975</v>
      </c>
    </row>
    <row r="23" spans="3:8">
      <c r="C23">
        <f t="shared" si="4"/>
        <v>-27000</v>
      </c>
      <c r="D23" s="1">
        <f t="shared" si="0"/>
        <v>-0.1232698057526751</v>
      </c>
      <c r="F23">
        <f t="shared" si="1"/>
        <v>0.9988535678735555</v>
      </c>
      <c r="G23">
        <f t="shared" si="2"/>
        <v>0.99999606009366504</v>
      </c>
      <c r="H23" s="1">
        <f t="shared" si="3"/>
        <v>999.98650009112453</v>
      </c>
    </row>
    <row r="24" spans="3:8">
      <c r="C24">
        <f t="shared" si="4"/>
        <v>-30000</v>
      </c>
      <c r="D24" s="1">
        <f t="shared" si="0"/>
        <v>-0.13696524094350515</v>
      </c>
      <c r="F24">
        <f t="shared" si="1"/>
        <v>0.99806024190774234</v>
      </c>
      <c r="G24">
        <f t="shared" si="2"/>
        <v>0.99998872661293681</v>
      </c>
      <c r="H24" s="1">
        <f t="shared" si="3"/>
        <v>999.98500011249951</v>
      </c>
    </row>
    <row r="25" spans="3:8">
      <c r="C25">
        <f t="shared" si="4"/>
        <v>-33000</v>
      </c>
      <c r="D25" s="1">
        <f t="shared" si="0"/>
        <v>-0.15065884727143325</v>
      </c>
      <c r="F25">
        <f t="shared" si="1"/>
        <v>0.99688015579891365</v>
      </c>
      <c r="G25">
        <f t="shared" si="2"/>
        <v>0.99997086045003969</v>
      </c>
      <c r="H25" s="1">
        <f t="shared" si="3"/>
        <v>999.98350013612423</v>
      </c>
    </row>
    <row r="26" spans="3:8">
      <c r="C26">
        <f t="shared" si="4"/>
        <v>-36000</v>
      </c>
      <c r="D26" s="1">
        <f t="shared" si="0"/>
        <v>-0.16434827232994564</v>
      </c>
      <c r="F26">
        <f t="shared" si="1"/>
        <v>0.99518888254755022</v>
      </c>
      <c r="G26">
        <f t="shared" si="2"/>
        <v>0.99993078217101505</v>
      </c>
      <c r="H26" s="1">
        <f t="shared" si="3"/>
        <v>999.98200016199905</v>
      </c>
    </row>
    <row r="27" spans="3:8">
      <c r="C27">
        <f t="shared" si="4"/>
        <v>-39000</v>
      </c>
      <c r="D27" s="1">
        <f t="shared" si="0"/>
        <v>-0.1780287669550536</v>
      </c>
      <c r="F27">
        <f t="shared" si="1"/>
        <v>0.99284018563971554</v>
      </c>
      <c r="G27">
        <f t="shared" si="2"/>
        <v>0.99984694524127082</v>
      </c>
      <c r="H27" s="1">
        <f t="shared" si="3"/>
        <v>999.98050019012373</v>
      </c>
    </row>
    <row r="28" spans="3:8">
      <c r="C28">
        <f t="shared" si="4"/>
        <v>-42000</v>
      </c>
      <c r="D28" s="1">
        <f t="shared" si="0"/>
        <v>-0.19169134146975164</v>
      </c>
      <c r="F28">
        <f t="shared" si="1"/>
        <v>0.98966619719997528</v>
      </c>
      <c r="G28">
        <f t="shared" si="2"/>
        <v>0.99968184460059661</v>
      </c>
      <c r="H28" s="1">
        <f t="shared" si="3"/>
        <v>999.97900022049851</v>
      </c>
    </row>
    <row r="29" spans="3:8">
      <c r="C29">
        <f t="shared" si="4"/>
        <v>-45000</v>
      </c>
      <c r="D29" s="1">
        <f t="shared" si="0"/>
        <v>-0.20531992828475373</v>
      </c>
      <c r="F29">
        <f t="shared" si="1"/>
        <v>0.98547876488220576</v>
      </c>
      <c r="G29">
        <f t="shared" si="2"/>
        <v>0.99937352526931233</v>
      </c>
      <c r="H29" s="1">
        <f t="shared" si="3"/>
        <v>999.97750025312314</v>
      </c>
    </row>
    <row r="30" spans="3:8">
      <c r="C30">
        <f t="shared" si="4"/>
        <v>-48000</v>
      </c>
      <c r="D30" s="1">
        <f t="shared" si="0"/>
        <v>-0.21888727586675547</v>
      </c>
      <c r="F30">
        <f t="shared" si="1"/>
        <v>0.98007228867943463</v>
      </c>
      <c r="G30">
        <f t="shared" si="2"/>
        <v>0.99882448609806485</v>
      </c>
      <c r="H30" s="1">
        <f t="shared" si="3"/>
        <v>999.97600028799775</v>
      </c>
    </row>
    <row r="31" spans="3:8">
      <c r="C31">
        <f t="shared" si="4"/>
        <v>-51000</v>
      </c>
      <c r="D31" s="1">
        <f t="shared" si="0"/>
        <v>-0.23234937902285507</v>
      </c>
      <c r="F31">
        <f t="shared" si="1"/>
        <v>0.97322836024068238</v>
      </c>
      <c r="G31">
        <f t="shared" si="2"/>
        <v>0.99788821349032264</v>
      </c>
      <c r="H31" s="1">
        <f t="shared" si="3"/>
        <v>999.97450032512222</v>
      </c>
    </row>
    <row r="32" spans="3:8">
      <c r="C32">
        <f t="shared" si="4"/>
        <v>-54000</v>
      </c>
      <c r="D32" s="1">
        <f t="shared" si="0"/>
        <v>-0.24563845144378543</v>
      </c>
      <c r="F32">
        <f t="shared" si="1"/>
        <v>0.96472245590890371</v>
      </c>
      <c r="G32">
        <f t="shared" si="2"/>
        <v>0.99635429081698246</v>
      </c>
      <c r="H32" s="1">
        <f t="shared" si="3"/>
        <v>999.97300036449678</v>
      </c>
    </row>
    <row r="33" spans="3:8">
      <c r="C33">
        <f t="shared" si="4"/>
        <v>-57000</v>
      </c>
      <c r="D33" s="1">
        <f t="shared" si="0"/>
        <v>-0.25865480229775301</v>
      </c>
      <c r="F33">
        <f t="shared" si="1"/>
        <v>0.95433280256116071</v>
      </c>
      <c r="G33">
        <f t="shared" si="2"/>
        <v>0.99393399846829134</v>
      </c>
      <c r="H33" s="1">
        <f t="shared" si="3"/>
        <v>999.97150040612109</v>
      </c>
    </row>
    <row r="34" spans="3:8">
      <c r="C34">
        <f t="shared" si="4"/>
        <v>-60000</v>
      </c>
      <c r="D34" s="1">
        <f t="shared" si="0"/>
        <v>-0.2712584915698093</v>
      </c>
      <c r="F34">
        <f t="shared" si="1"/>
        <v>0.9418513206635013</v>
      </c>
      <c r="G34">
        <f t="shared" si="2"/>
        <v>0.99024942591729381</v>
      </c>
      <c r="H34" s="1">
        <f t="shared" si="3"/>
        <v>999.9700004499955</v>
      </c>
    </row>
    <row r="35" spans="3:8">
      <c r="C35">
        <f t="shared" si="4"/>
        <v>-63000</v>
      </c>
      <c r="D35" s="1">
        <f t="shared" si="0"/>
        <v>-0.28326225023001644</v>
      </c>
      <c r="F35">
        <f t="shared" si="1"/>
        <v>0.92709625389575923</v>
      </c>
      <c r="G35">
        <f t="shared" si="2"/>
        <v>0.98483009184604664</v>
      </c>
      <c r="H35" s="1">
        <f t="shared" si="3"/>
        <v>999.96850049611976</v>
      </c>
    </row>
    <row r="36" spans="3:8">
      <c r="C36">
        <f t="shared" si="4"/>
        <v>-66000</v>
      </c>
      <c r="D36" s="1">
        <f t="shared" si="0"/>
        <v>-0.29442771822997238</v>
      </c>
      <c r="F36">
        <f t="shared" si="1"/>
        <v>0.90992574345229116</v>
      </c>
      <c r="G36">
        <f t="shared" si="2"/>
        <v>0.97712149676874915</v>
      </c>
      <c r="H36" s="1">
        <f t="shared" si="3"/>
        <v>999.96700054449411</v>
      </c>
    </row>
    <row r="37" spans="3:8">
      <c r="C37">
        <f t="shared" si="4"/>
        <v>-69000</v>
      </c>
      <c r="D37" s="1">
        <f t="shared" si="0"/>
        <v>-0.30446735016381832</v>
      </c>
      <c r="F37">
        <f t="shared" si="1"/>
        <v>0.89025124917172549</v>
      </c>
      <c r="G37">
        <f t="shared" si="2"/>
        <v>0.96650943601656825</v>
      </c>
      <c r="H37" s="1">
        <f t="shared" si="3"/>
        <v>999.9655005951181</v>
      </c>
    </row>
    <row r="38" spans="3:8">
      <c r="C38">
        <f t="shared" si="4"/>
        <v>-72000</v>
      </c>
      <c r="D38" s="1">
        <f t="shared" si="0"/>
        <v>-0.31305410518407462</v>
      </c>
      <c r="F38">
        <f t="shared" si="1"/>
        <v>0.86804943575190574</v>
      </c>
      <c r="G38">
        <f t="shared" si="2"/>
        <v>0.9523619155079035</v>
      </c>
      <c r="H38" s="1">
        <f t="shared" si="3"/>
        <v>999.96400064799218</v>
      </c>
    </row>
    <row r="39" spans="3:8">
      <c r="C39">
        <f t="shared" si="4"/>
        <v>-75000</v>
      </c>
      <c r="D39" s="1">
        <f t="shared" si="0"/>
        <v>-0.31984008181921975</v>
      </c>
      <c r="F39">
        <f t="shared" si="1"/>
        <v>0.84337101949630855</v>
      </c>
      <c r="G39">
        <f t="shared" si="2"/>
        <v>0.9340871314110395</v>
      </c>
      <c r="H39" s="1">
        <f t="shared" si="3"/>
        <v>999.96250070311623</v>
      </c>
    </row>
    <row r="40" spans="3:8">
      <c r="C40">
        <f t="shared" si="4"/>
        <v>-78000</v>
      </c>
      <c r="D40" s="1">
        <f t="shared" si="0"/>
        <v>-0.32448358449969367</v>
      </c>
      <c r="F40">
        <f t="shared" si="1"/>
        <v>0.81634518632944231</v>
      </c>
      <c r="G40">
        <f t="shared" si="2"/>
        <v>0.91120174793999675</v>
      </c>
      <c r="H40" s="1">
        <f t="shared" si="3"/>
        <v>999.96100076049015</v>
      </c>
    </row>
    <row r="41" spans="3:8">
      <c r="C41">
        <f t="shared" si="4"/>
        <v>-81000</v>
      </c>
      <c r="D41" s="1">
        <f t="shared" si="0"/>
        <v>-0.32668201427431498</v>
      </c>
      <c r="F41">
        <f t="shared" si="1"/>
        <v>0.78717858015883113</v>
      </c>
      <c r="G41">
        <f t="shared" si="2"/>
        <v>0.88339975249615643</v>
      </c>
      <c r="H41" s="1">
        <f t="shared" si="3"/>
        <v>999.95950082011393</v>
      </c>
    </row>
    <row r="42" spans="3:8">
      <c r="C42">
        <f t="shared" si="4"/>
        <v>-84000</v>
      </c>
      <c r="D42" s="1">
        <f t="shared" si="0"/>
        <v>-0.32620603430217021</v>
      </c>
      <c r="F42">
        <f t="shared" si="1"/>
        <v>0.7561484904625505</v>
      </c>
      <c r="G42">
        <f t="shared" si="2"/>
        <v>0.85060988099364987</v>
      </c>
      <c r="H42" s="1">
        <f t="shared" si="3"/>
        <v>999.95800088198757</v>
      </c>
    </row>
    <row r="43" spans="3:8">
      <c r="C43">
        <f t="shared" si="4"/>
        <v>-87000</v>
      </c>
      <c r="D43" s="1">
        <f t="shared" si="0"/>
        <v>-0.32292934986077937</v>
      </c>
      <c r="F43">
        <f t="shared" si="1"/>
        <v>0.72359063537400836</v>
      </c>
      <c r="G43">
        <f t="shared" si="2"/>
        <v>0.81303012164834765</v>
      </c>
      <c r="H43" s="1">
        <f t="shared" si="3"/>
        <v>999.9565009461113</v>
      </c>
    </row>
    <row r="44" spans="3:8">
      <c r="C44">
        <f t="shared" si="4"/>
        <v>-90000</v>
      </c>
      <c r="D44" s="1">
        <f t="shared" si="0"/>
        <v>-0.31684867022057805</v>
      </c>
      <c r="F44">
        <f t="shared" si="1"/>
        <v>0.68988268617299509</v>
      </c>
      <c r="G44">
        <f t="shared" si="2"/>
        <v>0.7711314237483623</v>
      </c>
      <c r="H44" s="1">
        <f t="shared" si="3"/>
        <v>999.95500101248479</v>
      </c>
    </row>
    <row r="45" spans="3:8">
      <c r="C45">
        <f t="shared" si="4"/>
        <v>-93000</v>
      </c>
      <c r="D45" s="1">
        <f t="shared" si="0"/>
        <v>-0.30809006891067869</v>
      </c>
      <c r="F45">
        <f t="shared" si="1"/>
        <v>0.65542524776664413</v>
      </c>
      <c r="G45">
        <f t="shared" si="2"/>
        <v>0.72562865385343789</v>
      </c>
      <c r="H45" s="1">
        <f t="shared" si="3"/>
        <v>999.95350108110824</v>
      </c>
    </row>
    <row r="46" spans="3:8">
      <c r="C46">
        <f t="shared" si="4"/>
        <v>-96000</v>
      </c>
      <c r="D46" s="1">
        <f t="shared" si="0"/>
        <v>-0.29690060623911874</v>
      </c>
      <c r="F46">
        <f t="shared" si="1"/>
        <v>0.62062227698213523</v>
      </c>
      <c r="G46">
        <f t="shared" si="2"/>
        <v>0.67742337145539688</v>
      </c>
      <c r="H46" s="1">
        <f t="shared" si="3"/>
        <v>999.95200115198156</v>
      </c>
    </row>
    <row r="47" spans="3:8">
      <c r="C47">
        <f t="shared" si="4"/>
        <v>-99000</v>
      </c>
      <c r="D47" s="1">
        <f t="shared" si="0"/>
        <v>-0.28362694561973173</v>
      </c>
      <c r="F47">
        <f t="shared" si="1"/>
        <v>0.58586284523342391</v>
      </c>
      <c r="G47">
        <f t="shared" si="2"/>
        <v>0.62752823252851975</v>
      </c>
      <c r="H47" s="1">
        <f t="shared" si="3"/>
        <v>999.95050122510474</v>
      </c>
    </row>
    <row r="48" spans="3:8">
      <c r="C48">
        <f t="shared" si="4"/>
        <v>-102000</v>
      </c>
      <c r="D48" s="1">
        <f t="shared" si="0"/>
        <v>-0.26868496558595983</v>
      </c>
      <c r="F48">
        <f t="shared" si="1"/>
        <v>0.55150578048266796</v>
      </c>
      <c r="G48">
        <f t="shared" si="2"/>
        <v>0.57698539697596574</v>
      </c>
      <c r="H48" s="1">
        <f t="shared" si="3"/>
        <v>999.9490013004779</v>
      </c>
    </row>
    <row r="49" spans="3:8">
      <c r="C49">
        <f t="shared" si="4"/>
        <v>-105000</v>
      </c>
      <c r="D49" s="1">
        <f t="shared" si="0"/>
        <v>-0.25252549710209371</v>
      </c>
      <c r="F49">
        <f t="shared" si="1"/>
        <v>0.51786816627408971</v>
      </c>
      <c r="G49">
        <f t="shared" si="2"/>
        <v>0.52679083982342612</v>
      </c>
      <c r="H49" s="1">
        <f t="shared" si="3"/>
        <v>999.94750137810081</v>
      </c>
    </row>
    <row r="50" spans="3:8">
      <c r="C50">
        <f t="shared" si="4"/>
        <v>-108000</v>
      </c>
      <c r="D50" s="1">
        <f t="shared" si="0"/>
        <v>-0.2356011877984884</v>
      </c>
      <c r="F50">
        <f t="shared" si="1"/>
        <v>0.48521806819169044</v>
      </c>
      <c r="G50">
        <f t="shared" si="2"/>
        <v>0.47783356215457329</v>
      </c>
      <c r="H50" s="1">
        <f t="shared" si="3"/>
        <v>999.94600145797369</v>
      </c>
    </row>
    <row r="51" spans="3:8">
      <c r="C51">
        <f t="shared" si="4"/>
        <v>-111000</v>
      </c>
      <c r="D51" s="1">
        <f t="shared" si="0"/>
        <v>-0.21833838803996206</v>
      </c>
      <c r="F51">
        <f t="shared" si="1"/>
        <v>0.45377131940823068</v>
      </c>
      <c r="G51">
        <f t="shared" si="2"/>
        <v>0.43085456889842511</v>
      </c>
      <c r="H51" s="1">
        <f t="shared" si="3"/>
        <v>999.94450154009655</v>
      </c>
    </row>
    <row r="52" spans="3:8">
      <c r="C52">
        <f t="shared" si="4"/>
        <v>-114000</v>
      </c>
      <c r="D52" s="1">
        <f t="shared" si="0"/>
        <v>-0.20111635359651397</v>
      </c>
      <c r="F52">
        <f t="shared" si="1"/>
        <v>0.42369180350935765</v>
      </c>
      <c r="G52">
        <f t="shared" si="2"/>
        <v>0.38642638149335939</v>
      </c>
      <c r="H52" s="1">
        <f t="shared" si="3"/>
        <v>999.94300162446916</v>
      </c>
    </row>
    <row r="53" spans="3:8">
      <c r="C53">
        <f t="shared" si="4"/>
        <v>-117000</v>
      </c>
      <c r="D53" s="1">
        <f t="shared" si="0"/>
        <v>-0.18425445118685371</v>
      </c>
      <c r="F53">
        <f t="shared" si="1"/>
        <v>0.39509445130414178</v>
      </c>
      <c r="G53">
        <f t="shared" si="2"/>
        <v>0.3449506846210193</v>
      </c>
      <c r="H53" s="1">
        <f t="shared" si="3"/>
        <v>999.94150171109163</v>
      </c>
    </row>
    <row r="54" spans="3:8">
      <c r="C54">
        <f t="shared" si="4"/>
        <v>-120000</v>
      </c>
      <c r="D54" s="1">
        <f t="shared" si="0"/>
        <v>-0.16800677698399968</v>
      </c>
      <c r="F54">
        <f t="shared" si="1"/>
        <v>0.36805010471433858</v>
      </c>
      <c r="G54">
        <f t="shared" si="2"/>
        <v>0.30666985691230253</v>
      </c>
      <c r="H54" s="1">
        <f t="shared" si="3"/>
        <v>999.94000179996397</v>
      </c>
    </row>
    <row r="55" spans="3:8">
      <c r="C55">
        <f t="shared" si="4"/>
        <v>-123000</v>
      </c>
      <c r="D55" s="1">
        <f t="shared" si="0"/>
        <v>-0.15256280324993562</v>
      </c>
      <c r="F55">
        <f t="shared" si="1"/>
        <v>0.34259145645529221</v>
      </c>
      <c r="G55">
        <f t="shared" si="2"/>
        <v>0.27168754918549148</v>
      </c>
      <c r="H55" s="1">
        <f t="shared" si="3"/>
        <v>999.93850189108628</v>
      </c>
    </row>
    <row r="56" spans="3:8">
      <c r="C56">
        <f t="shared" si="4"/>
        <v>-126000</v>
      </c>
      <c r="D56" s="1">
        <f t="shared" si="0"/>
        <v>-0.13805234182317677</v>
      </c>
      <c r="F56">
        <f t="shared" si="1"/>
        <v>0.31871940269071375</v>
      </c>
      <c r="G56">
        <f t="shared" si="2"/>
        <v>0.23999382747700043</v>
      </c>
      <c r="H56" s="1">
        <f t="shared" si="3"/>
        <v>999.93700198445833</v>
      </c>
    </row>
    <row r="57" spans="3:8">
      <c r="C57">
        <f t="shared" si="4"/>
        <v>-129000</v>
      </c>
      <c r="D57" s="1">
        <f t="shared" si="0"/>
        <v>-0.12455314657708184</v>
      </c>
      <c r="F57">
        <f t="shared" si="1"/>
        <v>0.29640930515374947</v>
      </c>
      <c r="G57">
        <f t="shared" si="2"/>
        <v>0.21149128879139883</v>
      </c>
      <c r="H57" s="1">
        <f t="shared" si="3"/>
        <v>999.93550208008025</v>
      </c>
    </row>
    <row r="58" spans="3:8">
      <c r="C58">
        <f t="shared" si="4"/>
        <v>-132000</v>
      </c>
      <c r="D58" s="1">
        <f t="shared" si="0"/>
        <v>-0.11209973077953811</v>
      </c>
      <c r="F58">
        <f t="shared" si="1"/>
        <v>0.27561681804844268</v>
      </c>
      <c r="G58">
        <f t="shared" si="2"/>
        <v>0.18601963174817637</v>
      </c>
      <c r="H58" s="1">
        <f t="shared" si="3"/>
        <v>999.93400217795204</v>
      </c>
    </row>
    <row r="59" spans="3:8">
      <c r="C59">
        <f t="shared" si="4"/>
        <v>-135000</v>
      </c>
      <c r="D59" s="1">
        <f t="shared" si="0"/>
        <v>-0.10069232408314044</v>
      </c>
      <c r="F59">
        <f t="shared" si="1"/>
        <v>0.25628307410721846</v>
      </c>
      <c r="G59">
        <f t="shared" si="2"/>
        <v>0.1633771778268886</v>
      </c>
      <c r="H59" s="1">
        <f t="shared" si="3"/>
        <v>999.93250227807368</v>
      </c>
    </row>
    <row r="60" spans="3:8">
      <c r="C60">
        <f t="shared" si="4"/>
        <v>-138000</v>
      </c>
      <c r="D60" s="1">
        <f t="shared" si="0"/>
        <v>-9.0305247170944111E-2</v>
      </c>
      <c r="F60">
        <f t="shared" si="1"/>
        <v>0.23833913459636941</v>
      </c>
      <c r="G60">
        <f t="shared" si="2"/>
        <v>0.14333866128444117</v>
      </c>
      <c r="H60" s="1">
        <f t="shared" si="3"/>
        <v>999.93100238044531</v>
      </c>
    </row>
    <row r="61" spans="3:8">
      <c r="C61">
        <f t="shared" si="4"/>
        <v>-141000</v>
      </c>
      <c r="D61" s="1">
        <f t="shared" si="0"/>
        <v>-8.0894287197222553E-2</v>
      </c>
      <c r="F61">
        <f t="shared" si="1"/>
        <v>0.22170968839294325</v>
      </c>
      <c r="G61">
        <f t="shared" si="2"/>
        <v>0.12566919587221201</v>
      </c>
      <c r="H61" s="1">
        <f t="shared" si="3"/>
        <v>999.92950248506668</v>
      </c>
    </row>
    <row r="62" spans="3:8">
      <c r="C62">
        <f t="shared" si="4"/>
        <v>-144000</v>
      </c>
      <c r="D62" s="1">
        <f t="shared" si="0"/>
        <v>-7.2402892180221445E-2</v>
      </c>
      <c r="F62">
        <f t="shared" si="1"/>
        <v>0.20631603852639629</v>
      </c>
      <c r="G62">
        <f t="shared" si="2"/>
        <v>0.1101346992789945</v>
      </c>
      <c r="H62" s="1">
        <f t="shared" si="3"/>
        <v>999.9280025919378</v>
      </c>
    </row>
    <row r="63" spans="3:8">
      <c r="C63">
        <f t="shared" si="4"/>
        <v>-147000</v>
      </c>
      <c r="D63" s="1">
        <f t="shared" si="0"/>
        <v>-6.4767166046581073E-2</v>
      </c>
      <c r="F63">
        <f t="shared" si="1"/>
        <v>0.19207844587979012</v>
      </c>
      <c r="G63">
        <f t="shared" si="2"/>
        <v>9.6509254051218435E-2</v>
      </c>
      <c r="H63" s="1">
        <f t="shared" si="3"/>
        <v>999.92650270105889</v>
      </c>
    </row>
    <row r="64" spans="3:8">
      <c r="C64">
        <f t="shared" si="4"/>
        <v>-150000</v>
      </c>
      <c r="D64" s="1">
        <f t="shared" si="0"/>
        <v>-5.7919747869530663E-2</v>
      </c>
      <c r="F64">
        <f t="shared" si="1"/>
        <v>0.17891791461438952</v>
      </c>
      <c r="G64">
        <f t="shared" si="2"/>
        <v>8.4579955861410885E-2</v>
      </c>
      <c r="H64" s="1">
        <f t="shared" si="3"/>
        <v>999.92500281242974</v>
      </c>
    </row>
    <row r="65" spans="3:8">
      <c r="C65">
        <f t="shared" si="4"/>
        <v>-153000</v>
      </c>
      <c r="D65" s="1">
        <f t="shared" si="0"/>
        <v>-5.179271302522543E-2</v>
      </c>
      <c r="F65">
        <f t="shared" si="1"/>
        <v>0.16675750736309281</v>
      </c>
      <c r="G65">
        <f t="shared" si="2"/>
        <v>7.4149791156994202E-2</v>
      </c>
      <c r="H65" s="1">
        <f t="shared" si="3"/>
        <v>999.92350292605033</v>
      </c>
    </row>
    <row r="66" spans="3:8">
      <c r="C66">
        <f t="shared" si="4"/>
        <v>-156000</v>
      </c>
      <c r="D66" s="1">
        <f t="shared" si="0"/>
        <v>-4.6319654585746564E-2</v>
      </c>
      <c r="F66">
        <f t="shared" si="1"/>
        <v>0.15552327446502931</v>
      </c>
      <c r="G66">
        <f t="shared" si="2"/>
        <v>6.5039031751244383E-2</v>
      </c>
      <c r="H66" s="1">
        <f t="shared" si="3"/>
        <v>999.9220030419209</v>
      </c>
    </row>
    <row r="67" spans="3:8">
      <c r="C67">
        <f t="shared" si="4"/>
        <v>-159000</v>
      </c>
      <c r="D67" s="1">
        <f t="shared" si="0"/>
        <v>-4.1437102259205112E-2</v>
      </c>
      <c r="F67">
        <f t="shared" si="1"/>
        <v>0.1451448736152498</v>
      </c>
      <c r="G67">
        <f t="shared" si="2"/>
        <v>5.708555893783842E-2</v>
      </c>
      <c r="H67" s="1">
        <f t="shared" si="3"/>
        <v>999.92050316004122</v>
      </c>
    </row>
    <row r="68" spans="3:8">
      <c r="C68">
        <f t="shared" si="4"/>
        <v>-162000</v>
      </c>
      <c r="D68" s="1">
        <f t="shared" si="0"/>
        <v>-3.7085422767981595E-2</v>
      </c>
      <c r="F68">
        <f t="shared" si="1"/>
        <v>0.13555594649408037</v>
      </c>
      <c r="G68">
        <f t="shared" si="2"/>
        <v>5.014445044496179E-2</v>
      </c>
      <c r="H68" s="1">
        <f t="shared" si="3"/>
        <v>999.9190032804114</v>
      </c>
    </row>
    <row r="69" spans="3:8">
      <c r="C69">
        <f t="shared" si="4"/>
        <v>-165000</v>
      </c>
      <c r="D69" s="1">
        <f t="shared" si="0"/>
        <v>-3.3209326209556696E-2</v>
      </c>
      <c r="F69">
        <f t="shared" si="1"/>
        <v>0.12669430868519871</v>
      </c>
      <c r="G69">
        <f t="shared" si="2"/>
        <v>4.4087089381340691E-2</v>
      </c>
      <c r="H69" s="1">
        <f t="shared" si="3"/>
        <v>999.91750340303145</v>
      </c>
    </row>
    <row r="70" spans="3:8">
      <c r="C70">
        <f t="shared" si="4"/>
        <v>-168000</v>
      </c>
      <c r="D70" s="1">
        <f t="shared" si="0"/>
        <v>-2.9758081898990103E-2</v>
      </c>
      <c r="F70">
        <f t="shared" si="1"/>
        <v>0.11850199938509859</v>
      </c>
      <c r="G70">
        <f t="shared" si="2"/>
        <v>3.8799989866763043E-2</v>
      </c>
      <c r="H70" s="1">
        <f t="shared" si="3"/>
        <v>999.91600352790124</v>
      </c>
    </row>
    <row r="71" spans="3:8">
      <c r="C71">
        <f t="shared" si="4"/>
        <v>-171000</v>
      </c>
      <c r="D71" s="1">
        <f t="shared" si="0"/>
        <v>-2.6685526969261106E-2</v>
      </c>
      <c r="F71">
        <f t="shared" si="1"/>
        <v>0.11092522853786375</v>
      </c>
      <c r="G71">
        <f t="shared" si="2"/>
        <v>3.4183480811024007E-2</v>
      </c>
      <c r="H71" s="1">
        <f t="shared" si="3"/>
        <v>999.91450365502089</v>
      </c>
    </row>
    <row r="72" spans="3:8">
      <c r="C72">
        <f t="shared" si="4"/>
        <v>-174000</v>
      </c>
      <c r="D72" s="1">
        <f t="shared" si="0"/>
        <v>-2.3949932928695888E-2</v>
      </c>
      <c r="F72">
        <f t="shared" si="1"/>
        <v>0.10391425131221971</v>
      </c>
      <c r="G72">
        <f t="shared" si="2"/>
        <v>3.0150347037270077E-2</v>
      </c>
      <c r="H72" s="1">
        <f t="shared" si="3"/>
        <v>999.9130037843903</v>
      </c>
    </row>
    <row r="73" spans="3:8">
      <c r="C73">
        <f t="shared" si="4"/>
        <v>-177000</v>
      </c>
      <c r="D73" s="1">
        <f t="shared" si="0"/>
        <v>-2.151377998202321E-2</v>
      </c>
      <c r="F73">
        <f t="shared" si="1"/>
        <v>9.7423193312872872E-2</v>
      </c>
      <c r="G73">
        <f t="shared" si="2"/>
        <v>2.6624494447084108E-2</v>
      </c>
      <c r="H73" s="1">
        <f t="shared" si="3"/>
        <v>999.91150391600945</v>
      </c>
    </row>
    <row r="74" spans="3:8">
      <c r="C74">
        <f t="shared" si="4"/>
        <v>-180000</v>
      </c>
      <c r="D74" s="1">
        <f t="shared" si="0"/>
        <v>-1.9343476274425991E-2</v>
      </c>
      <c r="F74">
        <f t="shared" si="1"/>
        <v>9.1409844523324152E-2</v>
      </c>
      <c r="G74">
        <f t="shared" si="2"/>
        <v>2.3539681641660575E-2</v>
      </c>
      <c r="H74" s="1">
        <f t="shared" si="3"/>
        <v>999.91000404987847</v>
      </c>
    </row>
    <row r="75" spans="3:8">
      <c r="C75">
        <f t="shared" si="4"/>
        <v>-183000</v>
      </c>
      <c r="D75" s="1">
        <f t="shared" si="0"/>
        <v>-1.7409049114360624E-2</v>
      </c>
      <c r="F75">
        <f t="shared" si="1"/>
        <v>8.5835435597770682E-2</v>
      </c>
      <c r="G75">
        <f t="shared" si="2"/>
        <v>2.0838342757579408E-2</v>
      </c>
      <c r="H75" s="1">
        <f t="shared" si="3"/>
        <v>999.90850418599734</v>
      </c>
    </row>
    <row r="76" spans="3:8">
      <c r="C76">
        <f t="shared" si="4"/>
        <v>-186000</v>
      </c>
      <c r="D76" s="1">
        <f t="shared" si="0"/>
        <v>-1.5683827346020383E-2</v>
      </c>
      <c r="F76">
        <f t="shared" si="1"/>
        <v>8.0664406619162132E-2</v>
      </c>
      <c r="G76">
        <f t="shared" si="2"/>
        <v>1.8470513795547868E-2</v>
      </c>
      <c r="H76" s="1">
        <f t="shared" si="3"/>
        <v>999.90700432436597</v>
      </c>
    </row>
    <row r="77" spans="3:8">
      <c r="C77">
        <f t="shared" si="4"/>
        <v>-189000</v>
      </c>
      <c r="D77" s="1">
        <f t="shared" si="0"/>
        <v>-1.4144128014468939E-2</v>
      </c>
      <c r="F77">
        <f t="shared" si="1"/>
        <v>7.5864175680766796E-2</v>
      </c>
      <c r="G77">
        <f t="shared" si="2"/>
        <v>1.6392866175385493E-2</v>
      </c>
      <c r="H77" s="1">
        <f t="shared" si="3"/>
        <v>999.90550446498435</v>
      </c>
    </row>
    <row r="78" spans="3:8">
      <c r="C78">
        <f t="shared" si="4"/>
        <v>-192000</v>
      </c>
      <c r="D78" s="1">
        <f t="shared" si="0"/>
        <v>-1.2768955946117374E-2</v>
      </c>
      <c r="F78">
        <f t="shared" si="1"/>
        <v>7.1404912500452458E-2</v>
      </c>
      <c r="G78">
        <f t="shared" si="2"/>
        <v>1.4567845626868307E-2</v>
      </c>
      <c r="H78" s="1">
        <f t="shared" si="3"/>
        <v>999.90400460785258</v>
      </c>
    </row>
    <row r="79" spans="3:8">
      <c r="C79">
        <f t="shared" si="4"/>
        <v>-195000</v>
      </c>
      <c r="D79" s="1">
        <f t="shared" ref="D79:D84" si="5">$D$8*H79*G79/$D$11*(C79-$G$10)</f>
        <v>-1.1539721541502183E-2</v>
      </c>
      <c r="F79">
        <f t="shared" ref="F79:F84" si="6">(1+(-$G$2*C79)^(1/(1-$G$3)))^(-$G$3)</f>
        <v>6.7259320625271804E-2</v>
      </c>
      <c r="G79">
        <f t="shared" ref="G79:G84" si="7">($G$5+1)*F79^$G$5-$G$5*F79^($G$5+1)</f>
        <v>1.2962911022952052E-2</v>
      </c>
      <c r="H79" s="1">
        <f t="shared" ref="H79:H84" si="8">$G$8*EXP(C79/$G$7)</f>
        <v>999.90250475297046</v>
      </c>
    </row>
    <row r="80" spans="3:8">
      <c r="C80">
        <f t="shared" ref="C80:C84" si="9">C79-3000</f>
        <v>-198000</v>
      </c>
      <c r="D80" s="1">
        <f t="shared" si="5"/>
        <v>-1.0439979679608384E-2</v>
      </c>
      <c r="F80">
        <f t="shared" si="6"/>
        <v>6.340243052995112E-2</v>
      </c>
      <c r="G80">
        <f t="shared" si="7"/>
        <v>1.1549865763102778E-2</v>
      </c>
      <c r="H80" s="1">
        <f t="shared" si="8"/>
        <v>999.90100490033831</v>
      </c>
    </row>
    <row r="81" spans="3:8">
      <c r="C81">
        <f t="shared" si="9"/>
        <v>-201000</v>
      </c>
      <c r="D81" s="1">
        <f t="shared" si="5"/>
        <v>-9.4551909437285472E-3</v>
      </c>
      <c r="F81">
        <f t="shared" si="6"/>
        <v>5.9811404973561647E-2</v>
      </c>
      <c r="G81">
        <f t="shared" si="7"/>
        <v>1.0304273356210942E-2</v>
      </c>
      <c r="H81" s="1">
        <f t="shared" si="8"/>
        <v>999.89950504995579</v>
      </c>
    </row>
    <row r="82" spans="3:8">
      <c r="C82">
        <f t="shared" si="9"/>
        <v>-204000</v>
      </c>
      <c r="D82" s="1">
        <f t="shared" si="5"/>
        <v>-8.5725052218974303E-3</v>
      </c>
      <c r="F82">
        <f t="shared" si="6"/>
        <v>5.6465357285738475E-2</v>
      </c>
      <c r="G82">
        <f t="shared" si="7"/>
        <v>9.204948592689173E-3</v>
      </c>
      <c r="H82" s="1">
        <f t="shared" si="8"/>
        <v>999.89800520182314</v>
      </c>
    </row>
    <row r="83" spans="3:8">
      <c r="C83">
        <f t="shared" si="9"/>
        <v>-207000</v>
      </c>
      <c r="D83" s="1">
        <f t="shared" si="5"/>
        <v>-7.7805669718046706E-3</v>
      </c>
      <c r="F83">
        <f t="shared" si="6"/>
        <v>5.3345182751952283E-2</v>
      </c>
      <c r="G83">
        <f t="shared" si="7"/>
        <v>8.2335158860982732E-3</v>
      </c>
      <c r="H83" s="1">
        <f t="shared" si="8"/>
        <v>999.89650535594023</v>
      </c>
    </row>
    <row r="84" spans="3:8">
      <c r="C84">
        <f t="shared" si="9"/>
        <v>-210000</v>
      </c>
      <c r="D84" s="1">
        <f t="shared" si="5"/>
        <v>-7.0693409637287196E-3</v>
      </c>
      <c r="F84">
        <f t="shared" si="6"/>
        <v>5.0433402912227032E-2</v>
      </c>
      <c r="G84">
        <f t="shared" si="7"/>
        <v>7.3740268299932413E-3</v>
      </c>
      <c r="H84" s="1">
        <f t="shared" si="8"/>
        <v>999.89500551230708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J34"/>
  <sheetViews>
    <sheetView workbookViewId="0">
      <selection activeCell="C3" sqref="C3"/>
    </sheetView>
  </sheetViews>
  <sheetFormatPr defaultRowHeight="14.4"/>
  <cols>
    <col min="3" max="3" width="11.5546875" bestFit="1" customWidth="1"/>
    <col min="4" max="4" width="8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9" width="8.5546875" bestFit="1" customWidth="1"/>
    <col min="10" max="10" width="8.88671875" bestFit="1" customWidth="1"/>
  </cols>
  <sheetData>
    <row r="3" spans="3:10">
      <c r="C3" t="s">
        <v>32</v>
      </c>
      <c r="D3" t="s">
        <v>14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</row>
    <row r="4" spans="3:10">
      <c r="C4" s="1">
        <v>1</v>
      </c>
      <c r="D4" s="1">
        <v>212380</v>
      </c>
      <c r="E4">
        <v>1</v>
      </c>
      <c r="F4">
        <v>1</v>
      </c>
      <c r="G4">
        <v>0</v>
      </c>
      <c r="H4">
        <v>0</v>
      </c>
      <c r="I4">
        <v>0</v>
      </c>
      <c r="J4">
        <v>-1</v>
      </c>
    </row>
    <row r="5" spans="3:10">
      <c r="C5" s="1">
        <v>1</v>
      </c>
      <c r="D5" s="1">
        <v>4256000</v>
      </c>
      <c r="E5">
        <v>1</v>
      </c>
      <c r="F5">
        <v>1</v>
      </c>
      <c r="G5" s="1">
        <v>10</v>
      </c>
      <c r="H5" s="1">
        <v>10</v>
      </c>
      <c r="I5" s="1">
        <v>0</v>
      </c>
      <c r="J5" s="1">
        <v>-0.93332999999999999</v>
      </c>
    </row>
    <row r="6" spans="3:10">
      <c r="C6" s="1">
        <v>1</v>
      </c>
      <c r="D6" s="1">
        <v>5327900</v>
      </c>
      <c r="E6">
        <v>1</v>
      </c>
      <c r="F6">
        <v>1</v>
      </c>
      <c r="G6" s="1">
        <v>20</v>
      </c>
      <c r="H6" s="1">
        <v>20</v>
      </c>
      <c r="I6" s="1">
        <v>0</v>
      </c>
      <c r="J6" s="1">
        <v>-0.86667000000000005</v>
      </c>
    </row>
    <row r="7" spans="3:10">
      <c r="C7" s="1">
        <v>1</v>
      </c>
      <c r="D7" s="1">
        <v>6031700</v>
      </c>
      <c r="E7">
        <v>1</v>
      </c>
      <c r="F7">
        <v>1</v>
      </c>
      <c r="G7" s="1">
        <v>30.001000000000001</v>
      </c>
      <c r="H7" s="1">
        <v>30</v>
      </c>
      <c r="I7" s="1">
        <v>0</v>
      </c>
      <c r="J7" s="1">
        <v>-0.8</v>
      </c>
    </row>
    <row r="8" spans="3:10">
      <c r="C8" s="1">
        <v>1</v>
      </c>
      <c r="D8" s="1">
        <v>6529700</v>
      </c>
      <c r="E8">
        <v>1</v>
      </c>
      <c r="F8">
        <v>1</v>
      </c>
      <c r="G8" s="1">
        <v>40.000999999999998</v>
      </c>
      <c r="H8" s="1">
        <v>40</v>
      </c>
      <c r="I8" s="1">
        <v>0</v>
      </c>
      <c r="J8" s="1">
        <v>-0.73333000000000004</v>
      </c>
    </row>
    <row r="9" spans="3:10">
      <c r="C9" s="1">
        <v>1</v>
      </c>
      <c r="D9" s="1">
        <v>6902100</v>
      </c>
      <c r="E9">
        <v>1</v>
      </c>
      <c r="F9">
        <v>1</v>
      </c>
      <c r="G9" s="1">
        <v>50.000999999999998</v>
      </c>
      <c r="H9" s="1">
        <v>50</v>
      </c>
      <c r="I9" s="1">
        <v>0</v>
      </c>
      <c r="J9" s="1">
        <v>-0.66666999999999998</v>
      </c>
    </row>
    <row r="10" spans="3:10">
      <c r="C10" s="1">
        <v>1</v>
      </c>
      <c r="D10" s="1">
        <v>7221500</v>
      </c>
      <c r="E10">
        <v>1</v>
      </c>
      <c r="F10">
        <v>1</v>
      </c>
      <c r="G10" s="1">
        <v>60.000999999999998</v>
      </c>
      <c r="H10" s="1">
        <v>60</v>
      </c>
      <c r="I10" s="1">
        <v>0</v>
      </c>
      <c r="J10" s="1">
        <v>-0.6</v>
      </c>
    </row>
    <row r="11" spans="3:10">
      <c r="C11" s="1">
        <v>1</v>
      </c>
      <c r="D11" s="1">
        <v>7496800</v>
      </c>
      <c r="E11">
        <v>1</v>
      </c>
      <c r="F11">
        <v>1</v>
      </c>
      <c r="G11" s="1">
        <v>70.001999999999995</v>
      </c>
      <c r="H11" s="1">
        <v>70</v>
      </c>
      <c r="I11" s="1">
        <v>0</v>
      </c>
      <c r="J11" s="1">
        <v>-0.53332999999999997</v>
      </c>
    </row>
    <row r="12" spans="3:10">
      <c r="C12" s="1">
        <v>1</v>
      </c>
      <c r="D12" s="1">
        <v>7730000</v>
      </c>
      <c r="E12">
        <v>1</v>
      </c>
      <c r="F12">
        <v>1</v>
      </c>
      <c r="G12" s="1">
        <v>80.001999999999995</v>
      </c>
      <c r="H12" s="1">
        <v>80</v>
      </c>
      <c r="I12" s="1">
        <v>0</v>
      </c>
      <c r="J12" s="1">
        <v>-0.46666999999999997</v>
      </c>
    </row>
    <row r="13" spans="3:10">
      <c r="C13" s="1">
        <v>1</v>
      </c>
      <c r="D13" s="1">
        <v>7933600</v>
      </c>
      <c r="E13">
        <v>1</v>
      </c>
      <c r="F13">
        <v>1</v>
      </c>
      <c r="G13" s="1">
        <v>90.001999999999995</v>
      </c>
      <c r="H13" s="1">
        <v>90</v>
      </c>
      <c r="I13" s="1">
        <v>0</v>
      </c>
      <c r="J13" s="1">
        <v>-0.4</v>
      </c>
    </row>
    <row r="14" spans="3:10">
      <c r="C14" s="1">
        <v>1</v>
      </c>
      <c r="D14" s="1">
        <v>8121600</v>
      </c>
      <c r="E14">
        <v>1</v>
      </c>
      <c r="F14">
        <v>1</v>
      </c>
      <c r="G14" s="1">
        <v>100</v>
      </c>
      <c r="H14" s="1">
        <v>100</v>
      </c>
      <c r="I14" s="1">
        <v>0</v>
      </c>
      <c r="J14" s="1">
        <v>-0.33333000000000002</v>
      </c>
    </row>
    <row r="15" spans="3:10">
      <c r="C15" s="1">
        <v>1</v>
      </c>
      <c r="D15" s="1">
        <v>8286200</v>
      </c>
      <c r="E15">
        <v>1</v>
      </c>
      <c r="F15">
        <v>1</v>
      </c>
      <c r="G15" s="1">
        <v>110</v>
      </c>
      <c r="H15" s="1">
        <v>110</v>
      </c>
      <c r="I15" s="1">
        <v>0</v>
      </c>
      <c r="J15" s="1">
        <v>-0.26667000000000002</v>
      </c>
    </row>
    <row r="16" spans="3:10">
      <c r="C16" s="1">
        <v>1</v>
      </c>
      <c r="D16" s="1">
        <v>8437100</v>
      </c>
      <c r="E16">
        <v>1</v>
      </c>
      <c r="F16">
        <v>1</v>
      </c>
      <c r="G16" s="1">
        <v>120</v>
      </c>
      <c r="H16" s="1">
        <v>120</v>
      </c>
      <c r="I16" s="1">
        <v>0</v>
      </c>
      <c r="J16" s="1">
        <v>-0.2</v>
      </c>
    </row>
    <row r="17" spans="3:10">
      <c r="C17" s="1">
        <v>1</v>
      </c>
      <c r="D17" s="1">
        <v>8578100</v>
      </c>
      <c r="E17">
        <v>1</v>
      </c>
      <c r="F17">
        <v>1</v>
      </c>
      <c r="G17" s="1">
        <v>130</v>
      </c>
      <c r="H17" s="1">
        <v>130</v>
      </c>
      <c r="I17" s="1">
        <v>0</v>
      </c>
      <c r="J17" s="1">
        <v>-0.13333</v>
      </c>
    </row>
    <row r="18" spans="3:10">
      <c r="C18" s="1">
        <v>1</v>
      </c>
      <c r="D18" s="1">
        <v>8703300</v>
      </c>
      <c r="E18">
        <v>1</v>
      </c>
      <c r="F18">
        <v>1</v>
      </c>
      <c r="G18" s="1">
        <v>140</v>
      </c>
      <c r="H18" s="1">
        <v>140</v>
      </c>
      <c r="I18" s="1">
        <v>0</v>
      </c>
      <c r="J18" s="1">
        <v>-6.6667000000000004E-2</v>
      </c>
    </row>
    <row r="19" spans="3:10">
      <c r="C19" s="1">
        <v>1</v>
      </c>
      <c r="D19" s="1">
        <v>8825100</v>
      </c>
      <c r="E19">
        <v>1</v>
      </c>
      <c r="F19">
        <v>1</v>
      </c>
      <c r="G19" s="1">
        <v>150</v>
      </c>
      <c r="H19" s="1">
        <v>150</v>
      </c>
      <c r="I19" s="1">
        <v>0</v>
      </c>
      <c r="J19" s="1">
        <v>0</v>
      </c>
    </row>
    <row r="20" spans="3:10">
      <c r="C20" s="1">
        <v>1</v>
      </c>
      <c r="D20" s="1">
        <v>8933000</v>
      </c>
      <c r="E20">
        <v>1</v>
      </c>
      <c r="F20">
        <v>1</v>
      </c>
      <c r="G20" s="1">
        <v>160</v>
      </c>
      <c r="H20" s="1">
        <v>160</v>
      </c>
      <c r="I20" s="1">
        <v>0</v>
      </c>
      <c r="J20" s="1">
        <v>6.6667000000000004E-2</v>
      </c>
    </row>
    <row r="21" spans="3:10">
      <c r="C21" s="1">
        <v>1</v>
      </c>
      <c r="D21" s="1">
        <v>9039100</v>
      </c>
      <c r="E21">
        <v>1</v>
      </c>
      <c r="F21">
        <v>1</v>
      </c>
      <c r="G21" s="1">
        <v>170</v>
      </c>
      <c r="H21" s="1">
        <v>170</v>
      </c>
      <c r="I21" s="1">
        <v>0</v>
      </c>
      <c r="J21" s="1">
        <v>0.13333</v>
      </c>
    </row>
    <row r="22" spans="3:10">
      <c r="C22" s="1">
        <v>1</v>
      </c>
      <c r="D22" s="1">
        <v>9134900</v>
      </c>
      <c r="E22">
        <v>1</v>
      </c>
      <c r="F22">
        <v>1</v>
      </c>
      <c r="G22" s="1">
        <v>180</v>
      </c>
      <c r="H22" s="1">
        <v>180</v>
      </c>
      <c r="I22" s="1">
        <v>0</v>
      </c>
      <c r="J22" s="1">
        <v>0.2</v>
      </c>
    </row>
    <row r="23" spans="3:10">
      <c r="C23" s="1">
        <v>1</v>
      </c>
      <c r="D23" s="1">
        <v>9228000</v>
      </c>
      <c r="E23">
        <v>1</v>
      </c>
      <c r="F23">
        <v>1</v>
      </c>
      <c r="G23" s="1">
        <v>190</v>
      </c>
      <c r="H23" s="1">
        <v>190</v>
      </c>
      <c r="I23" s="1">
        <v>0</v>
      </c>
      <c r="J23" s="1">
        <v>0.26667000000000002</v>
      </c>
    </row>
    <row r="24" spans="3:10">
      <c r="C24" s="1">
        <v>1</v>
      </c>
      <c r="D24" s="1">
        <v>9314900</v>
      </c>
      <c r="E24">
        <v>1</v>
      </c>
      <c r="F24">
        <v>1</v>
      </c>
      <c r="G24" s="1">
        <v>200</v>
      </c>
      <c r="H24" s="1">
        <v>200</v>
      </c>
      <c r="I24" s="1">
        <v>0</v>
      </c>
      <c r="J24" s="1">
        <v>0.33333000000000002</v>
      </c>
    </row>
    <row r="25" spans="3:10">
      <c r="C25" s="1">
        <v>1</v>
      </c>
      <c r="D25" s="1">
        <v>9397200</v>
      </c>
      <c r="E25">
        <v>1</v>
      </c>
      <c r="F25">
        <v>1</v>
      </c>
      <c r="G25" s="1">
        <v>210</v>
      </c>
      <c r="H25" s="1">
        <v>210</v>
      </c>
      <c r="I25" s="1">
        <v>0</v>
      </c>
      <c r="J25" s="1">
        <v>0.4</v>
      </c>
    </row>
    <row r="26" spans="3:10">
      <c r="C26" s="1">
        <v>1</v>
      </c>
      <c r="D26" s="1">
        <v>9477500</v>
      </c>
      <c r="E26">
        <v>1</v>
      </c>
      <c r="F26">
        <v>1</v>
      </c>
      <c r="G26" s="1">
        <v>220</v>
      </c>
      <c r="H26" s="1">
        <v>220</v>
      </c>
      <c r="I26" s="1">
        <v>0</v>
      </c>
      <c r="J26" s="1">
        <v>0.46666999999999997</v>
      </c>
    </row>
    <row r="27" spans="3:10">
      <c r="C27" s="1">
        <v>1</v>
      </c>
      <c r="D27" s="1">
        <v>9550700</v>
      </c>
      <c r="E27">
        <v>1</v>
      </c>
      <c r="F27">
        <v>1</v>
      </c>
      <c r="G27" s="1">
        <v>230.01</v>
      </c>
      <c r="H27" s="1">
        <v>230</v>
      </c>
      <c r="I27" s="1">
        <v>0</v>
      </c>
      <c r="J27" s="1">
        <v>0.53332999999999997</v>
      </c>
    </row>
    <row r="28" spans="3:10">
      <c r="C28" s="1">
        <v>1</v>
      </c>
      <c r="D28" s="1">
        <v>9623800</v>
      </c>
      <c r="E28">
        <v>1</v>
      </c>
      <c r="F28">
        <v>1</v>
      </c>
      <c r="G28" s="1">
        <v>240.01</v>
      </c>
      <c r="H28" s="1">
        <v>240</v>
      </c>
      <c r="I28" s="1">
        <v>0</v>
      </c>
      <c r="J28" s="1">
        <v>0.6</v>
      </c>
    </row>
    <row r="29" spans="3:10">
      <c r="C29" s="1">
        <v>1</v>
      </c>
      <c r="D29" s="1">
        <v>9691800</v>
      </c>
      <c r="E29">
        <v>1</v>
      </c>
      <c r="F29">
        <v>1</v>
      </c>
      <c r="G29" s="1">
        <v>250.01</v>
      </c>
      <c r="H29" s="1">
        <v>250</v>
      </c>
      <c r="I29" s="1">
        <v>0</v>
      </c>
      <c r="J29" s="1">
        <v>0.66666999999999998</v>
      </c>
    </row>
    <row r="30" spans="3:10">
      <c r="C30" s="1">
        <v>1</v>
      </c>
      <c r="D30" s="1">
        <v>9757300</v>
      </c>
      <c r="E30">
        <v>1</v>
      </c>
      <c r="F30">
        <v>1</v>
      </c>
      <c r="G30" s="1">
        <v>260.01</v>
      </c>
      <c r="H30" s="1">
        <v>260</v>
      </c>
      <c r="I30" s="1">
        <v>0</v>
      </c>
      <c r="J30" s="1">
        <v>0.73333000000000004</v>
      </c>
    </row>
    <row r="31" spans="3:10">
      <c r="C31" s="1">
        <v>1</v>
      </c>
      <c r="D31" s="1">
        <v>9822800</v>
      </c>
      <c r="E31">
        <v>1</v>
      </c>
      <c r="F31">
        <v>1</v>
      </c>
      <c r="G31" s="1">
        <v>270.01</v>
      </c>
      <c r="H31" s="1">
        <v>270</v>
      </c>
      <c r="I31" s="1">
        <v>0</v>
      </c>
      <c r="J31" s="1">
        <v>0.8</v>
      </c>
    </row>
    <row r="32" spans="3:10">
      <c r="C32" s="1">
        <v>1</v>
      </c>
      <c r="D32" s="1">
        <v>9882200</v>
      </c>
      <c r="E32">
        <v>1</v>
      </c>
      <c r="F32">
        <v>1</v>
      </c>
      <c r="G32" s="1">
        <v>280.01</v>
      </c>
      <c r="H32" s="1">
        <v>280</v>
      </c>
      <c r="I32" s="1">
        <v>0</v>
      </c>
      <c r="J32" s="1">
        <v>0.86667000000000005</v>
      </c>
    </row>
    <row r="33" spans="3:10">
      <c r="C33" s="1">
        <v>1</v>
      </c>
      <c r="D33" s="1">
        <v>9941100</v>
      </c>
      <c r="E33">
        <v>1</v>
      </c>
      <c r="F33">
        <v>1</v>
      </c>
      <c r="G33" s="1">
        <v>290.01</v>
      </c>
      <c r="H33" s="1">
        <v>290</v>
      </c>
      <c r="I33" s="1">
        <v>0</v>
      </c>
      <c r="J33" s="1">
        <v>0.93332999999999999</v>
      </c>
    </row>
    <row r="34" spans="3:10">
      <c r="C34" s="1">
        <v>1</v>
      </c>
      <c r="D34" s="1">
        <v>10000000</v>
      </c>
      <c r="E34">
        <v>1</v>
      </c>
      <c r="F34">
        <v>1</v>
      </c>
      <c r="G34" s="1">
        <v>300.01</v>
      </c>
      <c r="H34" s="1">
        <v>300</v>
      </c>
      <c r="I34" s="1">
        <v>0</v>
      </c>
      <c r="J3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bh02</vt:lpstr>
      <vt:lpstr>bh02_expected</vt:lpstr>
      <vt:lpstr>bh03</vt:lpstr>
      <vt:lpstr>bh03_expected</vt:lpstr>
      <vt:lpstr>bh04</vt:lpstr>
      <vt:lpstr>bh04_expected</vt:lpstr>
      <vt:lpstr>bh05</vt:lpstr>
      <vt:lpstr>bh05_expected</vt:lpstr>
      <vt:lpstr>bh07</vt:lpstr>
      <vt:lpstr>bh07_expected</vt:lpstr>
      <vt:lpstr>bh02_flow_rate</vt:lpstr>
      <vt:lpstr>bh02_mass_balance</vt:lpstr>
      <vt:lpstr>bh03_flow_rate</vt:lpstr>
      <vt:lpstr>bh03_mass_balance</vt:lpstr>
      <vt:lpstr>bh04_flow_rate</vt:lpstr>
      <vt:lpstr>bh04_mass_balance</vt:lpstr>
      <vt:lpstr>bh05_flow_rate</vt:lpstr>
      <vt:lpstr>bh05_mass_balance</vt:lpstr>
      <vt:lpstr>bh07_steadystate</vt:lpstr>
      <vt:lpstr>'bh02'!bh02_</vt:lpstr>
      <vt:lpstr>'bh03'!bh02_</vt:lpstr>
      <vt:lpstr>'bh04'!bh02_</vt:lpstr>
      <vt:lpstr>'bh05'!bh02_</vt:lpstr>
      <vt:lpstr>'bh07'!bh07_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2014-01-12T22:51:30Z</dcterms:created>
  <dcterms:modified xsi:type="dcterms:W3CDTF">2014-04-24T04:40:32Z</dcterms:modified>
</cp:coreProperties>
</file>