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IT\2nd-Sem\Remote sensing\task_5\results\"/>
    </mc:Choice>
  </mc:AlternateContent>
  <xr:revisionPtr revIDLastSave="0" documentId="13_ncr:1_{A3A2FC88-ECAA-4BA5-8E5C-6BB1CB470C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" l="1"/>
  <c r="C26" i="1"/>
  <c r="F23" i="1"/>
  <c r="F22" i="1"/>
  <c r="F17" i="1"/>
  <c r="F16" i="1"/>
  <c r="C23" i="1"/>
  <c r="C22" i="1"/>
  <c r="J10" i="1"/>
  <c r="J9" i="1"/>
  <c r="J8" i="1"/>
  <c r="J7" i="1"/>
  <c r="J6" i="1"/>
  <c r="J5" i="1"/>
  <c r="J4" i="1"/>
  <c r="J3" i="1"/>
  <c r="I10" i="1"/>
  <c r="I9" i="1"/>
  <c r="I8" i="1"/>
  <c r="I7" i="1"/>
  <c r="I6" i="1"/>
  <c r="I5" i="1"/>
  <c r="I4" i="1"/>
  <c r="I3" i="1"/>
  <c r="H3" i="1"/>
  <c r="H10" i="1"/>
  <c r="H9" i="1"/>
  <c r="H8" i="1"/>
  <c r="G10" i="1"/>
  <c r="G9" i="1"/>
  <c r="G8" i="1"/>
  <c r="F10" i="1"/>
  <c r="F9" i="1"/>
  <c r="F8" i="1"/>
  <c r="E10" i="1"/>
  <c r="E9" i="1"/>
  <c r="E8" i="1"/>
  <c r="D10" i="1"/>
  <c r="D9" i="1"/>
  <c r="D8" i="1"/>
  <c r="C10" i="1"/>
  <c r="C9" i="1"/>
  <c r="C8" i="1"/>
  <c r="C3" i="1"/>
  <c r="K8" i="1" l="1"/>
  <c r="C21" i="1" s="1"/>
  <c r="K9" i="1"/>
  <c r="K10" i="1"/>
  <c r="I11" i="1"/>
  <c r="J11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G3" i="1"/>
  <c r="F3" i="1"/>
  <c r="E3" i="1"/>
  <c r="D3" i="1"/>
  <c r="D11" i="1" l="1"/>
  <c r="H11" i="1"/>
  <c r="F21" i="1" s="1"/>
  <c r="K5" i="1"/>
  <c r="C18" i="1" s="1"/>
  <c r="E11" i="1"/>
  <c r="F18" i="1" s="1"/>
  <c r="F11" i="1"/>
  <c r="F19" i="1" s="1"/>
  <c r="G11" i="1"/>
  <c r="F20" i="1" s="1"/>
  <c r="K4" i="1"/>
  <c r="C17" i="1" s="1"/>
  <c r="C11" i="1"/>
  <c r="K3" i="1"/>
  <c r="K7" i="1"/>
  <c r="C20" i="1" s="1"/>
  <c r="K6" i="1"/>
  <c r="C19" i="1" s="1"/>
  <c r="K11" i="1" l="1"/>
  <c r="C16" i="1"/>
  <c r="G26" i="1"/>
</calcChain>
</file>

<file path=xl/sharedStrings.xml><?xml version="1.0" encoding="utf-8"?>
<sst xmlns="http://schemas.openxmlformats.org/spreadsheetml/2006/main" count="42" uniqueCount="19">
  <si>
    <t>Reference</t>
  </si>
  <si>
    <t>Classificied</t>
  </si>
  <si>
    <t>2(Build-up)</t>
  </si>
  <si>
    <t>3(Roads)</t>
  </si>
  <si>
    <t>4(Grassland)</t>
  </si>
  <si>
    <t>5(Trees)</t>
  </si>
  <si>
    <t>6(Soil)</t>
  </si>
  <si>
    <t>Groundtruth</t>
  </si>
  <si>
    <t>Classified</t>
  </si>
  <si>
    <t>Total</t>
  </si>
  <si>
    <t>User Accuracy</t>
  </si>
  <si>
    <t>Overall Accuracy</t>
  </si>
  <si>
    <t>Kappa</t>
  </si>
  <si>
    <t>Producer Accuracy</t>
  </si>
  <si>
    <t>2(Build-upS)</t>
  </si>
  <si>
    <t>3(Road)</t>
  </si>
  <si>
    <t>7(Unused farmland)</t>
  </si>
  <si>
    <t>8(Pond with moss)</t>
  </si>
  <si>
    <t>1(River)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</si>
</sst>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3" fillId="0" borderId="2" xfId="3"/>
    <xf numFmtId="0" fontId="4" fillId="2" borderId="3" xfId="4"/>
    <xf numFmtId="9" fontId="6" fillId="0" borderId="0" xfId="5" applyNumberFormat="1" applyFont="1"/>
    <xf numFmtId="0" fontId="3" fillId="0" borderId="0" xfId="3" applyFill="1" applyBorder="1"/>
    <xf numFmtId="0" fontId="2" fillId="0" borderId="1" xfId="2" applyAlignment="1">
      <alignment horizontal="center"/>
    </xf>
    <xf numFmtId="0" fontId="2" fillId="0" borderId="1" xfId="2" applyAlignment="1">
      <alignment horizontal="center" vertical="center" textRotation="90"/>
    </xf>
  </cellXfs>
  <cellStyles count="6">
    <cellStyle name="Calculation" xfId="4" builtinId="22"/>
    <cellStyle name="Explanatory Text" xfId="5" builtinId="53"/>
    <cellStyle name="Heading 2" xfId="2" builtinId="17"/>
    <cellStyle name="Heading 3" xfId="3" builtinId="1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7" workbookViewId="0">
      <selection activeCell="E16" sqref="E16"/>
    </sheetView>
  </sheetViews>
  <sheetFormatPr defaultRowHeight="14.5" x14ac:dyDescent="0.35"/>
  <cols>
    <col min="1" max="1" width="3.36328125" bestFit="1" customWidth="1"/>
    <col min="2" max="2" width="17.7265625" bestFit="1" customWidth="1"/>
    <col min="3" max="3" width="9.1796875" customWidth="1"/>
    <col min="4" max="4" width="10.08984375" bestFit="1" customWidth="1"/>
    <col min="5" max="5" width="17.90625" customWidth="1"/>
    <col min="6" max="6" width="11.54296875" customWidth="1"/>
    <col min="9" max="9" width="17.7265625" bestFit="1" customWidth="1"/>
    <col min="10" max="10" width="16.54296875" bestFit="1" customWidth="1"/>
    <col min="13" max="13" width="11.36328125" bestFit="1" customWidth="1"/>
    <col min="14" max="14" width="8.6328125" bestFit="1" customWidth="1"/>
  </cols>
  <sheetData>
    <row r="1" spans="1:14" ht="17.5" thickBot="1" x14ac:dyDescent="0.45">
      <c r="C1" s="6" t="s">
        <v>0</v>
      </c>
      <c r="D1" s="6"/>
      <c r="E1" s="6"/>
      <c r="F1" s="6"/>
      <c r="G1" s="6"/>
      <c r="H1" s="6"/>
      <c r="M1" t="s">
        <v>7</v>
      </c>
      <c r="N1" t="s">
        <v>8</v>
      </c>
    </row>
    <row r="2" spans="1:14" ht="15.5" thickTop="1" thickBot="1" x14ac:dyDescent="0.4">
      <c r="A2" s="7" t="s">
        <v>1</v>
      </c>
      <c r="C2" s="2" t="s">
        <v>18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5" t="s">
        <v>16</v>
      </c>
      <c r="J2" s="5" t="s">
        <v>17</v>
      </c>
      <c r="K2" s="3" t="s">
        <v>9</v>
      </c>
      <c r="M2">
        <v>8</v>
      </c>
      <c r="N2">
        <v>1</v>
      </c>
    </row>
    <row r="3" spans="1:14" ht="15.5" thickTop="1" thickBot="1" x14ac:dyDescent="0.4">
      <c r="A3" s="7"/>
      <c r="B3" s="2" t="s">
        <v>18</v>
      </c>
      <c r="C3">
        <f>COUNTIFS(M2:M101,1,N2:N101,1)</f>
        <v>14</v>
      </c>
      <c r="D3">
        <f>COUNTIFS(M2:M101,2,N2:N101,1)</f>
        <v>0</v>
      </c>
      <c r="E3">
        <f>COUNTIFS(M2:M101,3,N2:N101,1)</f>
        <v>0</v>
      </c>
      <c r="F3">
        <f>COUNTIFS(M2:M101,4,N2:N101,1)</f>
        <v>0</v>
      </c>
      <c r="G3">
        <f>COUNTIFS(M2:M101,5,N2:N101,1)</f>
        <v>0</v>
      </c>
      <c r="H3">
        <f>COUNTIFS(M2:M101,6,N2:N101,1)</f>
        <v>0</v>
      </c>
      <c r="I3">
        <f>COUNTIFS(M2:M101,7,N2:N101,1)</f>
        <v>0</v>
      </c>
      <c r="J3">
        <f>COUNTIFS(M2:M101,8,N2:N101,1)</f>
        <v>2</v>
      </c>
      <c r="K3" s="3">
        <f t="shared" ref="K3:K10" si="0">SUM(C3:J3)</f>
        <v>16</v>
      </c>
      <c r="M3">
        <v>1</v>
      </c>
      <c r="N3">
        <v>1</v>
      </c>
    </row>
    <row r="4" spans="1:14" ht="15.5" thickTop="1" thickBot="1" x14ac:dyDescent="0.4">
      <c r="A4" s="7"/>
      <c r="B4" s="2" t="s">
        <v>14</v>
      </c>
      <c r="C4">
        <f>COUNTIFS(M2:M101,1,N2:N101,2)</f>
        <v>2</v>
      </c>
      <c r="D4">
        <f>COUNTIFS(M2:M101,2,N2:N101,2)</f>
        <v>9</v>
      </c>
      <c r="E4">
        <f>COUNTIFS(M2:M101,3,N2:N101,2)</f>
        <v>1</v>
      </c>
      <c r="F4">
        <f>COUNTIFS(M2:M101,4,N2:N101,2)</f>
        <v>0</v>
      </c>
      <c r="G4">
        <f>COUNTIFS(M2:M101,5,N2:N101,2)</f>
        <v>4</v>
      </c>
      <c r="H4">
        <f>COUNTIFS(M2:M101,6,N2:N101,2)</f>
        <v>4</v>
      </c>
      <c r="I4">
        <f>COUNTIFS(M2:M101,7,N2:N101,2)</f>
        <v>3</v>
      </c>
      <c r="J4">
        <f>COUNTIFS(M2:M101,8,N2:N101,2)</f>
        <v>0</v>
      </c>
      <c r="K4" s="3">
        <f t="shared" si="0"/>
        <v>23</v>
      </c>
      <c r="M4">
        <v>1</v>
      </c>
      <c r="N4">
        <v>1</v>
      </c>
    </row>
    <row r="5" spans="1:14" ht="15.5" thickTop="1" thickBot="1" x14ac:dyDescent="0.4">
      <c r="A5" s="7"/>
      <c r="B5" s="2" t="s">
        <v>15</v>
      </c>
      <c r="C5">
        <f>COUNTIFS(M2:M101,1,N2:N101,3)</f>
        <v>0</v>
      </c>
      <c r="D5">
        <f>COUNTIFS(M2:M101,2,N2:N101,3)</f>
        <v>0</v>
      </c>
      <c r="E5">
        <f>COUNTIFS(M2:M101,3,N2:N101,3)</f>
        <v>1</v>
      </c>
      <c r="F5">
        <f>COUNTIFS(M2:M101,4,N2:N101,3)</f>
        <v>1</v>
      </c>
      <c r="G5">
        <f>COUNTIFS(M2:M101,5,N2:N101,3)</f>
        <v>0</v>
      </c>
      <c r="H5">
        <f>COUNTIFS(M2:M101,6,N2:N101,3)</f>
        <v>0</v>
      </c>
      <c r="I5">
        <f>COUNTIFS(M2:M101,7,N2:N101,3)</f>
        <v>0</v>
      </c>
      <c r="J5">
        <f>COUNTIFS(M2:M101,8,N2:N101,3)</f>
        <v>0</v>
      </c>
      <c r="K5" s="3">
        <f t="shared" si="0"/>
        <v>2</v>
      </c>
      <c r="M5">
        <v>1</v>
      </c>
      <c r="N5">
        <v>1</v>
      </c>
    </row>
    <row r="6" spans="1:14" ht="15.5" thickTop="1" thickBot="1" x14ac:dyDescent="0.4">
      <c r="A6" s="7"/>
      <c r="B6" s="2" t="s">
        <v>4</v>
      </c>
      <c r="C6">
        <f>COUNTIFS(M2:M101,1,N2:N101,4)</f>
        <v>1</v>
      </c>
      <c r="D6">
        <f>COUNTIFS(M2:M101,2,N2:N101,4)</f>
        <v>0</v>
      </c>
      <c r="E6">
        <f>COUNTIFS(M2:M101,3,N2:N101,4)</f>
        <v>0</v>
      </c>
      <c r="F6">
        <f>COUNTIFS(M2:M101,4,N2:N101,4)</f>
        <v>27</v>
      </c>
      <c r="G6">
        <f>COUNTIFS(M2:M101,5,N2:N101,4)</f>
        <v>0</v>
      </c>
      <c r="H6">
        <f>COUNTIFS(M2:M101,6,N2:N101,4)</f>
        <v>3</v>
      </c>
      <c r="I6">
        <f>COUNTIFS(M2:M101,7,N2:N101,4)</f>
        <v>0</v>
      </c>
      <c r="J6">
        <f>COUNTIFS(M2:M101,8,N2:N101,4)</f>
        <v>0</v>
      </c>
      <c r="K6" s="3">
        <f t="shared" si="0"/>
        <v>31</v>
      </c>
      <c r="M6">
        <v>1</v>
      </c>
      <c r="N6">
        <v>1</v>
      </c>
    </row>
    <row r="7" spans="1:14" ht="15.5" thickTop="1" thickBot="1" x14ac:dyDescent="0.4">
      <c r="A7" s="7"/>
      <c r="B7" s="2" t="s">
        <v>5</v>
      </c>
      <c r="C7">
        <f>COUNTIFS(M2:M101,1,N2:N101,5)</f>
        <v>0</v>
      </c>
      <c r="D7">
        <f>COUNTIFS(M2:M101,2,N2:N101,5)</f>
        <v>0</v>
      </c>
      <c r="E7">
        <f>COUNTIFS(M2:M101,3,N2:N101,5)</f>
        <v>0</v>
      </c>
      <c r="F7">
        <f>COUNTIFS(M2:M101,4,N2:N101,5)</f>
        <v>3</v>
      </c>
      <c r="G7">
        <f>COUNTIFS(M2:M101,5,N2:N101,5)</f>
        <v>9</v>
      </c>
      <c r="H7">
        <f>COUNTIFS(M2:M101,6,N2:N101,5)</f>
        <v>0</v>
      </c>
      <c r="I7">
        <f>COUNTIFS(M2:M101,7,N2:N101,5)</f>
        <v>0</v>
      </c>
      <c r="J7">
        <f>COUNTIFS(M2:M101,8,N2:N101,5)</f>
        <v>0</v>
      </c>
      <c r="K7" s="3">
        <f t="shared" si="0"/>
        <v>12</v>
      </c>
      <c r="M7">
        <v>8</v>
      </c>
      <c r="N7">
        <v>1</v>
      </c>
    </row>
    <row r="8" spans="1:14" ht="15.5" thickTop="1" thickBot="1" x14ac:dyDescent="0.4">
      <c r="A8" s="7"/>
      <c r="B8" s="2" t="s">
        <v>6</v>
      </c>
      <c r="C8">
        <f>COUNTIFS(M2:M101,1,N2:N101,6)</f>
        <v>0</v>
      </c>
      <c r="D8">
        <f>COUNTIFS(M2:M101,2,N2:N101,6)</f>
        <v>0</v>
      </c>
      <c r="E8">
        <f>COUNTIFS(M2:M101,3,N2:N101,6)</f>
        <v>0</v>
      </c>
      <c r="F8">
        <f>COUNTIFS(M2:M101,4,N2:N101,6)</f>
        <v>0</v>
      </c>
      <c r="G8">
        <f>COUNTIFS(M2:M101,5,N2:N101,6)</f>
        <v>0</v>
      </c>
      <c r="H8">
        <f>COUNTIFS(M2:M101,6,N2:N101,6)</f>
        <v>4</v>
      </c>
      <c r="I8">
        <f>COUNTIFS(M2:M101,7,N2:N101,6)</f>
        <v>2</v>
      </c>
      <c r="J8">
        <f>COUNTIFS(M2:M101,8,N2:N101,6)</f>
        <v>0</v>
      </c>
      <c r="K8" s="3">
        <f t="shared" si="0"/>
        <v>6</v>
      </c>
      <c r="M8">
        <v>1</v>
      </c>
      <c r="N8">
        <v>1</v>
      </c>
    </row>
    <row r="9" spans="1:14" ht="15" thickTop="1" x14ac:dyDescent="0.35">
      <c r="B9" s="5" t="s">
        <v>16</v>
      </c>
      <c r="C9">
        <f>COUNTIFS(M2:M101,1,N2:N101,7)</f>
        <v>0</v>
      </c>
      <c r="D9">
        <f>COUNTIFS(M2:M101,2,N2:N101,7)</f>
        <v>0</v>
      </c>
      <c r="E9">
        <f>COUNTIFS(M2:M101,3,N2:N101,7)</f>
        <v>0</v>
      </c>
      <c r="F9">
        <f>COUNTIFS(M2:M101,4,N2:N101,7)</f>
        <v>1</v>
      </c>
      <c r="G9">
        <f>COUNTIFS(M2:M101,5,N2:N101,7)</f>
        <v>0</v>
      </c>
      <c r="H9">
        <f>COUNTIFS(M2:M101,6,N2:N101,7)</f>
        <v>0</v>
      </c>
      <c r="I9">
        <f>COUNTIFS(M2:M101,7,N2:N101,7)</f>
        <v>4</v>
      </c>
      <c r="J9">
        <f>COUNTIFS(M2:M101,8,N2:N101,7)</f>
        <v>0</v>
      </c>
      <c r="K9" s="3">
        <f t="shared" si="0"/>
        <v>5</v>
      </c>
      <c r="M9">
        <v>1</v>
      </c>
      <c r="N9">
        <v>1</v>
      </c>
    </row>
    <row r="10" spans="1:14" x14ac:dyDescent="0.35">
      <c r="B10" s="5" t="s">
        <v>17</v>
      </c>
      <c r="C10">
        <f>COUNTIFS(M2:M101,1,N2:N101,8)</f>
        <v>1</v>
      </c>
      <c r="D10">
        <f>COUNTIFS(M2:M101,2,N2:N101,8)</f>
        <v>0</v>
      </c>
      <c r="E10">
        <f>COUNTIFS(M2:M101,3,N2:N101,8)</f>
        <v>0</v>
      </c>
      <c r="F10">
        <f>COUNTIFS(M2:M101,4,N2:N101,8)</f>
        <v>1</v>
      </c>
      <c r="G10">
        <f>COUNTIFS(M2:M101,5,N2:N101,8)</f>
        <v>0</v>
      </c>
      <c r="H10">
        <f>COUNTIFS(M2:M101,6,N2:N101,8)</f>
        <v>0</v>
      </c>
      <c r="I10">
        <f>COUNTIFS(M2:M101,7,N2:N101,8)</f>
        <v>0</v>
      </c>
      <c r="J10">
        <f>COUNTIFS(M2:M101,8,N2:N101,8)</f>
        <v>3</v>
      </c>
      <c r="K10" s="3">
        <f t="shared" si="0"/>
        <v>5</v>
      </c>
      <c r="M10">
        <v>1</v>
      </c>
      <c r="N10">
        <v>1</v>
      </c>
    </row>
    <row r="11" spans="1:14" x14ac:dyDescent="0.35">
      <c r="B11" s="3" t="s">
        <v>9</v>
      </c>
      <c r="C11" s="3">
        <f t="shared" ref="C11:K11" si="1">SUM(C3:C10)</f>
        <v>18</v>
      </c>
      <c r="D11" s="3">
        <f t="shared" si="1"/>
        <v>9</v>
      </c>
      <c r="E11" s="3">
        <f t="shared" si="1"/>
        <v>2</v>
      </c>
      <c r="F11" s="3">
        <f t="shared" si="1"/>
        <v>33</v>
      </c>
      <c r="G11" s="3">
        <f t="shared" si="1"/>
        <v>13</v>
      </c>
      <c r="H11" s="3">
        <f t="shared" si="1"/>
        <v>11</v>
      </c>
      <c r="I11" s="3">
        <f t="shared" si="1"/>
        <v>9</v>
      </c>
      <c r="J11" s="3">
        <f t="shared" si="1"/>
        <v>5</v>
      </c>
      <c r="K11" s="3">
        <f t="shared" si="1"/>
        <v>100</v>
      </c>
      <c r="M11">
        <v>1</v>
      </c>
      <c r="N11">
        <v>1</v>
      </c>
    </row>
    <row r="12" spans="1:14" x14ac:dyDescent="0.35">
      <c r="M12">
        <v>1</v>
      </c>
      <c r="N12">
        <v>1</v>
      </c>
    </row>
    <row r="13" spans="1:14" x14ac:dyDescent="0.35">
      <c r="M13">
        <v>1</v>
      </c>
      <c r="N13">
        <v>1</v>
      </c>
    </row>
    <row r="14" spans="1:14" x14ac:dyDescent="0.35">
      <c r="M14">
        <v>1</v>
      </c>
      <c r="N14">
        <v>1</v>
      </c>
    </row>
    <row r="15" spans="1:14" ht="17.5" thickBot="1" x14ac:dyDescent="0.45">
      <c r="B15" s="6" t="s">
        <v>13</v>
      </c>
      <c r="C15" s="6"/>
      <c r="E15" s="6" t="s">
        <v>10</v>
      </c>
      <c r="F15" s="6"/>
      <c r="M15">
        <v>1</v>
      </c>
      <c r="N15">
        <v>1</v>
      </c>
    </row>
    <row r="16" spans="1:14" ht="15.5" thickTop="1" thickBot="1" x14ac:dyDescent="0.4">
      <c r="B16" s="2" t="s">
        <v>18</v>
      </c>
      <c r="C16" s="4">
        <f>C3/K3</f>
        <v>0.875</v>
      </c>
      <c r="E16" s="2" t="s">
        <v>18</v>
      </c>
      <c r="F16" s="4">
        <f>C3/C11</f>
        <v>0.77777777777777779</v>
      </c>
      <c r="M16">
        <v>1</v>
      </c>
      <c r="N16">
        <v>1</v>
      </c>
    </row>
    <row r="17" spans="2:14" ht="15" thickBot="1" x14ac:dyDescent="0.4">
      <c r="B17" s="2" t="s">
        <v>2</v>
      </c>
      <c r="C17" s="4">
        <f>D4/K4</f>
        <v>0.39130434782608697</v>
      </c>
      <c r="E17" s="2" t="s">
        <v>2</v>
      </c>
      <c r="F17" s="4">
        <f>D4/D11</f>
        <v>1</v>
      </c>
      <c r="M17">
        <v>1</v>
      </c>
      <c r="N17">
        <v>1</v>
      </c>
    </row>
    <row r="18" spans="2:14" ht="15" thickBot="1" x14ac:dyDescent="0.4">
      <c r="B18" s="2" t="s">
        <v>3</v>
      </c>
      <c r="C18" s="4">
        <f>E5/K5</f>
        <v>0.5</v>
      </c>
      <c r="E18" s="2" t="s">
        <v>3</v>
      </c>
      <c r="F18" s="4">
        <f>E5/E11</f>
        <v>0.5</v>
      </c>
      <c r="M18">
        <v>1</v>
      </c>
      <c r="N18">
        <v>2</v>
      </c>
    </row>
    <row r="19" spans="2:14" ht="15" thickBot="1" x14ac:dyDescent="0.4">
      <c r="B19" s="2" t="s">
        <v>4</v>
      </c>
      <c r="C19" s="4">
        <f>F6/K6</f>
        <v>0.87096774193548387</v>
      </c>
      <c r="E19" s="2" t="s">
        <v>4</v>
      </c>
      <c r="F19" s="4">
        <f>F6/F11</f>
        <v>0.81818181818181823</v>
      </c>
      <c r="M19">
        <v>1</v>
      </c>
      <c r="N19">
        <v>2</v>
      </c>
    </row>
    <row r="20" spans="2:14" ht="15" thickBot="1" x14ac:dyDescent="0.4">
      <c r="B20" s="2" t="s">
        <v>5</v>
      </c>
      <c r="C20" s="4">
        <f>G7/K7</f>
        <v>0.75</v>
      </c>
      <c r="E20" s="2" t="s">
        <v>5</v>
      </c>
      <c r="F20" s="4">
        <f>G7/G11</f>
        <v>0.69230769230769229</v>
      </c>
      <c r="M20">
        <v>1</v>
      </c>
      <c r="N20">
        <v>4</v>
      </c>
    </row>
    <row r="21" spans="2:14" ht="15" thickBot="1" x14ac:dyDescent="0.4">
      <c r="B21" s="2" t="s">
        <v>6</v>
      </c>
      <c r="C21" s="4">
        <f>H8/K8</f>
        <v>0.66666666666666663</v>
      </c>
      <c r="E21" s="2" t="s">
        <v>6</v>
      </c>
      <c r="F21" s="4">
        <f>H8/H11</f>
        <v>0.36363636363636365</v>
      </c>
      <c r="M21">
        <v>1</v>
      </c>
      <c r="N21">
        <v>8</v>
      </c>
    </row>
    <row r="22" spans="2:14" x14ac:dyDescent="0.35">
      <c r="B22" s="5" t="s">
        <v>16</v>
      </c>
      <c r="C22" s="1">
        <f>I9/K9</f>
        <v>0.8</v>
      </c>
      <c r="E22" s="5" t="s">
        <v>16</v>
      </c>
      <c r="F22" s="1">
        <f>I9/I11</f>
        <v>0.44444444444444442</v>
      </c>
      <c r="M22">
        <v>2</v>
      </c>
      <c r="N22">
        <v>2</v>
      </c>
    </row>
    <row r="23" spans="2:14" x14ac:dyDescent="0.35">
      <c r="B23" s="5" t="s">
        <v>17</v>
      </c>
      <c r="C23" s="1">
        <f>J10/K10</f>
        <v>0.6</v>
      </c>
      <c r="E23" s="5" t="s">
        <v>17</v>
      </c>
      <c r="F23" s="1">
        <f>J10/J11</f>
        <v>0.6</v>
      </c>
      <c r="M23">
        <v>2</v>
      </c>
      <c r="N23">
        <v>2</v>
      </c>
    </row>
    <row r="24" spans="2:14" x14ac:dyDescent="0.35">
      <c r="M24">
        <v>2</v>
      </c>
      <c r="N24">
        <v>2</v>
      </c>
    </row>
    <row r="25" spans="2:14" x14ac:dyDescent="0.35">
      <c r="M25">
        <v>2</v>
      </c>
      <c r="N25">
        <v>2</v>
      </c>
    </row>
    <row r="26" spans="2:14" x14ac:dyDescent="0.35">
      <c r="B26" t="s">
        <v>11</v>
      </c>
      <c r="C26" s="1">
        <f>SUM(C3,D4,E5,F6,G7,H8,I9,J10)/SUM(C11:J11)</f>
        <v>0.71</v>
      </c>
      <c r="E26" t="s">
        <v>12</v>
      </c>
      <c r="F26" s="1">
        <f>(7100-SUM(K3*C11,K4*D11,K5*E11,K6*F11,K7*G11,K8*H11,K9*I11,K10,J11))/((K11*K11)-SUM(K3*C11,K4*D11,K5*E11,K6*F11,K7*G11,K8*H11,K9*I11,K10*J11))</f>
        <v>0.64756902027852425</v>
      </c>
      <c r="G26">
        <f>SUM(K3*C11,K4*D11,K5*E11,K6*F11,K7*G11,K8*H11)</f>
        <v>1744</v>
      </c>
      <c r="M26">
        <v>2</v>
      </c>
      <c r="N26">
        <v>2</v>
      </c>
    </row>
    <row r="27" spans="2:14" x14ac:dyDescent="0.35">
      <c r="M27">
        <v>2</v>
      </c>
      <c r="N27">
        <v>2</v>
      </c>
    </row>
    <row r="28" spans="2:14" x14ac:dyDescent="0.35">
      <c r="M28">
        <v>2</v>
      </c>
      <c r="N28">
        <v>2</v>
      </c>
    </row>
    <row r="29" spans="2:14" x14ac:dyDescent="0.35">
      <c r="M29">
        <v>2</v>
      </c>
      <c r="N29">
        <v>2</v>
      </c>
    </row>
    <row r="30" spans="2:14" x14ac:dyDescent="0.35">
      <c r="M30">
        <v>2</v>
      </c>
      <c r="N30">
        <v>2</v>
      </c>
    </row>
    <row r="31" spans="2:14" x14ac:dyDescent="0.35">
      <c r="M31">
        <v>3</v>
      </c>
      <c r="N31">
        <v>2</v>
      </c>
    </row>
    <row r="32" spans="2:14" x14ac:dyDescent="0.35">
      <c r="M32">
        <v>3</v>
      </c>
      <c r="N32">
        <v>3</v>
      </c>
    </row>
    <row r="33" spans="13:14" x14ac:dyDescent="0.35">
      <c r="M33">
        <v>4</v>
      </c>
      <c r="N33">
        <v>3</v>
      </c>
    </row>
    <row r="34" spans="13:14" x14ac:dyDescent="0.35">
      <c r="M34">
        <v>4</v>
      </c>
      <c r="N34">
        <v>4</v>
      </c>
    </row>
    <row r="35" spans="13:14" x14ac:dyDescent="0.35">
      <c r="M35">
        <v>4</v>
      </c>
      <c r="N35">
        <v>4</v>
      </c>
    </row>
    <row r="36" spans="13:14" x14ac:dyDescent="0.35">
      <c r="M36">
        <v>4</v>
      </c>
      <c r="N36">
        <v>4</v>
      </c>
    </row>
    <row r="37" spans="13:14" x14ac:dyDescent="0.35">
      <c r="M37">
        <v>4</v>
      </c>
      <c r="N37">
        <v>4</v>
      </c>
    </row>
    <row r="38" spans="13:14" x14ac:dyDescent="0.35">
      <c r="M38">
        <v>4</v>
      </c>
      <c r="N38">
        <v>4</v>
      </c>
    </row>
    <row r="39" spans="13:14" x14ac:dyDescent="0.35">
      <c r="M39">
        <v>4</v>
      </c>
      <c r="N39">
        <v>4</v>
      </c>
    </row>
    <row r="40" spans="13:14" x14ac:dyDescent="0.35">
      <c r="M40">
        <v>4</v>
      </c>
      <c r="N40">
        <v>4</v>
      </c>
    </row>
    <row r="41" spans="13:14" x14ac:dyDescent="0.35">
      <c r="M41">
        <v>4</v>
      </c>
      <c r="N41">
        <v>4</v>
      </c>
    </row>
    <row r="42" spans="13:14" x14ac:dyDescent="0.35">
      <c r="M42">
        <v>4</v>
      </c>
      <c r="N42">
        <v>4</v>
      </c>
    </row>
    <row r="43" spans="13:14" x14ac:dyDescent="0.35">
      <c r="M43">
        <v>7</v>
      </c>
      <c r="N43">
        <v>7</v>
      </c>
    </row>
    <row r="44" spans="13:14" x14ac:dyDescent="0.35">
      <c r="M44">
        <v>4</v>
      </c>
      <c r="N44">
        <v>4</v>
      </c>
    </row>
    <row r="45" spans="13:14" x14ac:dyDescent="0.35">
      <c r="M45">
        <v>4</v>
      </c>
      <c r="N45">
        <v>4</v>
      </c>
    </row>
    <row r="46" spans="13:14" x14ac:dyDescent="0.35">
      <c r="M46">
        <v>4</v>
      </c>
      <c r="N46">
        <v>4</v>
      </c>
    </row>
    <row r="47" spans="13:14" x14ac:dyDescent="0.35">
      <c r="M47">
        <v>4</v>
      </c>
      <c r="N47">
        <v>4</v>
      </c>
    </row>
    <row r="48" spans="13:14" x14ac:dyDescent="0.35">
      <c r="M48">
        <v>4</v>
      </c>
      <c r="N48">
        <v>4</v>
      </c>
    </row>
    <row r="49" spans="13:14" x14ac:dyDescent="0.35">
      <c r="M49">
        <v>7</v>
      </c>
      <c r="N49">
        <v>7</v>
      </c>
    </row>
    <row r="50" spans="13:14" x14ac:dyDescent="0.35">
      <c r="M50">
        <v>4</v>
      </c>
      <c r="N50">
        <v>4</v>
      </c>
    </row>
    <row r="51" spans="13:14" x14ac:dyDescent="0.35">
      <c r="M51">
        <v>7</v>
      </c>
      <c r="N51">
        <v>7</v>
      </c>
    </row>
    <row r="52" spans="13:14" x14ac:dyDescent="0.35">
      <c r="M52">
        <v>4</v>
      </c>
      <c r="N52">
        <v>4</v>
      </c>
    </row>
    <row r="53" spans="13:14" x14ac:dyDescent="0.35">
      <c r="M53">
        <v>4</v>
      </c>
      <c r="N53">
        <v>4</v>
      </c>
    </row>
    <row r="54" spans="13:14" x14ac:dyDescent="0.35">
      <c r="M54">
        <v>4</v>
      </c>
      <c r="N54">
        <v>4</v>
      </c>
    </row>
    <row r="55" spans="13:14" x14ac:dyDescent="0.35">
      <c r="M55">
        <v>4</v>
      </c>
      <c r="N55">
        <v>4</v>
      </c>
    </row>
    <row r="56" spans="13:14" x14ac:dyDescent="0.35">
      <c r="M56">
        <v>4</v>
      </c>
      <c r="N56">
        <v>4</v>
      </c>
    </row>
    <row r="57" spans="13:14" x14ac:dyDescent="0.35">
      <c r="M57">
        <v>7</v>
      </c>
      <c r="N57">
        <v>7</v>
      </c>
    </row>
    <row r="58" spans="13:14" x14ac:dyDescent="0.35">
      <c r="M58">
        <v>4</v>
      </c>
      <c r="N58">
        <v>4</v>
      </c>
    </row>
    <row r="59" spans="13:14" x14ac:dyDescent="0.35">
      <c r="M59">
        <v>4</v>
      </c>
      <c r="N59">
        <v>4</v>
      </c>
    </row>
    <row r="60" spans="13:14" x14ac:dyDescent="0.35">
      <c r="M60">
        <v>4</v>
      </c>
      <c r="N60">
        <v>4</v>
      </c>
    </row>
    <row r="61" spans="13:14" x14ac:dyDescent="0.35">
      <c r="M61">
        <v>4</v>
      </c>
      <c r="N61">
        <v>7</v>
      </c>
    </row>
    <row r="62" spans="13:14" x14ac:dyDescent="0.35">
      <c r="M62">
        <v>4</v>
      </c>
      <c r="N62">
        <v>4</v>
      </c>
    </row>
    <row r="63" spans="13:14" x14ac:dyDescent="0.35">
      <c r="M63">
        <v>4</v>
      </c>
      <c r="N63">
        <v>4</v>
      </c>
    </row>
    <row r="64" spans="13:14" x14ac:dyDescent="0.35">
      <c r="M64">
        <v>4</v>
      </c>
      <c r="N64">
        <v>4</v>
      </c>
    </row>
    <row r="65" spans="13:14" x14ac:dyDescent="0.35">
      <c r="M65">
        <v>4</v>
      </c>
      <c r="N65">
        <v>4</v>
      </c>
    </row>
    <row r="66" spans="13:14" x14ac:dyDescent="0.35">
      <c r="M66">
        <v>4</v>
      </c>
      <c r="N66">
        <v>5</v>
      </c>
    </row>
    <row r="67" spans="13:14" x14ac:dyDescent="0.35">
      <c r="M67">
        <v>4</v>
      </c>
      <c r="N67">
        <v>5</v>
      </c>
    </row>
    <row r="68" spans="13:14" x14ac:dyDescent="0.35">
      <c r="M68">
        <v>4</v>
      </c>
      <c r="N68">
        <v>5</v>
      </c>
    </row>
    <row r="69" spans="13:14" x14ac:dyDescent="0.35">
      <c r="M69">
        <v>4</v>
      </c>
      <c r="N69">
        <v>8</v>
      </c>
    </row>
    <row r="70" spans="13:14" x14ac:dyDescent="0.35">
      <c r="M70">
        <v>5</v>
      </c>
      <c r="N70">
        <v>2</v>
      </c>
    </row>
    <row r="71" spans="13:14" x14ac:dyDescent="0.35">
      <c r="M71">
        <v>5</v>
      </c>
      <c r="N71">
        <v>2</v>
      </c>
    </row>
    <row r="72" spans="13:14" x14ac:dyDescent="0.35">
      <c r="M72">
        <v>5</v>
      </c>
      <c r="N72">
        <v>2</v>
      </c>
    </row>
    <row r="73" spans="13:14" x14ac:dyDescent="0.35">
      <c r="M73">
        <v>5</v>
      </c>
      <c r="N73">
        <v>2</v>
      </c>
    </row>
    <row r="74" spans="13:14" x14ac:dyDescent="0.35">
      <c r="M74">
        <v>5</v>
      </c>
      <c r="N74">
        <v>5</v>
      </c>
    </row>
    <row r="75" spans="13:14" x14ac:dyDescent="0.35">
      <c r="M75">
        <v>5</v>
      </c>
      <c r="N75">
        <v>5</v>
      </c>
    </row>
    <row r="76" spans="13:14" x14ac:dyDescent="0.35">
      <c r="M76">
        <v>5</v>
      </c>
      <c r="N76">
        <v>5</v>
      </c>
    </row>
    <row r="77" spans="13:14" x14ac:dyDescent="0.35">
      <c r="M77">
        <v>5</v>
      </c>
      <c r="N77">
        <v>5</v>
      </c>
    </row>
    <row r="78" spans="13:14" x14ac:dyDescent="0.35">
      <c r="M78">
        <v>5</v>
      </c>
      <c r="N78">
        <v>5</v>
      </c>
    </row>
    <row r="79" spans="13:14" x14ac:dyDescent="0.35">
      <c r="M79">
        <v>5</v>
      </c>
      <c r="N79">
        <v>5</v>
      </c>
    </row>
    <row r="80" spans="13:14" x14ac:dyDescent="0.35">
      <c r="M80">
        <v>5</v>
      </c>
      <c r="N80">
        <v>5</v>
      </c>
    </row>
    <row r="81" spans="13:14" x14ac:dyDescent="0.35">
      <c r="M81">
        <v>5</v>
      </c>
      <c r="N81">
        <v>5</v>
      </c>
    </row>
    <row r="82" spans="13:14" x14ac:dyDescent="0.35">
      <c r="M82">
        <v>5</v>
      </c>
      <c r="N82">
        <v>5</v>
      </c>
    </row>
    <row r="83" spans="13:14" x14ac:dyDescent="0.35">
      <c r="M83">
        <v>6</v>
      </c>
      <c r="N83">
        <v>2</v>
      </c>
    </row>
    <row r="84" spans="13:14" x14ac:dyDescent="0.35">
      <c r="M84">
        <v>6</v>
      </c>
      <c r="N84">
        <v>2</v>
      </c>
    </row>
    <row r="85" spans="13:14" x14ac:dyDescent="0.35">
      <c r="M85">
        <v>6</v>
      </c>
      <c r="N85">
        <v>2</v>
      </c>
    </row>
    <row r="86" spans="13:14" x14ac:dyDescent="0.35">
      <c r="M86">
        <v>6</v>
      </c>
      <c r="N86">
        <v>2</v>
      </c>
    </row>
    <row r="87" spans="13:14" x14ac:dyDescent="0.35">
      <c r="M87">
        <v>6</v>
      </c>
      <c r="N87">
        <v>4</v>
      </c>
    </row>
    <row r="88" spans="13:14" x14ac:dyDescent="0.35">
      <c r="M88">
        <v>6</v>
      </c>
      <c r="N88">
        <v>4</v>
      </c>
    </row>
    <row r="89" spans="13:14" x14ac:dyDescent="0.35">
      <c r="M89">
        <v>6</v>
      </c>
      <c r="N89">
        <v>4</v>
      </c>
    </row>
    <row r="90" spans="13:14" x14ac:dyDescent="0.35">
      <c r="M90">
        <v>6</v>
      </c>
      <c r="N90">
        <v>6</v>
      </c>
    </row>
    <row r="91" spans="13:14" x14ac:dyDescent="0.35">
      <c r="M91">
        <v>6</v>
      </c>
      <c r="N91">
        <v>6</v>
      </c>
    </row>
    <row r="92" spans="13:14" x14ac:dyDescent="0.35">
      <c r="M92">
        <v>6</v>
      </c>
      <c r="N92">
        <v>6</v>
      </c>
    </row>
    <row r="93" spans="13:14" x14ac:dyDescent="0.35">
      <c r="M93">
        <v>6</v>
      </c>
      <c r="N93">
        <v>6</v>
      </c>
    </row>
    <row r="94" spans="13:14" x14ac:dyDescent="0.35">
      <c r="M94">
        <v>7</v>
      </c>
      <c r="N94">
        <v>2</v>
      </c>
    </row>
    <row r="95" spans="13:14" x14ac:dyDescent="0.35">
      <c r="M95">
        <v>7</v>
      </c>
      <c r="N95">
        <v>2</v>
      </c>
    </row>
    <row r="96" spans="13:14" x14ac:dyDescent="0.35">
      <c r="M96">
        <v>7</v>
      </c>
      <c r="N96">
        <v>2</v>
      </c>
    </row>
    <row r="97" spans="13:14" x14ac:dyDescent="0.35">
      <c r="M97">
        <v>7</v>
      </c>
      <c r="N97">
        <v>6</v>
      </c>
    </row>
    <row r="98" spans="13:14" x14ac:dyDescent="0.35">
      <c r="M98">
        <v>7</v>
      </c>
      <c r="N98">
        <v>6</v>
      </c>
    </row>
    <row r="99" spans="13:14" x14ac:dyDescent="0.35">
      <c r="M99">
        <v>8</v>
      </c>
      <c r="N99">
        <v>8</v>
      </c>
    </row>
    <row r="100" spans="13:14" x14ac:dyDescent="0.35">
      <c r="M100">
        <v>8</v>
      </c>
      <c r="N100">
        <v>8</v>
      </c>
    </row>
    <row r="101" spans="13:14" x14ac:dyDescent="0.35">
      <c r="M101">
        <v>8</v>
      </c>
      <c r="N101">
        <v>8</v>
      </c>
    </row>
  </sheetData>
  <sortState xmlns:xlrd2="http://schemas.microsoft.com/office/spreadsheetml/2017/richdata2" ref="M2:N102">
    <sortCondition ref="M1"/>
  </sortState>
  <mergeCells count="4">
    <mergeCell ref="C1:H1"/>
    <mergeCell ref="A2:A8"/>
    <mergeCell ref="B15:C15"/>
    <mergeCell ref="E15:F15"/>
  </mergeCells>
  <conditionalFormatting sqref="N1:N1048576">
    <cfRule type="colorScale" priority="1">
      <colorScale>
        <cfvo type="num" val="1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Mazedur Rahman</dc:creator>
  <cp:lastModifiedBy>Mazedur Rahman</cp:lastModifiedBy>
  <dcterms:created xsi:type="dcterms:W3CDTF">2015-06-05T18:17:20Z</dcterms:created>
  <dcterms:modified xsi:type="dcterms:W3CDTF">2020-05-16T16:10:54Z</dcterms:modified>
</cp:coreProperties>
</file>