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gAlir" sheetId="1" r:id="rId4"/>
  </sheets>
  <definedNames/>
  <calcPr/>
</workbook>
</file>

<file path=xl/sharedStrings.xml><?xml version="1.0" encoding="utf-8"?>
<sst xmlns="http://schemas.openxmlformats.org/spreadsheetml/2006/main" count="35" uniqueCount="35">
  <si>
    <t>Analisis Finansial MengAlir</t>
  </si>
  <si>
    <t>Proyeksi Pendapatan</t>
  </si>
  <si>
    <t>Proyek Beban</t>
  </si>
  <si>
    <t>Proyeksi Cashflow</t>
  </si>
  <si>
    <t>Bulan</t>
  </si>
  <si>
    <t>Pertumbuhan</t>
  </si>
  <si>
    <t>Jumlah peneliti yang membayar</t>
  </si>
  <si>
    <t>Pendapatan</t>
  </si>
  <si>
    <t>Jumlah Surveyor</t>
  </si>
  <si>
    <t>Gaji Surveyor</t>
  </si>
  <si>
    <t>Beban Server</t>
  </si>
  <si>
    <t>Beban Promosi</t>
  </si>
  <si>
    <t>Tahun</t>
  </si>
  <si>
    <t>Total Pendapatan</t>
  </si>
  <si>
    <t>Total Beban</t>
  </si>
  <si>
    <t>Laba</t>
  </si>
  <si>
    <t>Akumulasi Kas</t>
  </si>
  <si>
    <t>NPM</t>
  </si>
  <si>
    <t>ROI</t>
  </si>
  <si>
    <t>Asumsi</t>
  </si>
  <si>
    <t>Keterangan</t>
  </si>
  <si>
    <t>Jumlah</t>
  </si>
  <si>
    <t>Rata-rata jasa yang dibayarkan per Request</t>
  </si>
  <si>
    <t>Neraca Awal</t>
  </si>
  <si>
    <t>Aktiva Lancar</t>
  </si>
  <si>
    <t>Kas</t>
  </si>
  <si>
    <t>Aktiva Tak Lancar</t>
  </si>
  <si>
    <t>Komputer</t>
  </si>
  <si>
    <t>Aplikasi MengAlir</t>
  </si>
  <si>
    <t>Total Aktiva</t>
  </si>
  <si>
    <t>Pasiva</t>
  </si>
  <si>
    <t>Pinjaman</t>
  </si>
  <si>
    <t>Modal Founder</t>
  </si>
  <si>
    <t>Modal Investor</t>
  </si>
  <si>
    <t>Total Pasiva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</si>
</sst>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p]#,##0"/>
  </numFmts>
  <fonts count="9">
    <font>
      <sz val="10.0"/>
      <color rgb="FF000000"/>
      <name val="Arial"/>
    </font>
    <font>
      <b/>
      <sz val="14.0"/>
      <color rgb="FF000000"/>
      <name val="Times New Roman"/>
    </font>
    <font/>
    <font>
      <sz val="12.0"/>
      <color theme="1"/>
      <name val="Times New Roman"/>
    </font>
    <font>
      <b/>
      <sz val="12.0"/>
      <color rgb="FF000000"/>
      <name val="Times New Roman"/>
    </font>
    <font>
      <b/>
      <sz val="12.0"/>
      <color theme="1"/>
      <name val="Times New Roman"/>
    </font>
    <font>
      <b/>
      <color theme="1"/>
      <name val="Arial"/>
    </font>
    <font>
      <sz val="12.0"/>
      <color rgb="FF000000"/>
      <name val="Times New Roman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shrinkToFit="0" vertical="bottom" wrapText="0"/>
    </xf>
    <xf borderId="4" fillId="4" fontId="4" numFmtId="0" xfId="0" applyAlignment="1" applyBorder="1" applyFill="1" applyFont="1">
      <alignment horizontal="center" readingOrder="0" shrinkToFit="0" vertical="bottom" wrapText="0"/>
    </xf>
    <xf borderId="5" fillId="0" fontId="2" numFmtId="0" xfId="0" applyBorder="1" applyFont="1"/>
    <xf borderId="4" fillId="4" fontId="5" numFmtId="0" xfId="0" applyAlignment="1" applyBorder="1" applyFont="1">
      <alignment horizontal="center" readingOrder="0" shrinkToFit="0" vertical="bottom" wrapText="0"/>
    </xf>
    <xf borderId="6" fillId="0" fontId="2" numFmtId="0" xfId="0" applyBorder="1" applyFont="1"/>
    <xf borderId="0" fillId="0" fontId="3" numFmtId="0" xfId="0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4" fontId="5" numFmtId="0" xfId="0" applyAlignment="1" applyBorder="1" applyFont="1">
      <alignment horizontal="center" readingOrder="0" shrinkToFit="0" vertical="bottom" wrapText="0"/>
    </xf>
    <xf borderId="10" fillId="4" fontId="6" numFmtId="0" xfId="0" applyAlignment="1" applyBorder="1" applyFont="1">
      <alignment horizontal="center" readingOrder="0"/>
    </xf>
    <xf borderId="4" fillId="4" fontId="5" numFmtId="0" xfId="0" applyAlignment="1" applyBorder="1" applyFont="1">
      <alignment horizontal="center" readingOrder="0" shrinkToFit="0" vertical="center" wrapText="0"/>
    </xf>
    <xf borderId="10" fillId="2" fontId="7" numFmtId="0" xfId="0" applyAlignment="1" applyBorder="1" applyFont="1">
      <alignment horizontal="center" readingOrder="0" shrinkToFit="0" vertical="bottom" wrapText="0"/>
    </xf>
    <xf borderId="10" fillId="2" fontId="3" numFmtId="9" xfId="0" applyAlignment="1" applyBorder="1" applyFont="1" applyNumberFormat="1">
      <alignment horizontal="center" readingOrder="0" shrinkToFit="0" vertical="bottom" wrapText="0"/>
    </xf>
    <xf borderId="10" fillId="2" fontId="3" numFmtId="0" xfId="0" applyAlignment="1" applyBorder="1" applyFont="1">
      <alignment horizontal="center" readingOrder="0" shrinkToFit="0" vertical="bottom" wrapText="0"/>
    </xf>
    <xf borderId="10" fillId="2" fontId="3" numFmtId="164" xfId="0" applyAlignment="1" applyBorder="1" applyFont="1" applyNumberFormat="1">
      <alignment horizontal="right" readingOrder="0" shrinkToFit="0" vertical="bottom" wrapText="0"/>
    </xf>
    <xf borderId="10" fillId="2" fontId="3" numFmtId="164" xfId="0" applyAlignment="1" applyBorder="1" applyFont="1" applyNumberFormat="1">
      <alignment horizontal="right" readingOrder="0" shrinkToFit="0" vertical="bottom" wrapText="0"/>
    </xf>
    <xf borderId="10" fillId="2" fontId="8" numFmtId="0" xfId="0" applyAlignment="1" applyBorder="1" applyFont="1">
      <alignment horizontal="center" readingOrder="0"/>
    </xf>
    <xf borderId="10" fillId="2" fontId="8" numFmtId="164" xfId="0" applyAlignment="1" applyBorder="1" applyFont="1" applyNumberFormat="1">
      <alignment horizontal="left"/>
    </xf>
    <xf borderId="10" fillId="2" fontId="8" numFmtId="164" xfId="0" applyAlignment="1" applyBorder="1" applyFont="1" applyNumberFormat="1">
      <alignment horizontal="left"/>
    </xf>
    <xf borderId="10" fillId="2" fontId="8" numFmtId="10" xfId="0" applyAlignment="1" applyBorder="1" applyFont="1" applyNumberFormat="1">
      <alignment horizontal="center" readingOrder="0"/>
    </xf>
    <xf borderId="4" fillId="2" fontId="5" numFmtId="0" xfId="0" applyAlignment="1" applyBorder="1" applyFont="1">
      <alignment horizontal="center" readingOrder="0" shrinkToFit="0" vertical="bottom" wrapText="0"/>
    </xf>
    <xf borderId="10" fillId="2" fontId="5" numFmtId="0" xfId="0" applyAlignment="1" applyBorder="1" applyFont="1">
      <alignment horizontal="center" readingOrder="0" shrinkToFit="0" vertical="bottom" wrapText="0"/>
    </xf>
    <xf borderId="10" fillId="2" fontId="3" numFmtId="1" xfId="0" applyAlignment="1" applyBorder="1" applyFont="1" applyNumberFormat="1">
      <alignment horizontal="center" readingOrder="0" shrinkToFit="0" vertical="bottom" wrapText="0"/>
    </xf>
    <xf borderId="4" fillId="2" fontId="3" numFmtId="0" xfId="0" applyAlignment="1" applyBorder="1" applyFont="1">
      <alignment horizontal="center" readingOrder="0" shrinkToFit="0" vertical="bottom" wrapText="0"/>
    </xf>
    <xf borderId="10" fillId="2" fontId="3" numFmtId="164" xfId="0" applyAlignment="1" applyBorder="1" applyFont="1" applyNumberFormat="1">
      <alignment horizontal="center" readingOrder="0" shrinkToFit="0" vertical="bottom" wrapText="0"/>
    </xf>
    <xf borderId="10" fillId="2" fontId="5" numFmtId="0" xfId="0" applyAlignment="1" applyBorder="1" applyFont="1">
      <alignment horizontal="center" readingOrder="0" shrinkToFit="0" vertical="center" wrapText="0"/>
    </xf>
    <xf borderId="10" fillId="2" fontId="3" numFmtId="0" xfId="0" applyAlignment="1" applyBorder="1" applyFont="1">
      <alignment horizontal="left" readingOrder="0" shrinkToFit="0" vertical="bottom" wrapText="0"/>
    </xf>
    <xf borderId="10" fillId="2" fontId="3" numFmtId="164" xfId="0" applyAlignment="1" applyBorder="1" applyFont="1" applyNumberFormat="1">
      <alignment horizontal="center" readingOrder="0" shrinkToFit="0" vertical="bottom" wrapText="0"/>
    </xf>
    <xf borderId="11" fillId="2" fontId="5" numFmtId="0" xfId="0" applyAlignment="1" applyBorder="1" applyFont="1">
      <alignment horizontal="center" readingOrder="0" shrinkToFit="0" vertical="center" wrapText="0"/>
    </xf>
    <xf borderId="12" fillId="0" fontId="2" numFmtId="0" xfId="0" applyBorder="1" applyFont="1"/>
    <xf borderId="10" fillId="4" fontId="5" numFmtId="164" xfId="0" applyAlignment="1" applyBorder="1" applyFont="1" applyNumberFormat="1">
      <alignment horizontal="center" readingOrder="0" shrinkToFit="0" vertical="bottom" wrapText="0"/>
    </xf>
    <xf borderId="10" fillId="2" fontId="3" numFmtId="0" xfId="0" applyAlignment="1" applyBorder="1" applyFont="1">
      <alignment readingOrder="0" shrinkToFit="0" vertical="bottom" wrapText="0"/>
    </xf>
    <xf borderId="13" fillId="0" fontId="2" numFmtId="0" xfId="0" applyBorder="1" applyFont="1"/>
    <xf borderId="10" fillId="2" fontId="7" numFmtId="0" xfId="0" applyAlignment="1" applyBorder="1" applyFont="1">
      <alignment readingOrder="0" shrinkToFit="0" vertical="bottom" wrapText="0"/>
    </xf>
    <xf borderId="10" fillId="2" fontId="7" numFmtId="164" xfId="0" applyAlignment="1" applyBorder="1" applyFont="1" applyNumberFormat="1">
      <alignment horizontal="center" readingOrder="0" shrinkToFit="0" vertical="bottom" wrapText="0"/>
    </xf>
    <xf borderId="4" fillId="2" fontId="8" numFmtId="0" xfId="0" applyBorder="1" applyFont="1"/>
    <xf borderId="0" fillId="0" fontId="3" numFmtId="0" xfId="0" applyAlignment="1" applyFont="1">
      <alignment shrinkToFit="0" vertical="bottom" wrapText="0"/>
    </xf>
    <xf borderId="0" fillId="3" fontId="5" numFmtId="0" xfId="0" applyAlignment="1" applyFont="1">
      <alignment shrinkToFit="0" vertical="bottom" wrapText="0"/>
    </xf>
    <xf borderId="0" fillId="3" fontId="3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Jumlah peneliti yang membayar dan Jumlah Surveyor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MengAlir!$G$1:$G$2</c:f>
            </c:strRef>
          </c:tx>
          <c:spPr>
            <a:ln cmpd="sng" w="38100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MengAlir!$E$3:$E$62</c:f>
            </c:strRef>
          </c:cat>
          <c:val>
            <c:numRef>
              <c:f>MengAlir!$G$3:$G$62</c:f>
              <c:numCache/>
            </c:numRef>
          </c:val>
          <c:smooth val="0"/>
        </c:ser>
        <c:ser>
          <c:idx val="1"/>
          <c:order val="1"/>
          <c:tx>
            <c:strRef>
              <c:f>MengAlir!$I$1:$I$2</c:f>
            </c:strRef>
          </c:tx>
          <c:spPr>
            <a:ln cmpd="sng" w="38100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MengAlir!$E$3:$E$62</c:f>
            </c:strRef>
          </c:cat>
          <c:val>
            <c:numRef>
              <c:f>MengAlir!$I$3:$I$62</c:f>
              <c:numCache/>
            </c:numRef>
          </c:val>
          <c:smooth val="0"/>
        </c:ser>
        <c:axId val="1085511281"/>
        <c:axId val="1043147382"/>
      </c:lineChart>
      <c:catAx>
        <c:axId val="10855112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Bulan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3147382"/>
      </c:catAx>
      <c:valAx>
        <c:axId val="10431473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55112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Pendapatan dan Total Beban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MengAlir!$O$2</c:f>
            </c:strRef>
          </c:tx>
          <c:spPr>
            <a:solidFill>
              <a:schemeClr val="accent1">
                <a:alpha val="30000"/>
              </a:schemeClr>
            </a:solidFill>
            <a:ln cmpd="sng" w="19050">
              <a:solidFill>
                <a:srgbClr val="4285F4"/>
              </a:solidFill>
            </a:ln>
          </c:spPr>
          <c:cat>
            <c:strRef>
              <c:f>MengAlir!$N$3:$N$7</c:f>
            </c:strRef>
          </c:cat>
          <c:val>
            <c:numRef>
              <c:f>MengAlir!$O$3:$O$7</c:f>
              <c:numCache/>
            </c:numRef>
          </c:val>
        </c:ser>
        <c:ser>
          <c:idx val="1"/>
          <c:order val="1"/>
          <c:tx>
            <c:strRef>
              <c:f>MengAlir!$P$2</c:f>
            </c:strRef>
          </c:tx>
          <c:spPr>
            <a:solidFill>
              <a:schemeClr val="accent2">
                <a:alpha val="30000"/>
              </a:schemeClr>
            </a:solidFill>
            <a:ln cmpd="sng" w="19050">
              <a:solidFill>
                <a:srgbClr val="EA4335"/>
              </a:solidFill>
            </a:ln>
          </c:spPr>
          <c:cat>
            <c:strRef>
              <c:f>MengAlir!$N$3:$N$7</c:f>
            </c:strRef>
          </c:cat>
          <c:val>
            <c:numRef>
              <c:f>MengAlir!$P$3:$P$7</c:f>
              <c:numCache/>
            </c:numRef>
          </c:val>
        </c:ser>
        <c:axId val="842319246"/>
        <c:axId val="907832404"/>
      </c:areaChart>
      <c:catAx>
        <c:axId val="8423192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Tahun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7832404"/>
      </c:catAx>
      <c:valAx>
        <c:axId val="9078324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23192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Laba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MengAlir!$Q$3:$Q$4</c:f>
            </c:strRef>
          </c:tx>
          <c:marker>
            <c:symbol val="circle"/>
            <c:size val="10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errBars>
            <c:errDir val="y"/>
            <c:errBarType val="both"/>
            <c:errValType val="percentage"/>
            <c:noEndCap val="0"/>
            <c:val val="10.0"/>
          </c:errBars>
          <c:val>
            <c:numRef>
              <c:f>MengAlir!$Q$5:$Q$7</c:f>
              <c:numCache/>
            </c:numRef>
          </c:val>
          <c:smooth val="0"/>
        </c:ser>
        <c:axId val="2074056379"/>
        <c:axId val="191148071"/>
      </c:lineChart>
      <c:catAx>
        <c:axId val="20740563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148071"/>
      </c:catAx>
      <c:valAx>
        <c:axId val="1911480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Laba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40563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1076325</xdr:colOff>
      <xdr:row>63</xdr:row>
      <xdr:rowOff>171450</xdr:rowOff>
    </xdr:from>
    <xdr:ext cx="5715000" cy="3533775"/>
    <xdr:graphicFrame>
      <xdr:nvGraphicFramePr>
        <xdr:cNvPr id="1" name="Chart 1" title="Baga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1133475</xdr:colOff>
      <xdr:row>29</xdr:row>
      <xdr:rowOff>76200</xdr:rowOff>
    </xdr:from>
    <xdr:ext cx="5715000" cy="3533775"/>
    <xdr:graphicFrame>
      <xdr:nvGraphicFramePr>
        <xdr:cNvPr id="2" name="Chart 2" title="Baga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16</xdr:col>
      <xdr:colOff>171450</xdr:colOff>
      <xdr:row>11</xdr:row>
      <xdr:rowOff>114300</xdr:rowOff>
    </xdr:from>
    <xdr:ext cx="5715000" cy="3533775"/>
    <xdr:graphicFrame>
      <xdr:nvGraphicFramePr>
        <xdr:cNvPr id="3" name="Chart 3" title="Baga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21.86"/>
    <col customWidth="1" min="3" max="3" width="25.71"/>
    <col customWidth="1" min="4" max="4" width="16.57"/>
    <col customWidth="1" min="5" max="5" width="14.0"/>
    <col customWidth="1" min="6" max="6" width="19.29"/>
    <col customWidth="1" min="7" max="7" width="36.29"/>
    <col customWidth="1" min="8" max="8" width="25.29"/>
    <col customWidth="1" min="9" max="9" width="20.14"/>
    <col customWidth="1" min="10" max="10" width="23.86"/>
    <col customWidth="1" min="11" max="11" width="17.29"/>
    <col customWidth="1" min="12" max="12" width="19.57"/>
    <col customWidth="1" min="15" max="15" width="24.29"/>
    <col customWidth="1" min="16" max="16" width="19.71"/>
    <col customWidth="1" min="17" max="17" width="25.14"/>
    <col customWidth="1" min="18" max="18" width="20.0"/>
  </cols>
  <sheetData>
    <row r="1">
      <c r="A1" s="1" t="s">
        <v>0</v>
      </c>
      <c r="B1" s="2"/>
      <c r="C1" s="3"/>
      <c r="D1" s="4"/>
      <c r="E1" s="5" t="s">
        <v>1</v>
      </c>
      <c r="F1" s="6"/>
      <c r="G1" s="6"/>
      <c r="H1" s="6"/>
      <c r="I1" s="7" t="s">
        <v>2</v>
      </c>
      <c r="J1" s="6"/>
      <c r="K1" s="6"/>
      <c r="L1" s="6"/>
      <c r="N1" s="5" t="s">
        <v>3</v>
      </c>
      <c r="O1" s="6"/>
      <c r="P1" s="6"/>
      <c r="Q1" s="6"/>
      <c r="R1" s="6"/>
      <c r="S1" s="6"/>
      <c r="T1" s="8"/>
      <c r="AC1" s="9"/>
      <c r="AD1" s="9"/>
      <c r="AE1" s="9"/>
      <c r="AF1" s="9"/>
      <c r="AG1" s="9"/>
      <c r="AH1" s="9"/>
      <c r="AI1" s="9"/>
      <c r="AJ1" s="9"/>
      <c r="AK1" s="9"/>
      <c r="AL1" s="9"/>
    </row>
    <row r="2">
      <c r="A2" s="10"/>
      <c r="B2" s="11"/>
      <c r="C2" s="12"/>
      <c r="D2" s="4"/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N2" s="14" t="s">
        <v>12</v>
      </c>
      <c r="O2" s="14" t="s">
        <v>13</v>
      </c>
      <c r="P2" s="14" t="s">
        <v>14</v>
      </c>
      <c r="Q2" s="14" t="s">
        <v>15</v>
      </c>
      <c r="R2" s="14" t="s">
        <v>16</v>
      </c>
      <c r="S2" s="14" t="s">
        <v>17</v>
      </c>
      <c r="T2" s="14" t="s">
        <v>18</v>
      </c>
      <c r="AC2" s="9"/>
      <c r="AD2" s="9"/>
      <c r="AE2" s="9"/>
      <c r="AF2" s="9"/>
      <c r="AG2" s="9"/>
      <c r="AH2" s="9"/>
      <c r="AI2" s="9"/>
      <c r="AJ2" s="9"/>
      <c r="AK2" s="9"/>
      <c r="AL2" s="9"/>
    </row>
    <row r="3">
      <c r="A3" s="15" t="s">
        <v>19</v>
      </c>
      <c r="B3" s="6"/>
      <c r="C3" s="8"/>
      <c r="D3" s="4"/>
      <c r="E3" s="16">
        <v>1.0</v>
      </c>
      <c r="F3" s="17">
        <v>0.0</v>
      </c>
      <c r="G3" s="18">
        <v>10.0</v>
      </c>
      <c r="H3" s="19">
        <f t="shared" ref="H3:H14" si="1">(ROUND(G3,0)*$C$5)</f>
        <v>1000000</v>
      </c>
      <c r="I3" s="18">
        <v>1.0</v>
      </c>
      <c r="J3" s="20">
        <v>0.0</v>
      </c>
      <c r="K3" s="20">
        <v>1.0E7</v>
      </c>
      <c r="L3" s="20">
        <v>3000000.0</v>
      </c>
      <c r="N3" s="21">
        <v>1.0</v>
      </c>
      <c r="O3" s="22">
        <f>sum(H3:H14)</f>
        <v>13500000</v>
      </c>
      <c r="P3" s="23">
        <f>sum(J3:L14)</f>
        <v>46000000</v>
      </c>
      <c r="Q3" s="22">
        <f t="shared" ref="Q3:Q7" si="2">SUM(O3-P3)</f>
        <v>-32500000</v>
      </c>
      <c r="R3" s="23">
        <f>SUM((C7+(C13/2))+Q3)</f>
        <v>32500000</v>
      </c>
      <c r="S3" s="24">
        <f t="shared" ref="S3:S7" si="3">sum(Q3/O3)
</f>
        <v>-2.407407407</v>
      </c>
      <c r="T3" s="24">
        <f t="shared" ref="T3:T7" si="4">sum(Q3/$C$10)
</f>
        <v>-0.2407407407</v>
      </c>
    </row>
    <row r="4">
      <c r="A4" s="25" t="s">
        <v>20</v>
      </c>
      <c r="B4" s="8"/>
      <c r="C4" s="26" t="s">
        <v>21</v>
      </c>
      <c r="D4" s="4"/>
      <c r="E4" s="18">
        <f t="shared" ref="E4:E62" si="5">sum(E3+1
)</f>
        <v>2</v>
      </c>
      <c r="F4" s="17">
        <f t="shared" ref="F4:F62" si="6">sum(F3+0.5%)</f>
        <v>0.005</v>
      </c>
      <c r="G4" s="27">
        <f t="shared" ref="G4:G62" si="7">(G3+G3*F4)</f>
        <v>10.05</v>
      </c>
      <c r="H4" s="19">
        <f t="shared" si="1"/>
        <v>1000000</v>
      </c>
      <c r="I4" s="27">
        <f>(I3+I3*$F$4)</f>
        <v>1.005</v>
      </c>
      <c r="J4" s="20">
        <v>0.0</v>
      </c>
      <c r="K4" s="20">
        <f t="shared" ref="K4:K14" si="8">sum(K3*0)</f>
        <v>0</v>
      </c>
      <c r="L4" s="20">
        <f t="shared" ref="L4:L26" si="9">$L$3</f>
        <v>3000000</v>
      </c>
      <c r="N4" s="21">
        <v>2.0</v>
      </c>
      <c r="O4" s="22">
        <f>sum(H15:H26)</f>
        <v>57000000</v>
      </c>
      <c r="P4" s="23">
        <f>sum(J15:L26)</f>
        <v>99500000</v>
      </c>
      <c r="Q4" s="22">
        <f t="shared" si="2"/>
        <v>-42500000</v>
      </c>
      <c r="R4" s="23">
        <f>SUM((R3+(C13/2))+Q4)</f>
        <v>40000000</v>
      </c>
      <c r="S4" s="24">
        <f t="shared" si="3"/>
        <v>-0.7456140351</v>
      </c>
      <c r="T4" s="24">
        <f t="shared" si="4"/>
        <v>-0.3148148148</v>
      </c>
    </row>
    <row r="5">
      <c r="A5" s="28" t="s">
        <v>22</v>
      </c>
      <c r="B5" s="8"/>
      <c r="C5" s="29">
        <v>100000.0</v>
      </c>
      <c r="D5" s="4"/>
      <c r="E5" s="18">
        <f t="shared" si="5"/>
        <v>3</v>
      </c>
      <c r="F5" s="17">
        <f t="shared" si="6"/>
        <v>0.01</v>
      </c>
      <c r="G5" s="27">
        <f t="shared" si="7"/>
        <v>10.1505</v>
      </c>
      <c r="H5" s="19">
        <f t="shared" si="1"/>
        <v>1000000</v>
      </c>
      <c r="I5" s="27">
        <f t="shared" ref="I5:I62" si="10">(I4+I4*F5)</f>
        <v>1.01505</v>
      </c>
      <c r="J5" s="20">
        <v>0.0</v>
      </c>
      <c r="K5" s="20">
        <f t="shared" si="8"/>
        <v>0</v>
      </c>
      <c r="L5" s="20">
        <f t="shared" si="9"/>
        <v>3000000</v>
      </c>
      <c r="N5" s="21">
        <v>3.0</v>
      </c>
      <c r="O5" s="22">
        <f>sum(H27:H38)</f>
        <v>236600000</v>
      </c>
      <c r="P5" s="23">
        <f>sum(J27:L38)</f>
        <v>269000000</v>
      </c>
      <c r="Q5" s="22">
        <f t="shared" si="2"/>
        <v>-32400000</v>
      </c>
      <c r="R5" s="23">
        <f t="shared" ref="R5:R7" si="11">SUM(R4+Q5)</f>
        <v>7600000</v>
      </c>
      <c r="S5" s="24">
        <f t="shared" si="3"/>
        <v>-0.1369399831</v>
      </c>
      <c r="T5" s="24">
        <f t="shared" si="4"/>
        <v>-0.24</v>
      </c>
    </row>
    <row r="6">
      <c r="A6" s="15" t="s">
        <v>23</v>
      </c>
      <c r="B6" s="6"/>
      <c r="C6" s="8"/>
      <c r="D6" s="4"/>
      <c r="E6" s="18">
        <f t="shared" si="5"/>
        <v>4</v>
      </c>
      <c r="F6" s="17">
        <f t="shared" si="6"/>
        <v>0.015</v>
      </c>
      <c r="G6" s="27">
        <f t="shared" si="7"/>
        <v>10.3027575</v>
      </c>
      <c r="H6" s="19">
        <f t="shared" si="1"/>
        <v>1000000</v>
      </c>
      <c r="I6" s="27">
        <f t="shared" si="10"/>
        <v>1.03027575</v>
      </c>
      <c r="J6" s="20">
        <v>0.0</v>
      </c>
      <c r="K6" s="20">
        <f t="shared" si="8"/>
        <v>0</v>
      </c>
      <c r="L6" s="20">
        <f t="shared" si="9"/>
        <v>3000000</v>
      </c>
      <c r="N6" s="21">
        <v>4.0</v>
      </c>
      <c r="O6" s="22">
        <f>sum(H39:H50)</f>
        <v>1889000000</v>
      </c>
      <c r="P6" s="23">
        <f>sum(J39:L50)</f>
        <v>1508000000</v>
      </c>
      <c r="Q6" s="22">
        <f t="shared" si="2"/>
        <v>381000000</v>
      </c>
      <c r="R6" s="23">
        <f t="shared" si="11"/>
        <v>388600000</v>
      </c>
      <c r="S6" s="24">
        <f t="shared" si="3"/>
        <v>0.201694018</v>
      </c>
      <c r="T6" s="24">
        <f t="shared" si="4"/>
        <v>2.822222222</v>
      </c>
    </row>
    <row r="7">
      <c r="A7" s="30" t="s">
        <v>24</v>
      </c>
      <c r="B7" s="31" t="s">
        <v>25</v>
      </c>
      <c r="C7" s="32">
        <v>1.5E7</v>
      </c>
      <c r="D7" s="4"/>
      <c r="E7" s="18">
        <f t="shared" si="5"/>
        <v>5</v>
      </c>
      <c r="F7" s="17">
        <f t="shared" si="6"/>
        <v>0.02</v>
      </c>
      <c r="G7" s="27">
        <f t="shared" si="7"/>
        <v>10.50881265</v>
      </c>
      <c r="H7" s="19">
        <f t="shared" si="1"/>
        <v>1100000</v>
      </c>
      <c r="I7" s="27">
        <f t="shared" si="10"/>
        <v>1.050881265</v>
      </c>
      <c r="J7" s="20">
        <v>0.0</v>
      </c>
      <c r="K7" s="20">
        <f t="shared" si="8"/>
        <v>0</v>
      </c>
      <c r="L7" s="20">
        <f t="shared" si="9"/>
        <v>3000000</v>
      </c>
      <c r="N7" s="21">
        <v>5.0</v>
      </c>
      <c r="O7" s="22">
        <f>sum(H51:H62)</f>
        <v>27892200000</v>
      </c>
      <c r="P7" s="23">
        <f>sum(J51:L62)</f>
        <v>21045500000</v>
      </c>
      <c r="Q7" s="22">
        <f t="shared" si="2"/>
        <v>6846700000</v>
      </c>
      <c r="R7" s="23">
        <f t="shared" si="11"/>
        <v>7235300000</v>
      </c>
      <c r="S7" s="24">
        <f t="shared" si="3"/>
        <v>0.2454700597</v>
      </c>
      <c r="T7" s="24">
        <f t="shared" si="4"/>
        <v>50.7162963</v>
      </c>
    </row>
    <row r="8">
      <c r="A8" s="33" t="s">
        <v>26</v>
      </c>
      <c r="B8" s="31" t="s">
        <v>27</v>
      </c>
      <c r="C8" s="32">
        <v>2.0E7</v>
      </c>
      <c r="D8" s="4"/>
      <c r="E8" s="18">
        <f t="shared" si="5"/>
        <v>6</v>
      </c>
      <c r="F8" s="17">
        <f t="shared" si="6"/>
        <v>0.025</v>
      </c>
      <c r="G8" s="27">
        <f t="shared" si="7"/>
        <v>10.77153297</v>
      </c>
      <c r="H8" s="19">
        <f t="shared" si="1"/>
        <v>1100000</v>
      </c>
      <c r="I8" s="27">
        <f t="shared" si="10"/>
        <v>1.077153297</v>
      </c>
      <c r="J8" s="20">
        <v>0.0</v>
      </c>
      <c r="K8" s="20">
        <f t="shared" si="8"/>
        <v>0</v>
      </c>
      <c r="L8" s="20">
        <f t="shared" si="9"/>
        <v>3000000</v>
      </c>
    </row>
    <row r="9">
      <c r="A9" s="34"/>
      <c r="B9" s="31" t="s">
        <v>28</v>
      </c>
      <c r="C9" s="32">
        <v>1.0E8</v>
      </c>
      <c r="D9" s="4"/>
      <c r="E9" s="18">
        <f t="shared" si="5"/>
        <v>7</v>
      </c>
      <c r="F9" s="17">
        <f t="shared" si="6"/>
        <v>0.03</v>
      </c>
      <c r="G9" s="27">
        <f t="shared" si="7"/>
        <v>11.09467896</v>
      </c>
      <c r="H9" s="19">
        <f t="shared" si="1"/>
        <v>1100000</v>
      </c>
      <c r="I9" s="27">
        <f t="shared" si="10"/>
        <v>1.109467896</v>
      </c>
      <c r="J9" s="20">
        <v>0.0</v>
      </c>
      <c r="K9" s="20">
        <f t="shared" si="8"/>
        <v>0</v>
      </c>
      <c r="L9" s="20">
        <f t="shared" si="9"/>
        <v>3000000</v>
      </c>
    </row>
    <row r="10">
      <c r="A10" s="15" t="s">
        <v>29</v>
      </c>
      <c r="B10" s="8"/>
      <c r="C10" s="35">
        <f>sum(C7:C9)</f>
        <v>135000000</v>
      </c>
      <c r="D10" s="4"/>
      <c r="E10" s="18">
        <f t="shared" si="5"/>
        <v>8</v>
      </c>
      <c r="F10" s="17">
        <f t="shared" si="6"/>
        <v>0.035</v>
      </c>
      <c r="G10" s="27">
        <f t="shared" si="7"/>
        <v>11.48299272</v>
      </c>
      <c r="H10" s="19">
        <f t="shared" si="1"/>
        <v>1100000</v>
      </c>
      <c r="I10" s="27">
        <f t="shared" si="10"/>
        <v>1.148299272</v>
      </c>
      <c r="J10" s="20">
        <v>0.0</v>
      </c>
      <c r="K10" s="20">
        <f t="shared" si="8"/>
        <v>0</v>
      </c>
      <c r="L10" s="20">
        <f t="shared" si="9"/>
        <v>3000000</v>
      </c>
    </row>
    <row r="11">
      <c r="A11" s="33" t="s">
        <v>30</v>
      </c>
      <c r="B11" s="36" t="s">
        <v>31</v>
      </c>
      <c r="C11" s="32">
        <v>0.0</v>
      </c>
      <c r="D11" s="4"/>
      <c r="E11" s="18">
        <f t="shared" si="5"/>
        <v>9</v>
      </c>
      <c r="F11" s="17">
        <f t="shared" si="6"/>
        <v>0.04</v>
      </c>
      <c r="G11" s="27">
        <f t="shared" si="7"/>
        <v>11.94231243</v>
      </c>
      <c r="H11" s="19">
        <f t="shared" si="1"/>
        <v>1200000</v>
      </c>
      <c r="I11" s="27">
        <f t="shared" si="10"/>
        <v>1.194231243</v>
      </c>
      <c r="J11" s="20">
        <v>0.0</v>
      </c>
      <c r="K11" s="20">
        <f t="shared" si="8"/>
        <v>0</v>
      </c>
      <c r="L11" s="20">
        <f t="shared" si="9"/>
        <v>3000000</v>
      </c>
    </row>
    <row r="12">
      <c r="A12" s="37"/>
      <c r="B12" s="38" t="s">
        <v>32</v>
      </c>
      <c r="C12" s="39">
        <f>C7+C8</f>
        <v>35000000</v>
      </c>
      <c r="D12" s="4"/>
      <c r="E12" s="18">
        <f t="shared" si="5"/>
        <v>10</v>
      </c>
      <c r="F12" s="17">
        <f t="shared" si="6"/>
        <v>0.045</v>
      </c>
      <c r="G12" s="27">
        <f t="shared" si="7"/>
        <v>12.47971649</v>
      </c>
      <c r="H12" s="19">
        <f t="shared" si="1"/>
        <v>1200000</v>
      </c>
      <c r="I12" s="27">
        <f t="shared" si="10"/>
        <v>1.247971649</v>
      </c>
      <c r="J12" s="20">
        <v>0.0</v>
      </c>
      <c r="K12" s="20">
        <f t="shared" si="8"/>
        <v>0</v>
      </c>
      <c r="L12" s="20">
        <f t="shared" si="9"/>
        <v>3000000</v>
      </c>
    </row>
    <row r="13">
      <c r="A13" s="34"/>
      <c r="B13" s="38" t="s">
        <v>33</v>
      </c>
      <c r="C13" s="39">
        <f>C10-C12</f>
        <v>100000000</v>
      </c>
      <c r="D13" s="4"/>
      <c r="E13" s="18">
        <f t="shared" si="5"/>
        <v>11</v>
      </c>
      <c r="F13" s="17">
        <f t="shared" si="6"/>
        <v>0.05</v>
      </c>
      <c r="G13" s="27">
        <f t="shared" si="7"/>
        <v>13.10370231</v>
      </c>
      <c r="H13" s="19">
        <f t="shared" si="1"/>
        <v>1300000</v>
      </c>
      <c r="I13" s="27">
        <f t="shared" si="10"/>
        <v>1.310370231</v>
      </c>
      <c r="J13" s="20">
        <v>0.0</v>
      </c>
      <c r="K13" s="20">
        <f t="shared" si="8"/>
        <v>0</v>
      </c>
      <c r="L13" s="20">
        <f t="shared" si="9"/>
        <v>3000000</v>
      </c>
    </row>
    <row r="14">
      <c r="A14" s="15" t="s">
        <v>34</v>
      </c>
      <c r="B14" s="8"/>
      <c r="C14" s="35">
        <f>SUM(C11:C13)</f>
        <v>135000000</v>
      </c>
      <c r="E14" s="18">
        <f t="shared" si="5"/>
        <v>12</v>
      </c>
      <c r="F14" s="17">
        <f t="shared" si="6"/>
        <v>0.055</v>
      </c>
      <c r="G14" s="27">
        <f t="shared" si="7"/>
        <v>13.82440594</v>
      </c>
      <c r="H14" s="19">
        <f t="shared" si="1"/>
        <v>1400000</v>
      </c>
      <c r="I14" s="27">
        <f t="shared" si="10"/>
        <v>1.382440594</v>
      </c>
      <c r="J14" s="20">
        <v>0.0</v>
      </c>
      <c r="K14" s="20">
        <f t="shared" si="8"/>
        <v>0</v>
      </c>
      <c r="L14" s="20">
        <f t="shared" si="9"/>
        <v>3000000</v>
      </c>
    </row>
    <row r="15">
      <c r="A15" s="40"/>
      <c r="B15" s="6"/>
      <c r="C15" s="8"/>
      <c r="E15" s="18">
        <f t="shared" si="5"/>
        <v>13</v>
      </c>
      <c r="F15" s="17">
        <f t="shared" si="6"/>
        <v>0.06</v>
      </c>
      <c r="G15" s="27">
        <f t="shared" si="7"/>
        <v>14.65387029</v>
      </c>
      <c r="H15" s="19">
        <f t="shared" ref="H15:H62" si="12">(ROUND(G15,0)*$C$5)*2</f>
        <v>3000000</v>
      </c>
      <c r="I15" s="27">
        <f t="shared" si="10"/>
        <v>1.465387029</v>
      </c>
      <c r="J15" s="20">
        <f t="shared" ref="J15:J62" si="13">(ROUND(I15,0)*1500000)</f>
        <v>1500000</v>
      </c>
      <c r="K15" s="20">
        <f>sum(K3)*2</f>
        <v>20000000</v>
      </c>
      <c r="L15" s="20">
        <f t="shared" si="9"/>
        <v>3000000</v>
      </c>
    </row>
    <row r="16">
      <c r="E16" s="18">
        <f t="shared" si="5"/>
        <v>14</v>
      </c>
      <c r="F16" s="17">
        <f t="shared" si="6"/>
        <v>0.065</v>
      </c>
      <c r="G16" s="27">
        <f t="shared" si="7"/>
        <v>15.60637186</v>
      </c>
      <c r="H16" s="19">
        <f t="shared" si="12"/>
        <v>3200000</v>
      </c>
      <c r="I16" s="27">
        <f t="shared" si="10"/>
        <v>1.560637186</v>
      </c>
      <c r="J16" s="20">
        <f t="shared" si="13"/>
        <v>3000000</v>
      </c>
      <c r="K16" s="20">
        <f t="shared" ref="K16:K26" si="14">sum(K15*0)</f>
        <v>0</v>
      </c>
      <c r="L16" s="20">
        <f t="shared" si="9"/>
        <v>3000000</v>
      </c>
    </row>
    <row r="17">
      <c r="E17" s="18">
        <f t="shared" si="5"/>
        <v>15</v>
      </c>
      <c r="F17" s="17">
        <f t="shared" si="6"/>
        <v>0.07</v>
      </c>
      <c r="G17" s="27">
        <f t="shared" si="7"/>
        <v>16.69881789</v>
      </c>
      <c r="H17" s="19">
        <f t="shared" si="12"/>
        <v>3400000</v>
      </c>
      <c r="I17" s="27">
        <f t="shared" si="10"/>
        <v>1.669881789</v>
      </c>
      <c r="J17" s="20">
        <f t="shared" si="13"/>
        <v>3000000</v>
      </c>
      <c r="K17" s="20">
        <f t="shared" si="14"/>
        <v>0</v>
      </c>
      <c r="L17" s="20">
        <f t="shared" si="9"/>
        <v>3000000</v>
      </c>
    </row>
    <row r="18">
      <c r="E18" s="18">
        <f t="shared" si="5"/>
        <v>16</v>
      </c>
      <c r="F18" s="17">
        <f t="shared" si="6"/>
        <v>0.075</v>
      </c>
      <c r="G18" s="27">
        <f t="shared" si="7"/>
        <v>17.95122924</v>
      </c>
      <c r="H18" s="19">
        <f t="shared" si="12"/>
        <v>3600000</v>
      </c>
      <c r="I18" s="27">
        <f t="shared" si="10"/>
        <v>1.795122924</v>
      </c>
      <c r="J18" s="20">
        <f t="shared" si="13"/>
        <v>3000000</v>
      </c>
      <c r="K18" s="20">
        <f t="shared" si="14"/>
        <v>0</v>
      </c>
      <c r="L18" s="20">
        <f t="shared" si="9"/>
        <v>3000000</v>
      </c>
    </row>
    <row r="19">
      <c r="E19" s="18">
        <f t="shared" si="5"/>
        <v>17</v>
      </c>
      <c r="F19" s="17">
        <f t="shared" si="6"/>
        <v>0.08</v>
      </c>
      <c r="G19" s="27">
        <f t="shared" si="7"/>
        <v>19.38732757</v>
      </c>
      <c r="H19" s="19">
        <f t="shared" si="12"/>
        <v>3800000</v>
      </c>
      <c r="I19" s="27">
        <f t="shared" si="10"/>
        <v>1.938732757</v>
      </c>
      <c r="J19" s="20">
        <f t="shared" si="13"/>
        <v>3000000</v>
      </c>
      <c r="K19" s="20">
        <f t="shared" si="14"/>
        <v>0</v>
      </c>
      <c r="L19" s="20">
        <f t="shared" si="9"/>
        <v>3000000</v>
      </c>
    </row>
    <row r="20">
      <c r="E20" s="18">
        <f t="shared" si="5"/>
        <v>18</v>
      </c>
      <c r="F20" s="17">
        <f t="shared" si="6"/>
        <v>0.085</v>
      </c>
      <c r="G20" s="27">
        <f t="shared" si="7"/>
        <v>21.03525042</v>
      </c>
      <c r="H20" s="19">
        <f t="shared" si="12"/>
        <v>4200000</v>
      </c>
      <c r="I20" s="27">
        <f t="shared" si="10"/>
        <v>2.103525042</v>
      </c>
      <c r="J20" s="20">
        <f t="shared" si="13"/>
        <v>3000000</v>
      </c>
      <c r="K20" s="20">
        <f t="shared" si="14"/>
        <v>0</v>
      </c>
      <c r="L20" s="20">
        <f t="shared" si="9"/>
        <v>3000000</v>
      </c>
      <c r="N20" s="41"/>
    </row>
    <row r="21">
      <c r="E21" s="18">
        <f t="shared" si="5"/>
        <v>19</v>
      </c>
      <c r="F21" s="17">
        <f t="shared" si="6"/>
        <v>0.09</v>
      </c>
      <c r="G21" s="27">
        <f t="shared" si="7"/>
        <v>22.92842296</v>
      </c>
      <c r="H21" s="19">
        <f t="shared" si="12"/>
        <v>4600000</v>
      </c>
      <c r="I21" s="27">
        <f t="shared" si="10"/>
        <v>2.292842296</v>
      </c>
      <c r="J21" s="20">
        <f t="shared" si="13"/>
        <v>3000000</v>
      </c>
      <c r="K21" s="20">
        <f t="shared" si="14"/>
        <v>0</v>
      </c>
      <c r="L21" s="20">
        <f t="shared" si="9"/>
        <v>3000000</v>
      </c>
      <c r="N21" s="42"/>
    </row>
    <row r="22">
      <c r="E22" s="18">
        <f t="shared" si="5"/>
        <v>20</v>
      </c>
      <c r="F22" s="17">
        <f t="shared" si="6"/>
        <v>0.095</v>
      </c>
      <c r="G22" s="27">
        <f t="shared" si="7"/>
        <v>25.10662314</v>
      </c>
      <c r="H22" s="19">
        <f t="shared" si="12"/>
        <v>5000000</v>
      </c>
      <c r="I22" s="27">
        <f t="shared" si="10"/>
        <v>2.510662314</v>
      </c>
      <c r="J22" s="20">
        <f t="shared" si="13"/>
        <v>4500000</v>
      </c>
      <c r="K22" s="20">
        <f t="shared" si="14"/>
        <v>0</v>
      </c>
      <c r="L22" s="20">
        <f t="shared" si="9"/>
        <v>3000000</v>
      </c>
      <c r="N22" s="41"/>
      <c r="AC22" s="9"/>
      <c r="AD22" s="9"/>
      <c r="AE22" s="9"/>
      <c r="AF22" s="9"/>
      <c r="AG22" s="9"/>
      <c r="AH22" s="9"/>
      <c r="AI22" s="9"/>
      <c r="AJ22" s="9"/>
      <c r="AK22" s="9"/>
      <c r="AL22" s="9"/>
    </row>
    <row r="23">
      <c r="E23" s="18">
        <f t="shared" si="5"/>
        <v>21</v>
      </c>
      <c r="F23" s="17">
        <f t="shared" si="6"/>
        <v>0.1</v>
      </c>
      <c r="G23" s="27">
        <f t="shared" si="7"/>
        <v>27.61728545</v>
      </c>
      <c r="H23" s="19">
        <f t="shared" si="12"/>
        <v>5600000</v>
      </c>
      <c r="I23" s="27">
        <f t="shared" si="10"/>
        <v>2.761728545</v>
      </c>
      <c r="J23" s="20">
        <f t="shared" si="13"/>
        <v>4500000</v>
      </c>
      <c r="K23" s="20">
        <f t="shared" si="14"/>
        <v>0</v>
      </c>
      <c r="L23" s="20">
        <f t="shared" si="9"/>
        <v>3000000</v>
      </c>
      <c r="AC23" s="9"/>
      <c r="AD23" s="9"/>
      <c r="AE23" s="9"/>
      <c r="AF23" s="9"/>
      <c r="AG23" s="9"/>
      <c r="AH23" s="9"/>
      <c r="AI23" s="9"/>
      <c r="AJ23" s="9"/>
      <c r="AK23" s="9"/>
      <c r="AL23" s="9"/>
    </row>
    <row r="24">
      <c r="E24" s="18">
        <f t="shared" si="5"/>
        <v>22</v>
      </c>
      <c r="F24" s="17">
        <f t="shared" si="6"/>
        <v>0.105</v>
      </c>
      <c r="G24" s="27">
        <f t="shared" si="7"/>
        <v>30.51710042</v>
      </c>
      <c r="H24" s="19">
        <f t="shared" si="12"/>
        <v>6200000</v>
      </c>
      <c r="I24" s="27">
        <f t="shared" si="10"/>
        <v>3.051710042</v>
      </c>
      <c r="J24" s="20">
        <f t="shared" si="13"/>
        <v>4500000</v>
      </c>
      <c r="K24" s="20">
        <f t="shared" si="14"/>
        <v>0</v>
      </c>
      <c r="L24" s="20">
        <f t="shared" si="9"/>
        <v>3000000</v>
      </c>
      <c r="AC24" s="9"/>
      <c r="AD24" s="9"/>
      <c r="AE24" s="9"/>
      <c r="AF24" s="9"/>
      <c r="AG24" s="9"/>
      <c r="AH24" s="9"/>
      <c r="AI24" s="9"/>
      <c r="AJ24" s="9"/>
      <c r="AK24" s="9"/>
      <c r="AL24" s="9"/>
    </row>
    <row r="25">
      <c r="E25" s="18">
        <f t="shared" si="5"/>
        <v>23</v>
      </c>
      <c r="F25" s="17">
        <f t="shared" si="6"/>
        <v>0.11</v>
      </c>
      <c r="G25" s="27">
        <f t="shared" si="7"/>
        <v>33.87398147</v>
      </c>
      <c r="H25" s="19">
        <f t="shared" si="12"/>
        <v>6800000</v>
      </c>
      <c r="I25" s="27">
        <f t="shared" si="10"/>
        <v>3.387398147</v>
      </c>
      <c r="J25" s="20">
        <f t="shared" si="13"/>
        <v>4500000</v>
      </c>
      <c r="K25" s="20">
        <f t="shared" si="14"/>
        <v>0</v>
      </c>
      <c r="L25" s="20">
        <f t="shared" si="9"/>
        <v>3000000</v>
      </c>
      <c r="AC25" s="9"/>
      <c r="AD25" s="9"/>
      <c r="AE25" s="9"/>
      <c r="AF25" s="9"/>
      <c r="AG25" s="9"/>
      <c r="AH25" s="9"/>
      <c r="AI25" s="9"/>
      <c r="AJ25" s="9"/>
      <c r="AK25" s="9"/>
      <c r="AL25" s="9"/>
    </row>
    <row r="26">
      <c r="A26" s="4"/>
      <c r="B26" s="4"/>
      <c r="C26" s="4"/>
      <c r="D26" s="4"/>
      <c r="E26" s="18">
        <f t="shared" si="5"/>
        <v>24</v>
      </c>
      <c r="F26" s="17">
        <f t="shared" si="6"/>
        <v>0.115</v>
      </c>
      <c r="G26" s="27">
        <f t="shared" si="7"/>
        <v>37.76948934</v>
      </c>
      <c r="H26" s="19">
        <f t="shared" si="12"/>
        <v>7600000</v>
      </c>
      <c r="I26" s="27">
        <f t="shared" si="10"/>
        <v>3.776948934</v>
      </c>
      <c r="J26" s="20">
        <f t="shared" si="13"/>
        <v>6000000</v>
      </c>
      <c r="K26" s="20">
        <f t="shared" si="14"/>
        <v>0</v>
      </c>
      <c r="L26" s="20">
        <f t="shared" si="9"/>
        <v>3000000</v>
      </c>
      <c r="N26" s="4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>
      <c r="A27" s="4"/>
      <c r="B27" s="4"/>
      <c r="C27" s="4"/>
      <c r="D27" s="4"/>
      <c r="E27" s="18">
        <f t="shared" si="5"/>
        <v>25</v>
      </c>
      <c r="F27" s="17">
        <f t="shared" si="6"/>
        <v>0.12</v>
      </c>
      <c r="G27" s="27">
        <f t="shared" si="7"/>
        <v>42.30182806</v>
      </c>
      <c r="H27" s="19">
        <f t="shared" si="12"/>
        <v>8400000</v>
      </c>
      <c r="I27" s="27">
        <f t="shared" si="10"/>
        <v>4.230182806</v>
      </c>
      <c r="J27" s="20">
        <f t="shared" si="13"/>
        <v>6000000</v>
      </c>
      <c r="K27" s="20">
        <f>sum(K15)</f>
        <v>20000000</v>
      </c>
      <c r="L27" s="20">
        <f t="shared" ref="L27:L50" si="15">$L$3*2</f>
        <v>6000000</v>
      </c>
      <c r="N27" s="4"/>
      <c r="AC27" s="9"/>
      <c r="AD27" s="9"/>
      <c r="AE27" s="9"/>
      <c r="AF27" s="9"/>
      <c r="AG27" s="9"/>
      <c r="AH27" s="9"/>
      <c r="AI27" s="9"/>
      <c r="AJ27" s="9"/>
      <c r="AK27" s="9"/>
      <c r="AL27" s="9"/>
    </row>
    <row r="28">
      <c r="E28" s="18">
        <f t="shared" si="5"/>
        <v>26</v>
      </c>
      <c r="F28" s="17">
        <f t="shared" si="6"/>
        <v>0.125</v>
      </c>
      <c r="G28" s="27">
        <f t="shared" si="7"/>
        <v>47.58955657</v>
      </c>
      <c r="H28" s="19">
        <f t="shared" si="12"/>
        <v>9600000</v>
      </c>
      <c r="I28" s="27">
        <f t="shared" si="10"/>
        <v>4.758955657</v>
      </c>
      <c r="J28" s="20">
        <f t="shared" si="13"/>
        <v>7500000</v>
      </c>
      <c r="K28" s="20">
        <f t="shared" ref="K28:K38" si="16">sum(K27*0)</f>
        <v>0</v>
      </c>
      <c r="L28" s="20">
        <f t="shared" si="15"/>
        <v>6000000</v>
      </c>
      <c r="AC28" s="9"/>
      <c r="AD28" s="9"/>
      <c r="AE28" s="9"/>
      <c r="AF28" s="9"/>
      <c r="AG28" s="9"/>
      <c r="AH28" s="9"/>
      <c r="AI28" s="9"/>
      <c r="AJ28" s="9"/>
      <c r="AK28" s="9"/>
      <c r="AL28" s="9"/>
    </row>
    <row r="29">
      <c r="E29" s="18">
        <f t="shared" si="5"/>
        <v>27</v>
      </c>
      <c r="F29" s="17">
        <f t="shared" si="6"/>
        <v>0.13</v>
      </c>
      <c r="G29" s="27">
        <f t="shared" si="7"/>
        <v>53.77619892</v>
      </c>
      <c r="H29" s="19">
        <f t="shared" si="12"/>
        <v>10800000</v>
      </c>
      <c r="I29" s="27">
        <f t="shared" si="10"/>
        <v>5.377619892</v>
      </c>
      <c r="J29" s="20">
        <f t="shared" si="13"/>
        <v>7500000</v>
      </c>
      <c r="K29" s="20">
        <f t="shared" si="16"/>
        <v>0</v>
      </c>
      <c r="L29" s="20">
        <f t="shared" si="15"/>
        <v>6000000</v>
      </c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>
      <c r="E30" s="18">
        <f t="shared" si="5"/>
        <v>28</v>
      </c>
      <c r="F30" s="17">
        <f t="shared" si="6"/>
        <v>0.135</v>
      </c>
      <c r="G30" s="27">
        <f t="shared" si="7"/>
        <v>61.03598578</v>
      </c>
      <c r="H30" s="19">
        <f t="shared" si="12"/>
        <v>12200000</v>
      </c>
      <c r="I30" s="27">
        <f t="shared" si="10"/>
        <v>6.103598578</v>
      </c>
      <c r="J30" s="20">
        <f t="shared" si="13"/>
        <v>9000000</v>
      </c>
      <c r="K30" s="20">
        <f t="shared" si="16"/>
        <v>0</v>
      </c>
      <c r="L30" s="20">
        <f t="shared" si="15"/>
        <v>6000000</v>
      </c>
      <c r="AC30" s="9"/>
      <c r="AD30" s="9"/>
      <c r="AE30" s="9"/>
      <c r="AF30" s="9"/>
      <c r="AG30" s="9"/>
      <c r="AH30" s="9"/>
      <c r="AI30" s="9"/>
      <c r="AJ30" s="9"/>
      <c r="AK30" s="9"/>
      <c r="AL30" s="9"/>
    </row>
    <row r="31">
      <c r="E31" s="18">
        <f t="shared" si="5"/>
        <v>29</v>
      </c>
      <c r="F31" s="17">
        <f t="shared" si="6"/>
        <v>0.14</v>
      </c>
      <c r="G31" s="27">
        <f t="shared" si="7"/>
        <v>69.58102378</v>
      </c>
      <c r="H31" s="19">
        <f t="shared" si="12"/>
        <v>14000000</v>
      </c>
      <c r="I31" s="27">
        <f t="shared" si="10"/>
        <v>6.958102378</v>
      </c>
      <c r="J31" s="20">
        <f t="shared" si="13"/>
        <v>10500000</v>
      </c>
      <c r="K31" s="20">
        <f t="shared" si="16"/>
        <v>0</v>
      </c>
      <c r="L31" s="20">
        <f t="shared" si="15"/>
        <v>6000000</v>
      </c>
      <c r="AC31" s="9"/>
      <c r="AD31" s="9"/>
      <c r="AE31" s="9"/>
      <c r="AF31" s="9"/>
      <c r="AG31" s="9"/>
      <c r="AH31" s="9"/>
      <c r="AI31" s="9"/>
      <c r="AJ31" s="9"/>
      <c r="AK31" s="9"/>
      <c r="AL31" s="9"/>
    </row>
    <row r="32">
      <c r="E32" s="18">
        <f t="shared" si="5"/>
        <v>30</v>
      </c>
      <c r="F32" s="17">
        <f t="shared" si="6"/>
        <v>0.145</v>
      </c>
      <c r="G32" s="27">
        <f t="shared" si="7"/>
        <v>79.67027223</v>
      </c>
      <c r="H32" s="19">
        <f t="shared" si="12"/>
        <v>16000000</v>
      </c>
      <c r="I32" s="27">
        <f t="shared" si="10"/>
        <v>7.967027223</v>
      </c>
      <c r="J32" s="20">
        <f t="shared" si="13"/>
        <v>12000000</v>
      </c>
      <c r="K32" s="20">
        <f t="shared" si="16"/>
        <v>0</v>
      </c>
      <c r="L32" s="20">
        <f t="shared" si="15"/>
        <v>6000000</v>
      </c>
      <c r="AC32" s="9"/>
      <c r="AD32" s="9"/>
      <c r="AE32" s="9"/>
      <c r="AF32" s="9"/>
      <c r="AG32" s="9"/>
      <c r="AH32" s="9"/>
      <c r="AI32" s="9"/>
      <c r="AJ32" s="9"/>
      <c r="AK32" s="9"/>
      <c r="AL32" s="9"/>
    </row>
    <row r="33">
      <c r="E33" s="18">
        <f t="shared" si="5"/>
        <v>31</v>
      </c>
      <c r="F33" s="17">
        <f t="shared" si="6"/>
        <v>0.15</v>
      </c>
      <c r="G33" s="27">
        <f t="shared" si="7"/>
        <v>91.62081307</v>
      </c>
      <c r="H33" s="19">
        <f t="shared" si="12"/>
        <v>18400000</v>
      </c>
      <c r="I33" s="27">
        <f t="shared" si="10"/>
        <v>9.162081307</v>
      </c>
      <c r="J33" s="20">
        <f t="shared" si="13"/>
        <v>13500000</v>
      </c>
      <c r="K33" s="20">
        <f t="shared" si="16"/>
        <v>0</v>
      </c>
      <c r="L33" s="20">
        <f t="shared" si="15"/>
        <v>6000000</v>
      </c>
      <c r="AC33" s="9"/>
      <c r="AD33" s="9"/>
      <c r="AE33" s="9"/>
      <c r="AF33" s="9"/>
      <c r="AG33" s="9"/>
      <c r="AH33" s="9"/>
      <c r="AI33" s="9"/>
      <c r="AJ33" s="9"/>
      <c r="AK33" s="9"/>
      <c r="AL33" s="9"/>
    </row>
    <row r="34">
      <c r="E34" s="18">
        <f t="shared" si="5"/>
        <v>32</v>
      </c>
      <c r="F34" s="17">
        <f t="shared" si="6"/>
        <v>0.155</v>
      </c>
      <c r="G34" s="27">
        <f t="shared" si="7"/>
        <v>105.8220391</v>
      </c>
      <c r="H34" s="19">
        <f t="shared" si="12"/>
        <v>21200000</v>
      </c>
      <c r="I34" s="27">
        <f t="shared" si="10"/>
        <v>10.58220391</v>
      </c>
      <c r="J34" s="20">
        <f t="shared" si="13"/>
        <v>16500000</v>
      </c>
      <c r="K34" s="20">
        <f t="shared" si="16"/>
        <v>0</v>
      </c>
      <c r="L34" s="20">
        <f t="shared" si="15"/>
        <v>6000000</v>
      </c>
      <c r="AC34" s="9"/>
      <c r="AD34" s="9"/>
      <c r="AE34" s="9"/>
      <c r="AF34" s="9"/>
      <c r="AG34" s="9"/>
      <c r="AH34" s="9"/>
      <c r="AI34" s="9"/>
      <c r="AJ34" s="9"/>
      <c r="AK34" s="9"/>
      <c r="AL34" s="9"/>
    </row>
    <row r="35">
      <c r="E35" s="18">
        <f t="shared" si="5"/>
        <v>33</v>
      </c>
      <c r="F35" s="17">
        <f t="shared" si="6"/>
        <v>0.16</v>
      </c>
      <c r="G35" s="27">
        <f t="shared" si="7"/>
        <v>122.7535653</v>
      </c>
      <c r="H35" s="19">
        <f t="shared" si="12"/>
        <v>24600000</v>
      </c>
      <c r="I35" s="27">
        <f t="shared" si="10"/>
        <v>12.27535653</v>
      </c>
      <c r="J35" s="20">
        <f t="shared" si="13"/>
        <v>18000000</v>
      </c>
      <c r="K35" s="20">
        <f t="shared" si="16"/>
        <v>0</v>
      </c>
      <c r="L35" s="20">
        <f t="shared" si="15"/>
        <v>6000000</v>
      </c>
      <c r="AC35" s="9"/>
      <c r="AD35" s="9"/>
      <c r="AE35" s="9"/>
      <c r="AF35" s="9"/>
      <c r="AG35" s="9"/>
      <c r="AH35" s="9"/>
      <c r="AI35" s="9"/>
      <c r="AJ35" s="9"/>
      <c r="AK35" s="9"/>
      <c r="AL35" s="9"/>
    </row>
    <row r="36">
      <c r="E36" s="18">
        <f t="shared" si="5"/>
        <v>34</v>
      </c>
      <c r="F36" s="17">
        <f t="shared" si="6"/>
        <v>0.165</v>
      </c>
      <c r="G36" s="27">
        <f t="shared" si="7"/>
        <v>143.0079036</v>
      </c>
      <c r="H36" s="19">
        <f t="shared" si="12"/>
        <v>28600000</v>
      </c>
      <c r="I36" s="27">
        <f t="shared" si="10"/>
        <v>14.30079036</v>
      </c>
      <c r="J36" s="20">
        <f t="shared" si="13"/>
        <v>21000000</v>
      </c>
      <c r="K36" s="20">
        <f t="shared" si="16"/>
        <v>0</v>
      </c>
      <c r="L36" s="20">
        <f t="shared" si="15"/>
        <v>6000000</v>
      </c>
      <c r="AC36" s="9"/>
      <c r="AD36" s="9"/>
      <c r="AE36" s="9"/>
      <c r="AF36" s="9"/>
      <c r="AG36" s="9"/>
      <c r="AH36" s="9"/>
      <c r="AI36" s="9"/>
      <c r="AJ36" s="9"/>
      <c r="AK36" s="9"/>
      <c r="AL36" s="9"/>
    </row>
    <row r="37">
      <c r="E37" s="18">
        <f t="shared" si="5"/>
        <v>35</v>
      </c>
      <c r="F37" s="17">
        <f t="shared" si="6"/>
        <v>0.17</v>
      </c>
      <c r="G37" s="27">
        <f t="shared" si="7"/>
        <v>167.3192472</v>
      </c>
      <c r="H37" s="19">
        <f t="shared" si="12"/>
        <v>33400000</v>
      </c>
      <c r="I37" s="27">
        <f t="shared" si="10"/>
        <v>16.73192472</v>
      </c>
      <c r="J37" s="20">
        <f t="shared" si="13"/>
        <v>25500000</v>
      </c>
      <c r="K37" s="20">
        <f t="shared" si="16"/>
        <v>0</v>
      </c>
      <c r="L37" s="20">
        <f t="shared" si="15"/>
        <v>6000000</v>
      </c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>
      <c r="E38" s="18">
        <f t="shared" si="5"/>
        <v>36</v>
      </c>
      <c r="F38" s="17">
        <f t="shared" si="6"/>
        <v>0.175</v>
      </c>
      <c r="G38" s="27">
        <f t="shared" si="7"/>
        <v>196.6001155</v>
      </c>
      <c r="H38" s="19">
        <f t="shared" si="12"/>
        <v>39400000</v>
      </c>
      <c r="I38" s="27">
        <f t="shared" si="10"/>
        <v>19.66001155</v>
      </c>
      <c r="J38" s="20">
        <f t="shared" si="13"/>
        <v>30000000</v>
      </c>
      <c r="K38" s="20">
        <f t="shared" si="16"/>
        <v>0</v>
      </c>
      <c r="L38" s="20">
        <f t="shared" si="15"/>
        <v>6000000</v>
      </c>
      <c r="AC38" s="9"/>
      <c r="AD38" s="9"/>
      <c r="AE38" s="9"/>
      <c r="AF38" s="9"/>
      <c r="AG38" s="9"/>
      <c r="AH38" s="9"/>
      <c r="AI38" s="9"/>
      <c r="AJ38" s="9"/>
      <c r="AK38" s="9"/>
      <c r="AL38" s="9"/>
    </row>
    <row r="39">
      <c r="E39" s="18">
        <f t="shared" si="5"/>
        <v>37</v>
      </c>
      <c r="F39" s="17">
        <f t="shared" si="6"/>
        <v>0.18</v>
      </c>
      <c r="G39" s="27">
        <f t="shared" si="7"/>
        <v>231.9881363</v>
      </c>
      <c r="H39" s="19">
        <f t="shared" si="12"/>
        <v>46400000</v>
      </c>
      <c r="I39" s="27">
        <f t="shared" si="10"/>
        <v>23.19881363</v>
      </c>
      <c r="J39" s="20">
        <f t="shared" si="13"/>
        <v>34500000</v>
      </c>
      <c r="K39" s="20">
        <f>sum(K27)</f>
        <v>20000000</v>
      </c>
      <c r="L39" s="20">
        <f t="shared" si="15"/>
        <v>6000000</v>
      </c>
      <c r="AC39" s="9"/>
      <c r="AD39" s="9"/>
      <c r="AE39" s="9"/>
      <c r="AF39" s="9"/>
      <c r="AG39" s="9"/>
      <c r="AH39" s="9"/>
      <c r="AI39" s="9"/>
      <c r="AJ39" s="9"/>
      <c r="AK39" s="9"/>
      <c r="AL39" s="9"/>
    </row>
    <row r="40">
      <c r="E40" s="18">
        <f t="shared" si="5"/>
        <v>38</v>
      </c>
      <c r="F40" s="17">
        <f t="shared" si="6"/>
        <v>0.185</v>
      </c>
      <c r="G40" s="27">
        <f t="shared" si="7"/>
        <v>274.9059415</v>
      </c>
      <c r="H40" s="19">
        <f t="shared" si="12"/>
        <v>55000000</v>
      </c>
      <c r="I40" s="27">
        <f t="shared" si="10"/>
        <v>27.49059415</v>
      </c>
      <c r="J40" s="20">
        <f t="shared" si="13"/>
        <v>40500000</v>
      </c>
      <c r="K40" s="20">
        <f t="shared" ref="K40:K50" si="17">sum(K39*0)</f>
        <v>0</v>
      </c>
      <c r="L40" s="20">
        <f t="shared" si="15"/>
        <v>6000000</v>
      </c>
      <c r="AC40" s="9"/>
      <c r="AD40" s="9"/>
      <c r="AE40" s="9"/>
      <c r="AF40" s="9"/>
      <c r="AG40" s="9"/>
      <c r="AH40" s="9"/>
      <c r="AI40" s="9"/>
      <c r="AJ40" s="9"/>
      <c r="AK40" s="9"/>
      <c r="AL40" s="9"/>
    </row>
    <row r="41">
      <c r="E41" s="18">
        <f t="shared" si="5"/>
        <v>39</v>
      </c>
      <c r="F41" s="17">
        <f t="shared" si="6"/>
        <v>0.19</v>
      </c>
      <c r="G41" s="27">
        <f t="shared" si="7"/>
        <v>327.1380704</v>
      </c>
      <c r="H41" s="19">
        <f t="shared" si="12"/>
        <v>65400000</v>
      </c>
      <c r="I41" s="27">
        <f t="shared" si="10"/>
        <v>32.71380704</v>
      </c>
      <c r="J41" s="20">
        <f t="shared" si="13"/>
        <v>49500000</v>
      </c>
      <c r="K41" s="20">
        <f t="shared" si="17"/>
        <v>0</v>
      </c>
      <c r="L41" s="20">
        <f t="shared" si="15"/>
        <v>6000000</v>
      </c>
      <c r="AC41" s="9"/>
      <c r="AD41" s="9"/>
      <c r="AE41" s="9"/>
      <c r="AF41" s="9"/>
      <c r="AG41" s="9"/>
      <c r="AH41" s="9"/>
      <c r="AI41" s="9"/>
      <c r="AJ41" s="9"/>
      <c r="AK41" s="9"/>
      <c r="AL41" s="9"/>
    </row>
    <row r="42">
      <c r="E42" s="18">
        <f t="shared" si="5"/>
        <v>40</v>
      </c>
      <c r="F42" s="17">
        <f t="shared" si="6"/>
        <v>0.195</v>
      </c>
      <c r="G42" s="27">
        <f t="shared" si="7"/>
        <v>390.9299941</v>
      </c>
      <c r="H42" s="19">
        <f t="shared" si="12"/>
        <v>78200000</v>
      </c>
      <c r="I42" s="27">
        <f t="shared" si="10"/>
        <v>39.09299941</v>
      </c>
      <c r="J42" s="20">
        <f t="shared" si="13"/>
        <v>58500000</v>
      </c>
      <c r="K42" s="20">
        <f t="shared" si="17"/>
        <v>0</v>
      </c>
      <c r="L42" s="20">
        <f t="shared" si="15"/>
        <v>6000000</v>
      </c>
      <c r="AC42" s="9"/>
      <c r="AD42" s="9"/>
      <c r="AE42" s="9"/>
      <c r="AF42" s="9"/>
      <c r="AG42" s="9"/>
      <c r="AH42" s="9"/>
      <c r="AI42" s="9"/>
      <c r="AJ42" s="9"/>
      <c r="AK42" s="9"/>
      <c r="AL42" s="9"/>
    </row>
    <row r="43">
      <c r="E43" s="18">
        <f t="shared" si="5"/>
        <v>41</v>
      </c>
      <c r="F43" s="17">
        <f t="shared" si="6"/>
        <v>0.2</v>
      </c>
      <c r="G43" s="27">
        <f t="shared" si="7"/>
        <v>469.115993</v>
      </c>
      <c r="H43" s="19">
        <f t="shared" si="12"/>
        <v>93800000</v>
      </c>
      <c r="I43" s="27">
        <f t="shared" si="10"/>
        <v>46.9115993</v>
      </c>
      <c r="J43" s="20">
        <f t="shared" si="13"/>
        <v>70500000</v>
      </c>
      <c r="K43" s="20">
        <f t="shared" si="17"/>
        <v>0</v>
      </c>
      <c r="L43" s="20">
        <f t="shared" si="15"/>
        <v>6000000</v>
      </c>
      <c r="AC43" s="9"/>
      <c r="AD43" s="9"/>
      <c r="AE43" s="9"/>
      <c r="AF43" s="9"/>
      <c r="AG43" s="9"/>
      <c r="AH43" s="9"/>
      <c r="AI43" s="9"/>
      <c r="AJ43" s="9"/>
      <c r="AK43" s="9"/>
      <c r="AL43" s="9"/>
    </row>
    <row r="44">
      <c r="E44" s="18">
        <f t="shared" si="5"/>
        <v>42</v>
      </c>
      <c r="F44" s="17">
        <f t="shared" si="6"/>
        <v>0.205</v>
      </c>
      <c r="G44" s="27">
        <f t="shared" si="7"/>
        <v>565.2847715</v>
      </c>
      <c r="H44" s="19">
        <f t="shared" si="12"/>
        <v>113000000</v>
      </c>
      <c r="I44" s="27">
        <f t="shared" si="10"/>
        <v>56.52847715</v>
      </c>
      <c r="J44" s="20">
        <f t="shared" si="13"/>
        <v>85500000</v>
      </c>
      <c r="K44" s="20">
        <f t="shared" si="17"/>
        <v>0</v>
      </c>
      <c r="L44" s="20">
        <f t="shared" si="15"/>
        <v>6000000</v>
      </c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>
      <c r="E45" s="18">
        <f t="shared" si="5"/>
        <v>43</v>
      </c>
      <c r="F45" s="17">
        <f t="shared" si="6"/>
        <v>0.21</v>
      </c>
      <c r="G45" s="27">
        <f t="shared" si="7"/>
        <v>683.9945736</v>
      </c>
      <c r="H45" s="19">
        <f t="shared" si="12"/>
        <v>136800000</v>
      </c>
      <c r="I45" s="27">
        <f t="shared" si="10"/>
        <v>68.39945736</v>
      </c>
      <c r="J45" s="20">
        <f t="shared" si="13"/>
        <v>102000000</v>
      </c>
      <c r="K45" s="20">
        <f t="shared" si="17"/>
        <v>0</v>
      </c>
      <c r="L45" s="20">
        <f t="shared" si="15"/>
        <v>6000000</v>
      </c>
      <c r="AC45" s="9"/>
      <c r="AD45" s="9"/>
      <c r="AE45" s="9"/>
      <c r="AF45" s="9"/>
      <c r="AG45" s="9"/>
      <c r="AH45" s="9"/>
      <c r="AI45" s="9"/>
      <c r="AJ45" s="9"/>
      <c r="AK45" s="9"/>
      <c r="AL45" s="9"/>
    </row>
    <row r="46">
      <c r="E46" s="18">
        <f t="shared" si="5"/>
        <v>44</v>
      </c>
      <c r="F46" s="17">
        <f t="shared" si="6"/>
        <v>0.215</v>
      </c>
      <c r="G46" s="27">
        <f t="shared" si="7"/>
        <v>831.0534069</v>
      </c>
      <c r="H46" s="19">
        <f t="shared" si="12"/>
        <v>166200000</v>
      </c>
      <c r="I46" s="27">
        <f t="shared" si="10"/>
        <v>83.10534069</v>
      </c>
      <c r="J46" s="20">
        <f t="shared" si="13"/>
        <v>124500000</v>
      </c>
      <c r="K46" s="20">
        <f t="shared" si="17"/>
        <v>0</v>
      </c>
      <c r="L46" s="20">
        <f t="shared" si="15"/>
        <v>6000000</v>
      </c>
      <c r="AC46" s="9"/>
      <c r="AD46" s="9"/>
      <c r="AE46" s="9"/>
      <c r="AF46" s="9"/>
      <c r="AG46" s="9"/>
      <c r="AH46" s="9"/>
      <c r="AI46" s="9"/>
      <c r="AJ46" s="9"/>
      <c r="AK46" s="9"/>
      <c r="AL46" s="9"/>
    </row>
    <row r="47">
      <c r="E47" s="18">
        <f t="shared" si="5"/>
        <v>45</v>
      </c>
      <c r="F47" s="17">
        <f t="shared" si="6"/>
        <v>0.22</v>
      </c>
      <c r="G47" s="27">
        <f t="shared" si="7"/>
        <v>1013.885156</v>
      </c>
      <c r="H47" s="19">
        <f t="shared" si="12"/>
        <v>202800000</v>
      </c>
      <c r="I47" s="27">
        <f t="shared" si="10"/>
        <v>101.3885156</v>
      </c>
      <c r="J47" s="20">
        <f t="shared" si="13"/>
        <v>151500000</v>
      </c>
      <c r="K47" s="20">
        <f t="shared" si="17"/>
        <v>0</v>
      </c>
      <c r="L47" s="20">
        <f t="shared" si="15"/>
        <v>6000000</v>
      </c>
      <c r="AC47" s="9"/>
      <c r="AD47" s="9"/>
      <c r="AE47" s="9"/>
      <c r="AF47" s="9"/>
      <c r="AG47" s="9"/>
      <c r="AH47" s="9"/>
      <c r="AI47" s="9"/>
      <c r="AJ47" s="9"/>
      <c r="AK47" s="9"/>
      <c r="AL47" s="9"/>
    </row>
    <row r="48">
      <c r="E48" s="18">
        <f t="shared" si="5"/>
        <v>46</v>
      </c>
      <c r="F48" s="17">
        <f t="shared" si="6"/>
        <v>0.225</v>
      </c>
      <c r="G48" s="27">
        <f t="shared" si="7"/>
        <v>1242.009317</v>
      </c>
      <c r="H48" s="19">
        <f t="shared" si="12"/>
        <v>248400000</v>
      </c>
      <c r="I48" s="27">
        <f t="shared" si="10"/>
        <v>124.2009317</v>
      </c>
      <c r="J48" s="20">
        <f t="shared" si="13"/>
        <v>186000000</v>
      </c>
      <c r="K48" s="20">
        <f t="shared" si="17"/>
        <v>0</v>
      </c>
      <c r="L48" s="20">
        <f t="shared" si="15"/>
        <v>6000000</v>
      </c>
      <c r="AC48" s="9"/>
      <c r="AD48" s="9"/>
      <c r="AE48" s="9"/>
      <c r="AF48" s="9"/>
      <c r="AG48" s="9"/>
      <c r="AH48" s="9"/>
      <c r="AI48" s="9"/>
      <c r="AJ48" s="9"/>
      <c r="AK48" s="9"/>
      <c r="AL48" s="9"/>
    </row>
    <row r="49">
      <c r="E49" s="18">
        <f t="shared" si="5"/>
        <v>47</v>
      </c>
      <c r="F49" s="17">
        <f t="shared" si="6"/>
        <v>0.23</v>
      </c>
      <c r="G49" s="27">
        <f t="shared" si="7"/>
        <v>1527.671459</v>
      </c>
      <c r="H49" s="19">
        <f t="shared" si="12"/>
        <v>305600000</v>
      </c>
      <c r="I49" s="27">
        <f t="shared" si="10"/>
        <v>152.7671459</v>
      </c>
      <c r="J49" s="20">
        <f t="shared" si="13"/>
        <v>229500000</v>
      </c>
      <c r="K49" s="20">
        <f t="shared" si="17"/>
        <v>0</v>
      </c>
      <c r="L49" s="20">
        <f t="shared" si="15"/>
        <v>6000000</v>
      </c>
      <c r="AC49" s="9"/>
      <c r="AD49" s="9"/>
      <c r="AE49" s="9"/>
      <c r="AF49" s="9"/>
      <c r="AG49" s="9"/>
      <c r="AH49" s="9"/>
      <c r="AI49" s="9"/>
      <c r="AJ49" s="9"/>
      <c r="AK49" s="9"/>
      <c r="AL49" s="9"/>
    </row>
    <row r="50">
      <c r="A50" s="42"/>
      <c r="B50" s="42"/>
      <c r="C50" s="42"/>
      <c r="D50" s="4"/>
      <c r="E50" s="18">
        <f t="shared" si="5"/>
        <v>48</v>
      </c>
      <c r="F50" s="17">
        <f t="shared" si="6"/>
        <v>0.235</v>
      </c>
      <c r="G50" s="27">
        <f t="shared" si="7"/>
        <v>1886.674252</v>
      </c>
      <c r="H50" s="19">
        <f t="shared" si="12"/>
        <v>377400000</v>
      </c>
      <c r="I50" s="27">
        <f t="shared" si="10"/>
        <v>188.6674252</v>
      </c>
      <c r="J50" s="20">
        <f t="shared" si="13"/>
        <v>283500000</v>
      </c>
      <c r="K50" s="20">
        <f t="shared" si="17"/>
        <v>0</v>
      </c>
      <c r="L50" s="20">
        <f t="shared" si="15"/>
        <v>6000000</v>
      </c>
      <c r="N50" s="43"/>
      <c r="AC50" s="9"/>
      <c r="AD50" s="9"/>
      <c r="AE50" s="9"/>
      <c r="AF50" s="9"/>
      <c r="AG50" s="9"/>
      <c r="AH50" s="9"/>
      <c r="AI50" s="9"/>
      <c r="AJ50" s="9"/>
      <c r="AK50" s="9"/>
      <c r="AL50" s="9"/>
    </row>
    <row r="51">
      <c r="A51" s="9"/>
      <c r="B51" s="9"/>
      <c r="C51" s="9"/>
      <c r="D51" s="9"/>
      <c r="E51" s="18">
        <f t="shared" si="5"/>
        <v>49</v>
      </c>
      <c r="F51" s="17">
        <f t="shared" si="6"/>
        <v>0.24</v>
      </c>
      <c r="G51" s="27">
        <f t="shared" si="7"/>
        <v>2339.476073</v>
      </c>
      <c r="H51" s="19">
        <f t="shared" si="12"/>
        <v>467800000</v>
      </c>
      <c r="I51" s="27">
        <f t="shared" si="10"/>
        <v>233.9476073</v>
      </c>
      <c r="J51" s="20">
        <f t="shared" si="13"/>
        <v>351000000</v>
      </c>
      <c r="K51" s="20">
        <f>sum(K39)</f>
        <v>20000000</v>
      </c>
      <c r="L51" s="20">
        <f t="shared" ref="L51:L62" si="18">$L$3*3</f>
        <v>9000000</v>
      </c>
      <c r="N51" s="9"/>
      <c r="AC51" s="9"/>
      <c r="AD51" s="9"/>
      <c r="AE51" s="9"/>
      <c r="AF51" s="9"/>
      <c r="AG51" s="9"/>
      <c r="AH51" s="9"/>
      <c r="AI51" s="9"/>
      <c r="AJ51" s="9"/>
      <c r="AK51" s="9"/>
      <c r="AL51" s="9"/>
    </row>
    <row r="52">
      <c r="A52" s="9"/>
      <c r="B52" s="9"/>
      <c r="C52" s="9"/>
      <c r="D52" s="9"/>
      <c r="E52" s="18">
        <f t="shared" si="5"/>
        <v>50</v>
      </c>
      <c r="F52" s="17">
        <f t="shared" si="6"/>
        <v>0.245</v>
      </c>
      <c r="G52" s="27">
        <f t="shared" si="7"/>
        <v>2912.647711</v>
      </c>
      <c r="H52" s="19">
        <f t="shared" si="12"/>
        <v>582600000</v>
      </c>
      <c r="I52" s="27">
        <f t="shared" si="10"/>
        <v>291.2647711</v>
      </c>
      <c r="J52" s="20">
        <f t="shared" si="13"/>
        <v>436500000</v>
      </c>
      <c r="K52" s="20">
        <f t="shared" ref="K52:K62" si="19">sum(K51*0)</f>
        <v>0</v>
      </c>
      <c r="L52" s="20">
        <f t="shared" si="18"/>
        <v>9000000</v>
      </c>
      <c r="N52" s="9"/>
      <c r="AC52" s="9"/>
      <c r="AD52" s="9"/>
      <c r="AE52" s="9"/>
      <c r="AF52" s="9"/>
      <c r="AG52" s="9"/>
      <c r="AH52" s="9"/>
      <c r="AI52" s="9"/>
      <c r="AJ52" s="9"/>
      <c r="AK52" s="9"/>
      <c r="AL52" s="9"/>
    </row>
    <row r="53">
      <c r="A53" s="9"/>
      <c r="B53" s="9"/>
      <c r="C53" s="9"/>
      <c r="D53" s="9"/>
      <c r="E53" s="18">
        <f t="shared" si="5"/>
        <v>51</v>
      </c>
      <c r="F53" s="17">
        <f t="shared" si="6"/>
        <v>0.25</v>
      </c>
      <c r="G53" s="27">
        <f t="shared" si="7"/>
        <v>3640.809638</v>
      </c>
      <c r="H53" s="19">
        <f t="shared" si="12"/>
        <v>728200000</v>
      </c>
      <c r="I53" s="27">
        <f t="shared" si="10"/>
        <v>364.0809638</v>
      </c>
      <c r="J53" s="20">
        <f t="shared" si="13"/>
        <v>546000000</v>
      </c>
      <c r="K53" s="20">
        <f t="shared" si="19"/>
        <v>0</v>
      </c>
      <c r="L53" s="20">
        <f t="shared" si="18"/>
        <v>9000000</v>
      </c>
      <c r="N53" s="9"/>
      <c r="AC53" s="9"/>
      <c r="AD53" s="9"/>
      <c r="AE53" s="9"/>
      <c r="AF53" s="9"/>
      <c r="AG53" s="9"/>
      <c r="AH53" s="9"/>
      <c r="AI53" s="9"/>
      <c r="AJ53" s="9"/>
      <c r="AK53" s="9"/>
      <c r="AL53" s="9"/>
    </row>
    <row r="54">
      <c r="A54" s="9"/>
      <c r="B54" s="9"/>
      <c r="C54" s="9"/>
      <c r="D54" s="9"/>
      <c r="E54" s="18">
        <f t="shared" si="5"/>
        <v>52</v>
      </c>
      <c r="F54" s="17">
        <f t="shared" si="6"/>
        <v>0.255</v>
      </c>
      <c r="G54" s="27">
        <f t="shared" si="7"/>
        <v>4569.216096</v>
      </c>
      <c r="H54" s="19">
        <f t="shared" si="12"/>
        <v>913800000</v>
      </c>
      <c r="I54" s="27">
        <f t="shared" si="10"/>
        <v>456.9216096</v>
      </c>
      <c r="J54" s="20">
        <f t="shared" si="13"/>
        <v>685500000</v>
      </c>
      <c r="K54" s="20">
        <f t="shared" si="19"/>
        <v>0</v>
      </c>
      <c r="L54" s="20">
        <f t="shared" si="18"/>
        <v>9000000</v>
      </c>
      <c r="N54" s="9"/>
      <c r="AC54" s="9"/>
      <c r="AD54" s="9"/>
      <c r="AE54" s="9"/>
      <c r="AF54" s="9"/>
      <c r="AG54" s="9"/>
      <c r="AH54" s="9"/>
      <c r="AI54" s="9"/>
      <c r="AJ54" s="9"/>
      <c r="AK54" s="9"/>
      <c r="AL54" s="9"/>
    </row>
    <row r="55">
      <c r="A55" s="9"/>
      <c r="B55" s="9"/>
      <c r="C55" s="9"/>
      <c r="D55" s="9"/>
      <c r="E55" s="18">
        <f t="shared" si="5"/>
        <v>53</v>
      </c>
      <c r="F55" s="17">
        <f t="shared" si="6"/>
        <v>0.26</v>
      </c>
      <c r="G55" s="27">
        <f t="shared" si="7"/>
        <v>5757.212281</v>
      </c>
      <c r="H55" s="19">
        <f t="shared" si="12"/>
        <v>1151400000</v>
      </c>
      <c r="I55" s="27">
        <f t="shared" si="10"/>
        <v>575.7212281</v>
      </c>
      <c r="J55" s="20">
        <f t="shared" si="13"/>
        <v>864000000</v>
      </c>
      <c r="K55" s="20">
        <f t="shared" si="19"/>
        <v>0</v>
      </c>
      <c r="L55" s="20">
        <f t="shared" si="18"/>
        <v>9000000</v>
      </c>
      <c r="N55" s="9"/>
      <c r="AC55" s="9"/>
      <c r="AD55" s="9"/>
      <c r="AE55" s="9"/>
      <c r="AF55" s="9"/>
      <c r="AG55" s="9"/>
      <c r="AH55" s="9"/>
      <c r="AI55" s="9"/>
      <c r="AJ55" s="9"/>
      <c r="AK55" s="9"/>
      <c r="AL55" s="9"/>
    </row>
    <row r="56">
      <c r="A56" s="9"/>
      <c r="B56" s="9"/>
      <c r="C56" s="9"/>
      <c r="D56" s="9"/>
      <c r="E56" s="18">
        <f t="shared" si="5"/>
        <v>54</v>
      </c>
      <c r="F56" s="17">
        <f t="shared" si="6"/>
        <v>0.265</v>
      </c>
      <c r="G56" s="27">
        <f t="shared" si="7"/>
        <v>7282.873536</v>
      </c>
      <c r="H56" s="19">
        <f t="shared" si="12"/>
        <v>1456600000</v>
      </c>
      <c r="I56" s="27">
        <f t="shared" si="10"/>
        <v>728.2873536</v>
      </c>
      <c r="J56" s="20">
        <f t="shared" si="13"/>
        <v>1092000000</v>
      </c>
      <c r="K56" s="20">
        <f t="shared" si="19"/>
        <v>0</v>
      </c>
      <c r="L56" s="20">
        <f t="shared" si="18"/>
        <v>9000000</v>
      </c>
      <c r="N56" s="9"/>
      <c r="AC56" s="9"/>
      <c r="AD56" s="9"/>
      <c r="AE56" s="9"/>
      <c r="AF56" s="9"/>
      <c r="AG56" s="9"/>
      <c r="AH56" s="9"/>
      <c r="AI56" s="9"/>
      <c r="AJ56" s="9"/>
      <c r="AK56" s="9"/>
      <c r="AL56" s="9"/>
    </row>
    <row r="57">
      <c r="A57" s="9"/>
      <c r="B57" s="9"/>
      <c r="C57" s="9"/>
      <c r="D57" s="9"/>
      <c r="E57" s="18">
        <f t="shared" si="5"/>
        <v>55</v>
      </c>
      <c r="F57" s="17">
        <f t="shared" si="6"/>
        <v>0.27</v>
      </c>
      <c r="G57" s="27">
        <f t="shared" si="7"/>
        <v>9249.24939</v>
      </c>
      <c r="H57" s="19">
        <f t="shared" si="12"/>
        <v>1849800000</v>
      </c>
      <c r="I57" s="27">
        <f t="shared" si="10"/>
        <v>924.924939</v>
      </c>
      <c r="J57" s="20">
        <f t="shared" si="13"/>
        <v>1387500000</v>
      </c>
      <c r="K57" s="20">
        <f t="shared" si="19"/>
        <v>0</v>
      </c>
      <c r="L57" s="20">
        <f t="shared" si="18"/>
        <v>9000000</v>
      </c>
      <c r="N57" s="9"/>
      <c r="AC57" s="9"/>
      <c r="AD57" s="9"/>
      <c r="AE57" s="9"/>
      <c r="AF57" s="9"/>
      <c r="AG57" s="9"/>
      <c r="AH57" s="9"/>
      <c r="AI57" s="9"/>
      <c r="AJ57" s="9"/>
      <c r="AK57" s="9"/>
      <c r="AL57" s="9"/>
    </row>
    <row r="58">
      <c r="A58" s="9"/>
      <c r="B58" s="9"/>
      <c r="C58" s="9"/>
      <c r="D58" s="9"/>
      <c r="E58" s="18">
        <f t="shared" si="5"/>
        <v>56</v>
      </c>
      <c r="F58" s="17">
        <f t="shared" si="6"/>
        <v>0.275</v>
      </c>
      <c r="G58" s="27">
        <f t="shared" si="7"/>
        <v>11792.79297</v>
      </c>
      <c r="H58" s="19">
        <f t="shared" si="12"/>
        <v>2358600000</v>
      </c>
      <c r="I58" s="27">
        <f t="shared" si="10"/>
        <v>1179.279297</v>
      </c>
      <c r="J58" s="20">
        <f t="shared" si="13"/>
        <v>1768500000</v>
      </c>
      <c r="K58" s="20">
        <f t="shared" si="19"/>
        <v>0</v>
      </c>
      <c r="L58" s="20">
        <f t="shared" si="18"/>
        <v>9000000</v>
      </c>
      <c r="N58" s="9"/>
      <c r="AC58" s="9"/>
      <c r="AD58" s="9"/>
      <c r="AE58" s="9"/>
      <c r="AF58" s="9"/>
      <c r="AG58" s="9"/>
      <c r="AH58" s="9"/>
      <c r="AI58" s="9"/>
      <c r="AJ58" s="9"/>
      <c r="AK58" s="9"/>
      <c r="AL58" s="9"/>
    </row>
    <row r="59">
      <c r="A59" s="9"/>
      <c r="B59" s="9"/>
      <c r="C59" s="9"/>
      <c r="D59" s="9"/>
      <c r="E59" s="18">
        <f t="shared" si="5"/>
        <v>57</v>
      </c>
      <c r="F59" s="17">
        <f t="shared" si="6"/>
        <v>0.28</v>
      </c>
      <c r="G59" s="27">
        <f t="shared" si="7"/>
        <v>15094.77501</v>
      </c>
      <c r="H59" s="19">
        <f t="shared" si="12"/>
        <v>3019000000</v>
      </c>
      <c r="I59" s="27">
        <f t="shared" si="10"/>
        <v>1509.477501</v>
      </c>
      <c r="J59" s="20">
        <f t="shared" si="13"/>
        <v>2263500000</v>
      </c>
      <c r="K59" s="20">
        <f t="shared" si="19"/>
        <v>0</v>
      </c>
      <c r="L59" s="20">
        <f t="shared" si="18"/>
        <v>9000000</v>
      </c>
      <c r="N59" s="9"/>
      <c r="AC59" s="9"/>
      <c r="AD59" s="9"/>
      <c r="AE59" s="9"/>
      <c r="AF59" s="9"/>
      <c r="AG59" s="9"/>
      <c r="AH59" s="9"/>
      <c r="AI59" s="9"/>
      <c r="AJ59" s="9"/>
      <c r="AK59" s="9"/>
      <c r="AL59" s="9"/>
    </row>
    <row r="60">
      <c r="A60" s="9"/>
      <c r="B60" s="9"/>
      <c r="C60" s="9"/>
      <c r="D60" s="9"/>
      <c r="E60" s="18">
        <f t="shared" si="5"/>
        <v>58</v>
      </c>
      <c r="F60" s="17">
        <f t="shared" si="6"/>
        <v>0.285</v>
      </c>
      <c r="G60" s="27">
        <f t="shared" si="7"/>
        <v>19396.78588</v>
      </c>
      <c r="H60" s="19">
        <f t="shared" si="12"/>
        <v>3879400000</v>
      </c>
      <c r="I60" s="27">
        <f t="shared" si="10"/>
        <v>1939.678588</v>
      </c>
      <c r="J60" s="20">
        <f t="shared" si="13"/>
        <v>2910000000</v>
      </c>
      <c r="K60" s="20">
        <f t="shared" si="19"/>
        <v>0</v>
      </c>
      <c r="L60" s="20">
        <f t="shared" si="18"/>
        <v>9000000</v>
      </c>
      <c r="N60" s="9"/>
      <c r="AC60" s="9"/>
      <c r="AD60" s="9"/>
      <c r="AE60" s="9"/>
      <c r="AF60" s="9"/>
      <c r="AG60" s="9"/>
      <c r="AH60" s="9"/>
      <c r="AI60" s="9"/>
      <c r="AJ60" s="9"/>
      <c r="AK60" s="9"/>
      <c r="AL60" s="9"/>
    </row>
    <row r="61">
      <c r="A61" s="9"/>
      <c r="B61" s="9"/>
      <c r="C61" s="9"/>
      <c r="D61" s="9"/>
      <c r="E61" s="18">
        <f t="shared" si="5"/>
        <v>59</v>
      </c>
      <c r="F61" s="17">
        <f t="shared" si="6"/>
        <v>0.29</v>
      </c>
      <c r="G61" s="27">
        <f t="shared" si="7"/>
        <v>25021.85379</v>
      </c>
      <c r="H61" s="19">
        <f t="shared" si="12"/>
        <v>5004400000</v>
      </c>
      <c r="I61" s="27">
        <f t="shared" si="10"/>
        <v>2502.185379</v>
      </c>
      <c r="J61" s="20">
        <f t="shared" si="13"/>
        <v>3753000000</v>
      </c>
      <c r="K61" s="20">
        <f t="shared" si="19"/>
        <v>0</v>
      </c>
      <c r="L61" s="20">
        <f t="shared" si="18"/>
        <v>9000000</v>
      </c>
      <c r="N61" s="9"/>
      <c r="AC61" s="9"/>
      <c r="AD61" s="9"/>
      <c r="AE61" s="9"/>
      <c r="AF61" s="9"/>
      <c r="AG61" s="9"/>
      <c r="AH61" s="9"/>
      <c r="AI61" s="9"/>
      <c r="AJ61" s="9"/>
      <c r="AK61" s="9"/>
      <c r="AL61" s="9"/>
    </row>
    <row r="62">
      <c r="A62" s="9"/>
      <c r="B62" s="9"/>
      <c r="C62" s="9"/>
      <c r="D62" s="9"/>
      <c r="E62" s="18">
        <f t="shared" si="5"/>
        <v>60</v>
      </c>
      <c r="F62" s="17">
        <f t="shared" si="6"/>
        <v>0.295</v>
      </c>
      <c r="G62" s="27">
        <f t="shared" si="7"/>
        <v>32403.30065</v>
      </c>
      <c r="H62" s="19">
        <f t="shared" si="12"/>
        <v>6480600000</v>
      </c>
      <c r="I62" s="27">
        <f t="shared" si="10"/>
        <v>3240.330065</v>
      </c>
      <c r="J62" s="20">
        <f t="shared" si="13"/>
        <v>4860000000</v>
      </c>
      <c r="K62" s="20">
        <f t="shared" si="19"/>
        <v>0</v>
      </c>
      <c r="L62" s="20">
        <f t="shared" si="18"/>
        <v>9000000</v>
      </c>
      <c r="N62" s="9"/>
      <c r="AC62" s="9"/>
      <c r="AD62" s="9"/>
      <c r="AE62" s="9"/>
      <c r="AF62" s="9"/>
      <c r="AG62" s="9"/>
      <c r="AH62" s="9"/>
      <c r="AI62" s="9"/>
      <c r="AJ62" s="9"/>
      <c r="AK62" s="9"/>
      <c r="AL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N63" s="9"/>
      <c r="AC63" s="9"/>
      <c r="AD63" s="9"/>
      <c r="AE63" s="9"/>
      <c r="AF63" s="9"/>
      <c r="AG63" s="9"/>
      <c r="AH63" s="9"/>
      <c r="AI63" s="9"/>
      <c r="AJ63" s="9"/>
      <c r="AK63" s="9"/>
      <c r="AL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N64" s="9"/>
      <c r="AC64" s="9"/>
      <c r="AD64" s="9"/>
      <c r="AE64" s="9"/>
      <c r="AF64" s="9"/>
      <c r="AG64" s="9"/>
      <c r="AH64" s="9"/>
      <c r="AI64" s="9"/>
      <c r="AJ64" s="9"/>
      <c r="AK64" s="9"/>
      <c r="AL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N65" s="9"/>
      <c r="AC65" s="9"/>
      <c r="AD65" s="9"/>
      <c r="AE65" s="9"/>
      <c r="AF65" s="9"/>
      <c r="AG65" s="9"/>
      <c r="AH65" s="9"/>
      <c r="AI65" s="9"/>
      <c r="AJ65" s="9"/>
      <c r="AK65" s="9"/>
      <c r="AL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N66" s="9"/>
      <c r="AC66" s="9"/>
      <c r="AD66" s="9"/>
      <c r="AE66" s="9"/>
      <c r="AF66" s="9"/>
      <c r="AG66" s="9"/>
      <c r="AH66" s="9"/>
      <c r="AI66" s="9"/>
      <c r="AJ66" s="9"/>
      <c r="AK66" s="9"/>
      <c r="AL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N67" s="9"/>
      <c r="AC67" s="9"/>
      <c r="AD67" s="9"/>
      <c r="AE67" s="9"/>
      <c r="AF67" s="9"/>
      <c r="AG67" s="9"/>
      <c r="AH67" s="9"/>
      <c r="AI67" s="9"/>
      <c r="AJ67" s="9"/>
      <c r="AK67" s="9"/>
      <c r="AL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N68" s="9"/>
      <c r="AC68" s="9"/>
      <c r="AD68" s="9"/>
      <c r="AE68" s="9"/>
      <c r="AF68" s="9"/>
      <c r="AG68" s="9"/>
      <c r="AH68" s="9"/>
      <c r="AI68" s="9"/>
      <c r="AJ68" s="9"/>
      <c r="AK68" s="9"/>
      <c r="AL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N69" s="9"/>
      <c r="AC69" s="9"/>
      <c r="AD69" s="9"/>
      <c r="AE69" s="9"/>
      <c r="AF69" s="9"/>
      <c r="AG69" s="9"/>
      <c r="AH69" s="9"/>
      <c r="AI69" s="9"/>
      <c r="AJ69" s="9"/>
      <c r="AK69" s="9"/>
      <c r="AL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N70" s="9"/>
      <c r="AC70" s="9"/>
      <c r="AD70" s="9"/>
      <c r="AE70" s="9"/>
      <c r="AF70" s="9"/>
      <c r="AG70" s="9"/>
      <c r="AH70" s="9"/>
      <c r="AI70" s="9"/>
      <c r="AJ70" s="9"/>
      <c r="AK70" s="9"/>
      <c r="AL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N71" s="9"/>
      <c r="AC71" s="9"/>
      <c r="AD71" s="9"/>
      <c r="AE71" s="9"/>
      <c r="AF71" s="9"/>
      <c r="AG71" s="9"/>
      <c r="AH71" s="9"/>
      <c r="AI71" s="9"/>
      <c r="AJ71" s="9"/>
      <c r="AK71" s="9"/>
      <c r="AL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N72" s="9"/>
      <c r="AC72" s="9"/>
      <c r="AD72" s="9"/>
      <c r="AE72" s="9"/>
      <c r="AF72" s="9"/>
      <c r="AG72" s="9"/>
      <c r="AH72" s="9"/>
      <c r="AI72" s="9"/>
      <c r="AJ72" s="9"/>
      <c r="AK72" s="9"/>
      <c r="AL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N73" s="9"/>
      <c r="AC73" s="9"/>
      <c r="AD73" s="9"/>
      <c r="AE73" s="9"/>
      <c r="AF73" s="9"/>
      <c r="AG73" s="9"/>
      <c r="AH73" s="9"/>
      <c r="AI73" s="9"/>
      <c r="AJ73" s="9"/>
      <c r="AK73" s="9"/>
      <c r="AL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N74" s="9"/>
      <c r="AC74" s="9"/>
      <c r="AD74" s="9"/>
      <c r="AE74" s="9"/>
      <c r="AF74" s="9"/>
      <c r="AG74" s="9"/>
      <c r="AH74" s="9"/>
      <c r="AI74" s="9"/>
      <c r="AJ74" s="9"/>
      <c r="AK74" s="9"/>
      <c r="AL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N75" s="9"/>
      <c r="AC75" s="9"/>
      <c r="AD75" s="9"/>
      <c r="AE75" s="9"/>
      <c r="AF75" s="9"/>
      <c r="AG75" s="9"/>
      <c r="AH75" s="9"/>
      <c r="AI75" s="9"/>
      <c r="AJ75" s="9"/>
      <c r="AK75" s="9"/>
      <c r="AL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N76" s="9"/>
      <c r="AC76" s="9"/>
      <c r="AD76" s="9"/>
      <c r="AE76" s="9"/>
      <c r="AF76" s="9"/>
      <c r="AG76" s="9"/>
      <c r="AH76" s="9"/>
      <c r="AI76" s="9"/>
      <c r="AJ76" s="9"/>
      <c r="AK76" s="9"/>
      <c r="AL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N77" s="9"/>
      <c r="AC77" s="9"/>
      <c r="AD77" s="9"/>
      <c r="AE77" s="9"/>
      <c r="AF77" s="9"/>
      <c r="AG77" s="9"/>
      <c r="AH77" s="9"/>
      <c r="AI77" s="9"/>
      <c r="AJ77" s="9"/>
      <c r="AK77" s="9"/>
      <c r="AL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N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N79" s="9"/>
      <c r="AC79" s="9"/>
      <c r="AD79" s="9"/>
      <c r="AE79" s="9"/>
      <c r="AF79" s="9"/>
      <c r="AG79" s="9"/>
      <c r="AH79" s="9"/>
      <c r="AI79" s="9"/>
      <c r="AJ79" s="9"/>
      <c r="AK79" s="9"/>
      <c r="AL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N80" s="9"/>
      <c r="AC80" s="9"/>
      <c r="AD80" s="9"/>
      <c r="AE80" s="9"/>
      <c r="AF80" s="9"/>
      <c r="AG80" s="9"/>
      <c r="AH80" s="9"/>
      <c r="AI80" s="9"/>
      <c r="AJ80" s="9"/>
      <c r="AK80" s="9"/>
      <c r="AL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N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N82" s="9"/>
      <c r="AC82" s="9"/>
      <c r="AD82" s="9"/>
      <c r="AE82" s="9"/>
      <c r="AF82" s="9"/>
      <c r="AG82" s="9"/>
      <c r="AH82" s="9"/>
      <c r="AI82" s="9"/>
      <c r="AJ82" s="9"/>
      <c r="AK82" s="9"/>
      <c r="AL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N83" s="9"/>
      <c r="AC83" s="9"/>
      <c r="AD83" s="9"/>
      <c r="AE83" s="9"/>
      <c r="AF83" s="9"/>
      <c r="AG83" s="9"/>
      <c r="AH83" s="9"/>
      <c r="AI83" s="9"/>
      <c r="AJ83" s="9"/>
      <c r="AK83" s="9"/>
      <c r="AL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N84" s="9"/>
      <c r="AC84" s="9"/>
      <c r="AD84" s="9"/>
      <c r="AE84" s="9"/>
      <c r="AF84" s="9"/>
      <c r="AG84" s="9"/>
      <c r="AH84" s="9"/>
      <c r="AI84" s="9"/>
      <c r="AJ84" s="9"/>
      <c r="AK84" s="9"/>
      <c r="AL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N85" s="9"/>
      <c r="AC85" s="9"/>
      <c r="AD85" s="9"/>
      <c r="AE85" s="9"/>
      <c r="AF85" s="9"/>
      <c r="AG85" s="9"/>
      <c r="AH85" s="9"/>
      <c r="AI85" s="9"/>
      <c r="AJ85" s="9"/>
      <c r="AK85" s="9"/>
      <c r="AL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N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N87" s="9"/>
      <c r="AC87" s="9"/>
      <c r="AD87" s="9"/>
      <c r="AE87" s="9"/>
      <c r="AF87" s="9"/>
      <c r="AG87" s="9"/>
      <c r="AH87" s="9"/>
      <c r="AI87" s="9"/>
      <c r="AJ87" s="9"/>
      <c r="AK87" s="9"/>
      <c r="AL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N88" s="9"/>
      <c r="AC88" s="9"/>
      <c r="AD88" s="9"/>
      <c r="AE88" s="9"/>
      <c r="AF88" s="9"/>
      <c r="AG88" s="9"/>
      <c r="AH88" s="9"/>
      <c r="AI88" s="9"/>
      <c r="AJ88" s="9"/>
      <c r="AK88" s="9"/>
      <c r="AL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N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N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N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N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N93" s="9"/>
      <c r="AC93" s="9"/>
      <c r="AD93" s="9"/>
      <c r="AE93" s="9"/>
      <c r="AF93" s="9"/>
      <c r="AG93" s="9"/>
      <c r="AH93" s="9"/>
      <c r="AI93" s="9"/>
      <c r="AJ93" s="9"/>
      <c r="AK93" s="9"/>
      <c r="AL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N94" s="9"/>
      <c r="AC94" s="9"/>
      <c r="AD94" s="9"/>
      <c r="AE94" s="9"/>
      <c r="AF94" s="9"/>
      <c r="AG94" s="9"/>
      <c r="AH94" s="9"/>
      <c r="AI94" s="9"/>
      <c r="AJ94" s="9"/>
      <c r="AK94" s="9"/>
      <c r="AL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N95" s="9"/>
      <c r="AC95" s="9"/>
      <c r="AD95" s="9"/>
      <c r="AE95" s="9"/>
      <c r="AF95" s="9"/>
      <c r="AG95" s="9"/>
      <c r="AH95" s="9"/>
      <c r="AI95" s="9"/>
      <c r="AJ95" s="9"/>
      <c r="AK95" s="9"/>
      <c r="AL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N96" s="9"/>
      <c r="AC96" s="9"/>
      <c r="AD96" s="9"/>
      <c r="AE96" s="9"/>
      <c r="AF96" s="9"/>
      <c r="AG96" s="9"/>
      <c r="AH96" s="9"/>
      <c r="AI96" s="9"/>
      <c r="AJ96" s="9"/>
      <c r="AK96" s="9"/>
      <c r="AL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N97" s="9"/>
      <c r="AC97" s="9"/>
      <c r="AD97" s="9"/>
      <c r="AE97" s="9"/>
      <c r="AF97" s="9"/>
      <c r="AG97" s="9"/>
      <c r="AH97" s="9"/>
      <c r="AI97" s="9"/>
      <c r="AJ97" s="9"/>
      <c r="AK97" s="9"/>
      <c r="AL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N98" s="9"/>
      <c r="AC98" s="9"/>
      <c r="AD98" s="9"/>
      <c r="AE98" s="9"/>
      <c r="AF98" s="9"/>
      <c r="AG98" s="9"/>
      <c r="AH98" s="9"/>
      <c r="AI98" s="9"/>
      <c r="AJ98" s="9"/>
      <c r="AK98" s="9"/>
      <c r="AL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N99" s="9"/>
      <c r="AC99" s="9"/>
      <c r="AD99" s="9"/>
      <c r="AE99" s="9"/>
      <c r="AF99" s="9"/>
      <c r="AG99" s="9"/>
      <c r="AH99" s="9"/>
      <c r="AI99" s="9"/>
      <c r="AJ99" s="9"/>
      <c r="AK99" s="9"/>
      <c r="AL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N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N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N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N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N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N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N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N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N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N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N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N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N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N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N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N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N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N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N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N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N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N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N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N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N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N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N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N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N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N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N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N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N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N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N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N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N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N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N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N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N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N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N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N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N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N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N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N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N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N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N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N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N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N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N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N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N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N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N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N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N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N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N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N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N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N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N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N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N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N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N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N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N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N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N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N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N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N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N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N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N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N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N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N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N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N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N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N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N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N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N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N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N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N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N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N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N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N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N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N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N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N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N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N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N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N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N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N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N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N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N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N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N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N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N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N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N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N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N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N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N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N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N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N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N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N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N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N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N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N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N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N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N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N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N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N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N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N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N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N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N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N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N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N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N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N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N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N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N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N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N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N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N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N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N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N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N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N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N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N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N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N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N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N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N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N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N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N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N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N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N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N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N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N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N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N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N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N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N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N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N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N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N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N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N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N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N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N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N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N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N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N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N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N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N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N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N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N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N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N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N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N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N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N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N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N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N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N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N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N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N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N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N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N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N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N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N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N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N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N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N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N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N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N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N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N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N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N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N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N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N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N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N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N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N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N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N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N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N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N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N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N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N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N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N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N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N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N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N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N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N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N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N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N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N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N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N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N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N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N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N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N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N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N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N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N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N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N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N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N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N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N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N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N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N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N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N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N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N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N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N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N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N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N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N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N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N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N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N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N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N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N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N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N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N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N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N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N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N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N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N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N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N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N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N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N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N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N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N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N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N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N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N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N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N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N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N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N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N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N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N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N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N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N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N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N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N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N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N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N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N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N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N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N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N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N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N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N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N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N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N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N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N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N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N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N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N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N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N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N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N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N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N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N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N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N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N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N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N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N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N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N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N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N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N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N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N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N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N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N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N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N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N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N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N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N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N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N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N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N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N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N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N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N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N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N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N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N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N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N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N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N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N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N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N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N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N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N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N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N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N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N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N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N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N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N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N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N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N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N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N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N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N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N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N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N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N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N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N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N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N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N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N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N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N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N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N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N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N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N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N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N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N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N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N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N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N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N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N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N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N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N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N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N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N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N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N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N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N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N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N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N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N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N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N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N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N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N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N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N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N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N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N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N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N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N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N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N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N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N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N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N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N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N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N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N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N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N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N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N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N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N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N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N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N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N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N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N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N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N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N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N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N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N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N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N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N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N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N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N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N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N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N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N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N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N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N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N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N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N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N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N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N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N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N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N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N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N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N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N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N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N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N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N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N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N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N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N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N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N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N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N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N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N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N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N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N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N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N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N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N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N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N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N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N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N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N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N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N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N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N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N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N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N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N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N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N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N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N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N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N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N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N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N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N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N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N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N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N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N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N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N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N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N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N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N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N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N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N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N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N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N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N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N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N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N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N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N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N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N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N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N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N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N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N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N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N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N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N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N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N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N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N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N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N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N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N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N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N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N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N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N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N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N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N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N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N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N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N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N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N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N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N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N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N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N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N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N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N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N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N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N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N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N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N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N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N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N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N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N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N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N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N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N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N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N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N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N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N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N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N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N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N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N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N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N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N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N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N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N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N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N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N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N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N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N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N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N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N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N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N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N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N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N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N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N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N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N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N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N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N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N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N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N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N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N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N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N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N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N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N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N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N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N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N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N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N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N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N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N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N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N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N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N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N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N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N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N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N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N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N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N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N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N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N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N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N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N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N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N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N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N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N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N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N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N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N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N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N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N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N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N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N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N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N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N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N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N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N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N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N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N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N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N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N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N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N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N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N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N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N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N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N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N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N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N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N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N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N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N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N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N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N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N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N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N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N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N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N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N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N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N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N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N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N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N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N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N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N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N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N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N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N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N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N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N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N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N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N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N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N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N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N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N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N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N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N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N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N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N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N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N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N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N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N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N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N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N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N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N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N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N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N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N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N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N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N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N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N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N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N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N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N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N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N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N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N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N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N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N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N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N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N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N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N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N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N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N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N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N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N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N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N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N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N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N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N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N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N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N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N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N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N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N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N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N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N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N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N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N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N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N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N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N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N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N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N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N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N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N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N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N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N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N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N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N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N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N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N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N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N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N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N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N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N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N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N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N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N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N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N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N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N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N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N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N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N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N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N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N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N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N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</row>
  </sheetData>
  <mergeCells count="13">
    <mergeCell ref="A5:B5"/>
    <mergeCell ref="A8:A9"/>
    <mergeCell ref="A10:B10"/>
    <mergeCell ref="A11:A13"/>
    <mergeCell ref="A14:B14"/>
    <mergeCell ref="A15:C15"/>
    <mergeCell ref="A1:C2"/>
    <mergeCell ref="E1:H1"/>
    <mergeCell ref="I1:L1"/>
    <mergeCell ref="N1:T1"/>
    <mergeCell ref="A3:C3"/>
    <mergeCell ref="A4:B4"/>
    <mergeCell ref="A6:C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