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Прямая задача" sheetId="1" r:id="rId1"/>
    <sheet name="Обратная задача" sheetId="3" r:id="rId2"/>
  </sheets>
  <calcPr calcId="152511"/>
</workbook>
</file>

<file path=xl/calcChain.xml><?xml version="1.0" encoding="utf-8"?>
<calcChain xmlns="http://schemas.openxmlformats.org/spreadsheetml/2006/main">
  <c r="G5" i="1" l="1"/>
  <c r="G4" i="1"/>
  <c r="G3" i="1"/>
  <c r="G6" i="3"/>
  <c r="G5" i="3"/>
  <c r="G4" i="3"/>
  <c r="Q2" i="3"/>
  <c r="Q4" i="3" l="1"/>
  <c r="Q3" i="3"/>
  <c r="Q3" i="1"/>
  <c r="Q5" i="3" l="1"/>
  <c r="Q4" i="1"/>
  <c r="Q2" i="1"/>
  <c r="Q6" i="1" l="1"/>
  <c r="Q5" i="1"/>
  <c r="Q7" i="1"/>
</calcChain>
</file>

<file path=xl/sharedStrings.xml><?xml version="1.0" encoding="utf-8"?>
<sst xmlns="http://schemas.openxmlformats.org/spreadsheetml/2006/main" count="63" uniqueCount="35">
  <si>
    <t>Исходные данные</t>
  </si>
  <si>
    <t>Расчёт нагрева</t>
  </si>
  <si>
    <t>Число теплового подобия Bi</t>
  </si>
  <si>
    <t>Число подобия Фурье Fo</t>
  </si>
  <si>
    <t>Коэффициент температуропроводности материала а, м2/с</t>
  </si>
  <si>
    <t>Радиус цилинра r, м</t>
  </si>
  <si>
    <t>Справочная информация</t>
  </si>
  <si>
    <t>Относительная разность температур для оси цилиндра Θс</t>
  </si>
  <si>
    <t>Относительная разность температур для массы цилиндра Θм</t>
  </si>
  <si>
    <t>Относительная разность температур на поверхности цилиндра Θп</t>
  </si>
  <si>
    <t>Теплоемкость материала цилиндра См, Дж/(кг*К)</t>
  </si>
  <si>
    <t>Bi</t>
  </si>
  <si>
    <t>Pц</t>
  </si>
  <si>
    <t>Mц</t>
  </si>
  <si>
    <t>Nц</t>
  </si>
  <si>
    <t>μ2</t>
  </si>
  <si>
    <t>Коэффициент теплопроводности материала цилиндра λм, Вт/(м*К)</t>
  </si>
  <si>
    <t>Плотность материала цилиндра ρм, кг/м3</t>
  </si>
  <si>
    <t>Коэффициент теплоотдачи α, Вт/(м2*К)</t>
  </si>
  <si>
    <t>Время нагрева цилиндра τ, с</t>
  </si>
  <si>
    <t xml:space="preserve"> </t>
  </si>
  <si>
    <t xml:space="preserve">Температура печи tпеч, ⁰C </t>
  </si>
  <si>
    <t>Начальная температура цилиндра tнач, ⁰C</t>
  </si>
  <si>
    <t>Конечная температура нагрева цилиндра tкон, ⁰C</t>
  </si>
  <si>
    <t>Материал цилиндра</t>
  </si>
  <si>
    <t>Расчет времени нагрева цилиндра</t>
  </si>
  <si>
    <r>
      <t xml:space="preserve">Время нагрева цилиндра до заданной конечной температуры </t>
    </r>
    <r>
      <rPr>
        <sz val="11"/>
        <color theme="1"/>
        <rFont val="Calibri"/>
        <family val="2"/>
        <charset val="204"/>
        <scheme val="minor"/>
      </rPr>
      <t>τ, с</t>
    </r>
  </si>
  <si>
    <t>Материал</t>
  </si>
  <si>
    <t>сталь</t>
  </si>
  <si>
    <t>чугун</t>
  </si>
  <si>
    <t>олово</t>
  </si>
  <si>
    <t>свинец</t>
  </si>
  <si>
    <t xml:space="preserve"> λм, Вт/(м*К)</t>
  </si>
  <si>
    <t>См, Дж/(кг*К)</t>
  </si>
  <si>
    <t xml:space="preserve"> ρм, кг/м3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</si>
</sst>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0.000"/>
    <numFmt numFmtId="165" formatCode="0.0000"/>
    <numFmt numFmtId="166" formatCode="0.0000000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6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6" fillId="13" borderId="0" applyNumberFormat="0" applyBorder="0" applyAlignment="0" applyProtection="0"/>
  </cellStyleXfs>
  <cellXfs count="31">
    <xf numFmtId="0" fontId="0" fillId="0" borderId="0" xfId="0"/>
    <xf numFmtId="164" fontId="6" fillId="4" borderId="1" xfId="4" applyNumberFormat="1" applyBorder="1"/>
    <xf numFmtId="165" fontId="6" fillId="4" borderId="1" xfId="4" applyNumberFormat="1" applyBorder="1"/>
    <xf numFmtId="166" fontId="6" fillId="4" borderId="1" xfId="1" applyNumberFormat="1" applyFont="1" applyFill="1" applyBorder="1"/>
    <xf numFmtId="0" fontId="3" fillId="8" borderId="1" xfId="8" applyBorder="1"/>
    <xf numFmtId="164" fontId="6" fillId="7" borderId="1" xfId="7" applyNumberFormat="1" applyBorder="1"/>
    <xf numFmtId="2" fontId="6" fillId="7" borderId="1" xfId="7" applyNumberFormat="1" applyBorder="1"/>
    <xf numFmtId="2" fontId="6" fillId="10" borderId="1" xfId="10" applyNumberFormat="1" applyBorder="1"/>
    <xf numFmtId="164" fontId="6" fillId="10" borderId="1" xfId="10" applyNumberFormat="1" applyBorder="1"/>
    <xf numFmtId="0" fontId="6" fillId="7" borderId="1" xfId="7" applyNumberFormat="1" applyBorder="1"/>
    <xf numFmtId="2" fontId="0" fillId="0" borderId="0" xfId="0" applyNumberFormat="1"/>
    <xf numFmtId="166" fontId="6" fillId="4" borderId="1" xfId="4" applyNumberFormat="1" applyBorder="1"/>
    <xf numFmtId="2" fontId="6" fillId="4" borderId="1" xfId="4" applyNumberFormat="1" applyBorder="1"/>
    <xf numFmtId="0" fontId="2" fillId="11" borderId="1" xfId="11" applyBorder="1"/>
    <xf numFmtId="0" fontId="6" fillId="13" borderId="1" xfId="13" applyBorder="1"/>
    <xf numFmtId="2" fontId="6" fillId="13" borderId="1" xfId="13" applyNumberFormat="1" applyBorder="1"/>
    <xf numFmtId="167" fontId="6" fillId="4" borderId="1" xfId="4" applyNumberFormat="1" applyBorder="1"/>
    <xf numFmtId="0" fontId="4" fillId="2" borderId="1" xfId="2" applyBorder="1" applyAlignment="1">
      <alignment horizontal="left"/>
    </xf>
    <xf numFmtId="0" fontId="3" fillId="5" borderId="1" xfId="5" applyBorder="1" applyAlignment="1">
      <alignment horizontal="left"/>
    </xf>
    <xf numFmtId="0" fontId="3" fillId="6" borderId="1" xfId="6" applyBorder="1" applyAlignment="1">
      <alignment horizontal="center"/>
    </xf>
    <xf numFmtId="0" fontId="4" fillId="3" borderId="1" xfId="3" applyBorder="1" applyAlignment="1">
      <alignment horizontal="center"/>
    </xf>
    <xf numFmtId="0" fontId="2" fillId="12" borderId="1" xfId="12" applyBorder="1" applyAlignment="1">
      <alignment horizontal="center"/>
    </xf>
    <xf numFmtId="0" fontId="3" fillId="9" borderId="2" xfId="9" applyBorder="1" applyAlignment="1">
      <alignment horizontal="center"/>
    </xf>
    <xf numFmtId="0" fontId="3" fillId="9" borderId="3" xfId="9" applyBorder="1" applyAlignment="1">
      <alignment horizontal="center"/>
    </xf>
    <xf numFmtId="0" fontId="3" fillId="9" borderId="4" xfId="9" applyBorder="1" applyAlignment="1">
      <alignment horizontal="center"/>
    </xf>
    <xf numFmtId="0" fontId="2" fillId="2" borderId="1" xfId="2" applyFont="1" applyBorder="1" applyAlignment="1">
      <alignment horizontal="left"/>
    </xf>
    <xf numFmtId="0" fontId="2" fillId="5" borderId="1" xfId="5" applyFont="1" applyBorder="1" applyAlignment="1">
      <alignment horizontal="left"/>
    </xf>
    <xf numFmtId="0" fontId="2" fillId="5" borderId="2" xfId="5" applyFont="1" applyBorder="1" applyAlignment="1">
      <alignment horizontal="left"/>
    </xf>
    <xf numFmtId="0" fontId="3" fillId="5" borderId="3" xfId="5" applyBorder="1" applyAlignment="1">
      <alignment horizontal="left"/>
    </xf>
    <xf numFmtId="0" fontId="3" fillId="5" borderId="4" xfId="5" applyBorder="1" applyAlignment="1">
      <alignment horizontal="left"/>
    </xf>
    <xf numFmtId="0" fontId="3" fillId="9" borderId="1" xfId="9" applyBorder="1" applyAlignment="1">
      <alignment horizontal="center"/>
    </xf>
  </cellXfs>
  <cellStyles count="14">
    <cellStyle name="20% — акцент3" xfId="2" builtinId="38"/>
    <cellStyle name="20% — акцент4" xfId="11" builtinId="42"/>
    <cellStyle name="20% — акцент5" xfId="5" builtinId="46"/>
    <cellStyle name="20% — акцент6" xfId="8" builtinId="50"/>
    <cellStyle name="40% — акцент3" xfId="3" builtinId="39"/>
    <cellStyle name="40% — акцент4" xfId="12" builtinId="43"/>
    <cellStyle name="40% — акцент5" xfId="6" builtinId="47"/>
    <cellStyle name="40% — акцент6" xfId="9" builtinId="51"/>
    <cellStyle name="60% — акцент3" xfId="4" builtinId="40"/>
    <cellStyle name="60% — акцент4" xfId="13" builtinId="44"/>
    <cellStyle name="60% — акцент5" xfId="7" builtinId="48"/>
    <cellStyle name="60% — акцент6" xfId="10" builtinId="52"/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G8" sqref="G8"/>
    </sheetView>
  </sheetViews>
  <sheetFormatPr defaultRowHeight="14.4" x14ac:dyDescent="0.3"/>
  <cols>
    <col min="1" max="1" width="10.44140625" customWidth="1"/>
    <col min="2" max="2" width="11.44140625" customWidth="1"/>
    <col min="3" max="3" width="12.109375" customWidth="1"/>
    <col min="4" max="4" width="9.88671875" customWidth="1"/>
    <col min="5" max="5" width="9.33203125" customWidth="1"/>
    <col min="8" max="8" width="1.88671875" customWidth="1"/>
    <col min="9" max="9" width="2.109375" customWidth="1"/>
    <col min="17" max="17" width="11.21875" customWidth="1"/>
  </cols>
  <sheetData>
    <row r="1" spans="1:17" x14ac:dyDescent="0.3">
      <c r="A1" s="19" t="s">
        <v>0</v>
      </c>
      <c r="B1" s="19"/>
      <c r="C1" s="19"/>
      <c r="D1" s="19"/>
      <c r="E1" s="19"/>
      <c r="F1" s="19"/>
      <c r="G1" s="19"/>
      <c r="J1" s="20" t="s">
        <v>1</v>
      </c>
      <c r="K1" s="20"/>
      <c r="L1" s="20"/>
      <c r="M1" s="20"/>
      <c r="N1" s="20"/>
      <c r="O1" s="20"/>
      <c r="P1" s="20"/>
      <c r="Q1" s="20"/>
    </row>
    <row r="2" spans="1:17" x14ac:dyDescent="0.3">
      <c r="A2" s="18" t="s">
        <v>5</v>
      </c>
      <c r="B2" s="18"/>
      <c r="C2" s="18"/>
      <c r="D2" s="18"/>
      <c r="E2" s="18"/>
      <c r="F2" s="18"/>
      <c r="G2" s="5">
        <v>5.5E-2</v>
      </c>
      <c r="J2" s="17" t="s">
        <v>2</v>
      </c>
      <c r="K2" s="17"/>
      <c r="L2" s="17"/>
      <c r="M2" s="17"/>
      <c r="N2" s="17"/>
      <c r="O2" s="17"/>
      <c r="P2" s="17"/>
      <c r="Q2" s="12">
        <f>G6*(G2/G3)</f>
        <v>0.45979299363057324</v>
      </c>
    </row>
    <row r="3" spans="1:17" x14ac:dyDescent="0.3">
      <c r="A3" s="18" t="s">
        <v>16</v>
      </c>
      <c r="B3" s="18"/>
      <c r="C3" s="18"/>
      <c r="D3" s="18"/>
      <c r="E3" s="18"/>
      <c r="F3" s="18"/>
      <c r="G3" s="6">
        <f>VLOOKUP(G$8,A$12:D$15,2,FALSE)</f>
        <v>62.8</v>
      </c>
      <c r="J3" s="17" t="s">
        <v>4</v>
      </c>
      <c r="K3" s="17"/>
      <c r="L3" s="17"/>
      <c r="M3" s="17"/>
      <c r="N3" s="17"/>
      <c r="O3" s="17"/>
      <c r="P3" s="17"/>
      <c r="Q3" s="3">
        <f>(G3/(G4*G5))</f>
        <v>1.6583047266965936E-5</v>
      </c>
    </row>
    <row r="4" spans="1:17" x14ac:dyDescent="0.3">
      <c r="A4" s="18" t="s">
        <v>10</v>
      </c>
      <c r="B4" s="18"/>
      <c r="C4" s="18"/>
      <c r="D4" s="18"/>
      <c r="E4" s="18"/>
      <c r="F4" s="18"/>
      <c r="G4" s="6">
        <f>VLOOKUP(G$8,A$12:D$15,3,FALSE)</f>
        <v>541</v>
      </c>
      <c r="J4" s="17" t="s">
        <v>3</v>
      </c>
      <c r="K4" s="17"/>
      <c r="L4" s="17"/>
      <c r="M4" s="17"/>
      <c r="N4" s="17"/>
      <c r="O4" s="17"/>
      <c r="P4" s="17"/>
      <c r="Q4" s="1">
        <f>(Q3*G7)/(G2^2)</f>
        <v>3.1850414750767637</v>
      </c>
    </row>
    <row r="5" spans="1:17" x14ac:dyDescent="0.3">
      <c r="A5" s="18" t="s">
        <v>17</v>
      </c>
      <c r="B5" s="18"/>
      <c r="C5" s="18"/>
      <c r="D5" s="18"/>
      <c r="E5" s="18"/>
      <c r="F5" s="18"/>
      <c r="G5" s="6">
        <f>VLOOKUP(G$8,A$12:D$15,4,FALSE)</f>
        <v>7000</v>
      </c>
      <c r="J5" s="17" t="s">
        <v>7</v>
      </c>
      <c r="K5" s="17"/>
      <c r="L5" s="17"/>
      <c r="M5" s="17"/>
      <c r="N5" s="17"/>
      <c r="O5" s="17"/>
      <c r="P5" s="17"/>
      <c r="Q5" s="2">
        <f>VLOOKUP(Q$2,K$12:O$34,5,TRUE)*EXP(-(VLOOKUP(Q$2,K$12:O$34,2,TRUE))*Q$4)</f>
        <v>0.10858425536274625</v>
      </c>
    </row>
    <row r="6" spans="1:17" x14ac:dyDescent="0.3">
      <c r="A6" s="18" t="s">
        <v>18</v>
      </c>
      <c r="B6" s="18"/>
      <c r="C6" s="18"/>
      <c r="D6" s="18"/>
      <c r="E6" s="18"/>
      <c r="F6" s="18"/>
      <c r="G6" s="6">
        <v>525</v>
      </c>
      <c r="J6" s="17" t="s">
        <v>8</v>
      </c>
      <c r="K6" s="17"/>
      <c r="L6" s="17"/>
      <c r="M6" s="17"/>
      <c r="N6" s="17"/>
      <c r="O6" s="17"/>
      <c r="P6" s="17"/>
      <c r="Q6" s="2">
        <f>VLOOKUP(Q$2,K$12:O$34,4,TRUE)*EXP(-(VLOOKUP(Q$2,K$12:O$34,2,TRUE))*Q$4)</f>
        <v>9.9047120399504127E-2</v>
      </c>
    </row>
    <row r="7" spans="1:17" x14ac:dyDescent="0.3">
      <c r="A7" s="18" t="s">
        <v>19</v>
      </c>
      <c r="B7" s="18"/>
      <c r="C7" s="18"/>
      <c r="D7" s="18"/>
      <c r="E7" s="18"/>
      <c r="F7" s="18"/>
      <c r="G7" s="6">
        <v>581</v>
      </c>
      <c r="J7" s="25" t="s">
        <v>9</v>
      </c>
      <c r="K7" s="17"/>
      <c r="L7" s="17"/>
      <c r="M7" s="17"/>
      <c r="N7" s="17"/>
      <c r="O7" s="17"/>
      <c r="P7" s="17"/>
      <c r="Q7" s="2">
        <f>VLOOKUP(Q$2,K$12:O$34,3,TRUE)*EXP(-(VLOOKUP(Q$2,K$12:O$34,2,TRUE))*Q$4)</f>
        <v>8.9808020903863334E-2</v>
      </c>
    </row>
    <row r="8" spans="1:17" x14ac:dyDescent="0.3">
      <c r="A8" s="26" t="s">
        <v>24</v>
      </c>
      <c r="B8" s="18"/>
      <c r="C8" s="18"/>
      <c r="D8" s="18"/>
      <c r="E8" s="18"/>
      <c r="F8" s="18"/>
      <c r="G8" s="6" t="s">
        <v>29</v>
      </c>
    </row>
    <row r="9" spans="1:17" x14ac:dyDescent="0.3">
      <c r="Q9" t="s">
        <v>20</v>
      </c>
    </row>
    <row r="10" spans="1:17" x14ac:dyDescent="0.3">
      <c r="A10" s="21" t="s">
        <v>6</v>
      </c>
      <c r="B10" s="21"/>
      <c r="C10" s="21"/>
      <c r="D10" s="21"/>
      <c r="K10" s="22" t="s">
        <v>6</v>
      </c>
      <c r="L10" s="23"/>
      <c r="M10" s="23"/>
      <c r="N10" s="23"/>
      <c r="O10" s="24"/>
    </row>
    <row r="11" spans="1:17" x14ac:dyDescent="0.3">
      <c r="A11" s="13" t="s">
        <v>27</v>
      </c>
      <c r="B11" s="13" t="s">
        <v>32</v>
      </c>
      <c r="C11" s="13" t="s">
        <v>33</v>
      </c>
      <c r="D11" s="13" t="s">
        <v>34</v>
      </c>
      <c r="K11" s="4" t="s">
        <v>11</v>
      </c>
      <c r="L11" s="4" t="s">
        <v>15</v>
      </c>
      <c r="M11" s="4" t="s">
        <v>12</v>
      </c>
      <c r="N11" s="4" t="s">
        <v>13</v>
      </c>
      <c r="O11" s="4" t="s">
        <v>14</v>
      </c>
    </row>
    <row r="12" spans="1:17" x14ac:dyDescent="0.3">
      <c r="A12" s="14" t="s">
        <v>28</v>
      </c>
      <c r="B12" s="15">
        <v>42</v>
      </c>
      <c r="C12" s="15">
        <v>712</v>
      </c>
      <c r="D12" s="15">
        <v>7860</v>
      </c>
      <c r="K12" s="7">
        <v>0</v>
      </c>
      <c r="L12" s="8">
        <v>0</v>
      </c>
      <c r="M12" s="8">
        <v>1</v>
      </c>
      <c r="N12" s="8">
        <v>1</v>
      </c>
      <c r="O12" s="8">
        <v>1</v>
      </c>
    </row>
    <row r="13" spans="1:17" x14ac:dyDescent="0.3">
      <c r="A13" s="14" t="s">
        <v>29</v>
      </c>
      <c r="B13" s="15">
        <v>62.8</v>
      </c>
      <c r="C13" s="15">
        <v>541</v>
      </c>
      <c r="D13" s="15">
        <v>7000</v>
      </c>
      <c r="K13" s="7">
        <v>0.01</v>
      </c>
      <c r="L13" s="8">
        <v>0.02</v>
      </c>
      <c r="M13" s="8">
        <v>0.997</v>
      </c>
      <c r="N13" s="8">
        <v>1</v>
      </c>
      <c r="O13" s="8">
        <v>1.002</v>
      </c>
    </row>
    <row r="14" spans="1:17" x14ac:dyDescent="0.3">
      <c r="A14" s="14" t="s">
        <v>30</v>
      </c>
      <c r="B14" s="15">
        <v>66.099999999999994</v>
      </c>
      <c r="C14" s="15">
        <v>234</v>
      </c>
      <c r="D14" s="15">
        <v>7300</v>
      </c>
      <c r="K14" s="7">
        <v>0.1</v>
      </c>
      <c r="L14" s="8">
        <v>0.19500000000000001</v>
      </c>
      <c r="M14" s="8">
        <v>0.97499999999999998</v>
      </c>
      <c r="N14" s="8">
        <v>1</v>
      </c>
      <c r="O14" s="8">
        <v>1.0249999999999999</v>
      </c>
    </row>
    <row r="15" spans="1:17" x14ac:dyDescent="0.3">
      <c r="A15" s="14" t="s">
        <v>31</v>
      </c>
      <c r="B15" s="15">
        <v>33.4</v>
      </c>
      <c r="C15" s="15">
        <v>140</v>
      </c>
      <c r="D15" s="15">
        <v>11300</v>
      </c>
      <c r="K15" s="7">
        <v>0.2</v>
      </c>
      <c r="L15" s="8">
        <v>0.38100000000000001</v>
      </c>
      <c r="M15" s="8">
        <v>0.95099999999999996</v>
      </c>
      <c r="N15" s="8">
        <v>0.999</v>
      </c>
      <c r="O15" s="8">
        <v>1.048</v>
      </c>
    </row>
    <row r="16" spans="1:17" x14ac:dyDescent="0.3">
      <c r="K16" s="7">
        <v>0.3</v>
      </c>
      <c r="L16" s="8">
        <v>0.55700000000000005</v>
      </c>
      <c r="M16" s="8">
        <v>0.92700000000000005</v>
      </c>
      <c r="N16" s="8">
        <v>0.998</v>
      </c>
      <c r="O16" s="8">
        <v>1.071</v>
      </c>
    </row>
    <row r="17" spans="11:15" x14ac:dyDescent="0.3">
      <c r="K17" s="7">
        <v>0.4</v>
      </c>
      <c r="L17" s="8">
        <v>0.72499999999999998</v>
      </c>
      <c r="M17" s="8">
        <v>0.90400000000000003</v>
      </c>
      <c r="N17" s="8">
        <v>0.997</v>
      </c>
      <c r="O17" s="8">
        <v>1.093</v>
      </c>
    </row>
    <row r="18" spans="11:15" x14ac:dyDescent="0.3">
      <c r="K18" s="7">
        <v>0.5</v>
      </c>
      <c r="L18" s="8">
        <v>0.88500000000000001</v>
      </c>
      <c r="M18" s="8">
        <v>0.88100000000000001</v>
      </c>
      <c r="N18" s="8">
        <v>0.995</v>
      </c>
      <c r="O18" s="8">
        <v>1.1140000000000001</v>
      </c>
    </row>
    <row r="19" spans="11:15" x14ac:dyDescent="0.3">
      <c r="K19" s="7">
        <v>0.6</v>
      </c>
      <c r="L19" s="8">
        <v>1.0369999999999999</v>
      </c>
      <c r="M19" s="8">
        <v>0.85899999999999999</v>
      </c>
      <c r="N19" s="8">
        <v>0.99299999999999999</v>
      </c>
      <c r="O19" s="8">
        <v>1.1339999999999999</v>
      </c>
    </row>
    <row r="20" spans="11:15" x14ac:dyDescent="0.3">
      <c r="K20" s="7">
        <v>0.7</v>
      </c>
      <c r="L20" s="8">
        <v>1.1819999999999999</v>
      </c>
      <c r="M20" s="8">
        <v>0.83699999999999997</v>
      </c>
      <c r="N20" s="8">
        <v>0.99199999999999999</v>
      </c>
      <c r="O20" s="8">
        <v>1.1539999999999999</v>
      </c>
    </row>
    <row r="21" spans="11:15" x14ac:dyDescent="0.3">
      <c r="K21" s="7">
        <v>0.8</v>
      </c>
      <c r="L21" s="8">
        <v>1.32</v>
      </c>
      <c r="M21" s="8">
        <v>0.81599999999999995</v>
      </c>
      <c r="N21" s="8">
        <v>0.98899999999999999</v>
      </c>
      <c r="O21" s="8">
        <v>1.1719999999999999</v>
      </c>
    </row>
    <row r="22" spans="11:15" x14ac:dyDescent="0.3">
      <c r="K22" s="7">
        <v>0.9</v>
      </c>
      <c r="L22" s="8">
        <v>1.452</v>
      </c>
      <c r="M22" s="8">
        <v>0.79600000000000004</v>
      </c>
      <c r="N22" s="8">
        <v>0.98699999999999999</v>
      </c>
      <c r="O22" s="8">
        <v>1.19</v>
      </c>
    </row>
    <row r="23" spans="11:15" x14ac:dyDescent="0.3">
      <c r="K23" s="7">
        <v>1</v>
      </c>
      <c r="L23" s="8">
        <v>1.577</v>
      </c>
      <c r="M23" s="8">
        <v>0.77600000000000002</v>
      </c>
      <c r="N23" s="8">
        <v>0.98399999999999999</v>
      </c>
      <c r="O23" s="8">
        <v>1.2070000000000001</v>
      </c>
    </row>
    <row r="24" spans="11:15" x14ac:dyDescent="0.3">
      <c r="K24" s="7">
        <v>1.5</v>
      </c>
      <c r="L24" s="8">
        <v>2.1230000000000002</v>
      </c>
      <c r="M24" s="8">
        <v>0.68600000000000005</v>
      </c>
      <c r="N24" s="8">
        <v>0.97</v>
      </c>
      <c r="O24" s="8">
        <v>1.2809999999999999</v>
      </c>
    </row>
    <row r="25" spans="11:15" x14ac:dyDescent="0.3">
      <c r="K25" s="7">
        <v>2</v>
      </c>
      <c r="L25" s="8">
        <v>2.5579999999999998</v>
      </c>
      <c r="M25" s="8">
        <v>0.61</v>
      </c>
      <c r="N25" s="8">
        <v>0.95299999999999996</v>
      </c>
      <c r="O25" s="8">
        <v>1.3380000000000001</v>
      </c>
    </row>
    <row r="26" spans="11:15" x14ac:dyDescent="0.3">
      <c r="K26" s="7">
        <v>3</v>
      </c>
      <c r="L26" s="8">
        <v>3.1989999999999998</v>
      </c>
      <c r="M26" s="8">
        <v>0.49199999999999999</v>
      </c>
      <c r="N26" s="8">
        <v>0.92300000000000004</v>
      </c>
      <c r="O26" s="8">
        <v>1.419</v>
      </c>
    </row>
    <row r="27" spans="11:15" x14ac:dyDescent="0.3">
      <c r="K27" s="7">
        <v>4</v>
      </c>
      <c r="L27" s="8">
        <v>3.641</v>
      </c>
      <c r="M27" s="8">
        <v>0.40699999999999997</v>
      </c>
      <c r="N27" s="8">
        <v>0.89500000000000002</v>
      </c>
      <c r="O27" s="8">
        <v>1.47</v>
      </c>
    </row>
    <row r="28" spans="11:15" x14ac:dyDescent="0.3">
      <c r="K28" s="7">
        <v>5</v>
      </c>
      <c r="L28" s="8">
        <v>3.9590000000000001</v>
      </c>
      <c r="M28" s="8">
        <v>0.34499999999999997</v>
      </c>
      <c r="N28" s="8">
        <v>0.872</v>
      </c>
      <c r="O28" s="8">
        <v>1.5029999999999999</v>
      </c>
    </row>
    <row r="29" spans="11:15" x14ac:dyDescent="0.3">
      <c r="K29" s="7">
        <v>10</v>
      </c>
      <c r="L29" s="8">
        <v>4.75</v>
      </c>
      <c r="M29" s="8">
        <v>0.191</v>
      </c>
      <c r="N29" s="8">
        <v>0.80400000000000005</v>
      </c>
      <c r="O29" s="8">
        <v>1.5680000000000001</v>
      </c>
    </row>
    <row r="30" spans="11:15" x14ac:dyDescent="0.3">
      <c r="K30" s="7">
        <v>15</v>
      </c>
      <c r="L30" s="8">
        <v>5.0659999999999998</v>
      </c>
      <c r="M30" s="8">
        <v>0.13</v>
      </c>
      <c r="N30" s="8">
        <v>0.77200000000000002</v>
      </c>
      <c r="O30" s="8">
        <v>1.585</v>
      </c>
    </row>
    <row r="31" spans="11:15" x14ac:dyDescent="0.3">
      <c r="K31" s="7">
        <v>20</v>
      </c>
      <c r="L31" s="8">
        <v>5.2350000000000003</v>
      </c>
      <c r="M31" s="8">
        <v>9.9000000000000005E-2</v>
      </c>
      <c r="N31" s="8">
        <v>0.754</v>
      </c>
      <c r="O31" s="8">
        <v>1.5920000000000001</v>
      </c>
    </row>
    <row r="32" spans="11:15" x14ac:dyDescent="0.3">
      <c r="K32" s="7">
        <v>30</v>
      </c>
      <c r="L32" s="8">
        <v>5.4109999999999996</v>
      </c>
      <c r="M32" s="8">
        <v>6.6000000000000003E-2</v>
      </c>
      <c r="N32" s="8">
        <v>0.73599999999999999</v>
      </c>
      <c r="O32" s="8">
        <v>1.5960000000000001</v>
      </c>
    </row>
    <row r="33" spans="11:15" x14ac:dyDescent="0.3">
      <c r="K33" s="7">
        <v>40</v>
      </c>
      <c r="L33" s="8">
        <v>5.5010000000000003</v>
      </c>
      <c r="M33" s="8">
        <v>0.05</v>
      </c>
      <c r="N33" s="8">
        <v>0.72399999999999998</v>
      </c>
      <c r="O33" s="8">
        <v>1.599</v>
      </c>
    </row>
    <row r="34" spans="11:15" x14ac:dyDescent="0.3">
      <c r="K34" s="7">
        <v>50</v>
      </c>
      <c r="L34" s="8">
        <v>5.5570000000000004</v>
      </c>
      <c r="M34" s="8">
        <v>0.04</v>
      </c>
      <c r="N34" s="8">
        <v>0.71799999999999997</v>
      </c>
      <c r="O34" s="8">
        <v>1.6</v>
      </c>
    </row>
  </sheetData>
  <mergeCells count="17">
    <mergeCell ref="A10:D10"/>
    <mergeCell ref="K10:O10"/>
    <mergeCell ref="J7:P7"/>
    <mergeCell ref="A6:F6"/>
    <mergeCell ref="A7:F7"/>
    <mergeCell ref="A8:F8"/>
    <mergeCell ref="A1:G1"/>
    <mergeCell ref="J1:Q1"/>
    <mergeCell ref="J2:P2"/>
    <mergeCell ref="J3:P3"/>
    <mergeCell ref="J4:P4"/>
    <mergeCell ref="J5:P5"/>
    <mergeCell ref="J6:P6"/>
    <mergeCell ref="A2:F2"/>
    <mergeCell ref="A3:F3"/>
    <mergeCell ref="A4:F4"/>
    <mergeCell ref="A5:F5"/>
  </mergeCells>
  <dataValidations count="1">
    <dataValidation type="list" allowBlank="1" showInputMessage="1" showErrorMessage="1" sqref="G8">
      <formula1>$A$12:$A$15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F20" sqref="F20"/>
    </sheetView>
  </sheetViews>
  <sheetFormatPr defaultRowHeight="14.4" x14ac:dyDescent="0.3"/>
  <cols>
    <col min="1" max="1" width="12.44140625" customWidth="1"/>
    <col min="2" max="2" width="11.5546875" customWidth="1"/>
    <col min="3" max="3" width="12.21875" customWidth="1"/>
    <col min="6" max="6" width="14.44140625" customWidth="1"/>
    <col min="8" max="8" width="3.33203125" customWidth="1"/>
    <col min="9" max="9" width="3.21875" customWidth="1"/>
    <col min="17" max="17" width="14.5546875" bestFit="1" customWidth="1"/>
  </cols>
  <sheetData>
    <row r="1" spans="1:17" x14ac:dyDescent="0.3">
      <c r="A1" s="19" t="s">
        <v>0</v>
      </c>
      <c r="B1" s="19"/>
      <c r="C1" s="19"/>
      <c r="D1" s="19"/>
      <c r="E1" s="19"/>
      <c r="F1" s="19"/>
      <c r="G1" s="19"/>
      <c r="J1" s="20" t="s">
        <v>25</v>
      </c>
      <c r="K1" s="20"/>
      <c r="L1" s="20"/>
      <c r="M1" s="20"/>
      <c r="N1" s="20"/>
      <c r="O1" s="20"/>
      <c r="P1" s="20"/>
      <c r="Q1" s="20"/>
    </row>
    <row r="2" spans="1:17" x14ac:dyDescent="0.3">
      <c r="A2" s="18" t="s">
        <v>5</v>
      </c>
      <c r="B2" s="18"/>
      <c r="C2" s="18"/>
      <c r="D2" s="18"/>
      <c r="E2" s="18"/>
      <c r="F2" s="18"/>
      <c r="G2" s="5">
        <v>5.5E-2</v>
      </c>
      <c r="J2" s="17" t="s">
        <v>9</v>
      </c>
      <c r="K2" s="17"/>
      <c r="L2" s="17"/>
      <c r="M2" s="17"/>
      <c r="N2" s="17"/>
      <c r="O2" s="17"/>
      <c r="P2" s="17"/>
      <c r="Q2" s="1">
        <f>(G8-G10)/(G8-G9)</f>
        <v>0.15714285714285714</v>
      </c>
    </row>
    <row r="3" spans="1:17" x14ac:dyDescent="0.3">
      <c r="A3" s="27" t="s">
        <v>24</v>
      </c>
      <c r="B3" s="28"/>
      <c r="C3" s="28"/>
      <c r="D3" s="28"/>
      <c r="E3" s="28"/>
      <c r="F3" s="29"/>
      <c r="G3" s="9" t="s">
        <v>28</v>
      </c>
      <c r="J3" s="17" t="s">
        <v>2</v>
      </c>
      <c r="K3" s="17"/>
      <c r="L3" s="17"/>
      <c r="M3" s="17"/>
      <c r="N3" s="17"/>
      <c r="O3" s="17"/>
      <c r="P3" s="17"/>
      <c r="Q3" s="12">
        <f>(G7*G2)/G4</f>
        <v>0.6875</v>
      </c>
    </row>
    <row r="4" spans="1:17" x14ac:dyDescent="0.3">
      <c r="A4" s="26" t="s">
        <v>16</v>
      </c>
      <c r="B4" s="18"/>
      <c r="C4" s="18"/>
      <c r="D4" s="18"/>
      <c r="E4" s="18"/>
      <c r="F4" s="18"/>
      <c r="G4" s="6">
        <f>VLOOKUP(G$3,A$14:D$17,2,FALSE)</f>
        <v>42</v>
      </c>
      <c r="J4" s="17" t="s">
        <v>4</v>
      </c>
      <c r="K4" s="17"/>
      <c r="L4" s="17"/>
      <c r="M4" s="17"/>
      <c r="N4" s="17"/>
      <c r="O4" s="17"/>
      <c r="P4" s="17"/>
      <c r="Q4" s="11">
        <f>G4/(G5*G6)</f>
        <v>7.5049318123338196E-6</v>
      </c>
    </row>
    <row r="5" spans="1:17" x14ac:dyDescent="0.3">
      <c r="A5" s="26" t="s">
        <v>10</v>
      </c>
      <c r="B5" s="18"/>
      <c r="C5" s="18"/>
      <c r="D5" s="18"/>
      <c r="E5" s="18"/>
      <c r="F5" s="18"/>
      <c r="G5" s="6">
        <f>VLOOKUP(G$3,A$14:D$17,3,FALSE)</f>
        <v>712</v>
      </c>
      <c r="J5" s="17" t="s">
        <v>26</v>
      </c>
      <c r="K5" s="17"/>
      <c r="L5" s="17"/>
      <c r="M5" s="17"/>
      <c r="N5" s="17"/>
      <c r="O5" s="17"/>
      <c r="P5" s="17"/>
      <c r="Q5" s="16">
        <f>(G2^2/(Q4*VLOOKUP(Q$3,K$10:O$32,2,TRUE)))*LN(VLOOKUP(Q$3,K$10:O$32,3,TRUE)/Q2)</f>
        <v>660.2288107828449</v>
      </c>
    </row>
    <row r="6" spans="1:17" x14ac:dyDescent="0.3">
      <c r="A6" s="26" t="s">
        <v>17</v>
      </c>
      <c r="B6" s="18"/>
      <c r="C6" s="18"/>
      <c r="D6" s="18"/>
      <c r="E6" s="18"/>
      <c r="F6" s="18"/>
      <c r="G6" s="6">
        <f>VLOOKUP(G$3,A$14:D$17,4,FALSE)</f>
        <v>7860</v>
      </c>
      <c r="Q6" s="10"/>
    </row>
    <row r="7" spans="1:17" x14ac:dyDescent="0.3">
      <c r="A7" s="18" t="s">
        <v>18</v>
      </c>
      <c r="B7" s="18"/>
      <c r="C7" s="18"/>
      <c r="D7" s="18"/>
      <c r="E7" s="18"/>
      <c r="F7" s="18"/>
      <c r="G7" s="6">
        <v>525</v>
      </c>
      <c r="Q7" s="10"/>
    </row>
    <row r="8" spans="1:17" x14ac:dyDescent="0.3">
      <c r="A8" s="26" t="s">
        <v>21</v>
      </c>
      <c r="B8" s="18"/>
      <c r="C8" s="18"/>
      <c r="D8" s="18"/>
      <c r="E8" s="18"/>
      <c r="F8" s="18"/>
      <c r="G8" s="6">
        <v>1420</v>
      </c>
      <c r="K8" s="30" t="s">
        <v>6</v>
      </c>
      <c r="L8" s="30"/>
      <c r="M8" s="30"/>
      <c r="N8" s="30"/>
      <c r="O8" s="30"/>
      <c r="Q8" s="10"/>
    </row>
    <row r="9" spans="1:17" x14ac:dyDescent="0.3">
      <c r="A9" s="26" t="s">
        <v>22</v>
      </c>
      <c r="B9" s="18"/>
      <c r="C9" s="18"/>
      <c r="D9" s="18"/>
      <c r="E9" s="18"/>
      <c r="F9" s="18"/>
      <c r="G9" s="6">
        <v>20</v>
      </c>
      <c r="K9" s="4" t="s">
        <v>11</v>
      </c>
      <c r="L9" s="4" t="s">
        <v>15</v>
      </c>
      <c r="M9" s="4" t="s">
        <v>12</v>
      </c>
      <c r="N9" s="4" t="s">
        <v>13</v>
      </c>
      <c r="O9" s="4" t="s">
        <v>14</v>
      </c>
      <c r="Q9" s="10"/>
    </row>
    <row r="10" spans="1:17" x14ac:dyDescent="0.3">
      <c r="A10" s="26" t="s">
        <v>23</v>
      </c>
      <c r="B10" s="18"/>
      <c r="C10" s="18"/>
      <c r="D10" s="18"/>
      <c r="E10" s="18"/>
      <c r="F10" s="18"/>
      <c r="G10" s="6">
        <v>1200</v>
      </c>
      <c r="K10" s="7">
        <v>0</v>
      </c>
      <c r="L10" s="8">
        <v>0</v>
      </c>
      <c r="M10" s="8">
        <v>1</v>
      </c>
      <c r="N10" s="8">
        <v>1</v>
      </c>
      <c r="O10" s="8">
        <v>1</v>
      </c>
      <c r="Q10" s="10"/>
    </row>
    <row r="11" spans="1:17" x14ac:dyDescent="0.3">
      <c r="K11" s="7">
        <v>0.01</v>
      </c>
      <c r="L11" s="8">
        <v>0.02</v>
      </c>
      <c r="M11" s="8">
        <v>0.997</v>
      </c>
      <c r="N11" s="8">
        <v>1</v>
      </c>
      <c r="O11" s="8">
        <v>1.002</v>
      </c>
    </row>
    <row r="12" spans="1:17" x14ac:dyDescent="0.3">
      <c r="A12" s="21" t="s">
        <v>6</v>
      </c>
      <c r="B12" s="21"/>
      <c r="C12" s="21"/>
      <c r="D12" s="21"/>
      <c r="K12" s="7">
        <v>0.1</v>
      </c>
      <c r="L12" s="8">
        <v>0.19500000000000001</v>
      </c>
      <c r="M12" s="8">
        <v>0.97499999999999998</v>
      </c>
      <c r="N12" s="8">
        <v>1</v>
      </c>
      <c r="O12" s="8">
        <v>1.0249999999999999</v>
      </c>
    </row>
    <row r="13" spans="1:17" x14ac:dyDescent="0.3">
      <c r="A13" s="13" t="s">
        <v>27</v>
      </c>
      <c r="B13" s="13" t="s">
        <v>32</v>
      </c>
      <c r="C13" s="13" t="s">
        <v>33</v>
      </c>
      <c r="D13" s="13" t="s">
        <v>34</v>
      </c>
      <c r="K13" s="7">
        <v>0.2</v>
      </c>
      <c r="L13" s="8">
        <v>0.38100000000000001</v>
      </c>
      <c r="M13" s="8">
        <v>0.95099999999999996</v>
      </c>
      <c r="N13" s="8">
        <v>0.999</v>
      </c>
      <c r="O13" s="8">
        <v>1.048</v>
      </c>
    </row>
    <row r="14" spans="1:17" x14ac:dyDescent="0.3">
      <c r="A14" s="14" t="s">
        <v>28</v>
      </c>
      <c r="B14" s="15">
        <v>42</v>
      </c>
      <c r="C14" s="15">
        <v>712</v>
      </c>
      <c r="D14" s="15">
        <v>7860</v>
      </c>
      <c r="E14" s="10"/>
      <c r="K14" s="7">
        <v>0.3</v>
      </c>
      <c r="L14" s="8">
        <v>0.55700000000000005</v>
      </c>
      <c r="M14" s="8">
        <v>0.92700000000000005</v>
      </c>
      <c r="N14" s="8">
        <v>0.998</v>
      </c>
      <c r="O14" s="8">
        <v>1.071</v>
      </c>
    </row>
    <row r="15" spans="1:17" x14ac:dyDescent="0.3">
      <c r="A15" s="14" t="s">
        <v>29</v>
      </c>
      <c r="B15" s="15">
        <v>62.8</v>
      </c>
      <c r="C15" s="15">
        <v>541</v>
      </c>
      <c r="D15" s="15">
        <v>7000</v>
      </c>
      <c r="E15" s="10"/>
      <c r="K15" s="7">
        <v>0.4</v>
      </c>
      <c r="L15" s="8">
        <v>0.72499999999999998</v>
      </c>
      <c r="M15" s="8">
        <v>0.90400000000000003</v>
      </c>
      <c r="N15" s="8">
        <v>0.997</v>
      </c>
      <c r="O15" s="8">
        <v>1.093</v>
      </c>
    </row>
    <row r="16" spans="1:17" x14ac:dyDescent="0.3">
      <c r="A16" s="14" t="s">
        <v>30</v>
      </c>
      <c r="B16" s="15">
        <v>66.099999999999994</v>
      </c>
      <c r="C16" s="15">
        <v>234</v>
      </c>
      <c r="D16" s="15">
        <v>7300</v>
      </c>
      <c r="E16" s="10"/>
      <c r="K16" s="7">
        <v>0.5</v>
      </c>
      <c r="L16" s="8">
        <v>0.88500000000000001</v>
      </c>
      <c r="M16" s="8">
        <v>0.88100000000000001</v>
      </c>
      <c r="N16" s="8">
        <v>0.995</v>
      </c>
      <c r="O16" s="8">
        <v>1.1140000000000001</v>
      </c>
    </row>
    <row r="17" spans="1:15" x14ac:dyDescent="0.3">
      <c r="A17" s="14" t="s">
        <v>31</v>
      </c>
      <c r="B17" s="15">
        <v>33.4</v>
      </c>
      <c r="C17" s="15">
        <v>140</v>
      </c>
      <c r="D17" s="15">
        <v>11300</v>
      </c>
      <c r="K17" s="7">
        <v>0.6</v>
      </c>
      <c r="L17" s="8">
        <v>1.0369999999999999</v>
      </c>
      <c r="M17" s="8">
        <v>0.85899999999999999</v>
      </c>
      <c r="N17" s="8">
        <v>0.99299999999999999</v>
      </c>
      <c r="O17" s="8">
        <v>1.1339999999999999</v>
      </c>
    </row>
    <row r="18" spans="1:15" x14ac:dyDescent="0.3">
      <c r="K18" s="7">
        <v>0.7</v>
      </c>
      <c r="L18" s="8">
        <v>1.1819999999999999</v>
      </c>
      <c r="M18" s="8">
        <v>0.83699999999999997</v>
      </c>
      <c r="N18" s="8">
        <v>0.99199999999999999</v>
      </c>
      <c r="O18" s="8">
        <v>1.1539999999999999</v>
      </c>
    </row>
    <row r="19" spans="1:15" x14ac:dyDescent="0.3">
      <c r="K19" s="7">
        <v>0.8</v>
      </c>
      <c r="L19" s="8">
        <v>1.32</v>
      </c>
      <c r="M19" s="8">
        <v>0.81599999999999995</v>
      </c>
      <c r="N19" s="8">
        <v>0.98899999999999999</v>
      </c>
      <c r="O19" s="8">
        <v>1.1719999999999999</v>
      </c>
    </row>
    <row r="20" spans="1:15" x14ac:dyDescent="0.3">
      <c r="K20" s="7">
        <v>0.9</v>
      </c>
      <c r="L20" s="8">
        <v>1.452</v>
      </c>
      <c r="M20" s="8">
        <v>0.79600000000000004</v>
      </c>
      <c r="N20" s="8">
        <v>0.98699999999999999</v>
      </c>
      <c r="O20" s="8">
        <v>1.19</v>
      </c>
    </row>
    <row r="21" spans="1:15" x14ac:dyDescent="0.3">
      <c r="K21" s="7">
        <v>1</v>
      </c>
      <c r="L21" s="8">
        <v>1.577</v>
      </c>
      <c r="M21" s="8">
        <v>0.77600000000000002</v>
      </c>
      <c r="N21" s="8">
        <v>0.98399999999999999</v>
      </c>
      <c r="O21" s="8">
        <v>1.2070000000000001</v>
      </c>
    </row>
    <row r="22" spans="1:15" x14ac:dyDescent="0.3">
      <c r="K22" s="7">
        <v>1.5</v>
      </c>
      <c r="L22" s="8">
        <v>2.1230000000000002</v>
      </c>
      <c r="M22" s="8">
        <v>0.68600000000000005</v>
      </c>
      <c r="N22" s="8">
        <v>0.97</v>
      </c>
      <c r="O22" s="8">
        <v>1.2809999999999999</v>
      </c>
    </row>
    <row r="23" spans="1:15" x14ac:dyDescent="0.3">
      <c r="K23" s="7">
        <v>2</v>
      </c>
      <c r="L23" s="8">
        <v>2.5579999999999998</v>
      </c>
      <c r="M23" s="8">
        <v>0.61</v>
      </c>
      <c r="N23" s="8">
        <v>0.95299999999999996</v>
      </c>
      <c r="O23" s="8">
        <v>1.3380000000000001</v>
      </c>
    </row>
    <row r="24" spans="1:15" x14ac:dyDescent="0.3">
      <c r="K24" s="7">
        <v>3</v>
      </c>
      <c r="L24" s="8">
        <v>3.1989999999999998</v>
      </c>
      <c r="M24" s="8">
        <v>0.49199999999999999</v>
      </c>
      <c r="N24" s="8">
        <v>0.92300000000000004</v>
      </c>
      <c r="O24" s="8">
        <v>1.419</v>
      </c>
    </row>
    <row r="25" spans="1:15" x14ac:dyDescent="0.3">
      <c r="K25" s="7">
        <v>4</v>
      </c>
      <c r="L25" s="8">
        <v>3.641</v>
      </c>
      <c r="M25" s="8">
        <v>0.40699999999999997</v>
      </c>
      <c r="N25" s="8">
        <v>0.89500000000000002</v>
      </c>
      <c r="O25" s="8">
        <v>1.47</v>
      </c>
    </row>
    <row r="26" spans="1:15" x14ac:dyDescent="0.3">
      <c r="K26" s="7">
        <v>5</v>
      </c>
      <c r="L26" s="8">
        <v>3.9590000000000001</v>
      </c>
      <c r="M26" s="8">
        <v>0.34499999999999997</v>
      </c>
      <c r="N26" s="8">
        <v>0.872</v>
      </c>
      <c r="O26" s="8">
        <v>1.5029999999999999</v>
      </c>
    </row>
    <row r="27" spans="1:15" x14ac:dyDescent="0.3">
      <c r="K27" s="7">
        <v>10</v>
      </c>
      <c r="L27" s="8">
        <v>4.75</v>
      </c>
      <c r="M27" s="8">
        <v>0.191</v>
      </c>
      <c r="N27" s="8">
        <v>0.80400000000000005</v>
      </c>
      <c r="O27" s="8">
        <v>1.5680000000000001</v>
      </c>
    </row>
    <row r="28" spans="1:15" x14ac:dyDescent="0.3">
      <c r="K28" s="7">
        <v>15</v>
      </c>
      <c r="L28" s="8">
        <v>5.0659999999999998</v>
      </c>
      <c r="M28" s="8">
        <v>0.13</v>
      </c>
      <c r="N28" s="8">
        <v>0.77200000000000002</v>
      </c>
      <c r="O28" s="8">
        <v>1.585</v>
      </c>
    </row>
    <row r="29" spans="1:15" x14ac:dyDescent="0.3">
      <c r="K29" s="7">
        <v>20</v>
      </c>
      <c r="L29" s="8">
        <v>5.2350000000000003</v>
      </c>
      <c r="M29" s="8">
        <v>9.9000000000000005E-2</v>
      </c>
      <c r="N29" s="8">
        <v>0.754</v>
      </c>
      <c r="O29" s="8">
        <v>1.5920000000000001</v>
      </c>
    </row>
    <row r="30" spans="1:15" x14ac:dyDescent="0.3">
      <c r="K30" s="7">
        <v>30</v>
      </c>
      <c r="L30" s="8">
        <v>5.4109999999999996</v>
      </c>
      <c r="M30" s="8">
        <v>6.6000000000000003E-2</v>
      </c>
      <c r="N30" s="8">
        <v>0.73599999999999999</v>
      </c>
      <c r="O30" s="8">
        <v>1.5960000000000001</v>
      </c>
    </row>
    <row r="31" spans="1:15" x14ac:dyDescent="0.3">
      <c r="K31" s="7">
        <v>40</v>
      </c>
      <c r="L31" s="8">
        <v>5.5010000000000003</v>
      </c>
      <c r="M31" s="8">
        <v>0.05</v>
      </c>
      <c r="N31" s="8">
        <v>0.72399999999999998</v>
      </c>
      <c r="O31" s="8">
        <v>1.599</v>
      </c>
    </row>
    <row r="32" spans="1:15" x14ac:dyDescent="0.3">
      <c r="K32" s="7">
        <v>50</v>
      </c>
      <c r="L32" s="8">
        <v>5.5570000000000004</v>
      </c>
      <c r="M32" s="8">
        <v>0.04</v>
      </c>
      <c r="N32" s="8">
        <v>0.71799999999999997</v>
      </c>
      <c r="O32" s="8">
        <v>1.6</v>
      </c>
    </row>
  </sheetData>
  <mergeCells count="17">
    <mergeCell ref="K8:O8"/>
    <mergeCell ref="A12:D12"/>
    <mergeCell ref="J1:Q1"/>
    <mergeCell ref="J2:P2"/>
    <mergeCell ref="J3:P3"/>
    <mergeCell ref="J4:P4"/>
    <mergeCell ref="J5:P5"/>
    <mergeCell ref="A9:F9"/>
    <mergeCell ref="A10:F10"/>
    <mergeCell ref="A4:F4"/>
    <mergeCell ref="A5:F5"/>
    <mergeCell ref="A6:F6"/>
    <mergeCell ref="A7:F7"/>
    <mergeCell ref="A8:F8"/>
    <mergeCell ref="A3:F3"/>
    <mergeCell ref="A1:G1"/>
    <mergeCell ref="A2:F2"/>
  </mergeCells>
  <dataValidations count="1">
    <dataValidation type="list" allowBlank="1" showInputMessage="1" showErrorMessage="1" sqref="G3">
      <formula1>$A$14:$A$17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Прямая задача</vt:lpstr>
      <vt:lpstr>Обратная задача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2022-09-19T08:33:42Z</dcterms:modified>
</cp:coreProperties>
</file>