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M15" i="1"/>
  <c r="N15" i="1"/>
  <c r="O15" i="1"/>
  <c r="P15" i="1"/>
  <c r="Q15" i="1"/>
  <c r="R15" i="1"/>
  <c r="S15" i="1"/>
  <c r="T15" i="1"/>
  <c r="U15" i="1"/>
  <c r="V15" i="1"/>
  <c r="W15" i="1"/>
  <c r="K15" i="1"/>
  <c r="L13" i="1"/>
  <c r="M13" i="1"/>
  <c r="N13" i="1"/>
  <c r="O13" i="1"/>
  <c r="P13" i="1"/>
  <c r="Q13" i="1"/>
  <c r="R13" i="1"/>
  <c r="S13" i="1"/>
  <c r="T13" i="1"/>
  <c r="U13" i="1"/>
  <c r="V13" i="1"/>
  <c r="W13" i="1"/>
  <c r="K13" i="1"/>
  <c r="L14" i="1"/>
  <c r="M14" i="1"/>
  <c r="N14" i="1"/>
  <c r="O14" i="1"/>
  <c r="P14" i="1"/>
  <c r="Q14" i="1"/>
  <c r="R14" i="1"/>
  <c r="S14" i="1"/>
  <c r="T14" i="1"/>
  <c r="U14" i="1"/>
  <c r="V14" i="1"/>
  <c r="W14" i="1"/>
  <c r="K14" i="1"/>
  <c r="K8" i="1"/>
  <c r="K11" i="1"/>
  <c r="K12" i="1" l="1"/>
  <c r="K10" i="1"/>
  <c r="K9" i="1"/>
  <c r="L12" i="1" l="1"/>
  <c r="M12" i="1"/>
  <c r="N12" i="1"/>
  <c r="O12" i="1"/>
  <c r="P12" i="1"/>
  <c r="Q12" i="1"/>
  <c r="R12" i="1"/>
  <c r="S12" i="1"/>
  <c r="T12" i="1"/>
  <c r="U12" i="1"/>
  <c r="V12" i="1"/>
  <c r="W12" i="1"/>
  <c r="L11" i="1"/>
  <c r="M11" i="1"/>
  <c r="N11" i="1"/>
  <c r="O11" i="1"/>
  <c r="P11" i="1"/>
  <c r="Q11" i="1"/>
  <c r="R11" i="1"/>
  <c r="S11" i="1"/>
  <c r="T11" i="1"/>
  <c r="U11" i="1"/>
  <c r="V11" i="1"/>
  <c r="W11" i="1"/>
  <c r="L10" i="1"/>
  <c r="M10" i="1"/>
  <c r="N10" i="1"/>
  <c r="O10" i="1"/>
  <c r="P10" i="1"/>
  <c r="Q10" i="1"/>
  <c r="R10" i="1"/>
  <c r="S10" i="1"/>
  <c r="T10" i="1"/>
  <c r="U10" i="1"/>
  <c r="V10" i="1"/>
  <c r="W10" i="1"/>
  <c r="L9" i="1"/>
  <c r="M9" i="1"/>
  <c r="N9" i="1"/>
  <c r="O9" i="1"/>
  <c r="P9" i="1"/>
  <c r="Q9" i="1"/>
  <c r="R9" i="1"/>
  <c r="S9" i="1"/>
  <c r="T9" i="1"/>
  <c r="U9" i="1"/>
  <c r="V9" i="1"/>
  <c r="W9" i="1"/>
  <c r="W8" i="1"/>
  <c r="L8" i="1"/>
  <c r="M8" i="1"/>
  <c r="N8" i="1"/>
  <c r="O8" i="1"/>
  <c r="P8" i="1"/>
  <c r="Q8" i="1"/>
  <c r="R8" i="1"/>
  <c r="S8" i="1"/>
  <c r="T8" i="1"/>
  <c r="U8" i="1"/>
  <c r="V8" i="1"/>
  <c r="P2" i="1"/>
  <c r="P4" i="1" s="1"/>
  <c r="P3" i="1"/>
</calcChain>
</file>

<file path=xl/sharedStrings.xml><?xml version="1.0" encoding="utf-8"?>
<sst xmlns="http://schemas.openxmlformats.org/spreadsheetml/2006/main" count="23" uniqueCount="23">
  <si>
    <t>Исходные данные</t>
  </si>
  <si>
    <t>Высота слоя, м</t>
  </si>
  <si>
    <t>Начальная температура материала, С</t>
  </si>
  <si>
    <t>Начальная температура газа, С</t>
  </si>
  <si>
    <t>Скорость газа на свободное сечение шахты, м/с</t>
  </si>
  <si>
    <t>Средняя теплоемкость газа, кДж/(м3*К)</t>
  </si>
  <si>
    <t>Расход материалов, кг/с</t>
  </si>
  <si>
    <t>Теплоемкость материалов, кДж/(кг*К)</t>
  </si>
  <si>
    <t>Объемный коэффициент теплоотдачи, Вт/(м3*К)</t>
  </si>
  <si>
    <t>Диаметр аппарата, м</t>
  </si>
  <si>
    <t>Расчет</t>
  </si>
  <si>
    <t>Отношение теплоемкосте потоков m</t>
  </si>
  <si>
    <t>Полная относительная высота слоя Y0</t>
  </si>
  <si>
    <t xml:space="preserve">Полная относительная высота слоя </t>
  </si>
  <si>
    <t>Координаты у, м</t>
  </si>
  <si>
    <t>Y</t>
  </si>
  <si>
    <t>1-exp</t>
  </si>
  <si>
    <t>1-mexp</t>
  </si>
  <si>
    <t>υ</t>
  </si>
  <si>
    <t>θ</t>
  </si>
  <si>
    <t>t</t>
  </si>
  <si>
    <t>T</t>
  </si>
  <si>
    <t>Разность температур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</si>
</sst>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4" fillId="7" borderId="0" applyNumberFormat="0" applyBorder="0" applyAlignment="0" applyProtection="0"/>
    <xf numFmtId="0" fontId="2" fillId="8" borderId="0" applyNumberFormat="0" applyBorder="0" applyAlignment="0" applyProtection="0"/>
  </cellStyleXfs>
  <cellXfs count="14">
    <xf numFmtId="0" fontId="0" fillId="0" borderId="0" xfId="0"/>
    <xf numFmtId="2" fontId="5" fillId="4" borderId="1" xfId="3" applyNumberFormat="1" applyFont="1" applyBorder="1"/>
    <xf numFmtId="164" fontId="5" fillId="7" borderId="1" xfId="6" applyNumberFormat="1" applyFont="1" applyBorder="1"/>
    <xf numFmtId="0" fontId="2" fillId="8" borderId="1" xfId="7" applyBorder="1"/>
    <xf numFmtId="164" fontId="2" fillId="8" borderId="1" xfId="7" applyNumberFormat="1" applyBorder="1"/>
    <xf numFmtId="164" fontId="0" fillId="0" borderId="0" xfId="0" applyNumberFormat="1"/>
    <xf numFmtId="0" fontId="3" fillId="2" borderId="1" xfId="1" applyBorder="1" applyAlignment="1">
      <alignment horizontal="left"/>
    </xf>
    <xf numFmtId="0" fontId="5" fillId="6" borderId="1" xfId="5" applyFont="1" applyBorder="1" applyAlignment="1">
      <alignment horizontal="center"/>
    </xf>
    <xf numFmtId="0" fontId="5" fillId="5" borderId="1" xfId="4" applyFont="1" applyBorder="1" applyAlignment="1">
      <alignment horizontal="left"/>
    </xf>
    <xf numFmtId="0" fontId="3" fillId="3" borderId="1" xfId="2" applyBorder="1" applyAlignment="1">
      <alignment horizontal="center"/>
    </xf>
    <xf numFmtId="0" fontId="1" fillId="2" borderId="1" xfId="1" applyFont="1" applyBorder="1" applyAlignment="1">
      <alignment horizontal="left"/>
    </xf>
    <xf numFmtId="0" fontId="2" fillId="8" borderId="1" xfId="7" applyBorder="1" applyAlignment="1">
      <alignment horizontal="center"/>
    </xf>
    <xf numFmtId="0" fontId="2" fillId="8" borderId="2" xfId="7" applyBorder="1" applyAlignment="1">
      <alignment horizontal="center"/>
    </xf>
    <xf numFmtId="0" fontId="2" fillId="8" borderId="3" xfId="7" applyBorder="1" applyAlignment="1">
      <alignment horizontal="center"/>
    </xf>
  </cellXfs>
  <cellStyles count="8">
    <cellStyle name="20% — акцент2" xfId="4" builtinId="34"/>
    <cellStyle name="20% — акцент3" xfId="7" builtinId="38"/>
    <cellStyle name="20% — акцент6" xfId="1" builtinId="50"/>
    <cellStyle name="40% — акцент2" xfId="5" builtinId="35"/>
    <cellStyle name="40% — акцент6" xfId="2" builtinId="51"/>
    <cellStyle name="60% — акцент2" xfId="6" builtinId="36"/>
    <cellStyle name="60% — акцент6" xfId="3" builtinId="5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температуры </a:t>
            </a:r>
            <a:r>
              <a:rPr lang="ru-RU" sz="1400" b="0" i="0" u="none" strike="noStrike" baseline="0">
                <a:effectLst/>
              </a:rPr>
              <a:t>окатышей и </a:t>
            </a:r>
            <a:r>
              <a:rPr lang="ru-RU" baseline="0"/>
              <a:t>газа  по высоте слоя</a:t>
            </a:r>
            <a:endParaRPr lang="ru-RU"/>
          </a:p>
        </c:rich>
      </c:tx>
      <c:layout>
        <c:manualLayout>
          <c:xMode val="edge"/>
          <c:yMode val="edge"/>
          <c:x val="0.23525979650464213"/>
          <c:y val="2.0833328451132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2994507240152139E-2"/>
          <c:y val="0.11038687889321361"/>
          <c:w val="0.91686139201832295"/>
          <c:h val="0.7937849658359191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Лист1!$K$7:$W$7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Лист1!$K$13:$W$13</c:f>
              <c:numCache>
                <c:formatCode>0.000</c:formatCode>
                <c:ptCount val="13"/>
                <c:pt idx="0">
                  <c:v>10</c:v>
                </c:pt>
                <c:pt idx="1">
                  <c:v>115.17676816232685</c:v>
                </c:pt>
                <c:pt idx="2">
                  <c:v>205.65120217794006</c:v>
                </c:pt>
                <c:pt idx="3">
                  <c:v>283.4784957282809</c:v>
                </c:pt>
                <c:pt idx="4">
                  <c:v>350.42655334559237</c:v>
                </c:pt>
                <c:pt idx="5">
                  <c:v>408.01614967187021</c:v>
                </c:pt>
                <c:pt idx="6">
                  <c:v>457.55547497958514</c:v>
                </c:pt>
                <c:pt idx="7">
                  <c:v>500.16985168122903</c:v>
                </c:pt>
                <c:pt idx="8">
                  <c:v>536.8272968601766</c:v>
                </c:pt>
                <c:pt idx="9">
                  <c:v>568.36051149465686</c:v>
                </c:pt>
                <c:pt idx="10">
                  <c:v>595.48579587632105</c:v>
                </c:pt>
                <c:pt idx="11">
                  <c:v>618.81932090112457</c:v>
                </c:pt>
                <c:pt idx="12">
                  <c:v>638.89112484693567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Лист1!$K$7:$W$7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Лист1!$K$14:$W$14</c:f>
              <c:numCache>
                <c:formatCode>0.000</c:formatCode>
                <c:ptCount val="13"/>
                <c:pt idx="0">
                  <c:v>77.670198181756206</c:v>
                </c:pt>
                <c:pt idx="1">
                  <c:v>173.3875592637381</c:v>
                </c:pt>
                <c:pt idx="2">
                  <c:v>255.72488737021536</c:v>
                </c:pt>
                <c:pt idx="3">
                  <c:v>326.5525358038899</c:v>
                </c:pt>
                <c:pt idx="4">
                  <c:v>387.47940698140565</c:v>
                </c:pt>
                <c:pt idx="5">
                  <c:v>439.88949984164975</c:v>
                </c:pt>
                <c:pt idx="6">
                  <c:v>484.97334840522228</c:v>
                </c:pt>
                <c:pt idx="7">
                  <c:v>523.75506563520526</c:v>
                </c:pt>
                <c:pt idx="8">
                  <c:v>557.11560692052944</c:v>
                </c:pt>
                <c:pt idx="9">
                  <c:v>585.81278162916738</c:v>
                </c:pt>
                <c:pt idx="10">
                  <c:v>610.49846730838544</c:v>
                </c:pt>
                <c:pt idx="11">
                  <c:v>631.73341756534307</c:v>
                </c:pt>
                <c:pt idx="12">
                  <c:v>650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95576"/>
        <c:axId val="328000672"/>
      </c:scatterChart>
      <c:valAx>
        <c:axId val="32799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000672"/>
        <c:crosses val="autoZero"/>
        <c:crossBetween val="midCat"/>
      </c:valAx>
      <c:valAx>
        <c:axId val="3280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99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Разность температур</a:t>
            </a:r>
            <a:r>
              <a:rPr lang="ru-RU" baseline="0"/>
              <a:t> окатышей и газа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3357462839552232E-2"/>
          <c:y val="0.10868864468864468"/>
          <c:w val="0.90397074885485662"/>
          <c:h val="0.782305442588907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Лист1!$K$7:$W$7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Лист1!$K$15:$W$15</c:f>
              <c:numCache>
                <c:formatCode>0.000</c:formatCode>
                <c:ptCount val="13"/>
                <c:pt idx="0">
                  <c:v>67.670198181756206</c:v>
                </c:pt>
                <c:pt idx="1">
                  <c:v>58.210791101411246</c:v>
                </c:pt>
                <c:pt idx="2">
                  <c:v>50.073685192275292</c:v>
                </c:pt>
                <c:pt idx="3">
                  <c:v>43.074040075608991</c:v>
                </c:pt>
                <c:pt idx="4">
                  <c:v>37.052853635813278</c:v>
                </c:pt>
                <c:pt idx="5">
                  <c:v>31.873350169779542</c:v>
                </c:pt>
                <c:pt idx="6">
                  <c:v>27.41787342563714</c:v>
                </c:pt>
                <c:pt idx="7">
                  <c:v>23.585213953976222</c:v>
                </c:pt>
                <c:pt idx="8">
                  <c:v>20.288310060352842</c:v>
                </c:pt>
                <c:pt idx="9">
                  <c:v>17.452270134510513</c:v>
                </c:pt>
                <c:pt idx="10">
                  <c:v>15.012671432064394</c:v>
                </c:pt>
                <c:pt idx="11">
                  <c:v>12.914096664218505</c:v>
                </c:pt>
                <c:pt idx="12">
                  <c:v>11.108875153064332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02632"/>
        <c:axId val="328003024"/>
      </c:scatterChart>
      <c:valAx>
        <c:axId val="32800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003024"/>
        <c:crosses val="autoZero"/>
        <c:crossBetween val="midCat"/>
      </c:valAx>
      <c:valAx>
        <c:axId val="3280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00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9524</xdr:rowOff>
    </xdr:from>
    <xdr:to>
      <xdr:col>13</xdr:col>
      <xdr:colOff>0</xdr:colOff>
      <xdr:row>39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9524</xdr:colOff>
      <xdr:row>16</xdr:row>
      <xdr:rowOff>9524</xdr:rowOff>
    </xdr:from>
    <xdr:to>
      <xdr:col>26</xdr:col>
      <xdr:colOff>19049</xdr:colOff>
      <xdr:row>39</xdr:row>
      <xdr:rowOff>180974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topLeftCell="A4" zoomScale="80" zoomScaleNormal="80" workbookViewId="0">
      <selection activeCell="K15" sqref="K15:W15"/>
    </sheetView>
  </sheetViews>
  <sheetFormatPr defaultRowHeight="14.4" x14ac:dyDescent="0.3"/>
  <cols>
    <col min="9" max="9" width="9.109375" customWidth="1"/>
    <col min="10" max="10" width="11.33203125" customWidth="1"/>
    <col min="16" max="16" width="10.5546875" bestFit="1" customWidth="1"/>
  </cols>
  <sheetData>
    <row r="1" spans="1:23" x14ac:dyDescent="0.3">
      <c r="A1" s="9" t="s">
        <v>0</v>
      </c>
      <c r="B1" s="9"/>
      <c r="C1" s="9"/>
      <c r="D1" s="9"/>
      <c r="E1" s="9"/>
      <c r="F1" s="9"/>
      <c r="G1" s="9"/>
      <c r="I1" s="7" t="s">
        <v>10</v>
      </c>
      <c r="J1" s="7"/>
      <c r="K1" s="7"/>
      <c r="L1" s="7"/>
      <c r="M1" s="7"/>
      <c r="N1" s="7"/>
      <c r="O1" s="7"/>
      <c r="P1" s="7"/>
    </row>
    <row r="2" spans="1:23" x14ac:dyDescent="0.3">
      <c r="A2" s="10" t="s">
        <v>1</v>
      </c>
      <c r="B2" s="6"/>
      <c r="C2" s="6"/>
      <c r="D2" s="6"/>
      <c r="E2" s="6"/>
      <c r="F2" s="6"/>
      <c r="G2" s="1">
        <v>6</v>
      </c>
      <c r="I2" s="8" t="s">
        <v>11</v>
      </c>
      <c r="J2" s="8"/>
      <c r="K2" s="8"/>
      <c r="L2" s="8"/>
      <c r="M2" s="8"/>
      <c r="N2" s="8"/>
      <c r="O2" s="8"/>
      <c r="P2" s="2">
        <f>(G8*G7)/(G6*G5*3.14*(G10/2)^2)</f>
        <v>0.91006182025154492</v>
      </c>
    </row>
    <row r="3" spans="1:23" x14ac:dyDescent="0.3">
      <c r="A3" s="6" t="s">
        <v>2</v>
      </c>
      <c r="B3" s="6"/>
      <c r="C3" s="6"/>
      <c r="D3" s="6"/>
      <c r="E3" s="6"/>
      <c r="F3" s="6"/>
      <c r="G3" s="1">
        <v>650</v>
      </c>
      <c r="I3" s="8" t="s">
        <v>12</v>
      </c>
      <c r="J3" s="8"/>
      <c r="K3" s="8"/>
      <c r="L3" s="8"/>
      <c r="M3" s="8"/>
      <c r="N3" s="8"/>
      <c r="O3" s="8"/>
      <c r="P3" s="2">
        <f>(G9*G2)/(G5*G6*1000)</f>
        <v>18.28358208955224</v>
      </c>
    </row>
    <row r="4" spans="1:23" x14ac:dyDescent="0.3">
      <c r="A4" s="6" t="s">
        <v>3</v>
      </c>
      <c r="B4" s="6"/>
      <c r="C4" s="6"/>
      <c r="D4" s="6"/>
      <c r="E4" s="6"/>
      <c r="F4" s="6"/>
      <c r="G4" s="1">
        <v>10</v>
      </c>
      <c r="I4" s="8" t="s">
        <v>13</v>
      </c>
      <c r="J4" s="8"/>
      <c r="K4" s="8"/>
      <c r="L4" s="8"/>
      <c r="M4" s="8"/>
      <c r="N4" s="8"/>
      <c r="O4" s="8"/>
      <c r="P4" s="2">
        <f>1-P2*EXP(((-(1-P2))*P3)/P2)</f>
        <v>0.85060243039940531</v>
      </c>
    </row>
    <row r="5" spans="1:23" x14ac:dyDescent="0.3">
      <c r="A5" s="6" t="s">
        <v>4</v>
      </c>
      <c r="B5" s="6"/>
      <c r="C5" s="6"/>
      <c r="D5" s="6"/>
      <c r="E5" s="6"/>
      <c r="F5" s="6"/>
      <c r="G5" s="1">
        <v>0.6</v>
      </c>
    </row>
    <row r="6" spans="1:23" x14ac:dyDescent="0.3">
      <c r="A6" s="6" t="s">
        <v>5</v>
      </c>
      <c r="B6" s="6"/>
      <c r="C6" s="6"/>
      <c r="D6" s="6"/>
      <c r="E6" s="6"/>
      <c r="F6" s="6"/>
      <c r="G6" s="1">
        <v>1.34</v>
      </c>
      <c r="I6" s="11"/>
      <c r="J6" s="11"/>
      <c r="K6" s="11" t="s">
        <v>14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x14ac:dyDescent="0.3">
      <c r="A7" s="6" t="s">
        <v>6</v>
      </c>
      <c r="B7" s="6"/>
      <c r="C7" s="6"/>
      <c r="D7" s="6"/>
      <c r="E7" s="6"/>
      <c r="F7" s="6"/>
      <c r="G7" s="1">
        <v>1.7</v>
      </c>
      <c r="I7" s="11"/>
      <c r="J7" s="11"/>
      <c r="K7" s="3">
        <v>0</v>
      </c>
      <c r="L7" s="3">
        <v>0.5</v>
      </c>
      <c r="M7" s="3">
        <v>1</v>
      </c>
      <c r="N7" s="3">
        <v>1.5</v>
      </c>
      <c r="O7" s="3">
        <v>2</v>
      </c>
      <c r="P7" s="3">
        <v>2.5</v>
      </c>
      <c r="Q7" s="3">
        <v>3</v>
      </c>
      <c r="R7" s="3">
        <v>3.5</v>
      </c>
      <c r="S7" s="3">
        <v>4</v>
      </c>
      <c r="T7" s="3">
        <v>4.5</v>
      </c>
      <c r="U7" s="3">
        <v>5</v>
      </c>
      <c r="V7" s="3">
        <v>5.5</v>
      </c>
      <c r="W7" s="3">
        <v>6</v>
      </c>
    </row>
    <row r="8" spans="1:23" x14ac:dyDescent="0.3">
      <c r="A8" s="6" t="s">
        <v>7</v>
      </c>
      <c r="B8" s="6"/>
      <c r="C8" s="6"/>
      <c r="D8" s="6"/>
      <c r="E8" s="6"/>
      <c r="F8" s="6"/>
      <c r="G8" s="1">
        <v>1.49</v>
      </c>
      <c r="I8" s="11" t="s">
        <v>15</v>
      </c>
      <c r="J8" s="11"/>
      <c r="K8" s="4">
        <f>($G$9*K7)/($G$5*$G$6*1000)</f>
        <v>0</v>
      </c>
      <c r="L8" s="4">
        <f t="shared" ref="L8:W8" si="0">($G$9*L7)/($G$5*$G$6*1000)</f>
        <v>1.5236318407960199</v>
      </c>
      <c r="M8" s="4">
        <f t="shared" si="0"/>
        <v>3.0472636815920398</v>
      </c>
      <c r="N8" s="4">
        <f t="shared" si="0"/>
        <v>4.5708955223880601</v>
      </c>
      <c r="O8" s="4">
        <f t="shared" si="0"/>
        <v>6.0945273631840795</v>
      </c>
      <c r="P8" s="4">
        <f t="shared" si="0"/>
        <v>7.6181592039800998</v>
      </c>
      <c r="Q8" s="4">
        <f t="shared" si="0"/>
        <v>9.1417910447761201</v>
      </c>
      <c r="R8" s="4">
        <f t="shared" si="0"/>
        <v>10.66542288557214</v>
      </c>
      <c r="S8" s="4">
        <f t="shared" si="0"/>
        <v>12.189054726368159</v>
      </c>
      <c r="T8" s="4">
        <f t="shared" si="0"/>
        <v>13.712686567164178</v>
      </c>
      <c r="U8" s="4">
        <f t="shared" si="0"/>
        <v>15.2363184079602</v>
      </c>
      <c r="V8" s="4">
        <f t="shared" si="0"/>
        <v>16.759950248756219</v>
      </c>
      <c r="W8" s="4">
        <f t="shared" si="0"/>
        <v>18.28358208955224</v>
      </c>
    </row>
    <row r="9" spans="1:23" ht="15" customHeight="1" x14ac:dyDescent="0.3">
      <c r="A9" s="6" t="s">
        <v>8</v>
      </c>
      <c r="B9" s="6"/>
      <c r="C9" s="6"/>
      <c r="D9" s="6"/>
      <c r="E9" s="6"/>
      <c r="F9" s="6"/>
      <c r="G9" s="1">
        <v>2450</v>
      </c>
      <c r="I9" s="12" t="s">
        <v>16</v>
      </c>
      <c r="J9" s="13"/>
      <c r="K9" s="4">
        <f>1-EXP((($P$2-1)*K8)/$P$2)</f>
        <v>0</v>
      </c>
      <c r="L9" s="4">
        <f t="shared" ref="L9:W9" si="1">1-EXP((($P$2-1)*L8)/$P$2)</f>
        <v>0.13978689784442189</v>
      </c>
      <c r="M9" s="4">
        <f t="shared" si="1"/>
        <v>0.26003341887987697</v>
      </c>
      <c r="N9" s="4">
        <f t="shared" si="1"/>
        <v>0.36347105176320171</v>
      </c>
      <c r="O9" s="4">
        <f t="shared" si="1"/>
        <v>0.45244945882539633</v>
      </c>
      <c r="P9" s="4">
        <f t="shared" si="1"/>
        <v>0.52898985038922852</v>
      </c>
      <c r="Q9" s="4">
        <f t="shared" si="1"/>
        <v>0.59483089805655531</v>
      </c>
      <c r="R9" s="4">
        <f t="shared" si="1"/>
        <v>0.65146822991963971</v>
      </c>
      <c r="S9" s="4">
        <f t="shared" si="1"/>
        <v>0.70018840485939871</v>
      </c>
      <c r="T9" s="4">
        <f t="shared" si="1"/>
        <v>0.74209813768189092</v>
      </c>
      <c r="U9" s="4">
        <f t="shared" si="1"/>
        <v>0.77814943896363875</v>
      </c>
      <c r="V9" s="4">
        <f t="shared" si="1"/>
        <v>0.80916124067595629</v>
      </c>
      <c r="W9" s="4">
        <f t="shared" si="1"/>
        <v>0.8358379988303426</v>
      </c>
    </row>
    <row r="10" spans="1:23" ht="15.75" customHeight="1" x14ac:dyDescent="0.3">
      <c r="A10" s="6" t="s">
        <v>9</v>
      </c>
      <c r="B10" s="6"/>
      <c r="C10" s="6"/>
      <c r="D10" s="6"/>
      <c r="E10" s="6"/>
      <c r="F10" s="6"/>
      <c r="G10" s="1">
        <v>2.1</v>
      </c>
      <c r="I10" s="12" t="s">
        <v>17</v>
      </c>
      <c r="J10" s="13"/>
      <c r="K10" s="4">
        <f>1-$P$2*EXP((($P$2-1)*K8)/$P$2)</f>
        <v>8.9938179748455083E-2</v>
      </c>
      <c r="L10" s="4">
        <f t="shared" ref="L10:W10" si="2">1-$P$2*EXP((($P$2-1)*L8)/$P$2)</f>
        <v>0.2171528984480664</v>
      </c>
      <c r="M10" s="4">
        <f t="shared" si="2"/>
        <v>0.32658466626050831</v>
      </c>
      <c r="N10" s="4">
        <f t="shared" si="2"/>
        <v>0.42071930672481794</v>
      </c>
      <c r="O10" s="4">
        <f t="shared" si="2"/>
        <v>0.50169515781892171</v>
      </c>
      <c r="P10" s="4">
        <f t="shared" si="2"/>
        <v>0.57135164588826881</v>
      </c>
      <c r="Q10" s="4">
        <f t="shared" si="2"/>
        <v>0.63127106957566492</v>
      </c>
      <c r="R10" s="4">
        <f t="shared" si="2"/>
        <v>0.6828145429051744</v>
      </c>
      <c r="S10" s="4">
        <f t="shared" si="2"/>
        <v>0.72715291399382509</v>
      </c>
      <c r="T10" s="4">
        <f t="shared" si="2"/>
        <v>0.76529336173251838</v>
      </c>
      <c r="U10" s="4">
        <f t="shared" si="2"/>
        <v>0.79810227459942262</v>
      </c>
      <c r="V10" s="4">
        <f t="shared" si="2"/>
        <v>0.82632493131501428</v>
      </c>
      <c r="W10" s="4">
        <f t="shared" si="2"/>
        <v>0.85060243039940531</v>
      </c>
    </row>
    <row r="11" spans="1:23" x14ac:dyDescent="0.3">
      <c r="I11" s="12" t="s">
        <v>18</v>
      </c>
      <c r="J11" s="13"/>
      <c r="K11" s="4">
        <f>K9/(1-$P$2*EXP((($P$2-1)*$P$3)/$P$2))</f>
        <v>0</v>
      </c>
      <c r="L11" s="4">
        <f t="shared" ref="L11:W11" si="3">L9/(1-$P$2*EXP((($P$2-1)*$P$3)/$P$2))</f>
        <v>0.1643387002536357</v>
      </c>
      <c r="M11" s="4">
        <f t="shared" si="3"/>
        <v>0.30570500340303136</v>
      </c>
      <c r="N11" s="4">
        <f t="shared" si="3"/>
        <v>0.42731014957543889</v>
      </c>
      <c r="O11" s="4">
        <f t="shared" si="3"/>
        <v>0.53191648960248805</v>
      </c>
      <c r="P11" s="4">
        <f t="shared" si="3"/>
        <v>0.6219002338622972</v>
      </c>
      <c r="Q11" s="4">
        <f t="shared" si="3"/>
        <v>0.69930542965560183</v>
      </c>
      <c r="R11" s="4">
        <f t="shared" si="3"/>
        <v>0.76589039325192032</v>
      </c>
      <c r="S11" s="4">
        <f t="shared" si="3"/>
        <v>0.82316765134402592</v>
      </c>
      <c r="T11" s="4">
        <f t="shared" si="3"/>
        <v>0.87243829921040128</v>
      </c>
      <c r="U11" s="4">
        <f t="shared" si="3"/>
        <v>0.91482155605675164</v>
      </c>
      <c r="V11" s="4">
        <f t="shared" si="3"/>
        <v>0.95128018890800714</v>
      </c>
      <c r="W11" s="4">
        <f t="shared" si="3"/>
        <v>0.98264238257333691</v>
      </c>
    </row>
    <row r="12" spans="1:23" x14ac:dyDescent="0.3">
      <c r="I12" s="12" t="s">
        <v>19</v>
      </c>
      <c r="J12" s="13"/>
      <c r="K12" s="4">
        <f>K10/(1-$P$2*EXP((($P$2-1)*$P$3)/$P$2))</f>
        <v>0.10573468465899408</v>
      </c>
      <c r="L12" s="4">
        <f t="shared" ref="L12:W12" si="4">L10/(1-$P$2*EXP((($P$2-1)*$P$3)/$P$2))</f>
        <v>0.25529306134959079</v>
      </c>
      <c r="M12" s="4">
        <f t="shared" si="4"/>
        <v>0.38394513651596152</v>
      </c>
      <c r="N12" s="4">
        <f t="shared" si="4"/>
        <v>0.49461333719357792</v>
      </c>
      <c r="O12" s="4">
        <f t="shared" si="4"/>
        <v>0.58981157340844637</v>
      </c>
      <c r="P12" s="4">
        <f t="shared" si="4"/>
        <v>0.67170234350257774</v>
      </c>
      <c r="Q12" s="4">
        <f t="shared" si="4"/>
        <v>0.74214585688315982</v>
      </c>
      <c r="R12" s="4">
        <f t="shared" si="4"/>
        <v>0.8027422900550083</v>
      </c>
      <c r="S12" s="4">
        <f t="shared" si="4"/>
        <v>0.85486813581332732</v>
      </c>
      <c r="T12" s="4">
        <f t="shared" si="4"/>
        <v>0.89970747129557394</v>
      </c>
      <c r="U12" s="4">
        <f t="shared" si="4"/>
        <v>0.93827885516935228</v>
      </c>
      <c r="V12" s="4">
        <f t="shared" si="4"/>
        <v>0.97145846494584853</v>
      </c>
      <c r="W12" s="4">
        <f t="shared" si="4"/>
        <v>1</v>
      </c>
    </row>
    <row r="13" spans="1:23" x14ac:dyDescent="0.3">
      <c r="I13" s="12" t="s">
        <v>20</v>
      </c>
      <c r="J13" s="13"/>
      <c r="K13" s="4">
        <f>$G$4+($G$3-$G$4)*K11</f>
        <v>10</v>
      </c>
      <c r="L13" s="4">
        <f t="shared" ref="L13:W13" si="5">$G$4+($G$3-$G$4)*L11</f>
        <v>115.17676816232685</v>
      </c>
      <c r="M13" s="4">
        <f t="shared" si="5"/>
        <v>205.65120217794006</v>
      </c>
      <c r="N13" s="4">
        <f t="shared" si="5"/>
        <v>283.4784957282809</v>
      </c>
      <c r="O13" s="4">
        <f t="shared" si="5"/>
        <v>350.42655334559237</v>
      </c>
      <c r="P13" s="4">
        <f t="shared" si="5"/>
        <v>408.01614967187021</v>
      </c>
      <c r="Q13" s="4">
        <f t="shared" si="5"/>
        <v>457.55547497958514</v>
      </c>
      <c r="R13" s="4">
        <f t="shared" si="5"/>
        <v>500.16985168122903</v>
      </c>
      <c r="S13" s="4">
        <f t="shared" si="5"/>
        <v>536.8272968601766</v>
      </c>
      <c r="T13" s="4">
        <f t="shared" si="5"/>
        <v>568.36051149465686</v>
      </c>
      <c r="U13" s="4">
        <f t="shared" si="5"/>
        <v>595.48579587632105</v>
      </c>
      <c r="V13" s="4">
        <f t="shared" si="5"/>
        <v>618.81932090112457</v>
      </c>
      <c r="W13" s="4">
        <f t="shared" si="5"/>
        <v>638.89112484693567</v>
      </c>
    </row>
    <row r="14" spans="1:23" x14ac:dyDescent="0.3">
      <c r="I14" s="12" t="s">
        <v>21</v>
      </c>
      <c r="J14" s="13"/>
      <c r="K14" s="4">
        <f>$G$4+($G$3-$G$4)*K12</f>
        <v>77.670198181756206</v>
      </c>
      <c r="L14" s="4">
        <f t="shared" ref="L14:W14" si="6">$G$4+($G$3-$G$4)*L12</f>
        <v>173.3875592637381</v>
      </c>
      <c r="M14" s="4">
        <f t="shared" si="6"/>
        <v>255.72488737021536</v>
      </c>
      <c r="N14" s="4">
        <f t="shared" si="6"/>
        <v>326.5525358038899</v>
      </c>
      <c r="O14" s="4">
        <f t="shared" si="6"/>
        <v>387.47940698140565</v>
      </c>
      <c r="P14" s="4">
        <f t="shared" si="6"/>
        <v>439.88949984164975</v>
      </c>
      <c r="Q14" s="4">
        <f t="shared" si="6"/>
        <v>484.97334840522228</v>
      </c>
      <c r="R14" s="4">
        <f t="shared" si="6"/>
        <v>523.75506563520526</v>
      </c>
      <c r="S14" s="4">
        <f t="shared" si="6"/>
        <v>557.11560692052944</v>
      </c>
      <c r="T14" s="4">
        <f t="shared" si="6"/>
        <v>585.81278162916738</v>
      </c>
      <c r="U14" s="4">
        <f t="shared" si="6"/>
        <v>610.49846730838544</v>
      </c>
      <c r="V14" s="4">
        <f t="shared" si="6"/>
        <v>631.73341756534307</v>
      </c>
      <c r="W14" s="4">
        <f t="shared" si="6"/>
        <v>650</v>
      </c>
    </row>
    <row r="15" spans="1:23" x14ac:dyDescent="0.3">
      <c r="I15" s="12" t="s">
        <v>22</v>
      </c>
      <c r="J15" s="13"/>
      <c r="K15" s="4">
        <f>K14-K13</f>
        <v>67.670198181756206</v>
      </c>
      <c r="L15" s="4">
        <f t="shared" ref="L15:W15" si="7">L14-L13</f>
        <v>58.210791101411246</v>
      </c>
      <c r="M15" s="4">
        <f t="shared" si="7"/>
        <v>50.073685192275292</v>
      </c>
      <c r="N15" s="4">
        <f t="shared" si="7"/>
        <v>43.074040075608991</v>
      </c>
      <c r="O15" s="4">
        <f t="shared" si="7"/>
        <v>37.052853635813278</v>
      </c>
      <c r="P15" s="4">
        <f t="shared" si="7"/>
        <v>31.873350169779542</v>
      </c>
      <c r="Q15" s="4">
        <f t="shared" si="7"/>
        <v>27.41787342563714</v>
      </c>
      <c r="R15" s="4">
        <f t="shared" si="7"/>
        <v>23.585213953976222</v>
      </c>
      <c r="S15" s="4">
        <f t="shared" si="7"/>
        <v>20.288310060352842</v>
      </c>
      <c r="T15" s="4">
        <f t="shared" si="7"/>
        <v>17.452270134510513</v>
      </c>
      <c r="U15" s="4">
        <f t="shared" si="7"/>
        <v>15.012671432064394</v>
      </c>
      <c r="V15" s="4">
        <f t="shared" si="7"/>
        <v>12.914096664218505</v>
      </c>
      <c r="W15" s="4">
        <f t="shared" si="7"/>
        <v>11.108875153064332</v>
      </c>
    </row>
    <row r="16" spans="1:23" x14ac:dyDescent="0.3"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</sheetData>
  <mergeCells count="24">
    <mergeCell ref="I13:J13"/>
    <mergeCell ref="I14:J14"/>
    <mergeCell ref="I15:J15"/>
    <mergeCell ref="I6:J7"/>
    <mergeCell ref="I9:J9"/>
    <mergeCell ref="I10:J10"/>
    <mergeCell ref="I11:J11"/>
    <mergeCell ref="I12:J12"/>
    <mergeCell ref="A7:F7"/>
    <mergeCell ref="A8:F8"/>
    <mergeCell ref="A9:F9"/>
    <mergeCell ref="A10:F10"/>
    <mergeCell ref="I1:P1"/>
    <mergeCell ref="I2:O2"/>
    <mergeCell ref="I3:O3"/>
    <mergeCell ref="I4:O4"/>
    <mergeCell ref="A1:G1"/>
    <mergeCell ref="A2:F2"/>
    <mergeCell ref="A3:F3"/>
    <mergeCell ref="A4:F4"/>
    <mergeCell ref="A5:F5"/>
    <mergeCell ref="A6:F6"/>
    <mergeCell ref="K6:W6"/>
    <mergeCell ref="I8:J8"/>
  </mergeCells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2022-01-19T18:57:55Z</dcterms:modified>
</cp:coreProperties>
</file>