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BF847361-F93F-49D7-8170-31BD3E9D593B}" xr6:coauthVersionLast="47" xr6:coauthVersionMax="47" xr10:uidLastSave="{00000000-0000-0000-0000-000000000000}"/>
  <bookViews>
    <workbookView xWindow="-108" yWindow="-108" windowWidth="23256" windowHeight="12456" xr2:uid="{59ADC641-6389-4BA7-AC94-21AE1F529BC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1" i="1" l="1"/>
  <c r="R9" i="1"/>
  <c r="O23" i="1"/>
  <c r="O24" i="1"/>
  <c r="O25" i="1"/>
  <c r="O26" i="1"/>
  <c r="O27" i="1"/>
  <c r="O28" i="1"/>
  <c r="O22" i="1"/>
  <c r="O13" i="1"/>
  <c r="O14" i="1"/>
  <c r="O15" i="1"/>
  <c r="O16" i="1"/>
  <c r="O17" i="1"/>
  <c r="O18" i="1"/>
  <c r="O12" i="1"/>
  <c r="O3" i="1"/>
  <c r="O4" i="1"/>
  <c r="O5" i="1"/>
  <c r="O6" i="1"/>
  <c r="O7" i="1"/>
  <c r="O8" i="1"/>
  <c r="O2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M18" i="1"/>
  <c r="M17" i="1"/>
  <c r="M16" i="1"/>
  <c r="M15" i="1"/>
  <c r="M14" i="1"/>
  <c r="M13" i="1"/>
  <c r="M12" i="1"/>
  <c r="N18" i="1"/>
  <c r="N17" i="1"/>
  <c r="N16" i="1"/>
  <c r="N15" i="1"/>
  <c r="N14" i="1"/>
  <c r="N13" i="1"/>
  <c r="N12" i="1"/>
  <c r="K28" i="1"/>
  <c r="K27" i="1"/>
  <c r="K26" i="1"/>
  <c r="K25" i="1"/>
  <c r="K24" i="1"/>
  <c r="K23" i="1"/>
  <c r="K22" i="1"/>
  <c r="K13" i="1"/>
  <c r="K14" i="1"/>
  <c r="K15" i="1"/>
  <c r="K16" i="1"/>
  <c r="K17" i="1"/>
  <c r="K18" i="1"/>
  <c r="K12" i="1"/>
  <c r="M3" i="1"/>
  <c r="M4" i="1"/>
  <c r="M5" i="1"/>
  <c r="M6" i="1"/>
  <c r="M7" i="1"/>
  <c r="M8" i="1"/>
  <c r="M2" i="1"/>
  <c r="K3" i="1"/>
  <c r="K4" i="1"/>
  <c r="K5" i="1"/>
  <c r="K6" i="1"/>
  <c r="K7" i="1"/>
  <c r="K8" i="1"/>
  <c r="B29" i="1"/>
  <c r="E28" i="1"/>
  <c r="D28" i="1"/>
  <c r="E27" i="1"/>
  <c r="D27" i="1"/>
  <c r="E26" i="1"/>
  <c r="D26" i="1"/>
  <c r="E25" i="1"/>
  <c r="D25" i="1"/>
  <c r="E24" i="1"/>
  <c r="D24" i="1"/>
  <c r="D23" i="1"/>
  <c r="F23" i="1" s="1"/>
  <c r="G23" i="1" s="1"/>
  <c r="H23" i="1" s="1"/>
  <c r="D22" i="1"/>
  <c r="F22" i="1" s="1"/>
  <c r="B19" i="1"/>
  <c r="E18" i="1"/>
  <c r="D18" i="1"/>
  <c r="E17" i="1"/>
  <c r="D17" i="1"/>
  <c r="E16" i="1"/>
  <c r="D16" i="1"/>
  <c r="E15" i="1"/>
  <c r="D15" i="1"/>
  <c r="E14" i="1"/>
  <c r="D14" i="1"/>
  <c r="D13" i="1"/>
  <c r="F13" i="1" s="1"/>
  <c r="D12" i="1"/>
  <c r="F12" i="1" s="1"/>
  <c r="G12" i="1" s="1"/>
  <c r="H12" i="1" s="1"/>
  <c r="E4" i="1"/>
  <c r="E5" i="1"/>
  <c r="E6" i="1"/>
  <c r="E7" i="1"/>
  <c r="E8" i="1"/>
  <c r="D4" i="1"/>
  <c r="D5" i="1"/>
  <c r="D6" i="1"/>
  <c r="D7" i="1"/>
  <c r="D8" i="1"/>
  <c r="D2" i="1"/>
  <c r="D3" i="1"/>
  <c r="F3" i="1" s="1"/>
  <c r="B9" i="1"/>
  <c r="N3" i="1"/>
  <c r="N4" i="1"/>
  <c r="N5" i="1"/>
  <c r="N6" i="1"/>
  <c r="N7" i="1"/>
  <c r="N8" i="1"/>
  <c r="N2" i="1"/>
  <c r="K2" i="1"/>
  <c r="O9" i="1" l="1"/>
  <c r="K19" i="1"/>
  <c r="F16" i="1"/>
  <c r="G16" i="1" s="1"/>
  <c r="M19" i="1"/>
  <c r="M29" i="1"/>
  <c r="N29" i="1"/>
  <c r="F26" i="1"/>
  <c r="G26" i="1" s="1"/>
  <c r="H26" i="1" s="1"/>
  <c r="I26" i="1" s="1"/>
  <c r="L26" i="1" s="1"/>
  <c r="O19" i="1"/>
  <c r="N19" i="1"/>
  <c r="O29" i="1"/>
  <c r="F4" i="1"/>
  <c r="G4" i="1" s="1"/>
  <c r="F18" i="1"/>
  <c r="G18" i="1" s="1"/>
  <c r="K29" i="1"/>
  <c r="F24" i="1"/>
  <c r="G24" i="1" s="1"/>
  <c r="H24" i="1" s="1"/>
  <c r="I24" i="1" s="1"/>
  <c r="L24" i="1" s="1"/>
  <c r="F27" i="1"/>
  <c r="G27" i="1" s="1"/>
  <c r="H27" i="1" s="1"/>
  <c r="I27" i="1" s="1"/>
  <c r="L27" i="1" s="1"/>
  <c r="F25" i="1"/>
  <c r="G25" i="1" s="1"/>
  <c r="H25" i="1" s="1"/>
  <c r="I25" i="1" s="1"/>
  <c r="L25" i="1" s="1"/>
  <c r="F28" i="1"/>
  <c r="G28" i="1" s="1"/>
  <c r="H28" i="1" s="1"/>
  <c r="I28" i="1" s="1"/>
  <c r="L28" i="1" s="1"/>
  <c r="H16" i="1"/>
  <c r="I16" i="1" s="1"/>
  <c r="L16" i="1" s="1"/>
  <c r="F14" i="1"/>
  <c r="G14" i="1" s="1"/>
  <c r="F15" i="1"/>
  <c r="G15" i="1" s="1"/>
  <c r="I12" i="1"/>
  <c r="L12" i="1" s="1"/>
  <c r="I23" i="1"/>
  <c r="L23" i="1" s="1"/>
  <c r="G22" i="1"/>
  <c r="F17" i="1"/>
  <c r="G17" i="1" s="1"/>
  <c r="G13" i="1"/>
  <c r="F8" i="1"/>
  <c r="G8" i="1" s="1"/>
  <c r="F7" i="1"/>
  <c r="G7" i="1" s="1"/>
  <c r="F6" i="1"/>
  <c r="G6" i="1" s="1"/>
  <c r="F5" i="1"/>
  <c r="G5" i="1" s="1"/>
  <c r="F2" i="1"/>
  <c r="G2" i="1" s="1"/>
  <c r="G3" i="1"/>
  <c r="M9" i="1"/>
  <c r="N9" i="1"/>
  <c r="K9" i="1"/>
  <c r="N30" i="1" l="1"/>
  <c r="D37" i="1" s="1"/>
  <c r="O30" i="1"/>
  <c r="D36" i="1" s="1"/>
  <c r="M30" i="1"/>
  <c r="D38" i="1" s="1"/>
  <c r="D32" i="1"/>
  <c r="K30" i="1"/>
  <c r="H15" i="1"/>
  <c r="I15" i="1" s="1"/>
  <c r="L15" i="1" s="1"/>
  <c r="H13" i="1"/>
  <c r="I13" i="1" s="1"/>
  <c r="L13" i="1" s="1"/>
  <c r="H14" i="1"/>
  <c r="I14" i="1" s="1"/>
  <c r="L14" i="1" s="1"/>
  <c r="H22" i="1"/>
  <c r="I22" i="1" s="1"/>
  <c r="H18" i="1"/>
  <c r="I18" i="1" s="1"/>
  <c r="L18" i="1" s="1"/>
  <c r="H17" i="1"/>
  <c r="I17" i="1" s="1"/>
  <c r="L17" i="1" s="1"/>
  <c r="H7" i="1"/>
  <c r="I7" i="1" s="1"/>
  <c r="L7" i="1" s="1"/>
  <c r="H6" i="1"/>
  <c r="I6" i="1" s="1"/>
  <c r="L6" i="1" s="1"/>
  <c r="H8" i="1"/>
  <c r="I8" i="1" s="1"/>
  <c r="L8" i="1" s="1"/>
  <c r="H5" i="1"/>
  <c r="I5" i="1" s="1"/>
  <c r="L5" i="1" s="1"/>
  <c r="H4" i="1"/>
  <c r="I4" i="1" s="1"/>
  <c r="L4" i="1" s="1"/>
  <c r="H3" i="1"/>
  <c r="I3" i="1" s="1"/>
  <c r="L3" i="1" s="1"/>
  <c r="H2" i="1"/>
  <c r="I2" i="1" s="1"/>
  <c r="L2" i="1" s="1"/>
  <c r="D39" i="1" l="1"/>
  <c r="L19" i="1"/>
  <c r="R19" i="1" s="1"/>
  <c r="L9" i="1"/>
  <c r="I19" i="1"/>
  <c r="I29" i="1"/>
  <c r="L22" i="1"/>
  <c r="L29" i="1" s="1"/>
  <c r="R29" i="1" s="1"/>
  <c r="I9" i="1"/>
  <c r="I30" i="1" l="1"/>
  <c r="L30" i="1"/>
  <c r="D33" i="1" s="1"/>
</calcChain>
</file>

<file path=xl/sharedStrings.xml><?xml version="1.0" encoding="utf-8"?>
<sst xmlns="http://schemas.openxmlformats.org/spreadsheetml/2006/main" count="59" uniqueCount="31">
  <si>
    <t>الفئة السعرية</t>
  </si>
  <si>
    <t>عدد السيارات</t>
  </si>
  <si>
    <t>الدفعة الأولى</t>
  </si>
  <si>
    <t>سعر البيع بالتقسيط</t>
  </si>
  <si>
    <t>كم نقدر نشتري</t>
  </si>
  <si>
    <t>تكلفه التتبع</t>
  </si>
  <si>
    <t>توزيع الراتب</t>
  </si>
  <si>
    <t>توزيع الايجار</t>
  </si>
  <si>
    <t>تكلفه عقد ضامن 50 للعقد</t>
  </si>
  <si>
    <t>رواتب</t>
  </si>
  <si>
    <t>ايجار</t>
  </si>
  <si>
    <t>تكلفه الفحص</t>
  </si>
  <si>
    <t>تكلفه عقود البيع</t>
  </si>
  <si>
    <r>
      <t>القسط الشهري</t>
    </r>
    <r>
      <rPr>
        <sz val="11"/>
        <color theme="1"/>
        <rFont val="Arial"/>
        <family val="2"/>
      </rPr>
      <t xml:space="preserve"> /</t>
    </r>
    <r>
      <rPr>
        <sz val="11"/>
        <color theme="1"/>
        <rFont val="Cambria"/>
        <family val="1"/>
      </rPr>
      <t xml:space="preserve"> 12</t>
    </r>
  </si>
  <si>
    <t>الدخل الشهري</t>
  </si>
  <si>
    <t>نسبه الدفعه الأولى</t>
  </si>
  <si>
    <r>
      <t>القسط الشهري</t>
    </r>
    <r>
      <rPr>
        <sz val="11"/>
        <color theme="1"/>
        <rFont val="Arial"/>
        <family val="2"/>
      </rPr>
      <t xml:space="preserve"> /</t>
    </r>
    <r>
      <rPr>
        <sz val="11"/>
        <color theme="1"/>
        <rFont val="Cambria"/>
        <family val="1"/>
      </rPr>
      <t xml:space="preserve"> 24</t>
    </r>
  </si>
  <si>
    <r>
      <t xml:space="preserve">الربح بعد سنة </t>
    </r>
    <r>
      <rPr>
        <sz val="11"/>
        <color rgb="FFFF0000"/>
        <rFont val="Cambria"/>
        <family val="1"/>
      </rPr>
      <t>30%</t>
    </r>
  </si>
  <si>
    <r>
      <t>القسط الشهري</t>
    </r>
    <r>
      <rPr>
        <sz val="11"/>
        <color theme="1"/>
        <rFont val="Arial"/>
        <family val="2"/>
      </rPr>
      <t xml:space="preserve"> /</t>
    </r>
    <r>
      <rPr>
        <sz val="11"/>
        <color theme="1"/>
        <rFont val="Cambria"/>
        <family val="1"/>
      </rPr>
      <t xml:space="preserve"> 36</t>
    </r>
  </si>
  <si>
    <t>دفعة أخيرة</t>
  </si>
  <si>
    <r>
      <t xml:space="preserve">الربح بعد سنة </t>
    </r>
    <r>
      <rPr>
        <sz val="11"/>
        <color rgb="FFFF0000"/>
        <rFont val="Cambria"/>
        <family val="1"/>
      </rPr>
      <t>50%</t>
    </r>
  </si>
  <si>
    <r>
      <t xml:space="preserve">الربح بعد سنة </t>
    </r>
    <r>
      <rPr>
        <sz val="11"/>
        <color rgb="FFFF0000"/>
        <rFont val="Cambria"/>
        <family val="1"/>
      </rPr>
      <t>65%</t>
    </r>
  </si>
  <si>
    <t>الدخل السنوي</t>
  </si>
  <si>
    <t>تكلفه المشتريات</t>
  </si>
  <si>
    <t>تكلفه التتبع 25 شهريا</t>
  </si>
  <si>
    <t>تكلفه الفحص الفني 300 ريال</t>
  </si>
  <si>
    <t>دخل شهري</t>
  </si>
  <si>
    <t>الفرق</t>
  </si>
  <si>
    <t>تكلفة الدخل خلال السنه الأولى</t>
  </si>
  <si>
    <t xml:space="preserve">الدخل السنوي </t>
  </si>
  <si>
    <t>تكاليف التشغيل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</si>
</sst>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sz val="11"/>
      <color theme="1"/>
      <name val="Cambria"/>
      <family val="1"/>
    </font>
    <font>
      <sz val="11"/>
      <color theme="1"/>
      <name val="Arial"/>
      <family val="2"/>
    </font>
    <font>
      <sz val="11"/>
      <color rgb="FF0000FF"/>
      <name val="Cambria"/>
      <family val="1"/>
    </font>
    <font>
      <sz val="11"/>
      <color rgb="FFFF0000"/>
      <name val="Cambria"/>
      <family val="1"/>
    </font>
    <font>
      <sz val="11"/>
      <color rgb="FFFF00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8999908444471571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center" vertical="center" wrapText="1" readingOrder="2"/>
    </xf>
    <xf numFmtId="9" fontId="1" fillId="0" borderId="1" xfId="0" applyNumberFormat="1" applyFont="1" applyBorder="1" applyAlignment="1">
      <alignment horizontal="center" vertical="center" wrapText="1" readingOrder="2"/>
    </xf>
    <xf numFmtId="3" fontId="1" fillId="0" borderId="1" xfId="0" applyNumberFormat="1" applyFont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 readingOrder="2"/>
    </xf>
    <xf numFmtId="3" fontId="0" fillId="0" borderId="0" xfId="0" applyNumberFormat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0" borderId="0" xfId="0" applyNumberFormat="1"/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3" borderId="1" xfId="0" applyFont="1" applyFill="1" applyBorder="1" applyAlignment="1">
      <alignment horizontal="center" vertical="center" wrapText="1" readingOrder="2"/>
    </xf>
    <xf numFmtId="3" fontId="3" fillId="3" borderId="1" xfId="0" applyNumberFormat="1" applyFont="1" applyFill="1" applyBorder="1" applyAlignment="1">
      <alignment horizontal="center" vertical="center" wrapText="1" readingOrder="2"/>
    </xf>
    <xf numFmtId="0" fontId="1" fillId="0" borderId="1" xfId="0" applyFont="1" applyFill="1" applyBorder="1" applyAlignment="1">
      <alignment horizontal="center" vertical="center" wrapText="1" readingOrder="2"/>
    </xf>
    <xf numFmtId="0" fontId="1" fillId="4" borderId="1" xfId="0" applyFont="1" applyFill="1" applyBorder="1" applyAlignment="1">
      <alignment horizontal="center" vertical="center" wrapText="1" readingOrder="2"/>
    </xf>
    <xf numFmtId="0" fontId="2" fillId="4" borderId="1" xfId="0" applyFont="1" applyFill="1" applyBorder="1" applyAlignment="1">
      <alignment horizontal="center" vertical="center" wrapText="1" readingOrder="2"/>
    </xf>
    <xf numFmtId="3" fontId="1" fillId="4" borderId="1" xfId="0" applyNumberFormat="1" applyFont="1" applyFill="1" applyBorder="1" applyAlignment="1">
      <alignment horizontal="center" vertical="center" wrapText="1" readingOrder="2"/>
    </xf>
    <xf numFmtId="3" fontId="3" fillId="4" borderId="1" xfId="0" applyNumberFormat="1" applyFont="1" applyFill="1" applyBorder="1" applyAlignment="1">
      <alignment horizontal="center" vertical="center" wrapText="1" readingOrder="2"/>
    </xf>
    <xf numFmtId="3" fontId="0" fillId="0" borderId="1" xfId="0" applyNumberFormat="1" applyFill="1" applyBorder="1" applyAlignment="1">
      <alignment horizontal="center"/>
    </xf>
    <xf numFmtId="3" fontId="0" fillId="0" borderId="0" xfId="0" applyNumberFormat="1" applyFill="1" applyAlignment="1">
      <alignment horizontal="center"/>
    </xf>
    <xf numFmtId="3" fontId="0" fillId="3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3" fontId="0" fillId="4" borderId="0" xfId="0" applyNumberFormat="1" applyFill="1" applyAlignment="1">
      <alignment horizontal="center"/>
    </xf>
    <xf numFmtId="3" fontId="5" fillId="0" borderId="0" xfId="0" applyNumberFormat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FF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7269-5441-4CA8-BA6E-FFAD42B23140}">
  <dimension ref="A1:R47"/>
  <sheetViews>
    <sheetView tabSelected="1" workbookViewId="0">
      <selection activeCell="I30" sqref="I30"/>
    </sheetView>
  </sheetViews>
  <sheetFormatPr defaultColWidth="12.5546875" defaultRowHeight="14.4" x14ac:dyDescent="0.3"/>
  <cols>
    <col min="1" max="1" width="10" bestFit="1" customWidth="1"/>
    <col min="2" max="2" width="9.6640625" bestFit="1" customWidth="1"/>
    <col min="3" max="3" width="9.6640625" customWidth="1"/>
    <col min="4" max="4" width="9.77734375" bestFit="1" customWidth="1"/>
    <col min="5" max="5" width="9.33203125" customWidth="1"/>
    <col min="6" max="6" width="9.5546875" customWidth="1"/>
    <col min="7" max="7" width="9.33203125" customWidth="1"/>
    <col min="8" max="8" width="10.5546875" customWidth="1"/>
    <col min="9" max="9" width="11.6640625" customWidth="1"/>
    <col min="10" max="10" width="1.33203125" customWidth="1"/>
    <col min="11" max="11" width="10.44140625" bestFit="1" customWidth="1"/>
    <col min="12" max="12" width="12.6640625" bestFit="1" customWidth="1"/>
    <col min="13" max="13" width="8.109375" bestFit="1" customWidth="1"/>
    <col min="14" max="14" width="11.77734375" bestFit="1" customWidth="1"/>
    <col min="15" max="15" width="11" bestFit="1" customWidth="1"/>
    <col min="16" max="16" width="9.44140625" style="8" bestFit="1" customWidth="1"/>
    <col min="17" max="17" width="9.77734375" bestFit="1" customWidth="1"/>
  </cols>
  <sheetData>
    <row r="1" spans="1:18" ht="41.4" x14ac:dyDescent="0.3">
      <c r="A1" s="4" t="s">
        <v>0</v>
      </c>
      <c r="B1" s="4" t="s">
        <v>1</v>
      </c>
      <c r="C1" s="4" t="s">
        <v>15</v>
      </c>
      <c r="D1" s="4" t="s">
        <v>2</v>
      </c>
      <c r="E1" s="4" t="s">
        <v>19</v>
      </c>
      <c r="F1" s="13" t="s">
        <v>17</v>
      </c>
      <c r="G1" s="14" t="s">
        <v>3</v>
      </c>
      <c r="H1" s="13" t="s">
        <v>13</v>
      </c>
      <c r="I1" s="13" t="s">
        <v>14</v>
      </c>
      <c r="J1" s="10"/>
      <c r="K1" s="12" t="s">
        <v>4</v>
      </c>
      <c r="L1" s="13" t="s">
        <v>22</v>
      </c>
      <c r="M1" s="9" t="s">
        <v>24</v>
      </c>
      <c r="N1" s="9" t="s">
        <v>8</v>
      </c>
      <c r="O1" s="9" t="s">
        <v>25</v>
      </c>
      <c r="P1" s="9" t="s">
        <v>6</v>
      </c>
      <c r="Q1" s="9" t="s">
        <v>7</v>
      </c>
    </row>
    <row r="2" spans="1:18" x14ac:dyDescent="0.3">
      <c r="A2" s="3">
        <v>20000</v>
      </c>
      <c r="B2" s="1">
        <v>10</v>
      </c>
      <c r="C2" s="2">
        <v>0.1</v>
      </c>
      <c r="D2" s="3">
        <f t="shared" ref="D2:D4" si="0">A2*C2</f>
        <v>2000</v>
      </c>
      <c r="E2" s="3"/>
      <c r="F2" s="15">
        <f>(A2-D2-E2)*30%</f>
        <v>5400</v>
      </c>
      <c r="G2" s="15">
        <f>A2+F2</f>
        <v>25400</v>
      </c>
      <c r="H2" s="16">
        <f>G2/12</f>
        <v>2116.6666666666665</v>
      </c>
      <c r="I2" s="16">
        <f>H2*B2</f>
        <v>21166.666666666664</v>
      </c>
      <c r="J2" s="11"/>
      <c r="K2" s="17">
        <f t="shared" ref="K2:K8" si="1">A2*B2</f>
        <v>200000</v>
      </c>
      <c r="L2" s="16">
        <f>I2*12</f>
        <v>253999.99999999997</v>
      </c>
      <c r="M2" s="6">
        <f>B2*25</f>
        <v>250</v>
      </c>
      <c r="N2" s="6">
        <f t="shared" ref="N2:N8" si="2">B2*50</f>
        <v>500</v>
      </c>
      <c r="O2" s="6">
        <f>B2*300</f>
        <v>3000</v>
      </c>
      <c r="P2" s="6"/>
      <c r="Q2" s="6"/>
    </row>
    <row r="3" spans="1:18" x14ac:dyDescent="0.3">
      <c r="A3" s="3">
        <v>25000</v>
      </c>
      <c r="B3" s="1">
        <v>10</v>
      </c>
      <c r="C3" s="2">
        <v>0.1</v>
      </c>
      <c r="D3" s="3">
        <f t="shared" si="0"/>
        <v>2500</v>
      </c>
      <c r="E3" s="3"/>
      <c r="F3" s="15">
        <f t="shared" ref="F3:F8" si="3">(A3-D3-E3)*30%</f>
        <v>6750</v>
      </c>
      <c r="G3" s="15">
        <f t="shared" ref="G3:G8" si="4">A3+F3</f>
        <v>31750</v>
      </c>
      <c r="H3" s="16">
        <f t="shared" ref="H3:H8" si="5">G3/12</f>
        <v>2645.8333333333335</v>
      </c>
      <c r="I3" s="16">
        <f t="shared" ref="I3:I8" si="6">H3*B3</f>
        <v>26458.333333333336</v>
      </c>
      <c r="J3" s="11"/>
      <c r="K3" s="17">
        <f t="shared" si="1"/>
        <v>250000</v>
      </c>
      <c r="L3" s="16">
        <f t="shared" ref="L3:L8" si="7">I3*12</f>
        <v>317500</v>
      </c>
      <c r="M3" s="6">
        <f t="shared" ref="M3:M8" si="8">B3*25</f>
        <v>250</v>
      </c>
      <c r="N3" s="6">
        <f t="shared" si="2"/>
        <v>500</v>
      </c>
      <c r="O3" s="6">
        <f t="shared" ref="O3:O8" si="9">B3*300</f>
        <v>3000</v>
      </c>
      <c r="P3" s="6"/>
      <c r="Q3" s="6"/>
    </row>
    <row r="4" spans="1:18" x14ac:dyDescent="0.3">
      <c r="A4" s="3">
        <v>30000</v>
      </c>
      <c r="B4" s="1">
        <v>5</v>
      </c>
      <c r="C4" s="2">
        <v>0.1</v>
      </c>
      <c r="D4" s="3">
        <f t="shared" si="0"/>
        <v>3000</v>
      </c>
      <c r="E4" s="3">
        <f t="shared" ref="E4:E8" si="10">A4*C4</f>
        <v>3000</v>
      </c>
      <c r="F4" s="15">
        <f t="shared" si="3"/>
        <v>7200</v>
      </c>
      <c r="G4" s="15">
        <f t="shared" si="4"/>
        <v>37200</v>
      </c>
      <c r="H4" s="15">
        <f t="shared" si="5"/>
        <v>3100</v>
      </c>
      <c r="I4" s="16">
        <f t="shared" si="6"/>
        <v>15500</v>
      </c>
      <c r="J4" s="11"/>
      <c r="K4" s="17">
        <f t="shared" si="1"/>
        <v>150000</v>
      </c>
      <c r="L4" s="16">
        <f t="shared" si="7"/>
        <v>186000</v>
      </c>
      <c r="M4" s="6">
        <f t="shared" si="8"/>
        <v>125</v>
      </c>
      <c r="N4" s="6">
        <f t="shared" si="2"/>
        <v>250</v>
      </c>
      <c r="O4" s="6">
        <f t="shared" si="9"/>
        <v>1500</v>
      </c>
      <c r="P4" s="6"/>
      <c r="Q4" s="6"/>
    </row>
    <row r="5" spans="1:18" x14ac:dyDescent="0.3">
      <c r="A5" s="3">
        <v>35000</v>
      </c>
      <c r="B5" s="1">
        <v>0</v>
      </c>
      <c r="C5" s="2">
        <v>0.2</v>
      </c>
      <c r="D5" s="3">
        <f>A5*C5</f>
        <v>7000</v>
      </c>
      <c r="E5" s="3">
        <f t="shared" si="10"/>
        <v>7000</v>
      </c>
      <c r="F5" s="15">
        <f t="shared" si="3"/>
        <v>6300</v>
      </c>
      <c r="G5" s="15">
        <f t="shared" si="4"/>
        <v>41300</v>
      </c>
      <c r="H5" s="15">
        <f t="shared" si="5"/>
        <v>3441.6666666666665</v>
      </c>
      <c r="I5" s="16">
        <f t="shared" si="6"/>
        <v>0</v>
      </c>
      <c r="J5" s="11"/>
      <c r="K5" s="17">
        <f t="shared" si="1"/>
        <v>0</v>
      </c>
      <c r="L5" s="16">
        <f t="shared" si="7"/>
        <v>0</v>
      </c>
      <c r="M5" s="6">
        <f t="shared" si="8"/>
        <v>0</v>
      </c>
      <c r="N5" s="6">
        <f t="shared" si="2"/>
        <v>0</v>
      </c>
      <c r="O5" s="6">
        <f t="shared" si="9"/>
        <v>0</v>
      </c>
      <c r="P5" s="6"/>
      <c r="Q5" s="6"/>
    </row>
    <row r="6" spans="1:18" x14ac:dyDescent="0.3">
      <c r="A6" s="3">
        <v>40000</v>
      </c>
      <c r="B6" s="1">
        <v>0</v>
      </c>
      <c r="C6" s="2">
        <v>0.2</v>
      </c>
      <c r="D6" s="3">
        <f t="shared" ref="D6:D8" si="11">A6*C6</f>
        <v>8000</v>
      </c>
      <c r="E6" s="3">
        <f t="shared" si="10"/>
        <v>8000</v>
      </c>
      <c r="F6" s="15">
        <f t="shared" si="3"/>
        <v>7200</v>
      </c>
      <c r="G6" s="15">
        <f t="shared" si="4"/>
        <v>47200</v>
      </c>
      <c r="H6" s="15">
        <f t="shared" si="5"/>
        <v>3933.3333333333335</v>
      </c>
      <c r="I6" s="16">
        <f t="shared" si="6"/>
        <v>0</v>
      </c>
      <c r="J6" s="11"/>
      <c r="K6" s="17">
        <f t="shared" si="1"/>
        <v>0</v>
      </c>
      <c r="L6" s="16">
        <f t="shared" si="7"/>
        <v>0</v>
      </c>
      <c r="M6" s="6">
        <f t="shared" si="8"/>
        <v>0</v>
      </c>
      <c r="N6" s="6">
        <f t="shared" si="2"/>
        <v>0</v>
      </c>
      <c r="O6" s="6">
        <f t="shared" si="9"/>
        <v>0</v>
      </c>
      <c r="P6" s="6"/>
      <c r="Q6" s="6"/>
    </row>
    <row r="7" spans="1:18" x14ac:dyDescent="0.3">
      <c r="A7" s="3">
        <v>45000</v>
      </c>
      <c r="B7" s="1">
        <v>0</v>
      </c>
      <c r="C7" s="2">
        <v>0.2</v>
      </c>
      <c r="D7" s="3">
        <f t="shared" si="11"/>
        <v>9000</v>
      </c>
      <c r="E7" s="3">
        <f t="shared" si="10"/>
        <v>9000</v>
      </c>
      <c r="F7" s="15">
        <f t="shared" si="3"/>
        <v>8100</v>
      </c>
      <c r="G7" s="15">
        <f t="shared" si="4"/>
        <v>53100</v>
      </c>
      <c r="H7" s="15">
        <f t="shared" si="5"/>
        <v>4425</v>
      </c>
      <c r="I7" s="16">
        <f t="shared" si="6"/>
        <v>0</v>
      </c>
      <c r="J7" s="11"/>
      <c r="K7" s="17">
        <f t="shared" si="1"/>
        <v>0</v>
      </c>
      <c r="L7" s="16">
        <f t="shared" si="7"/>
        <v>0</v>
      </c>
      <c r="M7" s="6">
        <f t="shared" si="8"/>
        <v>0</v>
      </c>
      <c r="N7" s="6">
        <f t="shared" si="2"/>
        <v>0</v>
      </c>
      <c r="O7" s="6">
        <f t="shared" si="9"/>
        <v>0</v>
      </c>
      <c r="P7" s="6"/>
      <c r="Q7" s="6"/>
    </row>
    <row r="8" spans="1:18" x14ac:dyDescent="0.3">
      <c r="A8" s="3">
        <v>50000</v>
      </c>
      <c r="B8" s="1">
        <v>0</v>
      </c>
      <c r="C8" s="2">
        <v>0.2</v>
      </c>
      <c r="D8" s="3">
        <f t="shared" si="11"/>
        <v>10000</v>
      </c>
      <c r="E8" s="3">
        <f t="shared" si="10"/>
        <v>10000</v>
      </c>
      <c r="F8" s="15">
        <f t="shared" si="3"/>
        <v>9000</v>
      </c>
      <c r="G8" s="15">
        <f t="shared" si="4"/>
        <v>59000</v>
      </c>
      <c r="H8" s="15">
        <f t="shared" si="5"/>
        <v>4916.666666666667</v>
      </c>
      <c r="I8" s="16">
        <f t="shared" si="6"/>
        <v>0</v>
      </c>
      <c r="J8" s="11"/>
      <c r="K8" s="17">
        <f t="shared" si="1"/>
        <v>0</v>
      </c>
      <c r="L8" s="16">
        <f t="shared" si="7"/>
        <v>0</v>
      </c>
      <c r="M8" s="6">
        <f t="shared" si="8"/>
        <v>0</v>
      </c>
      <c r="N8" s="6">
        <f t="shared" si="2"/>
        <v>0</v>
      </c>
      <c r="O8" s="6">
        <f t="shared" si="9"/>
        <v>0</v>
      </c>
      <c r="P8" s="6"/>
      <c r="Q8" s="6"/>
    </row>
    <row r="9" spans="1:18" x14ac:dyDescent="0.3">
      <c r="B9" s="8">
        <f>SUM(B2:B8)</f>
        <v>25</v>
      </c>
      <c r="C9" s="8"/>
      <c r="I9" s="5">
        <f>SUM(I2:I8)</f>
        <v>63125</v>
      </c>
      <c r="J9" s="5"/>
      <c r="K9" s="18">
        <f>SUM(K2:K8)</f>
        <v>600000</v>
      </c>
      <c r="L9" s="5">
        <f>SUM(L2:L8)</f>
        <v>757500</v>
      </c>
      <c r="M9" s="5">
        <f>SUM(M2:M8)</f>
        <v>625</v>
      </c>
      <c r="N9" s="5">
        <f t="shared" ref="N9:O9" si="12">SUM(N2:N8)</f>
        <v>1250</v>
      </c>
      <c r="O9" s="5">
        <f t="shared" si="12"/>
        <v>7500</v>
      </c>
      <c r="P9" s="5">
        <v>60000</v>
      </c>
      <c r="Q9" s="5">
        <v>9000</v>
      </c>
      <c r="R9" s="7">
        <f>L9-K9-M9-N9-O9-P9-Q9</f>
        <v>79125</v>
      </c>
    </row>
    <row r="10" spans="1:18" ht="4.8" customHeight="1" x14ac:dyDescent="0.3">
      <c r="A10" s="21"/>
      <c r="B10" s="22"/>
      <c r="C10" s="22"/>
      <c r="D10" s="21"/>
      <c r="E10" s="21"/>
      <c r="F10" s="21"/>
      <c r="G10" s="21"/>
      <c r="H10" s="21"/>
      <c r="I10" s="19"/>
      <c r="J10" s="19"/>
      <c r="K10" s="19"/>
      <c r="L10" s="19"/>
      <c r="M10" s="19"/>
      <c r="N10" s="19"/>
      <c r="O10" s="19"/>
      <c r="P10" s="19"/>
      <c r="Q10" s="19"/>
    </row>
    <row r="11" spans="1:18" ht="41.4" x14ac:dyDescent="0.3">
      <c r="A11" s="4" t="s">
        <v>0</v>
      </c>
      <c r="B11" s="4" t="s">
        <v>1</v>
      </c>
      <c r="C11" s="4" t="s">
        <v>15</v>
      </c>
      <c r="D11" s="4" t="s">
        <v>2</v>
      </c>
      <c r="E11" s="4" t="s">
        <v>19</v>
      </c>
      <c r="F11" s="13" t="s">
        <v>20</v>
      </c>
      <c r="G11" s="14" t="s">
        <v>3</v>
      </c>
      <c r="H11" s="13" t="s">
        <v>16</v>
      </c>
      <c r="I11" s="13" t="s">
        <v>14</v>
      </c>
      <c r="J11" s="19"/>
      <c r="K11" s="12" t="s">
        <v>4</v>
      </c>
      <c r="L11" s="13" t="s">
        <v>22</v>
      </c>
      <c r="M11" s="9" t="s">
        <v>24</v>
      </c>
      <c r="N11" s="9" t="s">
        <v>8</v>
      </c>
      <c r="O11" s="9" t="s">
        <v>25</v>
      </c>
      <c r="P11" s="9" t="s">
        <v>6</v>
      </c>
      <c r="Q11" s="9" t="s">
        <v>7</v>
      </c>
    </row>
    <row r="12" spans="1:18" x14ac:dyDescent="0.3">
      <c r="A12" s="3">
        <v>20000</v>
      </c>
      <c r="B12" s="1">
        <v>10</v>
      </c>
      <c r="C12" s="2"/>
      <c r="D12" s="3">
        <f t="shared" ref="D12:D14" si="13">A12*C12</f>
        <v>0</v>
      </c>
      <c r="E12" s="3"/>
      <c r="F12" s="15">
        <f>(A12-D12-E12)*50%</f>
        <v>10000</v>
      </c>
      <c r="G12" s="15">
        <f>A12+F12</f>
        <v>30000</v>
      </c>
      <c r="H12" s="16">
        <f>G12/24</f>
        <v>1250</v>
      </c>
      <c r="I12" s="16">
        <f>H12*B12</f>
        <v>12500</v>
      </c>
      <c r="J12" s="19"/>
      <c r="K12" s="17">
        <f t="shared" ref="K12:K18" si="14">A12*B12</f>
        <v>200000</v>
      </c>
      <c r="L12" s="16">
        <f>I12*12</f>
        <v>150000</v>
      </c>
      <c r="M12" s="6">
        <f>B12*25</f>
        <v>250</v>
      </c>
      <c r="N12" s="6">
        <f t="shared" ref="N12:N18" si="15">B12*50</f>
        <v>500</v>
      </c>
      <c r="O12" s="6">
        <f>B12*300</f>
        <v>3000</v>
      </c>
      <c r="P12" s="6"/>
      <c r="Q12" s="6"/>
    </row>
    <row r="13" spans="1:18" x14ac:dyDescent="0.3">
      <c r="A13" s="3">
        <v>25000</v>
      </c>
      <c r="B13" s="1">
        <v>10</v>
      </c>
      <c r="C13" s="2"/>
      <c r="D13" s="3">
        <f t="shared" si="13"/>
        <v>0</v>
      </c>
      <c r="E13" s="3"/>
      <c r="F13" s="15">
        <f t="shared" ref="F13:F18" si="16">(A13-D13-E13)*50%</f>
        <v>12500</v>
      </c>
      <c r="G13" s="15">
        <f t="shared" ref="G13:G18" si="17">A13+F13</f>
        <v>37500</v>
      </c>
      <c r="H13" s="16">
        <f t="shared" ref="H13:H18" si="18">G13/24</f>
        <v>1562.5</v>
      </c>
      <c r="I13" s="16">
        <f>H13*B13</f>
        <v>15625</v>
      </c>
      <c r="J13" s="19"/>
      <c r="K13" s="17">
        <f t="shared" si="14"/>
        <v>250000</v>
      </c>
      <c r="L13" s="16">
        <f t="shared" ref="L13:L18" si="19">I13*12</f>
        <v>187500</v>
      </c>
      <c r="M13" s="6">
        <f t="shared" ref="M13:M18" si="20">B13*25</f>
        <v>250</v>
      </c>
      <c r="N13" s="6">
        <f t="shared" si="15"/>
        <v>500</v>
      </c>
      <c r="O13" s="6">
        <f t="shared" ref="O13:O18" si="21">B13*300</f>
        <v>3000</v>
      </c>
      <c r="P13" s="6"/>
      <c r="Q13" s="6"/>
    </row>
    <row r="14" spans="1:18" x14ac:dyDescent="0.3">
      <c r="A14" s="3">
        <v>30000</v>
      </c>
      <c r="B14" s="1">
        <v>5</v>
      </c>
      <c r="C14" s="2">
        <v>0.1</v>
      </c>
      <c r="D14" s="3">
        <f t="shared" si="13"/>
        <v>3000</v>
      </c>
      <c r="E14" s="3">
        <f t="shared" ref="E14:E18" si="22">A14*C14</f>
        <v>3000</v>
      </c>
      <c r="F14" s="15">
        <f t="shared" si="16"/>
        <v>12000</v>
      </c>
      <c r="G14" s="15">
        <f t="shared" si="17"/>
        <v>42000</v>
      </c>
      <c r="H14" s="16">
        <f t="shared" si="18"/>
        <v>1750</v>
      </c>
      <c r="I14" s="16">
        <f t="shared" ref="I14:I18" si="23">H14*B14</f>
        <v>8750</v>
      </c>
      <c r="J14" s="19"/>
      <c r="K14" s="17">
        <f t="shared" si="14"/>
        <v>150000</v>
      </c>
      <c r="L14" s="16">
        <f t="shared" si="19"/>
        <v>105000</v>
      </c>
      <c r="M14" s="6">
        <f t="shared" si="20"/>
        <v>125</v>
      </c>
      <c r="N14" s="6">
        <f t="shared" si="15"/>
        <v>250</v>
      </c>
      <c r="O14" s="6">
        <f t="shared" si="21"/>
        <v>1500</v>
      </c>
      <c r="P14" s="6"/>
      <c r="Q14" s="6"/>
    </row>
    <row r="15" spans="1:18" x14ac:dyDescent="0.3">
      <c r="A15" s="3">
        <v>35000</v>
      </c>
      <c r="B15" s="1">
        <v>5</v>
      </c>
      <c r="C15" s="2">
        <v>0.2</v>
      </c>
      <c r="D15" s="3">
        <f>A15*C15</f>
        <v>7000</v>
      </c>
      <c r="E15" s="3">
        <f t="shared" si="22"/>
        <v>7000</v>
      </c>
      <c r="F15" s="15">
        <f t="shared" si="16"/>
        <v>10500</v>
      </c>
      <c r="G15" s="15">
        <f t="shared" si="17"/>
        <v>45500</v>
      </c>
      <c r="H15" s="16">
        <f t="shared" si="18"/>
        <v>1895.8333333333333</v>
      </c>
      <c r="I15" s="16">
        <f t="shared" si="23"/>
        <v>9479.1666666666661</v>
      </c>
      <c r="J15" s="19"/>
      <c r="K15" s="17">
        <f t="shared" si="14"/>
        <v>175000</v>
      </c>
      <c r="L15" s="16">
        <f t="shared" si="19"/>
        <v>113750</v>
      </c>
      <c r="M15" s="6">
        <f t="shared" si="20"/>
        <v>125</v>
      </c>
      <c r="N15" s="6">
        <f t="shared" si="15"/>
        <v>250</v>
      </c>
      <c r="O15" s="6">
        <f t="shared" si="21"/>
        <v>1500</v>
      </c>
      <c r="P15" s="6"/>
      <c r="Q15" s="6"/>
    </row>
    <row r="16" spans="1:18" x14ac:dyDescent="0.3">
      <c r="A16" s="3">
        <v>40000</v>
      </c>
      <c r="B16" s="1">
        <v>3</v>
      </c>
      <c r="C16" s="2">
        <v>0.2</v>
      </c>
      <c r="D16" s="3">
        <f t="shared" ref="D16:D18" si="24">A16*C16</f>
        <v>8000</v>
      </c>
      <c r="E16" s="3">
        <f t="shared" si="22"/>
        <v>8000</v>
      </c>
      <c r="F16" s="15">
        <f t="shared" si="16"/>
        <v>12000</v>
      </c>
      <c r="G16" s="15">
        <f t="shared" si="17"/>
        <v>52000</v>
      </c>
      <c r="H16" s="16">
        <f t="shared" si="18"/>
        <v>2166.6666666666665</v>
      </c>
      <c r="I16" s="16">
        <f t="shared" si="23"/>
        <v>6500</v>
      </c>
      <c r="J16" s="19"/>
      <c r="K16" s="17">
        <f t="shared" si="14"/>
        <v>120000</v>
      </c>
      <c r="L16" s="16">
        <f t="shared" si="19"/>
        <v>78000</v>
      </c>
      <c r="M16" s="6">
        <f t="shared" si="20"/>
        <v>75</v>
      </c>
      <c r="N16" s="6">
        <f t="shared" si="15"/>
        <v>150</v>
      </c>
      <c r="O16" s="6">
        <f t="shared" si="21"/>
        <v>900</v>
      </c>
      <c r="P16" s="6"/>
      <c r="Q16" s="6"/>
    </row>
    <row r="17" spans="1:18" x14ac:dyDescent="0.3">
      <c r="A17" s="3">
        <v>45000</v>
      </c>
      <c r="B17" s="1">
        <v>1</v>
      </c>
      <c r="C17" s="2">
        <v>0.2</v>
      </c>
      <c r="D17" s="3">
        <f t="shared" si="24"/>
        <v>9000</v>
      </c>
      <c r="E17" s="3">
        <f t="shared" si="22"/>
        <v>9000</v>
      </c>
      <c r="F17" s="15">
        <f t="shared" si="16"/>
        <v>13500</v>
      </c>
      <c r="G17" s="15">
        <f t="shared" si="17"/>
        <v>58500</v>
      </c>
      <c r="H17" s="16">
        <f t="shared" si="18"/>
        <v>2437.5</v>
      </c>
      <c r="I17" s="16">
        <f t="shared" si="23"/>
        <v>2437.5</v>
      </c>
      <c r="J17" s="19"/>
      <c r="K17" s="17">
        <f t="shared" si="14"/>
        <v>45000</v>
      </c>
      <c r="L17" s="16">
        <f t="shared" si="19"/>
        <v>29250</v>
      </c>
      <c r="M17" s="6">
        <f t="shared" si="20"/>
        <v>25</v>
      </c>
      <c r="N17" s="6">
        <f t="shared" si="15"/>
        <v>50</v>
      </c>
      <c r="O17" s="6">
        <f t="shared" si="21"/>
        <v>300</v>
      </c>
      <c r="P17" s="6"/>
      <c r="Q17" s="6"/>
    </row>
    <row r="18" spans="1:18" x14ac:dyDescent="0.3">
      <c r="A18" s="3">
        <v>50000</v>
      </c>
      <c r="B18" s="1">
        <v>1</v>
      </c>
      <c r="C18" s="2">
        <v>0.2</v>
      </c>
      <c r="D18" s="3">
        <f t="shared" si="24"/>
        <v>10000</v>
      </c>
      <c r="E18" s="3">
        <f t="shared" si="22"/>
        <v>10000</v>
      </c>
      <c r="F18" s="15">
        <f t="shared" si="16"/>
        <v>15000</v>
      </c>
      <c r="G18" s="15">
        <f t="shared" si="17"/>
        <v>65000</v>
      </c>
      <c r="H18" s="16">
        <f t="shared" si="18"/>
        <v>2708.3333333333335</v>
      </c>
      <c r="I18" s="16">
        <f t="shared" si="23"/>
        <v>2708.3333333333335</v>
      </c>
      <c r="J18" s="19"/>
      <c r="K18" s="17">
        <f t="shared" si="14"/>
        <v>50000</v>
      </c>
      <c r="L18" s="16">
        <f t="shared" si="19"/>
        <v>32500</v>
      </c>
      <c r="M18" s="6">
        <f t="shared" si="20"/>
        <v>25</v>
      </c>
      <c r="N18" s="6">
        <f t="shared" si="15"/>
        <v>50</v>
      </c>
      <c r="O18" s="6">
        <f t="shared" si="21"/>
        <v>300</v>
      </c>
      <c r="P18" s="6"/>
      <c r="Q18" s="6"/>
    </row>
    <row r="19" spans="1:18" x14ac:dyDescent="0.3">
      <c r="B19" s="8">
        <f>SUM(B12:B18)</f>
        <v>35</v>
      </c>
      <c r="C19" s="8"/>
      <c r="I19" s="5">
        <f>SUM(I12:I18)</f>
        <v>58000</v>
      </c>
      <c r="J19" s="5"/>
      <c r="K19" s="18">
        <f>SUM(K12:K18)</f>
        <v>990000</v>
      </c>
      <c r="L19" s="5">
        <f>SUM(L12:L18)</f>
        <v>696000</v>
      </c>
      <c r="M19" s="5">
        <f>SUM(M12:M18)</f>
        <v>875</v>
      </c>
      <c r="N19" s="5">
        <f t="shared" ref="N19:O19" si="25">SUM(N12:N18)</f>
        <v>1750</v>
      </c>
      <c r="O19" s="5">
        <f t="shared" si="25"/>
        <v>10500</v>
      </c>
      <c r="P19" s="5"/>
      <c r="Q19" s="5"/>
      <c r="R19" s="7">
        <f>L19-K19-M19-N19-O19-P19-Q19</f>
        <v>-307125</v>
      </c>
    </row>
    <row r="20" spans="1:18" ht="4.8" customHeight="1" x14ac:dyDescent="0.3">
      <c r="A20" s="21"/>
      <c r="B20" s="22"/>
      <c r="C20" s="22"/>
      <c r="D20" s="21"/>
      <c r="E20" s="21"/>
      <c r="F20" s="21"/>
      <c r="G20" s="21"/>
      <c r="H20" s="21"/>
      <c r="I20" s="19"/>
      <c r="J20" s="19"/>
      <c r="K20" s="19"/>
      <c r="L20" s="19"/>
      <c r="M20" s="19"/>
      <c r="N20" s="19"/>
      <c r="O20" s="19"/>
      <c r="P20" s="19"/>
      <c r="Q20" s="19"/>
    </row>
    <row r="21" spans="1:18" ht="41.4" x14ac:dyDescent="0.3">
      <c r="A21" s="4" t="s">
        <v>0</v>
      </c>
      <c r="B21" s="4" t="s">
        <v>1</v>
      </c>
      <c r="C21" s="4" t="s">
        <v>15</v>
      </c>
      <c r="D21" s="4" t="s">
        <v>2</v>
      </c>
      <c r="E21" s="4" t="s">
        <v>19</v>
      </c>
      <c r="F21" s="13" t="s">
        <v>21</v>
      </c>
      <c r="G21" s="14" t="s">
        <v>3</v>
      </c>
      <c r="H21" s="13" t="s">
        <v>18</v>
      </c>
      <c r="I21" s="13" t="s">
        <v>14</v>
      </c>
      <c r="J21" s="19"/>
      <c r="K21" s="12" t="s">
        <v>4</v>
      </c>
      <c r="L21" s="13" t="s">
        <v>22</v>
      </c>
      <c r="M21" s="9" t="s">
        <v>24</v>
      </c>
      <c r="N21" s="9" t="s">
        <v>8</v>
      </c>
      <c r="O21" s="9" t="s">
        <v>25</v>
      </c>
      <c r="P21" s="9" t="s">
        <v>6</v>
      </c>
      <c r="Q21" s="9" t="s">
        <v>7</v>
      </c>
    </row>
    <row r="22" spans="1:18" x14ac:dyDescent="0.3">
      <c r="A22" s="3">
        <v>20000</v>
      </c>
      <c r="B22" s="1">
        <v>10</v>
      </c>
      <c r="C22" s="2"/>
      <c r="D22" s="3">
        <f t="shared" ref="D22:D24" si="26">A22*C22</f>
        <v>0</v>
      </c>
      <c r="E22" s="3"/>
      <c r="F22" s="15">
        <f>(A22-D22-E22)*65%</f>
        <v>13000</v>
      </c>
      <c r="G22" s="15">
        <f>A22+F22</f>
        <v>33000</v>
      </c>
      <c r="H22" s="16">
        <f>G22/36</f>
        <v>916.66666666666663</v>
      </c>
      <c r="I22" s="16">
        <f>H22*B22</f>
        <v>9166.6666666666661</v>
      </c>
      <c r="J22" s="19"/>
      <c r="K22" s="17">
        <f t="shared" ref="K22:K28" si="27">A22*B22</f>
        <v>200000</v>
      </c>
      <c r="L22" s="16">
        <f>I22*12</f>
        <v>110000</v>
      </c>
      <c r="M22" s="6">
        <f>B22*25</f>
        <v>250</v>
      </c>
      <c r="N22" s="6">
        <f t="shared" ref="N22:N28" si="28">B22*50</f>
        <v>500</v>
      </c>
      <c r="O22" s="6">
        <f>B22*300</f>
        <v>3000</v>
      </c>
      <c r="P22" s="6"/>
      <c r="Q22" s="6"/>
    </row>
    <row r="23" spans="1:18" x14ac:dyDescent="0.3">
      <c r="A23" s="3">
        <v>25000</v>
      </c>
      <c r="B23" s="1">
        <v>10</v>
      </c>
      <c r="C23" s="2"/>
      <c r="D23" s="3">
        <f t="shared" si="26"/>
        <v>0</v>
      </c>
      <c r="E23" s="3"/>
      <c r="F23" s="15">
        <f t="shared" ref="F23:F28" si="29">(A23-D23-E23)*65%</f>
        <v>16250</v>
      </c>
      <c r="G23" s="15">
        <f t="shared" ref="G23:G28" si="30">A23+F23</f>
        <v>41250</v>
      </c>
      <c r="H23" s="16">
        <f t="shared" ref="H23:H28" si="31">G23/36</f>
        <v>1145.8333333333333</v>
      </c>
      <c r="I23" s="16">
        <f>H23*B23</f>
        <v>11458.333333333332</v>
      </c>
      <c r="J23" s="19"/>
      <c r="K23" s="17">
        <f t="shared" si="27"/>
        <v>250000</v>
      </c>
      <c r="L23" s="16">
        <f t="shared" ref="L23:L28" si="32">I23*12</f>
        <v>137500</v>
      </c>
      <c r="M23" s="6">
        <f t="shared" ref="M23:M28" si="33">B23*25</f>
        <v>250</v>
      </c>
      <c r="N23" s="6">
        <f t="shared" si="28"/>
        <v>500</v>
      </c>
      <c r="O23" s="6">
        <f t="shared" ref="O23:O28" si="34">B23*300</f>
        <v>3000</v>
      </c>
      <c r="P23" s="6"/>
      <c r="Q23" s="6"/>
    </row>
    <row r="24" spans="1:18" x14ac:dyDescent="0.3">
      <c r="A24" s="3">
        <v>30000</v>
      </c>
      <c r="B24" s="1">
        <v>3</v>
      </c>
      <c r="C24" s="2">
        <v>0.1</v>
      </c>
      <c r="D24" s="3">
        <f t="shared" si="26"/>
        <v>3000</v>
      </c>
      <c r="E24" s="3">
        <f t="shared" ref="E24:E28" si="35">A24*C24</f>
        <v>3000</v>
      </c>
      <c r="F24" s="15">
        <f t="shared" si="29"/>
        <v>15600</v>
      </c>
      <c r="G24" s="15">
        <f t="shared" si="30"/>
        <v>45600</v>
      </c>
      <c r="H24" s="16">
        <f t="shared" si="31"/>
        <v>1266.6666666666667</v>
      </c>
      <c r="I24" s="16">
        <f t="shared" ref="I24:I28" si="36">H24*B24</f>
        <v>3800</v>
      </c>
      <c r="J24" s="19"/>
      <c r="K24" s="17">
        <f t="shared" si="27"/>
        <v>90000</v>
      </c>
      <c r="L24" s="16">
        <f t="shared" si="32"/>
        <v>45600</v>
      </c>
      <c r="M24" s="6">
        <f t="shared" si="33"/>
        <v>75</v>
      </c>
      <c r="N24" s="6">
        <f t="shared" si="28"/>
        <v>150</v>
      </c>
      <c r="O24" s="6">
        <f t="shared" si="34"/>
        <v>900</v>
      </c>
      <c r="P24" s="6"/>
      <c r="Q24" s="6"/>
    </row>
    <row r="25" spans="1:18" x14ac:dyDescent="0.3">
      <c r="A25" s="3">
        <v>35000</v>
      </c>
      <c r="B25" s="1">
        <v>3</v>
      </c>
      <c r="C25" s="2">
        <v>0.1</v>
      </c>
      <c r="D25" s="3">
        <f>A25*C25</f>
        <v>3500</v>
      </c>
      <c r="E25" s="3">
        <f t="shared" si="35"/>
        <v>3500</v>
      </c>
      <c r="F25" s="15">
        <f t="shared" si="29"/>
        <v>18200</v>
      </c>
      <c r="G25" s="15">
        <f t="shared" si="30"/>
        <v>53200</v>
      </c>
      <c r="H25" s="16">
        <f t="shared" si="31"/>
        <v>1477.7777777777778</v>
      </c>
      <c r="I25" s="16">
        <f t="shared" si="36"/>
        <v>4433.3333333333339</v>
      </c>
      <c r="J25" s="19"/>
      <c r="K25" s="17">
        <f t="shared" si="27"/>
        <v>105000</v>
      </c>
      <c r="L25" s="16">
        <f t="shared" si="32"/>
        <v>53200.000000000007</v>
      </c>
      <c r="M25" s="6">
        <f t="shared" si="33"/>
        <v>75</v>
      </c>
      <c r="N25" s="6">
        <f t="shared" si="28"/>
        <v>150</v>
      </c>
      <c r="O25" s="6">
        <f t="shared" si="34"/>
        <v>900</v>
      </c>
      <c r="P25" s="6"/>
      <c r="Q25" s="6"/>
    </row>
    <row r="26" spans="1:18" x14ac:dyDescent="0.3">
      <c r="A26" s="3">
        <v>40000</v>
      </c>
      <c r="B26" s="1">
        <v>2</v>
      </c>
      <c r="C26" s="2">
        <v>0.15</v>
      </c>
      <c r="D26" s="3">
        <f t="shared" ref="D26:D28" si="37">A26*C26</f>
        <v>6000</v>
      </c>
      <c r="E26" s="3">
        <f t="shared" si="35"/>
        <v>6000</v>
      </c>
      <c r="F26" s="15">
        <f t="shared" si="29"/>
        <v>18200</v>
      </c>
      <c r="G26" s="15">
        <f t="shared" si="30"/>
        <v>58200</v>
      </c>
      <c r="H26" s="16">
        <f t="shared" si="31"/>
        <v>1616.6666666666667</v>
      </c>
      <c r="I26" s="16">
        <f t="shared" si="36"/>
        <v>3233.3333333333335</v>
      </c>
      <c r="J26" s="19"/>
      <c r="K26" s="17">
        <f t="shared" si="27"/>
        <v>80000</v>
      </c>
      <c r="L26" s="16">
        <f t="shared" si="32"/>
        <v>38800</v>
      </c>
      <c r="M26" s="6">
        <f t="shared" si="33"/>
        <v>50</v>
      </c>
      <c r="N26" s="6">
        <f t="shared" si="28"/>
        <v>100</v>
      </c>
      <c r="O26" s="6">
        <f t="shared" si="34"/>
        <v>600</v>
      </c>
      <c r="P26" s="6"/>
      <c r="Q26" s="6"/>
    </row>
    <row r="27" spans="1:18" x14ac:dyDescent="0.3">
      <c r="A27" s="3">
        <v>45000</v>
      </c>
      <c r="B27" s="1">
        <v>2</v>
      </c>
      <c r="C27" s="2">
        <v>0.15</v>
      </c>
      <c r="D27" s="3">
        <f t="shared" si="37"/>
        <v>6750</v>
      </c>
      <c r="E27" s="3">
        <f t="shared" si="35"/>
        <v>6750</v>
      </c>
      <c r="F27" s="15">
        <f t="shared" si="29"/>
        <v>20475</v>
      </c>
      <c r="G27" s="15">
        <f t="shared" si="30"/>
        <v>65475</v>
      </c>
      <c r="H27" s="16">
        <f t="shared" si="31"/>
        <v>1818.75</v>
      </c>
      <c r="I27" s="16">
        <f t="shared" si="36"/>
        <v>3637.5</v>
      </c>
      <c r="J27" s="19"/>
      <c r="K27" s="17">
        <f t="shared" si="27"/>
        <v>90000</v>
      </c>
      <c r="L27" s="16">
        <f t="shared" si="32"/>
        <v>43650</v>
      </c>
      <c r="M27" s="6">
        <f t="shared" si="33"/>
        <v>50</v>
      </c>
      <c r="N27" s="6">
        <f t="shared" si="28"/>
        <v>100</v>
      </c>
      <c r="O27" s="6">
        <f t="shared" si="34"/>
        <v>600</v>
      </c>
      <c r="P27" s="6"/>
      <c r="Q27" s="6"/>
    </row>
    <row r="28" spans="1:18" x14ac:dyDescent="0.3">
      <c r="A28" s="3">
        <v>50000</v>
      </c>
      <c r="B28" s="1">
        <v>0</v>
      </c>
      <c r="C28" s="2">
        <v>0.2</v>
      </c>
      <c r="D28" s="3">
        <f t="shared" si="37"/>
        <v>10000</v>
      </c>
      <c r="E28" s="3">
        <f t="shared" si="35"/>
        <v>10000</v>
      </c>
      <c r="F28" s="15">
        <f t="shared" si="29"/>
        <v>19500</v>
      </c>
      <c r="G28" s="15">
        <f t="shared" si="30"/>
        <v>69500</v>
      </c>
      <c r="H28" s="16">
        <f t="shared" si="31"/>
        <v>1930.5555555555557</v>
      </c>
      <c r="I28" s="16">
        <f t="shared" si="36"/>
        <v>0</v>
      </c>
      <c r="J28" s="19"/>
      <c r="K28" s="17">
        <f t="shared" si="27"/>
        <v>0</v>
      </c>
      <c r="L28" s="16">
        <f t="shared" si="32"/>
        <v>0</v>
      </c>
      <c r="M28" s="6">
        <f t="shared" si="33"/>
        <v>0</v>
      </c>
      <c r="N28" s="6">
        <f t="shared" si="28"/>
        <v>0</v>
      </c>
      <c r="O28" s="6">
        <f t="shared" si="34"/>
        <v>0</v>
      </c>
      <c r="P28" s="6"/>
      <c r="Q28" s="6"/>
    </row>
    <row r="29" spans="1:18" x14ac:dyDescent="0.3">
      <c r="A29" s="21"/>
      <c r="B29" s="8">
        <f>SUM(B22:B28)</f>
        <v>30</v>
      </c>
      <c r="C29" s="22"/>
      <c r="D29" s="21"/>
      <c r="E29" s="21"/>
      <c r="F29" s="21"/>
      <c r="G29" s="21"/>
      <c r="H29" s="21"/>
      <c r="I29" s="5">
        <f>SUM(I22:I28)</f>
        <v>35729.166666666672</v>
      </c>
      <c r="J29" s="19"/>
      <c r="K29" s="18">
        <f>SUM(K22:K28)</f>
        <v>815000</v>
      </c>
      <c r="L29" s="5">
        <f>SUM(L22:L28)</f>
        <v>428750</v>
      </c>
      <c r="M29" s="5">
        <f>SUM(M22:M28)</f>
        <v>750</v>
      </c>
      <c r="N29" s="5">
        <f t="shared" ref="N29:O29" si="38">SUM(N22:N28)</f>
        <v>1500</v>
      </c>
      <c r="O29" s="5">
        <f t="shared" si="38"/>
        <v>9000</v>
      </c>
      <c r="P29" s="5"/>
      <c r="Q29" s="5"/>
      <c r="R29" s="7">
        <f>L29-K29-M29-N29-O29-P29-Q29</f>
        <v>-397500</v>
      </c>
    </row>
    <row r="30" spans="1:18" x14ac:dyDescent="0.3">
      <c r="A30" s="21"/>
      <c r="B30" s="22"/>
      <c r="C30" s="22"/>
      <c r="D30" s="21"/>
      <c r="E30" s="21"/>
      <c r="F30" s="21"/>
      <c r="G30" s="21"/>
      <c r="H30" t="s">
        <v>26</v>
      </c>
      <c r="I30" s="5">
        <f>I9+I19+I29</f>
        <v>156854.16666666669</v>
      </c>
      <c r="J30" s="19"/>
      <c r="K30" s="18">
        <f>K9+K19+K29</f>
        <v>2405000</v>
      </c>
      <c r="L30" s="23">
        <f>L9+L19+L29</f>
        <v>1882250</v>
      </c>
      <c r="M30" s="18">
        <f>M9+M19+M29</f>
        <v>2250</v>
      </c>
      <c r="N30" s="18">
        <f>N9+N19+N29</f>
        <v>4500</v>
      </c>
      <c r="O30" s="18">
        <f>O9+O19+O29</f>
        <v>27000</v>
      </c>
      <c r="P30" s="19"/>
      <c r="Q30" s="19"/>
    </row>
    <row r="31" spans="1:18" x14ac:dyDescent="0.3">
      <c r="A31" s="20" t="s">
        <v>28</v>
      </c>
      <c r="B31" s="20"/>
      <c r="C31" s="20"/>
      <c r="D31" s="20"/>
      <c r="E31" s="20"/>
      <c r="I31" s="5"/>
      <c r="J31" s="5"/>
      <c r="K31" s="18"/>
      <c r="L31" s="18"/>
      <c r="M31" s="18"/>
      <c r="N31" s="18"/>
      <c r="O31" s="18"/>
      <c r="P31" s="18"/>
      <c r="Q31" s="18"/>
    </row>
    <row r="32" spans="1:18" x14ac:dyDescent="0.3">
      <c r="B32" t="s">
        <v>23</v>
      </c>
      <c r="D32" s="7">
        <f>K9+K19+K29</f>
        <v>2405000</v>
      </c>
      <c r="E32" s="7"/>
    </row>
    <row r="33" spans="2:5" x14ac:dyDescent="0.3">
      <c r="B33" t="s">
        <v>29</v>
      </c>
      <c r="D33" s="7">
        <f>L30</f>
        <v>1882250</v>
      </c>
      <c r="E33" s="7"/>
    </row>
    <row r="34" spans="2:5" x14ac:dyDescent="0.3">
      <c r="B34" t="s">
        <v>9</v>
      </c>
      <c r="D34" s="7">
        <v>60000</v>
      </c>
      <c r="E34" s="7"/>
    </row>
    <row r="35" spans="2:5" x14ac:dyDescent="0.3">
      <c r="B35" t="s">
        <v>10</v>
      </c>
      <c r="D35" s="7">
        <v>9000</v>
      </c>
      <c r="E35" s="7"/>
    </row>
    <row r="36" spans="2:5" x14ac:dyDescent="0.3">
      <c r="B36" t="s">
        <v>11</v>
      </c>
      <c r="D36" s="7">
        <f>O30</f>
        <v>27000</v>
      </c>
      <c r="E36" s="7"/>
    </row>
    <row r="37" spans="2:5" x14ac:dyDescent="0.3">
      <c r="B37" t="s">
        <v>12</v>
      </c>
      <c r="D37" s="7">
        <f>N30</f>
        <v>4500</v>
      </c>
      <c r="E37" s="7"/>
    </row>
    <row r="38" spans="2:5" x14ac:dyDescent="0.3">
      <c r="B38" t="s">
        <v>5</v>
      </c>
      <c r="D38" s="7">
        <f>M30</f>
        <v>2250</v>
      </c>
      <c r="E38" s="7"/>
    </row>
    <row r="39" spans="2:5" x14ac:dyDescent="0.3">
      <c r="B39" s="25" t="s">
        <v>30</v>
      </c>
      <c r="D39" s="24">
        <f>SUM(D34:D38)</f>
        <v>102750</v>
      </c>
      <c r="E39" s="7"/>
    </row>
    <row r="40" spans="2:5" x14ac:dyDescent="0.3">
      <c r="D40" s="7"/>
      <c r="E40" s="7"/>
    </row>
    <row r="41" spans="2:5" x14ac:dyDescent="0.3">
      <c r="B41" t="s">
        <v>27</v>
      </c>
      <c r="D41" s="7">
        <f>D33-D32+D39</f>
        <v>-420000</v>
      </c>
      <c r="E41" s="7"/>
    </row>
    <row r="42" spans="2:5" x14ac:dyDescent="0.3">
      <c r="D42" s="7"/>
      <c r="E42" s="7"/>
    </row>
    <row r="43" spans="2:5" x14ac:dyDescent="0.3">
      <c r="D43" s="7"/>
      <c r="E43" s="7"/>
    </row>
    <row r="44" spans="2:5" x14ac:dyDescent="0.3">
      <c r="D44" s="7"/>
      <c r="E44" s="7"/>
    </row>
    <row r="45" spans="2:5" x14ac:dyDescent="0.3">
      <c r="D45" s="7"/>
      <c r="E45" s="7"/>
    </row>
    <row r="46" spans="2:5" x14ac:dyDescent="0.3">
      <c r="D46" s="7"/>
      <c r="E46" s="7"/>
    </row>
    <row r="47" spans="2:5" x14ac:dyDescent="0.3">
      <c r="D47" s="7"/>
      <c r="E47" s="7"/>
    </row>
  </sheetData>
  <mergeCells count="1">
    <mergeCell ref="A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alzahrani</dc:creator>
  <cp:lastModifiedBy>mohammed alzahrani</cp:lastModifiedBy>
  <dcterms:created xsi:type="dcterms:W3CDTF">2025-05-25T19:47:56Z</dcterms:created>
  <dcterms:modified xsi:type="dcterms:W3CDTF">2025-06-02T23:01:31Z</dcterms:modified>
</cp:coreProperties>
</file>