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405"/>
  <workbookPr autoCompressPictures="0"/>
  <bookViews>
    <workbookView xWindow="0" yWindow="20" windowWidth="20200" windowHeight="154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9" i="1" l="1"/>
  <c r="I67" i="1"/>
  <c r="E67" i="1"/>
  <c r="L63" i="1"/>
  <c r="J65" i="1"/>
  <c r="L64" i="1"/>
  <c r="L65" i="1"/>
  <c r="L66" i="1"/>
  <c r="K63" i="1"/>
  <c r="K64" i="1"/>
  <c r="K65" i="1"/>
  <c r="K66" i="1"/>
  <c r="J66" i="1"/>
  <c r="I63" i="1"/>
  <c r="I64" i="1"/>
  <c r="I65" i="1"/>
  <c r="I66" i="1"/>
  <c r="H63" i="1"/>
  <c r="H64" i="1"/>
  <c r="H65" i="1"/>
  <c r="H66" i="1"/>
  <c r="C66" i="1"/>
  <c r="D66" i="1"/>
  <c r="E66" i="1"/>
  <c r="F66" i="1"/>
  <c r="B66" i="1"/>
  <c r="B65" i="1"/>
  <c r="C65" i="1"/>
  <c r="F65" i="1"/>
  <c r="E65" i="1"/>
  <c r="F64" i="1"/>
  <c r="E64" i="1"/>
  <c r="C64" i="1"/>
  <c r="B64" i="1"/>
  <c r="D65" i="1"/>
  <c r="F63" i="1"/>
  <c r="E63" i="1"/>
  <c r="B63" i="1"/>
  <c r="C63" i="1"/>
  <c r="B81" i="1"/>
  <c r="E81" i="1"/>
  <c r="E82" i="1"/>
  <c r="B27" i="1"/>
  <c r="J27" i="1"/>
  <c r="B28" i="1"/>
  <c r="J28" i="1"/>
  <c r="B29" i="1"/>
  <c r="J29" i="1"/>
  <c r="D30" i="1"/>
  <c r="J30" i="1"/>
  <c r="D31" i="1"/>
  <c r="J31" i="1"/>
  <c r="D32" i="1"/>
  <c r="J32" i="1"/>
  <c r="D33" i="1"/>
  <c r="J33" i="1"/>
  <c r="D34" i="1"/>
  <c r="J34" i="1"/>
  <c r="D35" i="1"/>
  <c r="J35" i="1"/>
  <c r="D36" i="1"/>
  <c r="J36" i="1"/>
  <c r="D37" i="1"/>
  <c r="J37" i="1"/>
  <c r="D38" i="1"/>
  <c r="J38" i="1"/>
  <c r="F39" i="1"/>
  <c r="J39" i="1"/>
  <c r="F40" i="1"/>
  <c r="J40" i="1"/>
  <c r="F41" i="1"/>
  <c r="J41" i="1"/>
  <c r="F42" i="1"/>
  <c r="J42" i="1"/>
  <c r="F43" i="1"/>
  <c r="J43" i="1"/>
  <c r="F44" i="1"/>
  <c r="J44" i="1"/>
  <c r="F45" i="1"/>
  <c r="J45" i="1"/>
  <c r="F46" i="1"/>
  <c r="J46" i="1"/>
  <c r="F47" i="1"/>
  <c r="J47" i="1"/>
  <c r="F48" i="1"/>
  <c r="J48" i="1"/>
  <c r="F49" i="1"/>
  <c r="J49" i="1"/>
  <c r="F50" i="1"/>
  <c r="J50" i="1"/>
  <c r="F51" i="1"/>
  <c r="J51" i="1"/>
  <c r="F52" i="1"/>
  <c r="J52" i="1"/>
  <c r="F53" i="1"/>
  <c r="J53" i="1"/>
  <c r="H54" i="1"/>
  <c r="J54" i="1"/>
  <c r="H55" i="1"/>
  <c r="J55" i="1"/>
  <c r="J56" i="1"/>
  <c r="L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39" i="1"/>
  <c r="E30" i="1"/>
  <c r="E31" i="1"/>
  <c r="E32" i="1"/>
  <c r="E33" i="1"/>
  <c r="E34" i="1"/>
  <c r="E35" i="1"/>
  <c r="E36" i="1"/>
  <c r="E37" i="1"/>
  <c r="E38" i="1"/>
  <c r="E23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27" i="1"/>
  <c r="K28" i="1"/>
  <c r="K29" i="1"/>
  <c r="K30" i="1"/>
  <c r="K31" i="1"/>
  <c r="K32" i="1"/>
  <c r="K33" i="1"/>
  <c r="K34" i="1"/>
  <c r="K35" i="1"/>
  <c r="K36" i="1"/>
  <c r="K37" i="1"/>
  <c r="K38" i="1"/>
  <c r="I54" i="1"/>
  <c r="K54" i="1"/>
  <c r="I55" i="1"/>
  <c r="K55" i="1"/>
  <c r="K56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27" i="1"/>
  <c r="L28" i="1"/>
  <c r="L29" i="1"/>
  <c r="L30" i="1"/>
  <c r="L31" i="1"/>
  <c r="L32" i="1"/>
  <c r="L33" i="1"/>
  <c r="L34" i="1"/>
  <c r="L35" i="1"/>
  <c r="L36" i="1"/>
  <c r="L37" i="1"/>
  <c r="L38" i="1"/>
  <c r="L54" i="1"/>
  <c r="L55" i="1"/>
  <c r="L57" i="1"/>
</calcChain>
</file>

<file path=xl/sharedStrings.xml><?xml version="1.0" encoding="utf-8"?>
<sst xmlns="http://schemas.openxmlformats.org/spreadsheetml/2006/main" count="108" uniqueCount="69">
  <si>
    <t>Phase</t>
  </si>
  <si>
    <t>Effort (Person-months)</t>
  </si>
  <si>
    <t>Schedule (Months)</t>
  </si>
  <si>
    <t>Average Staff</t>
  </si>
  <si>
    <t>Cost (Dollars)</t>
  </si>
  <si>
    <t>Inception</t>
  </si>
  <si>
    <t>Elaboration</t>
  </si>
  <si>
    <t>Construction</t>
  </si>
  <si>
    <t>Transition</t>
  </si>
  <si>
    <r>
      <t>Results</t>
    </r>
    <r>
      <rPr>
        <sz val="11"/>
        <color theme="1"/>
        <rFont val="Calibri"/>
        <family val="2"/>
        <scheme val="minor"/>
      </rPr>
      <t>               </t>
    </r>
    <r>
      <rPr>
        <b/>
        <sz val="9"/>
        <color rgb="FF000000"/>
        <rFont val="Arial"/>
        <family val="2"/>
      </rPr>
      <t>Systems Engineering</t>
    </r>
  </si>
  <si>
    <t>Effort =107.1 Person-months</t>
  </si>
  <si>
    <t>Schedule = 7.0 Months</t>
  </si>
  <si>
    <t>Cost = $1285613</t>
  </si>
  <si>
    <t>Total Size =300 Equivalent Nominal Requirements</t>
  </si>
  <si>
    <t>Phase / Activity</t>
  </si>
  <si>
    <t>Conceptualize</t>
  </si>
  <si>
    <t>Develop     </t>
  </si>
  <si>
    <t>Operational Test and Evaluation</t>
  </si>
  <si>
    <t>Transition to Operation  </t>
  </si>
  <si>
    <t>Acquisition and Supply</t>
  </si>
  <si>
    <t>Technical Management</t>
  </si>
  <si>
    <t>System Design</t>
  </si>
  <si>
    <t>Product Realization</t>
  </si>
  <si>
    <t>Product Evaluation</t>
  </si>
  <si>
    <t>Software Engineering</t>
  </si>
  <si>
    <t>Effort = 314.3 Person-months</t>
  </si>
  <si>
    <t>Schedule = 24.5 Months</t>
  </si>
  <si>
    <t>Cost = $3143414</t>
  </si>
  <si>
    <t>Total Equivalent Size =70000</t>
  </si>
  <si>
    <t>Phase/Activity</t>
  </si>
  <si>
    <t>Management</t>
  </si>
  <si>
    <t>Environment/CM</t>
  </si>
  <si>
    <t>Requirements</t>
  </si>
  <si>
    <t>Design</t>
  </si>
  <si>
    <t>Implementation</t>
  </si>
  <si>
    <t>Assessment</t>
  </si>
  <si>
    <t>Deployment</t>
  </si>
  <si>
    <t>Software Effort Distribution for RUP/MBASE (Person-Months)</t>
  </si>
  <si>
    <t>Phase Distribution</t>
  </si>
  <si>
    <t>Month</t>
  </si>
  <si>
    <t>SysEng</t>
  </si>
  <si>
    <t>SoftEng</t>
  </si>
  <si>
    <t>Monthly Total</t>
  </si>
  <si>
    <t>Total</t>
  </si>
  <si>
    <t>Cost/Mo = $44,331.48</t>
  </si>
  <si>
    <t>Grand Total:</t>
  </si>
  <si>
    <t>Sub-Total:</t>
  </si>
  <si>
    <t>Nominal</t>
  </si>
  <si>
    <t>Development</t>
  </si>
  <si>
    <t>Maintenance</t>
  </si>
  <si>
    <t>Software Tools</t>
  </si>
  <si>
    <t>Effort</t>
  </si>
  <si>
    <t>Schedule</t>
  </si>
  <si>
    <t>Cost</t>
  </si>
  <si>
    <t>Savings</t>
  </si>
  <si>
    <t>5 year ROI</t>
  </si>
  <si>
    <t>USE</t>
  </si>
  <si>
    <t>Dev Mult.</t>
  </si>
  <si>
    <t>Dev. Cost</t>
  </si>
  <si>
    <t>Maint Mult</t>
  </si>
  <si>
    <t>Maint Cost</t>
  </si>
  <si>
    <t>Life Cost</t>
  </si>
  <si>
    <t>VL</t>
  </si>
  <si>
    <t>L</t>
  </si>
  <si>
    <t>N</t>
  </si>
  <si>
    <t>H</t>
  </si>
  <si>
    <t>VH</t>
  </si>
  <si>
    <t>LANG</t>
  </si>
  <si>
    <t>5-yesr ROI: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</si>
</sst>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Arial"/>
    </font>
    <font>
      <b/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1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6" fontId="0" fillId="0" borderId="0" xfId="0" applyNumberFormat="1"/>
    <xf numFmtId="6" fontId="3" fillId="0" borderId="1" xfId="0" applyNumberFormat="1" applyFont="1" applyBorder="1" applyAlignment="1">
      <alignment wrapText="1"/>
    </xf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vertical="top" wrapText="1"/>
    </xf>
    <xf numFmtId="0" fontId="4" fillId="0" borderId="0" xfId="0" applyFont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6" fontId="3" fillId="2" borderId="1" xfId="0" applyNumberFormat="1" applyFont="1" applyFill="1" applyBorder="1" applyAlignment="1">
      <alignment wrapText="1"/>
    </xf>
    <xf numFmtId="0" fontId="0" fillId="2" borderId="0" xfId="0" applyFill="1"/>
    <xf numFmtId="0" fontId="6" fillId="0" borderId="0" xfId="0" applyFont="1"/>
    <xf numFmtId="0" fontId="7" fillId="0" borderId="0" xfId="0" applyFont="1"/>
    <xf numFmtId="44" fontId="0" fillId="0" borderId="0" xfId="1" applyFont="1"/>
    <xf numFmtId="44" fontId="3" fillId="0" borderId="0" xfId="1" applyFont="1"/>
    <xf numFmtId="44" fontId="0" fillId="0" borderId="0" xfId="0" applyNumberForma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8" fontId="0" fillId="0" borderId="0" xfId="0" applyNumberFormat="1"/>
    <xf numFmtId="2" fontId="0" fillId="0" borderId="0" xfId="0" applyNumberFormat="1"/>
    <xf numFmtId="0" fontId="10" fillId="0" borderId="0" xfId="0" applyFont="1"/>
    <xf numFmtId="43" fontId="0" fillId="0" borderId="0" xfId="2" applyFont="1"/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43" fontId="2" fillId="0" borderId="0" xfId="2" applyFont="1" applyAlignment="1">
      <alignment horizontal="left"/>
    </xf>
    <xf numFmtId="0" fontId="11" fillId="0" borderId="0" xfId="0" applyFont="1" applyAlignment="1">
      <alignment horizontal="right"/>
    </xf>
  </cellXfs>
  <cellStyles count="21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abSelected="1" topLeftCell="A38" workbookViewId="0">
      <selection activeCell="H70" sqref="H70"/>
    </sheetView>
  </sheetViews>
  <sheetFormatPr baseColWidth="10" defaultColWidth="8.83203125" defaultRowHeight="14" x14ac:dyDescent="0"/>
  <cols>
    <col min="1" max="1" width="10.5" customWidth="1"/>
    <col min="2" max="2" width="14" bestFit="1" customWidth="1"/>
    <col min="3" max="3" width="15.33203125" customWidth="1"/>
    <col min="4" max="4" width="14.83203125" customWidth="1"/>
    <col min="5" max="5" width="14" customWidth="1"/>
    <col min="6" max="6" width="14.33203125" customWidth="1"/>
    <col min="7" max="8" width="14.5" customWidth="1"/>
    <col min="9" max="9" width="13.6640625" customWidth="1"/>
    <col min="10" max="10" width="15.33203125" customWidth="1"/>
    <col min="11" max="11" width="14.33203125" customWidth="1"/>
    <col min="12" max="12" width="16.5" customWidth="1"/>
  </cols>
  <sheetData>
    <row r="1" spans="1:12">
      <c r="A1" s="5" t="s">
        <v>9</v>
      </c>
      <c r="G1" s="8" t="s">
        <v>24</v>
      </c>
    </row>
    <row r="2" spans="1:12">
      <c r="A2" s="6" t="s">
        <v>10</v>
      </c>
      <c r="G2" s="6" t="s">
        <v>25</v>
      </c>
    </row>
    <row r="3" spans="1:12">
      <c r="A3" s="6" t="s">
        <v>11</v>
      </c>
      <c r="G3" s="6" t="s">
        <v>26</v>
      </c>
    </row>
    <row r="4" spans="1:12">
      <c r="A4" s="6" t="s">
        <v>12</v>
      </c>
      <c r="C4" t="s">
        <v>44</v>
      </c>
      <c r="G4" s="6" t="s">
        <v>27</v>
      </c>
      <c r="L4" s="3"/>
    </row>
    <row r="5" spans="1:12">
      <c r="A5" s="6" t="s">
        <v>13</v>
      </c>
      <c r="G5" s="6" t="s">
        <v>28</v>
      </c>
    </row>
    <row r="7" spans="1:12">
      <c r="A7" s="8" t="s">
        <v>38</v>
      </c>
      <c r="G7" s="8" t="s">
        <v>38</v>
      </c>
    </row>
    <row r="8" spans="1:12" ht="23">
      <c r="A8" s="7" t="s">
        <v>14</v>
      </c>
      <c r="B8" s="7" t="s">
        <v>15</v>
      </c>
      <c r="C8" s="7" t="s">
        <v>16</v>
      </c>
      <c r="D8" s="7" t="s">
        <v>17</v>
      </c>
      <c r="E8" s="7" t="s">
        <v>18</v>
      </c>
      <c r="G8" s="1" t="s">
        <v>0</v>
      </c>
      <c r="H8" s="1" t="s">
        <v>1</v>
      </c>
      <c r="I8" s="1" t="s">
        <v>2</v>
      </c>
      <c r="J8" s="1" t="s">
        <v>3</v>
      </c>
      <c r="K8" s="1" t="s">
        <v>4</v>
      </c>
    </row>
    <row r="9" spans="1:12" ht="21" customHeight="1">
      <c r="A9" s="24" t="s">
        <v>19</v>
      </c>
      <c r="B9" s="26">
        <v>2.1</v>
      </c>
      <c r="C9" s="26">
        <v>3.8</v>
      </c>
      <c r="D9" s="26">
        <v>1</v>
      </c>
      <c r="E9" s="26">
        <v>0.6</v>
      </c>
      <c r="G9" s="9" t="s">
        <v>5</v>
      </c>
      <c r="H9" s="10">
        <v>18.899999999999999</v>
      </c>
      <c r="I9" s="10">
        <v>3.1</v>
      </c>
      <c r="J9" s="10">
        <v>6.2</v>
      </c>
      <c r="K9" s="11">
        <v>188605</v>
      </c>
      <c r="L9" s="20">
        <f>SUM(K10:K12)+J56</f>
        <v>4806237</v>
      </c>
    </row>
    <row r="10" spans="1:12">
      <c r="A10" s="25"/>
      <c r="B10" s="27"/>
      <c r="C10" s="27"/>
      <c r="D10" s="27"/>
      <c r="E10" s="27"/>
      <c r="G10" s="1" t="s">
        <v>6</v>
      </c>
      <c r="H10" s="2">
        <v>75.400000000000006</v>
      </c>
      <c r="I10" s="2">
        <v>9.1999999999999993</v>
      </c>
      <c r="J10" s="2">
        <v>8.1999999999999993</v>
      </c>
      <c r="K10" s="4">
        <v>754419</v>
      </c>
      <c r="L10" s="3"/>
    </row>
    <row r="11" spans="1:12" ht="21" customHeight="1">
      <c r="A11" s="24" t="s">
        <v>20</v>
      </c>
      <c r="B11" s="26">
        <v>4</v>
      </c>
      <c r="C11" s="26">
        <v>6.9</v>
      </c>
      <c r="D11" s="26">
        <v>4.5999999999999996</v>
      </c>
      <c r="E11" s="26">
        <v>2.7</v>
      </c>
      <c r="G11" s="1" t="s">
        <v>7</v>
      </c>
      <c r="H11" s="2">
        <v>238.9</v>
      </c>
      <c r="I11" s="2">
        <v>15.3</v>
      </c>
      <c r="J11" s="2">
        <v>15.6</v>
      </c>
      <c r="K11" s="4">
        <v>2388995</v>
      </c>
    </row>
    <row r="12" spans="1:12">
      <c r="A12" s="25"/>
      <c r="B12" s="27"/>
      <c r="C12" s="27"/>
      <c r="D12" s="27"/>
      <c r="E12" s="27"/>
      <c r="G12" s="1" t="s">
        <v>8</v>
      </c>
      <c r="H12" s="2">
        <v>37.700000000000003</v>
      </c>
      <c r="I12" s="2">
        <v>3.1</v>
      </c>
      <c r="J12" s="2">
        <v>12.3</v>
      </c>
      <c r="K12" s="4">
        <v>377210</v>
      </c>
    </row>
    <row r="13" spans="1:12">
      <c r="A13" s="24" t="s">
        <v>21</v>
      </c>
      <c r="B13" s="26">
        <v>10.9</v>
      </c>
      <c r="C13" s="26">
        <v>12.9</v>
      </c>
      <c r="D13" s="26">
        <v>5.5</v>
      </c>
      <c r="E13" s="26">
        <v>2.9</v>
      </c>
    </row>
    <row r="14" spans="1:12">
      <c r="A14" s="25"/>
      <c r="B14" s="27"/>
      <c r="C14" s="27"/>
      <c r="D14" s="27"/>
      <c r="E14" s="27"/>
      <c r="G14" s="8" t="s">
        <v>37</v>
      </c>
      <c r="L14" s="3"/>
    </row>
    <row r="15" spans="1:12" ht="21" customHeight="1">
      <c r="A15" s="24" t="s">
        <v>22</v>
      </c>
      <c r="B15" s="26">
        <v>2.1</v>
      </c>
      <c r="C15" s="26">
        <v>4.8</v>
      </c>
      <c r="D15" s="26">
        <v>5.0999999999999996</v>
      </c>
      <c r="E15" s="26">
        <v>4</v>
      </c>
      <c r="G15" s="1" t="s">
        <v>29</v>
      </c>
      <c r="H15" s="9" t="s">
        <v>5</v>
      </c>
      <c r="I15" s="1" t="s">
        <v>6</v>
      </c>
      <c r="J15" s="1" t="s">
        <v>7</v>
      </c>
      <c r="K15" s="1" t="s">
        <v>8</v>
      </c>
    </row>
    <row r="16" spans="1:12">
      <c r="A16" s="25"/>
      <c r="B16" s="27"/>
      <c r="C16" s="27"/>
      <c r="D16" s="27"/>
      <c r="E16" s="27"/>
      <c r="G16" s="1" t="s">
        <v>30</v>
      </c>
      <c r="H16" s="10">
        <v>2.6</v>
      </c>
      <c r="I16" s="2">
        <v>9.1</v>
      </c>
      <c r="J16" s="2">
        <v>23.9</v>
      </c>
      <c r="K16" s="2">
        <v>5.3</v>
      </c>
    </row>
    <row r="17" spans="1:12">
      <c r="A17" s="24" t="s">
        <v>23</v>
      </c>
      <c r="B17" s="26">
        <v>6</v>
      </c>
      <c r="C17" s="26">
        <v>9</v>
      </c>
      <c r="D17" s="26">
        <v>13.3</v>
      </c>
      <c r="E17" s="26">
        <v>5</v>
      </c>
      <c r="G17" s="1" t="s">
        <v>31</v>
      </c>
      <c r="H17" s="10">
        <v>1.9</v>
      </c>
      <c r="I17" s="2">
        <v>6</v>
      </c>
      <c r="J17" s="2">
        <v>11.9</v>
      </c>
      <c r="K17" s="2">
        <v>1.9</v>
      </c>
    </row>
    <row r="18" spans="1:12">
      <c r="A18" s="25"/>
      <c r="B18" s="27"/>
      <c r="C18" s="27"/>
      <c r="D18" s="27"/>
      <c r="E18" s="27"/>
      <c r="G18" s="1" t="s">
        <v>32</v>
      </c>
      <c r="H18" s="10">
        <v>7.2</v>
      </c>
      <c r="I18" s="2">
        <v>13.6</v>
      </c>
      <c r="J18" s="2">
        <v>19.100000000000001</v>
      </c>
      <c r="K18" s="2">
        <v>1.5</v>
      </c>
    </row>
    <row r="19" spans="1:12">
      <c r="G19" s="1" t="s">
        <v>33</v>
      </c>
      <c r="H19" s="10">
        <v>3.6</v>
      </c>
      <c r="I19" s="2">
        <v>27.2</v>
      </c>
      <c r="J19" s="2">
        <v>38.200000000000003</v>
      </c>
      <c r="K19" s="2">
        <v>1.5</v>
      </c>
    </row>
    <row r="20" spans="1:12">
      <c r="G20" s="1" t="s">
        <v>34</v>
      </c>
      <c r="H20" s="10">
        <v>1.5</v>
      </c>
      <c r="I20" s="2">
        <v>9.8000000000000007</v>
      </c>
      <c r="J20" s="2">
        <v>81.2</v>
      </c>
      <c r="K20" s="2">
        <v>7.2</v>
      </c>
    </row>
    <row r="21" spans="1:12">
      <c r="G21" s="1" t="s">
        <v>35</v>
      </c>
      <c r="H21" s="10">
        <v>1.5</v>
      </c>
      <c r="I21" s="2">
        <v>7.5</v>
      </c>
      <c r="J21" s="2">
        <v>57.3</v>
      </c>
      <c r="K21" s="2">
        <v>9.1</v>
      </c>
    </row>
    <row r="22" spans="1:12">
      <c r="G22" s="1" t="s">
        <v>36</v>
      </c>
      <c r="H22" s="10">
        <v>0.6</v>
      </c>
      <c r="I22" s="2">
        <v>2.2999999999999998</v>
      </c>
      <c r="J22" s="2">
        <v>7.2</v>
      </c>
      <c r="K22" s="2">
        <v>11.3</v>
      </c>
    </row>
    <row r="23" spans="1:12">
      <c r="E23" s="17">
        <f>SUM(E30:E38)</f>
        <v>738000</v>
      </c>
      <c r="H23" s="12"/>
    </row>
    <row r="25" spans="1:12" ht="18">
      <c r="A25" s="5"/>
      <c r="B25" s="19" t="s">
        <v>5</v>
      </c>
      <c r="C25" s="19"/>
      <c r="D25" s="13" t="s">
        <v>6</v>
      </c>
      <c r="E25" s="13"/>
      <c r="F25" s="13" t="s">
        <v>7</v>
      </c>
      <c r="G25" s="13"/>
      <c r="H25" s="13" t="s">
        <v>8</v>
      </c>
      <c r="I25" s="5"/>
      <c r="J25" s="13" t="s">
        <v>42</v>
      </c>
    </row>
    <row r="26" spans="1:12">
      <c r="A26" s="5" t="s">
        <v>39</v>
      </c>
      <c r="B26" s="5" t="s">
        <v>40</v>
      </c>
      <c r="C26" s="5" t="s">
        <v>41</v>
      </c>
      <c r="D26" s="5" t="s">
        <v>40</v>
      </c>
      <c r="E26" s="5" t="s">
        <v>41</v>
      </c>
      <c r="F26" s="5" t="s">
        <v>40</v>
      </c>
      <c r="G26" s="5" t="s">
        <v>41</v>
      </c>
      <c r="H26" s="5" t="s">
        <v>40</v>
      </c>
      <c r="I26" s="5" t="s">
        <v>41</v>
      </c>
      <c r="J26" s="5" t="s">
        <v>40</v>
      </c>
      <c r="K26" s="5" t="s">
        <v>41</v>
      </c>
      <c r="L26" s="5" t="s">
        <v>43</v>
      </c>
    </row>
    <row r="27" spans="1:12">
      <c r="A27" s="14">
        <v>1</v>
      </c>
      <c r="B27" s="15">
        <f>1285613/29</f>
        <v>44331.482758620688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7">
        <f>SUM(B27+D27+F27+H27)</f>
        <v>44331.482758620688</v>
      </c>
      <c r="K27" s="17">
        <f>SUM(C27+E27+G27+I27)</f>
        <v>0</v>
      </c>
      <c r="L27" s="17">
        <f>SUM(J27:K27)</f>
        <v>44331.482758620688</v>
      </c>
    </row>
    <row r="28" spans="1:12">
      <c r="A28" s="14">
        <v>2</v>
      </c>
      <c r="B28" s="15">
        <f t="shared" ref="B28:F43" si="0">1285613/29</f>
        <v>44331.482758620688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7">
        <f t="shared" ref="J28:J55" si="1">SUM(B28+D28+F28+H28)</f>
        <v>44331.482758620688</v>
      </c>
      <c r="K28" s="17">
        <f t="shared" ref="K28:K55" si="2">SUM(C28+E28+G28+I28)</f>
        <v>0</v>
      </c>
      <c r="L28" s="17">
        <f t="shared" ref="L28:L55" si="3">SUM(J28:K28)</f>
        <v>44331.482758620688</v>
      </c>
    </row>
    <row r="29" spans="1:12">
      <c r="A29" s="14">
        <v>3</v>
      </c>
      <c r="B29" s="15">
        <f t="shared" si="0"/>
        <v>44331.482758620688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7">
        <f t="shared" si="1"/>
        <v>44331.482758620688</v>
      </c>
      <c r="K29" s="17">
        <f t="shared" si="2"/>
        <v>0</v>
      </c>
      <c r="L29" s="17">
        <f t="shared" si="3"/>
        <v>44331.482758620688</v>
      </c>
    </row>
    <row r="30" spans="1:12">
      <c r="A30" s="14">
        <v>4</v>
      </c>
      <c r="B30" s="15">
        <v>0</v>
      </c>
      <c r="C30" s="15">
        <v>0</v>
      </c>
      <c r="D30" s="15">
        <f t="shared" si="0"/>
        <v>44331.482758620688</v>
      </c>
      <c r="E30" s="16">
        <f>8.2*10000</f>
        <v>82000</v>
      </c>
      <c r="F30" s="15">
        <v>0</v>
      </c>
      <c r="G30" s="15">
        <v>0</v>
      </c>
      <c r="H30" s="15">
        <v>0</v>
      </c>
      <c r="I30" s="15">
        <v>0</v>
      </c>
      <c r="J30" s="17">
        <f t="shared" si="1"/>
        <v>44331.482758620688</v>
      </c>
      <c r="K30" s="17">
        <f t="shared" si="2"/>
        <v>82000</v>
      </c>
      <c r="L30" s="17">
        <f t="shared" si="3"/>
        <v>126331.4827586207</v>
      </c>
    </row>
    <row r="31" spans="1:12">
      <c r="A31" s="14">
        <v>5</v>
      </c>
      <c r="B31" s="15">
        <v>0</v>
      </c>
      <c r="C31" s="15">
        <v>0</v>
      </c>
      <c r="D31" s="15">
        <f t="shared" si="0"/>
        <v>44331.482758620688</v>
      </c>
      <c r="E31" s="16">
        <f t="shared" ref="E31:E38" si="4">8.2*10000</f>
        <v>82000</v>
      </c>
      <c r="F31" s="15">
        <v>0</v>
      </c>
      <c r="G31" s="15">
        <v>0</v>
      </c>
      <c r="H31" s="15">
        <v>0</v>
      </c>
      <c r="I31" s="15">
        <v>0</v>
      </c>
      <c r="J31" s="17">
        <f t="shared" si="1"/>
        <v>44331.482758620688</v>
      </c>
      <c r="K31" s="17">
        <f t="shared" si="2"/>
        <v>82000</v>
      </c>
      <c r="L31" s="17">
        <f t="shared" si="3"/>
        <v>126331.4827586207</v>
      </c>
    </row>
    <row r="32" spans="1:12">
      <c r="A32" s="14">
        <v>6</v>
      </c>
      <c r="B32" s="15">
        <v>0</v>
      </c>
      <c r="C32" s="15">
        <v>0</v>
      </c>
      <c r="D32" s="15">
        <f t="shared" si="0"/>
        <v>44331.482758620688</v>
      </c>
      <c r="E32" s="16">
        <f t="shared" si="4"/>
        <v>82000</v>
      </c>
      <c r="F32" s="15">
        <v>0</v>
      </c>
      <c r="G32" s="15">
        <v>0</v>
      </c>
      <c r="H32" s="15">
        <v>0</v>
      </c>
      <c r="I32" s="15">
        <v>0</v>
      </c>
      <c r="J32" s="17">
        <f t="shared" si="1"/>
        <v>44331.482758620688</v>
      </c>
      <c r="K32" s="17">
        <f t="shared" si="2"/>
        <v>82000</v>
      </c>
      <c r="L32" s="17">
        <f t="shared" si="3"/>
        <v>126331.4827586207</v>
      </c>
    </row>
    <row r="33" spans="1:12">
      <c r="A33" s="14">
        <v>7</v>
      </c>
      <c r="B33" s="15">
        <v>0</v>
      </c>
      <c r="C33" s="15">
        <v>0</v>
      </c>
      <c r="D33" s="15">
        <f t="shared" si="0"/>
        <v>44331.482758620688</v>
      </c>
      <c r="E33" s="16">
        <f t="shared" si="4"/>
        <v>82000</v>
      </c>
      <c r="F33" s="15">
        <v>0</v>
      </c>
      <c r="G33" s="15">
        <v>0</v>
      </c>
      <c r="H33" s="15">
        <v>0</v>
      </c>
      <c r="I33" s="15">
        <v>0</v>
      </c>
      <c r="J33" s="17">
        <f t="shared" si="1"/>
        <v>44331.482758620688</v>
      </c>
      <c r="K33" s="17">
        <f t="shared" si="2"/>
        <v>82000</v>
      </c>
      <c r="L33" s="17">
        <f t="shared" si="3"/>
        <v>126331.4827586207</v>
      </c>
    </row>
    <row r="34" spans="1:12">
      <c r="A34" s="14">
        <v>8</v>
      </c>
      <c r="B34" s="15">
        <v>0</v>
      </c>
      <c r="C34" s="15">
        <v>0</v>
      </c>
      <c r="D34" s="15">
        <f t="shared" si="0"/>
        <v>44331.482758620688</v>
      </c>
      <c r="E34" s="16">
        <f t="shared" si="4"/>
        <v>82000</v>
      </c>
      <c r="F34" s="15">
        <v>0</v>
      </c>
      <c r="G34" s="15">
        <v>0</v>
      </c>
      <c r="H34" s="15">
        <v>0</v>
      </c>
      <c r="I34" s="15">
        <v>0</v>
      </c>
      <c r="J34" s="17">
        <f t="shared" si="1"/>
        <v>44331.482758620688</v>
      </c>
      <c r="K34" s="17">
        <f t="shared" si="2"/>
        <v>82000</v>
      </c>
      <c r="L34" s="17">
        <f t="shared" si="3"/>
        <v>126331.4827586207</v>
      </c>
    </row>
    <row r="35" spans="1:12">
      <c r="A35" s="14">
        <v>9</v>
      </c>
      <c r="B35" s="15">
        <v>0</v>
      </c>
      <c r="C35" s="15">
        <v>0</v>
      </c>
      <c r="D35" s="15">
        <f t="shared" si="0"/>
        <v>44331.482758620688</v>
      </c>
      <c r="E35" s="16">
        <f t="shared" si="4"/>
        <v>82000</v>
      </c>
      <c r="F35" s="15">
        <v>0</v>
      </c>
      <c r="G35" s="15">
        <v>0</v>
      </c>
      <c r="H35" s="15">
        <v>0</v>
      </c>
      <c r="I35" s="15">
        <v>0</v>
      </c>
      <c r="J35" s="17">
        <f t="shared" si="1"/>
        <v>44331.482758620688</v>
      </c>
      <c r="K35" s="17">
        <f t="shared" si="2"/>
        <v>82000</v>
      </c>
      <c r="L35" s="17">
        <f t="shared" si="3"/>
        <v>126331.4827586207</v>
      </c>
    </row>
    <row r="36" spans="1:12">
      <c r="A36" s="14">
        <v>10</v>
      </c>
      <c r="B36" s="15">
        <v>0</v>
      </c>
      <c r="C36" s="15">
        <v>0</v>
      </c>
      <c r="D36" s="15">
        <f t="shared" si="0"/>
        <v>44331.482758620688</v>
      </c>
      <c r="E36" s="16">
        <f t="shared" si="4"/>
        <v>82000</v>
      </c>
      <c r="F36" s="15">
        <v>0</v>
      </c>
      <c r="G36" s="15">
        <v>0</v>
      </c>
      <c r="H36" s="15">
        <v>0</v>
      </c>
      <c r="I36" s="15">
        <v>0</v>
      </c>
      <c r="J36" s="17">
        <f t="shared" si="1"/>
        <v>44331.482758620688</v>
      </c>
      <c r="K36" s="17">
        <f t="shared" si="2"/>
        <v>82000</v>
      </c>
      <c r="L36" s="17">
        <f t="shared" si="3"/>
        <v>126331.4827586207</v>
      </c>
    </row>
    <row r="37" spans="1:12">
      <c r="A37" s="14">
        <v>11</v>
      </c>
      <c r="B37" s="15">
        <v>0</v>
      </c>
      <c r="C37" s="15">
        <v>0</v>
      </c>
      <c r="D37" s="15">
        <f t="shared" si="0"/>
        <v>44331.482758620688</v>
      </c>
      <c r="E37" s="16">
        <f t="shared" si="4"/>
        <v>82000</v>
      </c>
      <c r="F37" s="15">
        <v>0</v>
      </c>
      <c r="G37" s="15">
        <v>0</v>
      </c>
      <c r="H37" s="15">
        <v>0</v>
      </c>
      <c r="I37" s="15">
        <v>0</v>
      </c>
      <c r="J37" s="17">
        <f t="shared" si="1"/>
        <v>44331.482758620688</v>
      </c>
      <c r="K37" s="17">
        <f t="shared" si="2"/>
        <v>82000</v>
      </c>
      <c r="L37" s="17">
        <f t="shared" si="3"/>
        <v>126331.4827586207</v>
      </c>
    </row>
    <row r="38" spans="1:12">
      <c r="A38" s="14">
        <v>12</v>
      </c>
      <c r="B38" s="15">
        <v>0</v>
      </c>
      <c r="C38" s="15">
        <v>0</v>
      </c>
      <c r="D38" s="15">
        <f t="shared" si="0"/>
        <v>44331.482758620688</v>
      </c>
      <c r="E38" s="16">
        <f t="shared" si="4"/>
        <v>82000</v>
      </c>
      <c r="F38" s="15">
        <v>0</v>
      </c>
      <c r="G38" s="15">
        <v>0</v>
      </c>
      <c r="H38" s="15">
        <v>0</v>
      </c>
      <c r="I38" s="15">
        <v>0</v>
      </c>
      <c r="J38" s="17">
        <f t="shared" si="1"/>
        <v>44331.482758620688</v>
      </c>
      <c r="K38" s="17">
        <f t="shared" si="2"/>
        <v>82000</v>
      </c>
      <c r="L38" s="17">
        <f t="shared" si="3"/>
        <v>126331.4827586207</v>
      </c>
    </row>
    <row r="39" spans="1:12">
      <c r="A39" s="14">
        <v>13</v>
      </c>
      <c r="B39" s="15">
        <v>0</v>
      </c>
      <c r="C39" s="15">
        <v>0</v>
      </c>
      <c r="D39" s="15">
        <v>0</v>
      </c>
      <c r="E39" s="15">
        <v>0</v>
      </c>
      <c r="F39" s="15">
        <f t="shared" si="0"/>
        <v>44331.482758620688</v>
      </c>
      <c r="G39" s="16">
        <f>15.6*10000</f>
        <v>156000</v>
      </c>
      <c r="H39" s="15">
        <v>0</v>
      </c>
      <c r="I39" s="15">
        <v>0</v>
      </c>
      <c r="J39" s="17">
        <f t="shared" si="1"/>
        <v>44331.482758620688</v>
      </c>
      <c r="K39" s="17">
        <f t="shared" si="2"/>
        <v>156000</v>
      </c>
      <c r="L39" s="17">
        <f t="shared" si="3"/>
        <v>200331.4827586207</v>
      </c>
    </row>
    <row r="40" spans="1:12">
      <c r="A40" s="14">
        <v>14</v>
      </c>
      <c r="B40" s="15">
        <v>0</v>
      </c>
      <c r="C40" s="15">
        <v>0</v>
      </c>
      <c r="D40" s="15">
        <v>0</v>
      </c>
      <c r="E40" s="15">
        <v>0</v>
      </c>
      <c r="F40" s="15">
        <f t="shared" si="0"/>
        <v>44331.482758620688</v>
      </c>
      <c r="G40" s="16">
        <f t="shared" ref="G40:G53" si="5">15.6*10000</f>
        <v>156000</v>
      </c>
      <c r="H40" s="15">
        <v>0</v>
      </c>
      <c r="I40" s="15">
        <v>0</v>
      </c>
      <c r="J40" s="17">
        <f t="shared" si="1"/>
        <v>44331.482758620688</v>
      </c>
      <c r="K40" s="17">
        <f t="shared" si="2"/>
        <v>156000</v>
      </c>
      <c r="L40" s="17">
        <f t="shared" si="3"/>
        <v>200331.4827586207</v>
      </c>
    </row>
    <row r="41" spans="1:12">
      <c r="A41" s="14">
        <v>15</v>
      </c>
      <c r="B41" s="15">
        <v>0</v>
      </c>
      <c r="C41" s="15">
        <v>0</v>
      </c>
      <c r="D41" s="15">
        <v>0</v>
      </c>
      <c r="E41" s="15">
        <v>0</v>
      </c>
      <c r="F41" s="15">
        <f t="shared" si="0"/>
        <v>44331.482758620688</v>
      </c>
      <c r="G41" s="16">
        <f t="shared" si="5"/>
        <v>156000</v>
      </c>
      <c r="H41" s="15">
        <v>0</v>
      </c>
      <c r="I41" s="15">
        <v>0</v>
      </c>
      <c r="J41" s="17">
        <f t="shared" si="1"/>
        <v>44331.482758620688</v>
      </c>
      <c r="K41" s="17">
        <f t="shared" si="2"/>
        <v>156000</v>
      </c>
      <c r="L41" s="17">
        <f t="shared" si="3"/>
        <v>200331.4827586207</v>
      </c>
    </row>
    <row r="42" spans="1:12">
      <c r="A42" s="14">
        <v>16</v>
      </c>
      <c r="B42" s="15">
        <v>0</v>
      </c>
      <c r="C42" s="15">
        <v>0</v>
      </c>
      <c r="D42" s="15">
        <v>0</v>
      </c>
      <c r="E42" s="15">
        <v>0</v>
      </c>
      <c r="F42" s="15">
        <f t="shared" si="0"/>
        <v>44331.482758620688</v>
      </c>
      <c r="G42" s="16">
        <f t="shared" si="5"/>
        <v>156000</v>
      </c>
      <c r="H42" s="15">
        <v>0</v>
      </c>
      <c r="I42" s="15">
        <v>0</v>
      </c>
      <c r="J42" s="17">
        <f t="shared" si="1"/>
        <v>44331.482758620688</v>
      </c>
      <c r="K42" s="17">
        <f t="shared" si="2"/>
        <v>156000</v>
      </c>
      <c r="L42" s="17">
        <f t="shared" si="3"/>
        <v>200331.4827586207</v>
      </c>
    </row>
    <row r="43" spans="1:12">
      <c r="A43" s="14">
        <v>17</v>
      </c>
      <c r="B43" s="15">
        <v>0</v>
      </c>
      <c r="C43" s="15">
        <v>0</v>
      </c>
      <c r="D43" s="15">
        <v>0</v>
      </c>
      <c r="E43" s="15">
        <v>0</v>
      </c>
      <c r="F43" s="15">
        <f t="shared" si="0"/>
        <v>44331.482758620688</v>
      </c>
      <c r="G43" s="16">
        <f t="shared" si="5"/>
        <v>156000</v>
      </c>
      <c r="H43" s="15">
        <v>0</v>
      </c>
      <c r="I43" s="15">
        <v>0</v>
      </c>
      <c r="J43" s="17">
        <f t="shared" si="1"/>
        <v>44331.482758620688</v>
      </c>
      <c r="K43" s="17">
        <f t="shared" si="2"/>
        <v>156000</v>
      </c>
      <c r="L43" s="17">
        <f t="shared" si="3"/>
        <v>200331.4827586207</v>
      </c>
    </row>
    <row r="44" spans="1:12">
      <c r="A44" s="14">
        <v>18</v>
      </c>
      <c r="B44" s="15">
        <v>0</v>
      </c>
      <c r="C44" s="15">
        <v>0</v>
      </c>
      <c r="D44" s="15">
        <v>0</v>
      </c>
      <c r="E44" s="15">
        <v>0</v>
      </c>
      <c r="F44" s="15">
        <f t="shared" ref="F44:H55" si="6">1285613/29</f>
        <v>44331.482758620688</v>
      </c>
      <c r="G44" s="16">
        <f t="shared" si="5"/>
        <v>156000</v>
      </c>
      <c r="H44" s="15">
        <v>0</v>
      </c>
      <c r="I44" s="15">
        <v>0</v>
      </c>
      <c r="J44" s="17">
        <f t="shared" si="1"/>
        <v>44331.482758620688</v>
      </c>
      <c r="K44" s="17">
        <f t="shared" si="2"/>
        <v>156000</v>
      </c>
      <c r="L44" s="17">
        <f t="shared" si="3"/>
        <v>200331.4827586207</v>
      </c>
    </row>
    <row r="45" spans="1:12">
      <c r="A45" s="14">
        <v>19</v>
      </c>
      <c r="B45" s="15">
        <v>0</v>
      </c>
      <c r="C45" s="15">
        <v>0</v>
      </c>
      <c r="D45" s="15">
        <v>0</v>
      </c>
      <c r="E45" s="15">
        <v>0</v>
      </c>
      <c r="F45" s="15">
        <f t="shared" si="6"/>
        <v>44331.482758620688</v>
      </c>
      <c r="G45" s="16">
        <f t="shared" si="5"/>
        <v>156000</v>
      </c>
      <c r="H45" s="15">
        <v>0</v>
      </c>
      <c r="I45" s="15">
        <v>0</v>
      </c>
      <c r="J45" s="17">
        <f t="shared" si="1"/>
        <v>44331.482758620688</v>
      </c>
      <c r="K45" s="17">
        <f t="shared" si="2"/>
        <v>156000</v>
      </c>
      <c r="L45" s="17">
        <f t="shared" si="3"/>
        <v>200331.4827586207</v>
      </c>
    </row>
    <row r="46" spans="1:12">
      <c r="A46" s="14">
        <v>20</v>
      </c>
      <c r="B46" s="15">
        <v>0</v>
      </c>
      <c r="C46" s="15">
        <v>0</v>
      </c>
      <c r="D46" s="15">
        <v>0</v>
      </c>
      <c r="E46" s="15">
        <v>0</v>
      </c>
      <c r="F46" s="15">
        <f t="shared" si="6"/>
        <v>44331.482758620688</v>
      </c>
      <c r="G46" s="16">
        <f t="shared" si="5"/>
        <v>156000</v>
      </c>
      <c r="H46" s="15">
        <v>0</v>
      </c>
      <c r="I46" s="15">
        <v>0</v>
      </c>
      <c r="J46" s="17">
        <f t="shared" si="1"/>
        <v>44331.482758620688</v>
      </c>
      <c r="K46" s="17">
        <f t="shared" si="2"/>
        <v>156000</v>
      </c>
      <c r="L46" s="17">
        <f t="shared" si="3"/>
        <v>200331.4827586207</v>
      </c>
    </row>
    <row r="47" spans="1:12">
      <c r="A47" s="14">
        <v>21</v>
      </c>
      <c r="B47" s="15">
        <v>0</v>
      </c>
      <c r="C47" s="15">
        <v>0</v>
      </c>
      <c r="D47" s="15">
        <v>0</v>
      </c>
      <c r="E47" s="15">
        <v>0</v>
      </c>
      <c r="F47" s="15">
        <f t="shared" si="6"/>
        <v>44331.482758620688</v>
      </c>
      <c r="G47" s="16">
        <f t="shared" si="5"/>
        <v>156000</v>
      </c>
      <c r="H47" s="15">
        <v>0</v>
      </c>
      <c r="I47" s="15">
        <v>0</v>
      </c>
      <c r="J47" s="17">
        <f t="shared" si="1"/>
        <v>44331.482758620688</v>
      </c>
      <c r="K47" s="17">
        <f t="shared" si="2"/>
        <v>156000</v>
      </c>
      <c r="L47" s="17">
        <f t="shared" si="3"/>
        <v>200331.4827586207</v>
      </c>
    </row>
    <row r="48" spans="1:12">
      <c r="A48" s="14">
        <v>22</v>
      </c>
      <c r="B48" s="15">
        <v>0</v>
      </c>
      <c r="C48" s="15">
        <v>0</v>
      </c>
      <c r="D48" s="15">
        <v>0</v>
      </c>
      <c r="E48" s="15">
        <v>0</v>
      </c>
      <c r="F48" s="15">
        <f t="shared" si="6"/>
        <v>44331.482758620688</v>
      </c>
      <c r="G48" s="16">
        <f t="shared" si="5"/>
        <v>156000</v>
      </c>
      <c r="H48" s="15">
        <v>0</v>
      </c>
      <c r="I48" s="15">
        <v>0</v>
      </c>
      <c r="J48" s="17">
        <f t="shared" si="1"/>
        <v>44331.482758620688</v>
      </c>
      <c r="K48" s="17">
        <f t="shared" si="2"/>
        <v>156000</v>
      </c>
      <c r="L48" s="17">
        <f t="shared" si="3"/>
        <v>200331.4827586207</v>
      </c>
    </row>
    <row r="49" spans="1:12">
      <c r="A49" s="14">
        <v>23</v>
      </c>
      <c r="B49" s="15">
        <v>0</v>
      </c>
      <c r="C49" s="15">
        <v>0</v>
      </c>
      <c r="D49" s="15">
        <v>0</v>
      </c>
      <c r="E49" s="15">
        <v>0</v>
      </c>
      <c r="F49" s="15">
        <f t="shared" si="6"/>
        <v>44331.482758620688</v>
      </c>
      <c r="G49" s="16">
        <f t="shared" si="5"/>
        <v>156000</v>
      </c>
      <c r="H49" s="15">
        <v>0</v>
      </c>
      <c r="I49" s="15">
        <v>0</v>
      </c>
      <c r="J49" s="17">
        <f t="shared" si="1"/>
        <v>44331.482758620688</v>
      </c>
      <c r="K49" s="17">
        <f t="shared" si="2"/>
        <v>156000</v>
      </c>
      <c r="L49" s="17">
        <f t="shared" si="3"/>
        <v>200331.4827586207</v>
      </c>
    </row>
    <row r="50" spans="1:12">
      <c r="A50" s="14">
        <v>24</v>
      </c>
      <c r="B50" s="15">
        <v>0</v>
      </c>
      <c r="C50" s="15">
        <v>0</v>
      </c>
      <c r="D50" s="15">
        <v>0</v>
      </c>
      <c r="E50" s="15">
        <v>0</v>
      </c>
      <c r="F50" s="15">
        <f t="shared" si="6"/>
        <v>44331.482758620688</v>
      </c>
      <c r="G50" s="16">
        <f t="shared" si="5"/>
        <v>156000</v>
      </c>
      <c r="H50" s="15">
        <v>0</v>
      </c>
      <c r="I50" s="15">
        <v>0</v>
      </c>
      <c r="J50" s="17">
        <f t="shared" si="1"/>
        <v>44331.482758620688</v>
      </c>
      <c r="K50" s="17">
        <f t="shared" si="2"/>
        <v>156000</v>
      </c>
      <c r="L50" s="17">
        <f t="shared" si="3"/>
        <v>200331.4827586207</v>
      </c>
    </row>
    <row r="51" spans="1:12">
      <c r="A51" s="14">
        <v>25</v>
      </c>
      <c r="B51" s="15">
        <v>0</v>
      </c>
      <c r="C51" s="15">
        <v>0</v>
      </c>
      <c r="D51" s="15">
        <v>0</v>
      </c>
      <c r="E51" s="15">
        <v>0</v>
      </c>
      <c r="F51" s="15">
        <f t="shared" si="6"/>
        <v>44331.482758620688</v>
      </c>
      <c r="G51" s="16">
        <f t="shared" si="5"/>
        <v>156000</v>
      </c>
      <c r="H51" s="15">
        <v>0</v>
      </c>
      <c r="I51" s="15">
        <v>0</v>
      </c>
      <c r="J51" s="17">
        <f t="shared" si="1"/>
        <v>44331.482758620688</v>
      </c>
      <c r="K51" s="17">
        <f t="shared" si="2"/>
        <v>156000</v>
      </c>
      <c r="L51" s="17">
        <f t="shared" si="3"/>
        <v>200331.4827586207</v>
      </c>
    </row>
    <row r="52" spans="1:12">
      <c r="A52" s="14">
        <v>26</v>
      </c>
      <c r="B52" s="15">
        <v>0</v>
      </c>
      <c r="C52" s="15">
        <v>0</v>
      </c>
      <c r="D52" s="15">
        <v>0</v>
      </c>
      <c r="E52" s="15">
        <v>0</v>
      </c>
      <c r="F52" s="15">
        <f t="shared" si="6"/>
        <v>44331.482758620688</v>
      </c>
      <c r="G52" s="16">
        <f t="shared" si="5"/>
        <v>156000</v>
      </c>
      <c r="H52" s="15">
        <v>0</v>
      </c>
      <c r="I52" s="15">
        <v>0</v>
      </c>
      <c r="J52" s="17">
        <f t="shared" si="1"/>
        <v>44331.482758620688</v>
      </c>
      <c r="K52" s="17">
        <f t="shared" si="2"/>
        <v>156000</v>
      </c>
      <c r="L52" s="17">
        <f t="shared" si="3"/>
        <v>200331.4827586207</v>
      </c>
    </row>
    <row r="53" spans="1:12">
      <c r="A53" s="14">
        <v>27</v>
      </c>
      <c r="B53" s="15">
        <v>0</v>
      </c>
      <c r="C53" s="15">
        <v>0</v>
      </c>
      <c r="D53" s="15">
        <v>0</v>
      </c>
      <c r="E53" s="15">
        <v>0</v>
      </c>
      <c r="F53" s="15">
        <f t="shared" si="6"/>
        <v>44331.482758620688</v>
      </c>
      <c r="G53" s="16">
        <f t="shared" si="5"/>
        <v>156000</v>
      </c>
      <c r="H53" s="15">
        <v>0</v>
      </c>
      <c r="I53" s="15">
        <v>0</v>
      </c>
      <c r="J53" s="17">
        <f t="shared" si="1"/>
        <v>44331.482758620688</v>
      </c>
      <c r="K53" s="17">
        <f t="shared" si="2"/>
        <v>156000</v>
      </c>
      <c r="L53" s="17">
        <f t="shared" si="3"/>
        <v>200331.4827586207</v>
      </c>
    </row>
    <row r="54" spans="1:12">
      <c r="A54" s="14">
        <v>28</v>
      </c>
      <c r="B54" s="15">
        <v>0</v>
      </c>
      <c r="C54" s="15">
        <v>0</v>
      </c>
      <c r="D54" s="15">
        <v>0</v>
      </c>
      <c r="E54" s="15">
        <v>0</v>
      </c>
      <c r="F54" s="15">
        <v>0</v>
      </c>
      <c r="G54" s="15">
        <v>0</v>
      </c>
      <c r="H54" s="15">
        <f t="shared" si="6"/>
        <v>44331.482758620688</v>
      </c>
      <c r="I54" s="16">
        <f>12.3*10000</f>
        <v>123000</v>
      </c>
      <c r="J54" s="17">
        <f t="shared" si="1"/>
        <v>44331.482758620688</v>
      </c>
      <c r="K54" s="17">
        <f t="shared" si="2"/>
        <v>123000</v>
      </c>
      <c r="L54" s="17">
        <f t="shared" si="3"/>
        <v>167331.4827586207</v>
      </c>
    </row>
    <row r="55" spans="1:12">
      <c r="A55" s="14">
        <v>29</v>
      </c>
      <c r="B55" s="15">
        <v>0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f t="shared" si="6"/>
        <v>44331.482758620688</v>
      </c>
      <c r="I55" s="16">
        <f>12.3*10000</f>
        <v>123000</v>
      </c>
      <c r="J55" s="17">
        <f t="shared" si="1"/>
        <v>44331.482758620688</v>
      </c>
      <c r="K55" s="17">
        <f t="shared" si="2"/>
        <v>123000</v>
      </c>
      <c r="L55" s="17">
        <f t="shared" si="3"/>
        <v>167331.4827586207</v>
      </c>
    </row>
    <row r="56" spans="1:12" ht="15">
      <c r="A56" s="14"/>
      <c r="I56" s="18" t="s">
        <v>46</v>
      </c>
      <c r="J56" s="17">
        <f>SUM(J27:J55)</f>
        <v>1285612.9999999998</v>
      </c>
      <c r="K56" s="17">
        <f>SUM(K27:K55)</f>
        <v>3324000</v>
      </c>
      <c r="L56" s="17"/>
    </row>
    <row r="57" spans="1:12" ht="15">
      <c r="K57" s="18" t="s">
        <v>45</v>
      </c>
      <c r="L57" s="17">
        <f>SUM(L27:L56)</f>
        <v>4609613.0000000009</v>
      </c>
    </row>
    <row r="61" spans="1:12">
      <c r="A61" s="5" t="s">
        <v>56</v>
      </c>
      <c r="B61" s="28" t="s">
        <v>62</v>
      </c>
      <c r="C61" s="28" t="s">
        <v>63</v>
      </c>
      <c r="D61" s="28" t="s">
        <v>64</v>
      </c>
      <c r="E61" s="28" t="s">
        <v>65</v>
      </c>
      <c r="F61" s="28" t="s">
        <v>66</v>
      </c>
      <c r="G61" s="5" t="s">
        <v>67</v>
      </c>
      <c r="H61" s="28" t="s">
        <v>62</v>
      </c>
      <c r="I61" s="28" t="s">
        <v>63</v>
      </c>
      <c r="J61" s="28" t="s">
        <v>64</v>
      </c>
      <c r="K61" s="28" t="s">
        <v>65</v>
      </c>
      <c r="L61" s="28" t="s">
        <v>66</v>
      </c>
    </row>
    <row r="62" spans="1:12">
      <c r="A62" s="5" t="s">
        <v>57</v>
      </c>
      <c r="B62">
        <v>1.17</v>
      </c>
      <c r="C62">
        <v>1.0900000000000001</v>
      </c>
      <c r="D62">
        <v>1</v>
      </c>
      <c r="E62">
        <v>0.9</v>
      </c>
      <c r="F62">
        <v>0.78</v>
      </c>
      <c r="G62" s="5" t="s">
        <v>57</v>
      </c>
      <c r="H62">
        <v>1.2</v>
      </c>
      <c r="I62">
        <v>1.0900000000000001</v>
      </c>
      <c r="J62">
        <v>1</v>
      </c>
      <c r="K62">
        <v>0.91</v>
      </c>
      <c r="L62">
        <v>0.84</v>
      </c>
    </row>
    <row r="63" spans="1:12">
      <c r="A63" s="5" t="s">
        <v>58</v>
      </c>
      <c r="B63">
        <f>D63*B62</f>
        <v>5148000</v>
      </c>
      <c r="C63">
        <f>D63*C62</f>
        <v>4796000</v>
      </c>
      <c r="D63">
        <v>4400000</v>
      </c>
      <c r="E63">
        <f>D63*E62</f>
        <v>3960000</v>
      </c>
      <c r="F63">
        <f>D63*F62</f>
        <v>3432000</v>
      </c>
      <c r="G63" s="5" t="s">
        <v>58</v>
      </c>
      <c r="H63">
        <f>J63*H62</f>
        <v>5280000</v>
      </c>
      <c r="I63">
        <f>J63*I62</f>
        <v>4796000</v>
      </c>
      <c r="J63">
        <v>4400000</v>
      </c>
      <c r="K63">
        <f>J63*K62</f>
        <v>4004000</v>
      </c>
      <c r="L63">
        <f>J63*L62</f>
        <v>3696000</v>
      </c>
    </row>
    <row r="64" spans="1:12">
      <c r="A64" s="5" t="s">
        <v>59</v>
      </c>
      <c r="B64">
        <f>B62</f>
        <v>1.17</v>
      </c>
      <c r="C64" s="21">
        <f>C62</f>
        <v>1.0900000000000001</v>
      </c>
      <c r="D64" s="21">
        <v>1</v>
      </c>
      <c r="E64" s="21">
        <f>E62</f>
        <v>0.9</v>
      </c>
      <c r="F64" s="21">
        <f>F62</f>
        <v>0.78</v>
      </c>
      <c r="G64" s="5" t="s">
        <v>59</v>
      </c>
      <c r="H64">
        <f>H62</f>
        <v>1.2</v>
      </c>
      <c r="I64" s="21">
        <f>I62</f>
        <v>1.0900000000000001</v>
      </c>
      <c r="J64" s="21">
        <v>1</v>
      </c>
      <c r="K64" s="21">
        <f>K62</f>
        <v>0.91</v>
      </c>
      <c r="L64" s="21">
        <f>L62</f>
        <v>0.84</v>
      </c>
    </row>
    <row r="65" spans="1:12">
      <c r="A65" s="5" t="s">
        <v>60</v>
      </c>
      <c r="B65" s="17">
        <f>D65*B64</f>
        <v>10296000</v>
      </c>
      <c r="C65" s="15">
        <f>D65*C64</f>
        <v>9592000</v>
      </c>
      <c r="D65" s="15">
        <f>2*D63</f>
        <v>8800000</v>
      </c>
      <c r="E65" s="15">
        <f>D65*E64</f>
        <v>7920000</v>
      </c>
      <c r="F65" s="15">
        <f>D65*F64</f>
        <v>6864000</v>
      </c>
      <c r="G65" s="5" t="s">
        <v>60</v>
      </c>
      <c r="H65" s="17">
        <f>J65*H64</f>
        <v>10560000</v>
      </c>
      <c r="I65" s="15">
        <f>J65*I64</f>
        <v>9592000</v>
      </c>
      <c r="J65" s="15">
        <f>2*J63</f>
        <v>8800000</v>
      </c>
      <c r="K65" s="15">
        <f>J65*K64</f>
        <v>8008000</v>
      </c>
      <c r="L65" s="15">
        <f>J65*L64</f>
        <v>7392000</v>
      </c>
    </row>
    <row r="66" spans="1:12">
      <c r="A66" s="5" t="s">
        <v>61</v>
      </c>
      <c r="B66" s="17">
        <f>B63+B65</f>
        <v>15444000</v>
      </c>
      <c r="C66" s="17">
        <f t="shared" ref="C66:F66" si="7">C63+C65</f>
        <v>14388000</v>
      </c>
      <c r="D66" s="17">
        <f t="shared" si="7"/>
        <v>13200000</v>
      </c>
      <c r="E66" s="17">
        <f t="shared" si="7"/>
        <v>11880000</v>
      </c>
      <c r="F66" s="17">
        <f t="shared" si="7"/>
        <v>10296000</v>
      </c>
      <c r="G66" s="5" t="s">
        <v>61</v>
      </c>
      <c r="H66" s="17">
        <f>H63+H65</f>
        <v>15840000</v>
      </c>
      <c r="I66" s="17">
        <f t="shared" ref="I66" si="8">I63+I65</f>
        <v>14388000</v>
      </c>
      <c r="J66" s="17">
        <f t="shared" ref="J66" si="9">J63+J65</f>
        <v>13200000</v>
      </c>
      <c r="K66" s="17">
        <f t="shared" ref="K66" si="10">K63+K65</f>
        <v>12012000</v>
      </c>
      <c r="L66" s="17">
        <f t="shared" ref="L66" si="11">L63+L65</f>
        <v>11088000</v>
      </c>
    </row>
    <row r="67" spans="1:12">
      <c r="E67" s="17">
        <f>D66-E66</f>
        <v>1320000</v>
      </c>
      <c r="I67">
        <f>J63-I63</f>
        <v>-396000</v>
      </c>
    </row>
    <row r="69" spans="1:12">
      <c r="F69" s="29" t="s">
        <v>68</v>
      </c>
      <c r="G69" s="30">
        <f>5*(E67+I67-E74-250000)/4400000</f>
        <v>4.5304545454545452E-2</v>
      </c>
    </row>
    <row r="70" spans="1:12" ht="18">
      <c r="A70" s="13" t="s">
        <v>48</v>
      </c>
      <c r="D70" s="13" t="s">
        <v>49</v>
      </c>
    </row>
    <row r="71" spans="1:12">
      <c r="A71" s="5" t="s">
        <v>47</v>
      </c>
      <c r="D71" s="5" t="s">
        <v>47</v>
      </c>
    </row>
    <row r="72" spans="1:12" ht="15">
      <c r="A72" s="22" t="s">
        <v>51</v>
      </c>
      <c r="B72">
        <v>465.3</v>
      </c>
      <c r="D72" s="22" t="s">
        <v>51</v>
      </c>
      <c r="E72">
        <v>79.3</v>
      </c>
    </row>
    <row r="73" spans="1:12" ht="15">
      <c r="A73" s="22" t="s">
        <v>52</v>
      </c>
      <c r="B73">
        <v>27.9</v>
      </c>
      <c r="D73" s="22" t="s">
        <v>52</v>
      </c>
      <c r="E73">
        <v>15.5</v>
      </c>
    </row>
    <row r="74" spans="1:12" ht="15">
      <c r="A74" s="22" t="s">
        <v>53</v>
      </c>
      <c r="B74" s="3">
        <v>3722522</v>
      </c>
      <c r="D74" s="22" t="s">
        <v>53</v>
      </c>
      <c r="E74" s="3">
        <v>634132</v>
      </c>
    </row>
    <row r="76" spans="1:12">
      <c r="A76" s="5" t="s">
        <v>50</v>
      </c>
      <c r="D76" s="5" t="s">
        <v>50</v>
      </c>
    </row>
    <row r="77" spans="1:12" ht="15">
      <c r="A77" s="22" t="s">
        <v>51</v>
      </c>
      <c r="B77">
        <v>456.5</v>
      </c>
      <c r="D77" s="22" t="s">
        <v>51</v>
      </c>
      <c r="E77">
        <v>71.3</v>
      </c>
    </row>
    <row r="78" spans="1:12" ht="15">
      <c r="A78" s="22" t="s">
        <v>52</v>
      </c>
      <c r="B78">
        <v>27.7</v>
      </c>
      <c r="D78" s="22" t="s">
        <v>52</v>
      </c>
      <c r="E78">
        <v>15</v>
      </c>
    </row>
    <row r="79" spans="1:12" ht="15">
      <c r="A79" s="22" t="s">
        <v>53</v>
      </c>
      <c r="B79" s="3">
        <v>3651794</v>
      </c>
      <c r="D79" s="22" t="s">
        <v>53</v>
      </c>
      <c r="E79" s="3">
        <v>570719</v>
      </c>
    </row>
    <row r="81" spans="1:8" ht="15">
      <c r="A81" s="22" t="s">
        <v>54</v>
      </c>
      <c r="B81" s="3">
        <f>B74-B79</f>
        <v>70728</v>
      </c>
      <c r="D81" s="22" t="s">
        <v>54</v>
      </c>
      <c r="E81" s="3">
        <f>E74-E79</f>
        <v>63413</v>
      </c>
      <c r="F81" s="3"/>
      <c r="G81" s="23"/>
    </row>
    <row r="82" spans="1:8" ht="15">
      <c r="A82" s="22"/>
      <c r="D82" s="31" t="s">
        <v>55</v>
      </c>
      <c r="E82" s="30">
        <f>((B81+(5*E81))-250000)/4400000</f>
        <v>3.1316590909090912E-2</v>
      </c>
      <c r="F82" s="3"/>
      <c r="G82" s="3"/>
      <c r="H82" s="23"/>
    </row>
  </sheetData>
  <mergeCells count="25">
    <mergeCell ref="A11:A12"/>
    <mergeCell ref="B11:B12"/>
    <mergeCell ref="C11:C12"/>
    <mergeCell ref="D11:D12"/>
    <mergeCell ref="E11:E12"/>
    <mergeCell ref="A9:A10"/>
    <mergeCell ref="B9:B10"/>
    <mergeCell ref="C9:C10"/>
    <mergeCell ref="D9:D10"/>
    <mergeCell ref="E9:E10"/>
    <mergeCell ref="A15:A16"/>
    <mergeCell ref="B15:B16"/>
    <mergeCell ref="C15:C16"/>
    <mergeCell ref="D15:D16"/>
    <mergeCell ref="E15:E16"/>
    <mergeCell ref="A13:A14"/>
    <mergeCell ref="B13:B14"/>
    <mergeCell ref="C13:C14"/>
    <mergeCell ref="D13:D14"/>
    <mergeCell ref="E13:E14"/>
    <mergeCell ref="A17:A18"/>
    <mergeCell ref="B17:B18"/>
    <mergeCell ref="C17:C18"/>
    <mergeCell ref="D17:D18"/>
    <mergeCell ref="E17:E18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 Army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Mazza</dc:creator>
  <cp:lastModifiedBy>Steve Mazza</cp:lastModifiedBy>
  <dcterms:created xsi:type="dcterms:W3CDTF">2011-11-22T14:53:37Z</dcterms:created>
  <dcterms:modified xsi:type="dcterms:W3CDTF">2011-11-23T18:12:00Z</dcterms:modified>
</cp:coreProperties>
</file>