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1490" windowHeight="8190"/>
  </bookViews>
  <sheets>
    <sheet name="Workspace - Relative Cost" sheetId="8" r:id="rId1"/>
    <sheet name="Work- Stakeholder Assessment" sheetId="4" r:id="rId2"/>
    <sheet name="Workspace -Swing Weights" sheetId="5" r:id="rId3"/>
    <sheet name="Workspace - Value Curves" sheetId="6" r:id="rId4"/>
    <sheet name="Workspace - System Value" sheetId="3" r:id="rId5"/>
  </sheets>
  <calcPr calcId="125725"/>
</workbook>
</file>

<file path=xl/calcChain.xml><?xml version="1.0" encoding="utf-8"?>
<calcChain xmlns="http://schemas.openxmlformats.org/spreadsheetml/2006/main">
  <c r="L16" i="8"/>
  <c r="L12"/>
  <c r="L7"/>
  <c r="L2"/>
  <c r="C9" i="5"/>
  <c r="C8"/>
  <c r="C7"/>
  <c r="C6"/>
  <c r="C5"/>
  <c r="C4"/>
  <c r="C3"/>
  <c r="K10" i="3"/>
  <c r="U10" s="1"/>
  <c r="I10"/>
  <c r="S10" s="1"/>
  <c r="G10"/>
  <c r="Q10" s="1"/>
  <c r="K9"/>
  <c r="I9"/>
  <c r="S9" s="1"/>
  <c r="G9"/>
  <c r="Q9" s="1"/>
  <c r="K8"/>
  <c r="U8" s="1"/>
  <c r="I8"/>
  <c r="S8" s="1"/>
  <c r="G8"/>
  <c r="Q8" s="1"/>
  <c r="K7"/>
  <c r="U7" s="1"/>
  <c r="I7"/>
  <c r="S7" s="1"/>
  <c r="G7"/>
  <c r="Q7" s="1"/>
  <c r="K6"/>
  <c r="U6" s="1"/>
  <c r="I6"/>
  <c r="S6" s="1"/>
  <c r="G6"/>
  <c r="Q6" s="1"/>
  <c r="E10"/>
  <c r="O10" s="1"/>
  <c r="E9"/>
  <c r="O9" s="1"/>
  <c r="E8"/>
  <c r="O8" s="1"/>
  <c r="E7"/>
  <c r="O7" s="1"/>
  <c r="E6"/>
  <c r="O6" s="1"/>
  <c r="K5"/>
  <c r="U5" s="1"/>
  <c r="I5"/>
  <c r="S5" s="1"/>
  <c r="G5"/>
  <c r="K4"/>
  <c r="U4" s="1"/>
  <c r="I4"/>
  <c r="S4" s="1"/>
  <c r="G4"/>
  <c r="Q5"/>
  <c r="E5"/>
  <c r="O5" s="1"/>
  <c r="E4"/>
  <c r="O4" s="1"/>
  <c r="Q4"/>
  <c r="E9" i="5"/>
  <c r="N10" i="3" s="1"/>
  <c r="E8" i="5"/>
  <c r="N9" i="3" s="1"/>
  <c r="E7" i="5"/>
  <c r="N8" i="3" s="1"/>
  <c r="E6" i="5"/>
  <c r="N7" i="3" s="1"/>
  <c r="E5" i="5"/>
  <c r="N6" i="3" s="1"/>
  <c r="E4" i="5"/>
  <c r="N5" i="3" s="1"/>
  <c r="E3" i="5"/>
  <c r="N4" i="3" s="1"/>
  <c r="E2" i="5"/>
  <c r="E15" i="4"/>
  <c r="D11"/>
  <c r="E11"/>
  <c r="F11"/>
  <c r="G11"/>
  <c r="H11"/>
  <c r="I11"/>
  <c r="D12"/>
  <c r="E12"/>
  <c r="F12"/>
  <c r="G12"/>
  <c r="H12"/>
  <c r="I12"/>
  <c r="D13"/>
  <c r="E13"/>
  <c r="F13"/>
  <c r="G13"/>
  <c r="H13"/>
  <c r="I13"/>
  <c r="D14"/>
  <c r="E14"/>
  <c r="F14"/>
  <c r="G14"/>
  <c r="H14"/>
  <c r="I14"/>
  <c r="D15"/>
  <c r="F15"/>
  <c r="G15"/>
  <c r="H15"/>
  <c r="I15"/>
  <c r="I10"/>
  <c r="I16" s="1"/>
  <c r="H10"/>
  <c r="G10"/>
  <c r="G16" s="1"/>
  <c r="F10"/>
  <c r="E10"/>
  <c r="E16" s="1"/>
  <c r="D10"/>
  <c r="C11"/>
  <c r="C12"/>
  <c r="C13"/>
  <c r="C14"/>
  <c r="C15"/>
  <c r="C10"/>
  <c r="U9" i="3"/>
  <c r="C16" i="4" l="1"/>
  <c r="F16"/>
  <c r="R5" i="3"/>
  <c r="V5"/>
  <c r="P7"/>
  <c r="P9"/>
  <c r="T7"/>
  <c r="T9"/>
  <c r="R4"/>
  <c r="V4"/>
  <c r="P6"/>
  <c r="P8"/>
  <c r="P10"/>
  <c r="T6"/>
  <c r="T8"/>
  <c r="T10"/>
  <c r="D16" i="4"/>
  <c r="V9" i="3"/>
  <c r="P5"/>
  <c r="T5"/>
  <c r="R7"/>
  <c r="R9"/>
  <c r="R10"/>
  <c r="R8"/>
  <c r="V6"/>
  <c r="R6"/>
  <c r="V10"/>
  <c r="V8"/>
  <c r="V7"/>
  <c r="P4"/>
  <c r="T4"/>
  <c r="H16" i="4"/>
  <c r="I17" s="1"/>
  <c r="C17" l="1"/>
  <c r="G17"/>
  <c r="O11" i="3"/>
  <c r="F17" i="4"/>
  <c r="S11" i="3"/>
  <c r="Q11"/>
  <c r="U11"/>
  <c r="D17" i="4"/>
  <c r="H17"/>
  <c r="E17"/>
</calcChain>
</file>

<file path=xl/sharedStrings.xml><?xml version="1.0" encoding="utf-8"?>
<sst xmlns="http://schemas.openxmlformats.org/spreadsheetml/2006/main" count="183" uniqueCount="112">
  <si>
    <t xml:space="preserve">Evaluation Measure (Based on KPPs) </t>
  </si>
  <si>
    <t xml:space="preserve">T </t>
  </si>
  <si>
    <t>O</t>
  </si>
  <si>
    <t xml:space="preserve">Concept </t>
  </si>
  <si>
    <t>Detection Range (in meters - More is better)</t>
  </si>
  <si>
    <t>Classification Accuracy – ( Friend vs Foe % - More is better)</t>
  </si>
  <si>
    <t>Data Latency (in milliseconds – less is better)</t>
  </si>
  <si>
    <t>Warning Time (in seconds – less is better)</t>
  </si>
  <si>
    <t>Threats Neutralized (% neutralized – more is better)</t>
  </si>
  <si>
    <t>Mean Time Between Failures (in hours - Less is better)</t>
  </si>
  <si>
    <t>Operational Availability (More is better)</t>
  </si>
  <si>
    <t>Semi Autonomous</t>
  </si>
  <si>
    <t>Sonar</t>
  </si>
  <si>
    <t>Satellite Based</t>
  </si>
  <si>
    <t>Video Based</t>
  </si>
  <si>
    <t>Value</t>
  </si>
  <si>
    <t>Performance</t>
  </si>
  <si>
    <t xml:space="preserve">Weight </t>
  </si>
  <si>
    <t>Total Score</t>
  </si>
  <si>
    <t>Score</t>
  </si>
  <si>
    <t xml:space="preserve">Stakeholder </t>
  </si>
  <si>
    <t xml:space="preserve">Detection Range </t>
  </si>
  <si>
    <t xml:space="preserve">Classification Accuracy </t>
  </si>
  <si>
    <t xml:space="preserve">Data Latency  </t>
  </si>
  <si>
    <t xml:space="preserve">Warning Time </t>
  </si>
  <si>
    <t xml:space="preserve">Threats Neutralized </t>
  </si>
  <si>
    <t xml:space="preserve">Reliability </t>
  </si>
  <si>
    <t xml:space="preserve">Availability </t>
  </si>
  <si>
    <t xml:space="preserve">Infantry Soldier </t>
  </si>
  <si>
    <t xml:space="preserve">FOB Commander </t>
  </si>
  <si>
    <t xml:space="preserve">Maintainer </t>
  </si>
  <si>
    <t xml:space="preserve">Logicians </t>
  </si>
  <si>
    <t xml:space="preserve">Trainer </t>
  </si>
  <si>
    <t xml:space="preserve">Guard </t>
  </si>
  <si>
    <t xml:space="preserve">Total </t>
  </si>
  <si>
    <t xml:space="preserve">Overall Weighting </t>
  </si>
  <si>
    <t>Overall Importance</t>
  </si>
  <si>
    <t>Attribute Swung from worst to best</t>
  </si>
  <si>
    <t>Consequences to compare</t>
  </si>
  <si>
    <t>Rank</t>
  </si>
  <si>
    <t>Rate</t>
  </si>
  <si>
    <t>Weight</t>
  </si>
  <si>
    <t>benchmark</t>
  </si>
  <si>
    <t>Best Detection Range</t>
  </si>
  <si>
    <t>Best Classification Accuracy</t>
  </si>
  <si>
    <t>Best Data Latency</t>
  </si>
  <si>
    <t>Best Warning Time</t>
  </si>
  <si>
    <t>Best Threat Neutralization</t>
  </si>
  <si>
    <t>Best Reliability</t>
  </si>
  <si>
    <t>Best Availability</t>
  </si>
  <si>
    <t>500,0.95,400,3,0.95,750,0.9</t>
  </si>
  <si>
    <r>
      <t>500,0.95,400,3,0.95,750,</t>
    </r>
    <r>
      <rPr>
        <b/>
        <sz val="11"/>
        <color theme="1"/>
        <rFont val="Calibri"/>
        <family val="2"/>
        <scheme val="minor"/>
      </rPr>
      <t>0.92</t>
    </r>
  </si>
  <si>
    <r>
      <t>500,0.95,400,3,0.95,</t>
    </r>
    <r>
      <rPr>
        <b/>
        <sz val="11"/>
        <color theme="1"/>
        <rFont val="Calibri"/>
        <family val="2"/>
        <scheme val="minor"/>
      </rPr>
      <t>1000</t>
    </r>
    <r>
      <rPr>
        <sz val="11"/>
        <color theme="1"/>
        <rFont val="Calibri"/>
        <family val="2"/>
        <scheme val="minor"/>
      </rPr>
      <t>,0.9</t>
    </r>
  </si>
  <si>
    <r>
      <t>500,0.95,400,3,</t>
    </r>
    <r>
      <rPr>
        <b/>
        <sz val="11"/>
        <color theme="1"/>
        <rFont val="Calibri"/>
        <family val="2"/>
        <scheme val="minor"/>
      </rPr>
      <t>0.99</t>
    </r>
    <r>
      <rPr>
        <sz val="11"/>
        <color theme="1"/>
        <rFont val="Calibri"/>
        <family val="2"/>
        <scheme val="minor"/>
      </rPr>
      <t>,750,0.9</t>
    </r>
  </si>
  <si>
    <r>
      <t>500,0.95,400,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,0.95,750,0.9</t>
    </r>
  </si>
  <si>
    <r>
      <t>500,0.95,</t>
    </r>
    <r>
      <rPr>
        <b/>
        <sz val="11"/>
        <color theme="1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>,3,0.95,750,0.9</t>
    </r>
  </si>
  <si>
    <r>
      <t>500,</t>
    </r>
    <r>
      <rPr>
        <b/>
        <sz val="11"/>
        <color theme="1"/>
        <rFont val="Calibri"/>
        <family val="2"/>
        <scheme val="minor"/>
      </rPr>
      <t>0.99</t>
    </r>
    <r>
      <rPr>
        <sz val="11"/>
        <color theme="1"/>
        <rFont val="Calibri"/>
        <family val="2"/>
        <scheme val="minor"/>
      </rPr>
      <t>,400,3,0.95,750,0.9</t>
    </r>
  </si>
  <si>
    <r>
      <rPr>
        <b/>
        <sz val="11"/>
        <color theme="1"/>
        <rFont val="Calibri"/>
        <family val="2"/>
        <scheme val="minor"/>
      </rPr>
      <t>1500</t>
    </r>
    <r>
      <rPr>
        <sz val="11"/>
        <color theme="1"/>
        <rFont val="Calibri"/>
        <family val="2"/>
        <scheme val="minor"/>
      </rPr>
      <t>,0.95,400,3,0.95,750,0.9</t>
    </r>
  </si>
  <si>
    <t>Relative (1-9)</t>
  </si>
  <si>
    <t>Detection Range</t>
  </si>
  <si>
    <t>Classification Accuracy</t>
  </si>
  <si>
    <t>Data Latency</t>
  </si>
  <si>
    <t>Warning Time</t>
  </si>
  <si>
    <t>Threats Neutralized</t>
  </si>
  <si>
    <t>Reliability</t>
  </si>
  <si>
    <t>Availability</t>
  </si>
  <si>
    <t xml:space="preserve">System Total </t>
  </si>
  <si>
    <t xml:space="preserve">Detection System </t>
  </si>
  <si>
    <t xml:space="preserve">Assessment System </t>
  </si>
  <si>
    <t xml:space="preserve">Communication System </t>
  </si>
  <si>
    <t xml:space="preserve">Defense System </t>
  </si>
  <si>
    <t xml:space="preserve"> Passive Infrared Detector </t>
  </si>
  <si>
    <t xml:space="preserve">Blue Force Tracker </t>
  </si>
  <si>
    <t xml:space="preserve">Computer </t>
  </si>
  <si>
    <t xml:space="preserve">Semi Autonomous Weapon </t>
  </si>
  <si>
    <t>Radar</t>
  </si>
  <si>
    <t xml:space="preserve">Biometric Scanner </t>
  </si>
  <si>
    <t>Siren</t>
  </si>
  <si>
    <t xml:space="preserve">Semi Autonomous Armed UGV </t>
  </si>
  <si>
    <t>Semi Autonomous UMS</t>
  </si>
  <si>
    <t>Intrabase Network</t>
  </si>
  <si>
    <t xml:space="preserve">Deployable Tire Spikes </t>
  </si>
  <si>
    <t xml:space="preserve">RF Detection </t>
  </si>
  <si>
    <t xml:space="preserve">Threat Prioritization Matrix </t>
  </si>
  <si>
    <t xml:space="preserve">Radar </t>
  </si>
  <si>
    <t xml:space="preserve">Siren </t>
  </si>
  <si>
    <t xml:space="preserve">Semi-Autonomous Armed UGV </t>
  </si>
  <si>
    <t xml:space="preserve">Infrared Camera </t>
  </si>
  <si>
    <t xml:space="preserve">IR/Thermal/NV Imaging </t>
  </si>
  <si>
    <t xml:space="preserve">Intrabase Network </t>
  </si>
  <si>
    <t xml:space="preserve">Camcorder </t>
  </si>
  <si>
    <t xml:space="preserve">Vector Analysis </t>
  </si>
  <si>
    <t xml:space="preserve">Server System </t>
  </si>
  <si>
    <t xml:space="preserve">Video </t>
  </si>
  <si>
    <t xml:space="preserve">Microphone </t>
  </si>
  <si>
    <t xml:space="preserve">Radio </t>
  </si>
  <si>
    <t xml:space="preserve">Boomerang </t>
  </si>
  <si>
    <t xml:space="preserve">Lights </t>
  </si>
  <si>
    <t xml:space="preserve">Computer System </t>
  </si>
  <si>
    <t xml:space="preserve">Inertia Sensor </t>
  </si>
  <si>
    <t xml:space="preserve">Ground Sensor </t>
  </si>
  <si>
    <t xml:space="preserve">Satellite </t>
  </si>
  <si>
    <t xml:space="preserve">Semi – Autonomous Weapon </t>
  </si>
  <si>
    <t xml:space="preserve">Microphonic System </t>
  </si>
  <si>
    <t xml:space="preserve">Sonic Signature </t>
  </si>
  <si>
    <t xml:space="preserve">Phone </t>
  </si>
  <si>
    <t xml:space="preserve">Unmanned Aerial Vehicle (UAV) </t>
  </si>
  <si>
    <t xml:space="preserve">Response Matrix </t>
  </si>
  <si>
    <t>Detection System
(Weight =.25)</t>
  </si>
  <si>
    <t>Assessment System
(Weight =.25)</t>
  </si>
  <si>
    <t>Communication System
(Weight =.25)</t>
  </si>
  <si>
    <t>Defense System
(Weight =.25)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</si>
</sst>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Lucida Grande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000000"/>
      <name val="Lucida Grande"/>
    </font>
    <font>
      <b/>
      <sz val="10"/>
      <color rgb="FFFF0000"/>
      <name val="Calibri"/>
      <family val="2"/>
    </font>
    <font>
      <b/>
      <shadow/>
      <sz val="10"/>
      <color rgb="FFFFFFFF"/>
      <name val="Calibri"/>
      <family val="2"/>
    </font>
    <font>
      <shadow/>
      <sz val="10"/>
      <color rgb="FF000000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8"/>
      <color rgb="FF000000"/>
      <name val="Calibri"/>
      <family val="2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BEAF"/>
        <bgColor indexed="64"/>
      </patternFill>
    </fill>
    <fill>
      <patternFill patternType="solid">
        <fgColor rgb="FFE8E8E3"/>
        <bgColor indexed="64"/>
      </patternFill>
    </fill>
    <fill>
      <patternFill patternType="solid">
        <fgColor rgb="FFF4F4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FF0000"/>
      </bottom>
      <diagonal/>
    </border>
    <border>
      <left style="thin">
        <color rgb="FF000000"/>
      </left>
      <right style="thin">
        <color rgb="FF000000"/>
      </right>
      <top/>
      <bottom style="thick">
        <color rgb="FFFF0000"/>
      </bottom>
      <diagonal/>
    </border>
    <border>
      <left style="thin">
        <color rgb="FF000000"/>
      </left>
      <right style="thin">
        <color rgb="FF000000"/>
      </right>
      <top style="thick">
        <color rgb="FFFF0000"/>
      </top>
      <bottom/>
      <diagonal/>
    </border>
    <border>
      <left style="thin">
        <color rgb="FF000000"/>
      </left>
      <right style="thin">
        <color rgb="FF000000"/>
      </right>
      <top style="thick">
        <color rgb="FFFF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8">
    <xf numFmtId="0" fontId="0" fillId="0" borderId="0" xfId="0"/>
    <xf numFmtId="0" fontId="18" fillId="0" borderId="0" xfId="0" applyFont="1"/>
    <xf numFmtId="0" fontId="19" fillId="0" borderId="13" xfId="0" applyFont="1" applyBorder="1" applyAlignment="1">
      <alignment horizontal="left" wrapText="1" indent="1" readingOrder="1"/>
    </xf>
    <xf numFmtId="0" fontId="20" fillId="0" borderId="13" xfId="0" applyFont="1" applyBorder="1" applyAlignment="1">
      <alignment horizontal="center" vertical="center" wrapText="1" readingOrder="1"/>
    </xf>
    <xf numFmtId="0" fontId="20" fillId="0" borderId="13" xfId="0" applyFont="1" applyBorder="1" applyAlignment="1">
      <alignment horizontal="left" vertical="center" wrapText="1" indent="1" readingOrder="1"/>
    </xf>
    <xf numFmtId="0" fontId="0" fillId="0" borderId="19" xfId="0" applyBorder="1"/>
    <xf numFmtId="0" fontId="21" fillId="36" borderId="19" xfId="0" applyFont="1" applyFill="1" applyBorder="1" applyAlignment="1">
      <alignment horizontal="center" vertical="center" wrapText="1" readingOrder="1"/>
    </xf>
    <xf numFmtId="0" fontId="19" fillId="0" borderId="13" xfId="0" applyFont="1" applyBorder="1" applyAlignment="1">
      <alignment vertical="center" wrapText="1" readingOrder="1"/>
    </xf>
    <xf numFmtId="0" fontId="21" fillId="0" borderId="13" xfId="0" applyFont="1" applyBorder="1" applyAlignment="1">
      <alignment horizontal="center" wrapText="1" readingOrder="1"/>
    </xf>
    <xf numFmtId="0" fontId="20" fillId="0" borderId="13" xfId="0" applyFont="1" applyBorder="1" applyAlignment="1">
      <alignment horizontal="center" wrapText="1" readingOrder="1"/>
    </xf>
    <xf numFmtId="0" fontId="22" fillId="0" borderId="16" xfId="0" applyFont="1" applyBorder="1" applyAlignment="1">
      <alignment horizontal="right" wrapText="1" indent="1" readingOrder="1"/>
    </xf>
    <xf numFmtId="0" fontId="22" fillId="0" borderId="17" xfId="0" applyFont="1" applyBorder="1" applyAlignment="1">
      <alignment horizontal="right" wrapText="1" indent="1" readingOrder="1"/>
    </xf>
    <xf numFmtId="0" fontId="20" fillId="34" borderId="11" xfId="0" applyFont="1" applyFill="1" applyBorder="1" applyAlignment="1">
      <alignment horizontal="center" vertical="top" wrapText="1" readingOrder="1"/>
    </xf>
    <xf numFmtId="0" fontId="20" fillId="35" borderId="12" xfId="0" applyFont="1" applyFill="1" applyBorder="1" applyAlignment="1">
      <alignment horizontal="center" vertical="top" wrapText="1" readingOrder="1"/>
    </xf>
    <xf numFmtId="0" fontId="20" fillId="34" borderId="12" xfId="0" applyFont="1" applyFill="1" applyBorder="1" applyAlignment="1">
      <alignment horizontal="center" vertical="top" wrapText="1" readingOrder="1"/>
    </xf>
    <xf numFmtId="0" fontId="24" fillId="33" borderId="10" xfId="0" applyFont="1" applyFill="1" applyBorder="1" applyAlignment="1">
      <alignment horizontal="center" vertical="center" wrapText="1" readingOrder="1"/>
    </xf>
    <xf numFmtId="0" fontId="20" fillId="34" borderId="11" xfId="0" applyFont="1" applyFill="1" applyBorder="1" applyAlignment="1">
      <alignment horizontal="left" vertical="top" wrapText="1" readingOrder="1"/>
    </xf>
    <xf numFmtId="0" fontId="25" fillId="34" borderId="11" xfId="0" applyFont="1" applyFill="1" applyBorder="1" applyAlignment="1">
      <alignment horizontal="center" vertical="top" wrapText="1" readingOrder="1"/>
    </xf>
    <xf numFmtId="0" fontId="20" fillId="35" borderId="12" xfId="0" applyFont="1" applyFill="1" applyBorder="1" applyAlignment="1">
      <alignment horizontal="left" vertical="top" wrapText="1" readingOrder="1"/>
    </xf>
    <xf numFmtId="0" fontId="25" fillId="35" borderId="12" xfId="0" applyFont="1" applyFill="1" applyBorder="1" applyAlignment="1">
      <alignment horizontal="center" vertical="top" wrapText="1" readingOrder="1"/>
    </xf>
    <xf numFmtId="0" fontId="20" fillId="34" borderId="12" xfId="0" applyFont="1" applyFill="1" applyBorder="1" applyAlignment="1">
      <alignment horizontal="left" vertical="top" wrapText="1" readingOrder="1"/>
    </xf>
    <xf numFmtId="0" fontId="25" fillId="34" borderId="12" xfId="0" applyFont="1" applyFill="1" applyBorder="1" applyAlignment="1">
      <alignment horizontal="center" vertical="top" wrapText="1" readingOrder="1"/>
    </xf>
    <xf numFmtId="0" fontId="21" fillId="34" borderId="12" xfId="0" applyFont="1" applyFill="1" applyBorder="1" applyAlignment="1">
      <alignment horizontal="center" wrapText="1" readingOrder="1"/>
    </xf>
    <xf numFmtId="164" fontId="21" fillId="37" borderId="12" xfId="0" applyNumberFormat="1" applyFont="1" applyFill="1" applyBorder="1" applyAlignment="1">
      <alignment horizontal="center" wrapText="1" readingOrder="1"/>
    </xf>
    <xf numFmtId="0" fontId="16" fillId="0" borderId="0" xfId="0" applyFont="1" applyAlignment="1">
      <alignment horizontal="center"/>
    </xf>
    <xf numFmtId="0" fontId="0" fillId="0" borderId="31" xfId="0" applyBorder="1"/>
    <xf numFmtId="0" fontId="0" fillId="0" borderId="19" xfId="0" applyBorder="1" applyAlignment="1">
      <alignment horizontal="center"/>
    </xf>
    <xf numFmtId="0" fontId="0" fillId="0" borderId="19" xfId="0" applyBorder="1" applyAlignment="1">
      <alignment horizontal="center"/>
    </xf>
    <xf numFmtId="165" fontId="20" fillId="0" borderId="13" xfId="0" applyNumberFormat="1" applyFont="1" applyBorder="1" applyAlignment="1">
      <alignment horizontal="center" wrapText="1" readingOrder="1"/>
    </xf>
    <xf numFmtId="0" fontId="21" fillId="0" borderId="15" xfId="0" applyFont="1" applyBorder="1" applyAlignment="1">
      <alignment horizontal="center" vertical="center" wrapText="1" readingOrder="1"/>
    </xf>
    <xf numFmtId="0" fontId="26" fillId="0" borderId="13" xfId="0" applyFont="1" applyBorder="1" applyAlignment="1">
      <alignment horizontal="left" vertical="center" wrapText="1" indent="1" readingOrder="1"/>
    </xf>
    <xf numFmtId="0" fontId="27" fillId="0" borderId="15" xfId="0" applyFont="1" applyBorder="1" applyAlignment="1">
      <alignment horizontal="center" vertical="center" wrapText="1" readingOrder="1"/>
    </xf>
    <xf numFmtId="0" fontId="0" fillId="0" borderId="25" xfId="0" applyBorder="1" applyAlignment="1"/>
    <xf numFmtId="0" fontId="28" fillId="36" borderId="35" xfId="0" applyFont="1" applyFill="1" applyBorder="1" applyAlignment="1">
      <alignment horizontal="center" wrapText="1" readingOrder="1"/>
    </xf>
    <xf numFmtId="0" fontId="28" fillId="36" borderId="35" xfId="0" applyFont="1" applyFill="1" applyBorder="1" applyAlignment="1">
      <alignment horizontal="center" vertical="center" wrapText="1" readingOrder="1"/>
    </xf>
    <xf numFmtId="0" fontId="28" fillId="38" borderId="13" xfId="0" applyFont="1" applyFill="1" applyBorder="1" applyAlignment="1">
      <alignment horizontal="center" vertical="center" wrapText="1"/>
    </xf>
    <xf numFmtId="0" fontId="28" fillId="38" borderId="35" xfId="0" applyFont="1" applyFill="1" applyBorder="1" applyAlignment="1">
      <alignment horizontal="center" vertical="center" wrapText="1"/>
    </xf>
    <xf numFmtId="0" fontId="29" fillId="0" borderId="0" xfId="0" applyFont="1"/>
    <xf numFmtId="0" fontId="28" fillId="36" borderId="14" xfId="0" applyFont="1" applyFill="1" applyBorder="1" applyAlignment="1">
      <alignment horizontal="center" wrapText="1" readingOrder="1"/>
    </xf>
    <xf numFmtId="0" fontId="28" fillId="36" borderId="14" xfId="0" applyFont="1" applyFill="1" applyBorder="1" applyAlignment="1">
      <alignment horizontal="center" vertical="center" wrapText="1" readingOrder="1"/>
    </xf>
    <xf numFmtId="0" fontId="30" fillId="0" borderId="38" xfId="0" applyFont="1" applyBorder="1" applyAlignment="1">
      <alignment horizontal="center" vertical="center" wrapText="1" readingOrder="1"/>
    </xf>
    <xf numFmtId="0" fontId="30" fillId="0" borderId="13" xfId="0" applyFont="1" applyBorder="1" applyAlignment="1">
      <alignment horizontal="center" vertical="center" wrapText="1" readingOrder="1"/>
    </xf>
    <xf numFmtId="0" fontId="30" fillId="38" borderId="13" xfId="0" applyFont="1" applyFill="1" applyBorder="1" applyAlignment="1">
      <alignment horizontal="center" vertical="center" wrapText="1"/>
    </xf>
    <xf numFmtId="0" fontId="30" fillId="38" borderId="35" xfId="0" applyFont="1" applyFill="1" applyBorder="1" applyAlignment="1">
      <alignment horizontal="center" vertical="center" wrapText="1"/>
    </xf>
    <xf numFmtId="0" fontId="30" fillId="0" borderId="35" xfId="0" applyFont="1" applyBorder="1" applyAlignment="1">
      <alignment horizontal="center" vertical="center" wrapText="1" readingOrder="1"/>
    </xf>
    <xf numFmtId="0" fontId="28" fillId="36" borderId="14" xfId="0" applyFont="1" applyFill="1" applyBorder="1" applyAlignment="1">
      <alignment wrapText="1" readingOrder="1"/>
    </xf>
    <xf numFmtId="0" fontId="28" fillId="36" borderId="14" xfId="0" applyFont="1" applyFill="1" applyBorder="1" applyAlignment="1">
      <alignment vertical="center" wrapText="1" readingOrder="1"/>
    </xf>
    <xf numFmtId="0" fontId="19" fillId="39" borderId="19" xfId="0" applyFont="1" applyFill="1" applyBorder="1" applyAlignment="1">
      <alignment horizontal="left" wrapText="1" indent="1" readingOrder="1"/>
    </xf>
    <xf numFmtId="0" fontId="28" fillId="0" borderId="37" xfId="0" applyFont="1" applyBorder="1" applyAlignment="1">
      <alignment horizontal="center" vertical="center" wrapText="1" readingOrder="1"/>
    </xf>
    <xf numFmtId="0" fontId="28" fillId="0" borderId="18" xfId="0" applyFont="1" applyBorder="1" applyAlignment="1">
      <alignment horizontal="center" vertical="center" wrapText="1" readingOrder="1"/>
    </xf>
    <xf numFmtId="0" fontId="28" fillId="0" borderId="36" xfId="0" applyFont="1" applyBorder="1" applyAlignment="1">
      <alignment horizontal="center" vertical="center" wrapText="1" readingOrder="1"/>
    </xf>
    <xf numFmtId="0" fontId="20" fillId="34" borderId="29" xfId="0" applyFont="1" applyFill="1" applyBorder="1" applyAlignment="1">
      <alignment horizontal="left" vertical="top" wrapText="1" readingOrder="1"/>
    </xf>
    <xf numFmtId="0" fontId="20" fillId="34" borderId="30" xfId="0" applyFont="1" applyFill="1" applyBorder="1" applyAlignment="1">
      <alignment horizontal="left" vertical="top" wrapText="1" readingOrder="1"/>
    </xf>
    <xf numFmtId="0" fontId="20" fillId="35" borderId="29" xfId="0" applyFont="1" applyFill="1" applyBorder="1" applyAlignment="1">
      <alignment horizontal="left" vertical="top" wrapText="1" readingOrder="1"/>
    </xf>
    <xf numFmtId="0" fontId="20" fillId="35" borderId="30" xfId="0" applyFont="1" applyFill="1" applyBorder="1" applyAlignment="1">
      <alignment horizontal="left" vertical="top" wrapText="1" readingOrder="1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9" xfId="0" applyBorder="1" applyAlignment="1">
      <alignment horizontal="center"/>
    </xf>
    <xf numFmtId="0" fontId="21" fillId="36" borderId="24" xfId="0" applyFont="1" applyFill="1" applyBorder="1" applyAlignment="1">
      <alignment horizontal="center" vertical="center" wrapText="1" readingOrder="1"/>
    </xf>
    <xf numFmtId="0" fontId="21" fillId="36" borderId="25" xfId="0" applyFont="1" applyFill="1" applyBorder="1" applyAlignment="1">
      <alignment horizontal="center" vertical="center" wrapText="1" readingOrder="1"/>
    </xf>
    <xf numFmtId="0" fontId="21" fillId="36" borderId="27" xfId="0" applyFont="1" applyFill="1" applyBorder="1" applyAlignment="1">
      <alignment horizontal="center" wrapText="1" readingOrder="1"/>
    </xf>
    <xf numFmtId="0" fontId="21" fillId="36" borderId="0" xfId="0" applyFont="1" applyFill="1" applyBorder="1" applyAlignment="1">
      <alignment horizontal="center" wrapText="1" readingOrder="1"/>
    </xf>
    <xf numFmtId="0" fontId="21" fillId="36" borderId="28" xfId="0" applyFont="1" applyFill="1" applyBorder="1" applyAlignment="1">
      <alignment horizontal="center" wrapText="1" readingOrder="1"/>
    </xf>
    <xf numFmtId="165" fontId="23" fillId="0" borderId="16" xfId="0" applyNumberFormat="1" applyFont="1" applyBorder="1" applyAlignment="1">
      <alignment horizontal="center" wrapText="1" readingOrder="1"/>
    </xf>
    <xf numFmtId="165" fontId="23" fillId="0" borderId="17" xfId="0" applyNumberFormat="1" applyFont="1" applyBorder="1" applyAlignment="1">
      <alignment horizontal="center" wrapText="1" readingOrder="1"/>
    </xf>
    <xf numFmtId="0" fontId="21" fillId="36" borderId="23" xfId="0" applyFont="1" applyFill="1" applyBorder="1" applyAlignment="1">
      <alignment horizontal="center" vertical="center" wrapText="1" readingOrder="1"/>
    </xf>
    <xf numFmtId="0" fontId="0" fillId="0" borderId="0" xfId="0"/>
    <xf numFmtId="0" fontId="21" fillId="36" borderId="16" xfId="0" applyFont="1" applyFill="1" applyBorder="1" applyAlignment="1">
      <alignment horizontal="center" vertical="center" wrapText="1" readingOrder="1"/>
    </xf>
    <xf numFmtId="0" fontId="0" fillId="0" borderId="17" xfId="0" applyBorder="1"/>
    <xf numFmtId="0" fontId="0" fillId="0" borderId="26" xfId="0" applyBorder="1"/>
    <xf numFmtId="0" fontId="21" fillId="36" borderId="21" xfId="0" applyFont="1" applyFill="1" applyBorder="1" applyAlignment="1">
      <alignment horizontal="center" vertical="center" wrapText="1" readingOrder="1"/>
    </xf>
    <xf numFmtId="0" fontId="21" fillId="36" borderId="20" xfId="0" applyFont="1" applyFill="1" applyBorder="1" applyAlignment="1">
      <alignment horizontal="center" vertical="center" wrapText="1" readingOrder="1"/>
    </xf>
    <xf numFmtId="0" fontId="21" fillId="36" borderId="14" xfId="0" applyFont="1" applyFill="1" applyBorder="1" applyAlignment="1">
      <alignment horizontal="center" vertical="center" wrapText="1" readingOrder="1"/>
    </xf>
    <xf numFmtId="0" fontId="21" fillId="36" borderId="18" xfId="0" applyFont="1" applyFill="1" applyBorder="1" applyAlignment="1">
      <alignment horizontal="center" vertical="center" wrapText="1" readingOrder="1"/>
    </xf>
    <xf numFmtId="0" fontId="21" fillId="36" borderId="15" xfId="0" applyFont="1" applyFill="1" applyBorder="1" applyAlignment="1">
      <alignment horizontal="center" vertical="center" wrapText="1" readingOrder="1"/>
    </xf>
    <xf numFmtId="0" fontId="21" fillId="36" borderId="32" xfId="0" applyFont="1" applyFill="1" applyBorder="1" applyAlignment="1">
      <alignment horizontal="center" vertical="center" wrapText="1" readingOrder="1"/>
    </xf>
    <xf numFmtId="0" fontId="21" fillId="36" borderId="34" xfId="0" applyFont="1" applyFill="1" applyBorder="1" applyAlignment="1">
      <alignment horizontal="center" vertical="center" wrapText="1" readingOrder="1"/>
    </xf>
    <xf numFmtId="0" fontId="21" fillId="36" borderId="33" xfId="0" applyFont="1" applyFill="1" applyBorder="1" applyAlignment="1">
      <alignment horizontal="center" vertical="center" wrapText="1" readingOrder="1"/>
    </xf>
    <xf numFmtId="0" fontId="21" fillId="36" borderId="0" xfId="0" applyFont="1" applyFill="1" applyBorder="1" applyAlignment="1">
      <alignment horizontal="center" vertical="center" wrapText="1" readingOrder="1"/>
    </xf>
    <xf numFmtId="0" fontId="28" fillId="37" borderId="13" xfId="0" applyFont="1" applyFill="1" applyBorder="1" applyAlignment="1">
      <alignment horizontal="center" vertical="center" wrapText="1" readingOrder="1"/>
    </xf>
    <xf numFmtId="0" fontId="28" fillId="40" borderId="38" xfId="0" applyFont="1" applyFill="1" applyBorder="1" applyAlignment="1">
      <alignment horizontal="center" vertical="center" wrapText="1" readingOrder="1"/>
    </xf>
    <xf numFmtId="0" fontId="28" fillId="41" borderId="13" xfId="0" applyFont="1" applyFill="1" applyBorder="1" applyAlignment="1">
      <alignment horizontal="center" vertical="center" wrapText="1" readingOrder="1"/>
    </xf>
    <xf numFmtId="0" fontId="28" fillId="41" borderId="38" xfId="0" applyFont="1" applyFill="1" applyBorder="1" applyAlignment="1">
      <alignment horizontal="center" vertical="center" wrapText="1" readingOrder="1"/>
    </xf>
    <xf numFmtId="0" fontId="28" fillId="40" borderId="13" xfId="0" applyFont="1" applyFill="1" applyBorder="1" applyAlignment="1">
      <alignment horizontal="center" vertical="center" wrapText="1" readingOrder="1"/>
    </xf>
    <xf numFmtId="0" fontId="28" fillId="37" borderId="38" xfId="0" applyFont="1" applyFill="1" applyBorder="1" applyAlignment="1">
      <alignment horizontal="center" vertical="center" wrapText="1" readingOrder="1"/>
    </xf>
    <xf numFmtId="0" fontId="28" fillId="40" borderId="35" xfId="0" applyFont="1" applyFill="1" applyBorder="1" applyAlignment="1">
      <alignment horizontal="center" vertical="center" wrapText="1" readingOrder="1"/>
    </xf>
    <xf numFmtId="0" fontId="28" fillId="37" borderId="35" xfId="0" applyFont="1" applyFill="1" applyBorder="1" applyAlignment="1">
      <alignment horizontal="center" vertic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Detection Range Value Curve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'Workspace - Value Curves'!$A$3:$A$7</c:f>
              <c:numCache>
                <c:formatCode>General</c:formatCode>
                <c:ptCount val="5"/>
                <c:pt idx="0">
                  <c:v>9</c:v>
                </c:pt>
                <c:pt idx="1">
                  <c:v>7</c:v>
                </c:pt>
                <c:pt idx="2">
                  <c:v>5</c:v>
                </c:pt>
                <c:pt idx="3">
                  <c:v>3</c:v>
                </c:pt>
                <c:pt idx="4">
                  <c:v>1</c:v>
                </c:pt>
              </c:numCache>
            </c:numRef>
          </c:xVal>
          <c:yVal>
            <c:numRef>
              <c:f>'Workspace - Value Curves'!$B$3:$B$7</c:f>
              <c:numCache>
                <c:formatCode>General</c:formatCode>
                <c:ptCount val="5"/>
                <c:pt idx="0">
                  <c:v>1</c:v>
                </c:pt>
                <c:pt idx="1">
                  <c:v>0.75</c:v>
                </c:pt>
                <c:pt idx="2">
                  <c:v>0.5</c:v>
                </c:pt>
                <c:pt idx="3">
                  <c:v>0.25</c:v>
                </c:pt>
                <c:pt idx="4">
                  <c:v>0</c:v>
                </c:pt>
              </c:numCache>
            </c:numRef>
          </c:yVal>
          <c:smooth val="1"/>
        </c:ser>
        <c:axId val="102737408"/>
        <c:axId val="102739328"/>
      </c:scatterChart>
      <c:valAx>
        <c:axId val="102737408"/>
        <c:scaling>
          <c:orientation val="minMax"/>
        </c:scaling>
        <c:axPos val="b"/>
        <c:title>
          <c:layout/>
        </c:title>
        <c:numFmt formatCode="General" sourceLinked="1"/>
        <c:majorTickMark val="none"/>
        <c:tickLblPos val="nextTo"/>
        <c:crossAx val="102739328"/>
        <c:crosses val="autoZero"/>
        <c:crossBetween val="midCat"/>
      </c:valAx>
      <c:valAx>
        <c:axId val="102739328"/>
        <c:scaling>
          <c:orientation val="minMax"/>
        </c:scaling>
        <c:axPos val="l"/>
        <c:majorGridlines/>
        <c:title>
          <c:layout/>
        </c:title>
        <c:numFmt formatCode="General" sourceLinked="1"/>
        <c:majorTickMark val="none"/>
        <c:tickLblPos val="nextTo"/>
        <c:crossAx val="102737408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3"/>
  <c:chart>
    <c:title>
      <c:tx>
        <c:rich>
          <a:bodyPr/>
          <a:lstStyle/>
          <a:p>
            <a:pPr>
              <a:defRPr/>
            </a:pPr>
            <a:r>
              <a:rPr lang="en-US"/>
              <a:t>Data Latency Value Curve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'Workspace - Value Curves'!$A$11:$A$15</c:f>
              <c:numCache>
                <c:formatCode>General</c:formatCode>
                <c:ptCount val="5"/>
                <c:pt idx="0">
                  <c:v>9</c:v>
                </c:pt>
                <c:pt idx="1">
                  <c:v>7</c:v>
                </c:pt>
                <c:pt idx="2">
                  <c:v>5</c:v>
                </c:pt>
                <c:pt idx="3">
                  <c:v>3</c:v>
                </c:pt>
                <c:pt idx="4">
                  <c:v>1</c:v>
                </c:pt>
              </c:numCache>
            </c:numRef>
          </c:xVal>
          <c:yVal>
            <c:numRef>
              <c:f>'Workspace - Value Curves'!$B$11:$B$15</c:f>
              <c:numCache>
                <c:formatCode>General</c:formatCode>
                <c:ptCount val="5"/>
                <c:pt idx="0">
                  <c:v>1</c:v>
                </c:pt>
                <c:pt idx="1">
                  <c:v>0.95</c:v>
                </c:pt>
                <c:pt idx="2">
                  <c:v>0.8</c:v>
                </c:pt>
                <c:pt idx="3">
                  <c:v>0.4</c:v>
                </c:pt>
                <c:pt idx="4">
                  <c:v>0</c:v>
                </c:pt>
              </c:numCache>
            </c:numRef>
          </c:yVal>
          <c:smooth val="1"/>
        </c:ser>
        <c:axId val="103296384"/>
        <c:axId val="103306752"/>
      </c:scatterChart>
      <c:valAx>
        <c:axId val="103296384"/>
        <c:scaling>
          <c:orientation val="minMax"/>
        </c:scaling>
        <c:axPos val="b"/>
        <c:title>
          <c:layout/>
        </c:title>
        <c:numFmt formatCode="General" sourceLinked="1"/>
        <c:majorTickMark val="none"/>
        <c:tickLblPos val="nextTo"/>
        <c:crossAx val="103306752"/>
        <c:crosses val="autoZero"/>
        <c:crossBetween val="midCat"/>
      </c:valAx>
      <c:valAx>
        <c:axId val="103306752"/>
        <c:scaling>
          <c:orientation val="minMax"/>
        </c:scaling>
        <c:axPos val="l"/>
        <c:majorGridlines/>
        <c:title>
          <c:layout/>
        </c:title>
        <c:numFmt formatCode="General" sourceLinked="1"/>
        <c:majorTickMark val="none"/>
        <c:tickLblPos val="nextTo"/>
        <c:crossAx val="103296384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9"/>
  <c:chart>
    <c:title>
      <c:tx>
        <c:rich>
          <a:bodyPr/>
          <a:lstStyle/>
          <a:p>
            <a:pPr>
              <a:defRPr/>
            </a:pPr>
            <a:r>
              <a:rPr lang="en-US"/>
              <a:t>Threat Neutralization Value Curve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'Workspace - Value Curves'!$A$19:$A$23</c:f>
              <c:numCache>
                <c:formatCode>General</c:formatCode>
                <c:ptCount val="5"/>
                <c:pt idx="0">
                  <c:v>9</c:v>
                </c:pt>
                <c:pt idx="1">
                  <c:v>7</c:v>
                </c:pt>
                <c:pt idx="2">
                  <c:v>5</c:v>
                </c:pt>
                <c:pt idx="3">
                  <c:v>3</c:v>
                </c:pt>
                <c:pt idx="4">
                  <c:v>1</c:v>
                </c:pt>
              </c:numCache>
            </c:numRef>
          </c:xVal>
          <c:yVal>
            <c:numRef>
              <c:f>'Workspace - Value Curves'!$B$19:$B$23</c:f>
              <c:numCache>
                <c:formatCode>General</c:formatCode>
                <c:ptCount val="5"/>
                <c:pt idx="0">
                  <c:v>1</c:v>
                </c:pt>
                <c:pt idx="1">
                  <c:v>0.5</c:v>
                </c:pt>
                <c:pt idx="2">
                  <c:v>0.2</c:v>
                </c:pt>
                <c:pt idx="3">
                  <c:v>0.1</c:v>
                </c:pt>
                <c:pt idx="4">
                  <c:v>0</c:v>
                </c:pt>
              </c:numCache>
            </c:numRef>
          </c:yVal>
          <c:smooth val="1"/>
        </c:ser>
        <c:axId val="103343616"/>
        <c:axId val="103345536"/>
      </c:scatterChart>
      <c:valAx>
        <c:axId val="103343616"/>
        <c:scaling>
          <c:orientation val="minMax"/>
        </c:scaling>
        <c:axPos val="b"/>
        <c:title>
          <c:layout/>
        </c:title>
        <c:numFmt formatCode="General" sourceLinked="1"/>
        <c:majorTickMark val="none"/>
        <c:tickLblPos val="nextTo"/>
        <c:crossAx val="103345536"/>
        <c:crosses val="autoZero"/>
        <c:crossBetween val="midCat"/>
      </c:valAx>
      <c:valAx>
        <c:axId val="103345536"/>
        <c:scaling>
          <c:orientation val="minMax"/>
        </c:scaling>
        <c:axPos val="l"/>
        <c:majorGridlines/>
        <c:title>
          <c:layout/>
        </c:title>
        <c:numFmt formatCode="General" sourceLinked="1"/>
        <c:majorTickMark val="none"/>
        <c:tickLblPos val="nextTo"/>
        <c:crossAx val="103343616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4"/>
  <c:chart>
    <c:title>
      <c:tx>
        <c:rich>
          <a:bodyPr/>
          <a:lstStyle/>
          <a:p>
            <a:pPr>
              <a:defRPr/>
            </a:pPr>
            <a:r>
              <a:rPr lang="en-US"/>
              <a:t>Classification Accuracy Value Curve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'Workspace - Value Curves'!$D$3:$D$7</c:f>
              <c:numCache>
                <c:formatCode>General</c:formatCode>
                <c:ptCount val="5"/>
                <c:pt idx="0">
                  <c:v>9</c:v>
                </c:pt>
                <c:pt idx="1">
                  <c:v>7</c:v>
                </c:pt>
                <c:pt idx="2">
                  <c:v>5</c:v>
                </c:pt>
                <c:pt idx="3">
                  <c:v>3</c:v>
                </c:pt>
                <c:pt idx="4">
                  <c:v>1</c:v>
                </c:pt>
              </c:numCache>
            </c:numRef>
          </c:xVal>
          <c:yVal>
            <c:numRef>
              <c:f>'Workspace - Value Curves'!$E$3:$E$7</c:f>
              <c:numCache>
                <c:formatCode>General</c:formatCode>
                <c:ptCount val="5"/>
                <c:pt idx="0">
                  <c:v>1</c:v>
                </c:pt>
                <c:pt idx="1">
                  <c:v>0.8</c:v>
                </c:pt>
                <c:pt idx="2">
                  <c:v>0.5</c:v>
                </c:pt>
                <c:pt idx="3">
                  <c:v>0.2</c:v>
                </c:pt>
                <c:pt idx="4">
                  <c:v>0</c:v>
                </c:pt>
              </c:numCache>
            </c:numRef>
          </c:yVal>
          <c:smooth val="1"/>
        </c:ser>
        <c:axId val="103570816"/>
        <c:axId val="103597568"/>
      </c:scatterChart>
      <c:valAx>
        <c:axId val="103570816"/>
        <c:scaling>
          <c:orientation val="minMax"/>
        </c:scaling>
        <c:axPos val="b"/>
        <c:title>
          <c:layout/>
        </c:title>
        <c:numFmt formatCode="General" sourceLinked="1"/>
        <c:majorTickMark val="none"/>
        <c:tickLblPos val="nextTo"/>
        <c:crossAx val="103597568"/>
        <c:crosses val="autoZero"/>
        <c:crossBetween val="midCat"/>
      </c:valAx>
      <c:valAx>
        <c:axId val="103597568"/>
        <c:scaling>
          <c:orientation val="minMax"/>
        </c:scaling>
        <c:axPos val="l"/>
        <c:majorGridlines/>
        <c:title>
          <c:layout/>
        </c:title>
        <c:numFmt formatCode="General" sourceLinked="1"/>
        <c:majorTickMark val="none"/>
        <c:tickLblPos val="nextTo"/>
        <c:crossAx val="103570816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5"/>
  <c:chart>
    <c:title>
      <c:tx>
        <c:rich>
          <a:bodyPr/>
          <a:lstStyle/>
          <a:p>
            <a:pPr>
              <a:defRPr/>
            </a:pPr>
            <a:r>
              <a:rPr lang="en-US"/>
              <a:t>Warning Time Value Curve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'Workspace - Value Curves'!$D$11:$D$15</c:f>
              <c:numCache>
                <c:formatCode>General</c:formatCode>
                <c:ptCount val="5"/>
                <c:pt idx="0">
                  <c:v>9</c:v>
                </c:pt>
                <c:pt idx="1">
                  <c:v>7</c:v>
                </c:pt>
                <c:pt idx="2">
                  <c:v>5</c:v>
                </c:pt>
                <c:pt idx="3">
                  <c:v>3</c:v>
                </c:pt>
                <c:pt idx="4">
                  <c:v>1</c:v>
                </c:pt>
              </c:numCache>
            </c:numRef>
          </c:xVal>
          <c:yVal>
            <c:numRef>
              <c:f>'Workspace - Value Curves'!$E$11:$E$15</c:f>
              <c:numCache>
                <c:formatCode>General</c:formatCode>
                <c:ptCount val="5"/>
                <c:pt idx="0">
                  <c:v>1</c:v>
                </c:pt>
                <c:pt idx="1">
                  <c:v>0.8</c:v>
                </c:pt>
                <c:pt idx="2">
                  <c:v>0.7</c:v>
                </c:pt>
                <c:pt idx="3">
                  <c:v>0.5</c:v>
                </c:pt>
                <c:pt idx="4">
                  <c:v>0</c:v>
                </c:pt>
              </c:numCache>
            </c:numRef>
          </c:yVal>
          <c:smooth val="1"/>
        </c:ser>
        <c:axId val="103503360"/>
        <c:axId val="103505280"/>
      </c:scatterChart>
      <c:valAx>
        <c:axId val="103503360"/>
        <c:scaling>
          <c:orientation val="minMax"/>
        </c:scaling>
        <c:axPos val="b"/>
        <c:title>
          <c:layout/>
        </c:title>
        <c:numFmt formatCode="General" sourceLinked="1"/>
        <c:majorTickMark val="none"/>
        <c:tickLblPos val="nextTo"/>
        <c:crossAx val="103505280"/>
        <c:crosses val="autoZero"/>
        <c:crossBetween val="midCat"/>
      </c:valAx>
      <c:valAx>
        <c:axId val="103505280"/>
        <c:scaling>
          <c:orientation val="minMax"/>
        </c:scaling>
        <c:axPos val="l"/>
        <c:majorGridlines/>
        <c:title>
          <c:layout/>
        </c:title>
        <c:numFmt formatCode="General" sourceLinked="1"/>
        <c:majorTickMark val="none"/>
        <c:tickLblPos val="nextTo"/>
        <c:crossAx val="103503360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6"/>
  <c:chart>
    <c:title>
      <c:tx>
        <c:rich>
          <a:bodyPr/>
          <a:lstStyle/>
          <a:p>
            <a:pPr>
              <a:defRPr/>
            </a:pPr>
            <a:r>
              <a:rPr lang="en-US"/>
              <a:t>Reliability Value Curve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'Workspace - Value Curves'!$D$19:$D$23</c:f>
              <c:numCache>
                <c:formatCode>General</c:formatCode>
                <c:ptCount val="5"/>
                <c:pt idx="0">
                  <c:v>9</c:v>
                </c:pt>
                <c:pt idx="1">
                  <c:v>7</c:v>
                </c:pt>
                <c:pt idx="2">
                  <c:v>5</c:v>
                </c:pt>
                <c:pt idx="3">
                  <c:v>3</c:v>
                </c:pt>
                <c:pt idx="4">
                  <c:v>1</c:v>
                </c:pt>
              </c:numCache>
            </c:numRef>
          </c:xVal>
          <c:yVal>
            <c:numRef>
              <c:f>'Workspace - Value Curves'!$E$19:$E$23</c:f>
              <c:numCache>
                <c:formatCode>General</c:formatCode>
                <c:ptCount val="5"/>
                <c:pt idx="0">
                  <c:v>1</c:v>
                </c:pt>
                <c:pt idx="1">
                  <c:v>0.8</c:v>
                </c:pt>
                <c:pt idx="2">
                  <c:v>0.7</c:v>
                </c:pt>
                <c:pt idx="3">
                  <c:v>0.5</c:v>
                </c:pt>
                <c:pt idx="4">
                  <c:v>0</c:v>
                </c:pt>
              </c:numCache>
            </c:numRef>
          </c:yVal>
          <c:smooth val="1"/>
        </c:ser>
        <c:axId val="103521664"/>
        <c:axId val="103536128"/>
      </c:scatterChart>
      <c:valAx>
        <c:axId val="103521664"/>
        <c:scaling>
          <c:orientation val="minMax"/>
        </c:scaling>
        <c:axPos val="b"/>
        <c:title>
          <c:layout/>
        </c:title>
        <c:numFmt formatCode="General" sourceLinked="1"/>
        <c:majorTickMark val="none"/>
        <c:tickLblPos val="nextTo"/>
        <c:crossAx val="103536128"/>
        <c:crosses val="autoZero"/>
        <c:crossBetween val="midCat"/>
      </c:valAx>
      <c:valAx>
        <c:axId val="103536128"/>
        <c:scaling>
          <c:orientation val="minMax"/>
        </c:scaling>
        <c:axPos val="l"/>
        <c:majorGridlines/>
        <c:title>
          <c:layout/>
        </c:title>
        <c:numFmt formatCode="General" sourceLinked="1"/>
        <c:majorTickMark val="none"/>
        <c:tickLblPos val="nextTo"/>
        <c:crossAx val="103521664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2"/>
  <c:chart>
    <c:title>
      <c:tx>
        <c:rich>
          <a:bodyPr/>
          <a:lstStyle/>
          <a:p>
            <a:pPr>
              <a:defRPr/>
            </a:pPr>
            <a:r>
              <a:rPr lang="en-US"/>
              <a:t>Availability Value Curve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'Workspace - Value Curves'!$G$3:$G$7</c:f>
              <c:numCache>
                <c:formatCode>General</c:formatCode>
                <c:ptCount val="5"/>
                <c:pt idx="0">
                  <c:v>9</c:v>
                </c:pt>
                <c:pt idx="1">
                  <c:v>7</c:v>
                </c:pt>
                <c:pt idx="2">
                  <c:v>5</c:v>
                </c:pt>
                <c:pt idx="3">
                  <c:v>3</c:v>
                </c:pt>
                <c:pt idx="4">
                  <c:v>1</c:v>
                </c:pt>
              </c:numCache>
            </c:numRef>
          </c:xVal>
          <c:yVal>
            <c:numRef>
              <c:f>'Workspace - Value Curves'!$H$3:$H$7</c:f>
              <c:numCache>
                <c:formatCode>General</c:formatCode>
                <c:ptCount val="5"/>
                <c:pt idx="0">
                  <c:v>1</c:v>
                </c:pt>
                <c:pt idx="1">
                  <c:v>0.8</c:v>
                </c:pt>
                <c:pt idx="2">
                  <c:v>0.7</c:v>
                </c:pt>
                <c:pt idx="3">
                  <c:v>0.5</c:v>
                </c:pt>
                <c:pt idx="4">
                  <c:v>0</c:v>
                </c:pt>
              </c:numCache>
            </c:numRef>
          </c:yVal>
          <c:smooth val="1"/>
        </c:ser>
        <c:axId val="103650816"/>
        <c:axId val="103652736"/>
      </c:scatterChart>
      <c:valAx>
        <c:axId val="10365081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Perforrmance Score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03652736"/>
        <c:crosses val="autoZero"/>
        <c:crossBetween val="midCat"/>
      </c:valAx>
      <c:valAx>
        <c:axId val="10365273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Value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03650816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38100</xdr:rowOff>
    </xdr:from>
    <xdr:to>
      <xdr:col>17</xdr:col>
      <xdr:colOff>304800</xdr:colOff>
      <xdr:row>14</xdr:row>
      <xdr:rowOff>114300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95250</xdr:colOff>
      <xdr:row>0</xdr:row>
      <xdr:rowOff>95250</xdr:rowOff>
    </xdr:from>
    <xdr:to>
      <xdr:col>25</xdr:col>
      <xdr:colOff>400050</xdr:colOff>
      <xdr:row>14</xdr:row>
      <xdr:rowOff>171450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19050</xdr:colOff>
      <xdr:row>16</xdr:row>
      <xdr:rowOff>19050</xdr:rowOff>
    </xdr:from>
    <xdr:to>
      <xdr:col>17</xdr:col>
      <xdr:colOff>323850</xdr:colOff>
      <xdr:row>30</xdr:row>
      <xdr:rowOff>95250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95250</xdr:colOff>
      <xdr:row>16</xdr:row>
      <xdr:rowOff>57150</xdr:rowOff>
    </xdr:from>
    <xdr:to>
      <xdr:col>25</xdr:col>
      <xdr:colOff>400050</xdr:colOff>
      <xdr:row>30</xdr:row>
      <xdr:rowOff>133350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152400</xdr:colOff>
      <xdr:row>31</xdr:row>
      <xdr:rowOff>114300</xdr:rowOff>
    </xdr:from>
    <xdr:to>
      <xdr:col>25</xdr:col>
      <xdr:colOff>457200</xdr:colOff>
      <xdr:row>46</xdr:row>
      <xdr:rowOff>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38100</xdr:colOff>
      <xdr:row>31</xdr:row>
      <xdr:rowOff>114300</xdr:rowOff>
    </xdr:from>
    <xdr:to>
      <xdr:col>17</xdr:col>
      <xdr:colOff>342900</xdr:colOff>
      <xdr:row>46</xdr:row>
      <xdr:rowOff>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533400</xdr:colOff>
      <xdr:row>0</xdr:row>
      <xdr:rowOff>114300</xdr:rowOff>
    </xdr:from>
    <xdr:to>
      <xdr:col>33</xdr:col>
      <xdr:colOff>228600</xdr:colOff>
      <xdr:row>15</xdr:row>
      <xdr:rowOff>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selection activeCell="K2" sqref="K2"/>
    </sheetView>
  </sheetViews>
  <sheetFormatPr defaultRowHeight="15"/>
  <cols>
    <col min="1" max="1" width="9" style="37" customWidth="1"/>
    <col min="2" max="5" width="17.5703125" style="37" customWidth="1"/>
    <col min="7" max="7" width="6.5703125" style="37" bestFit="1" customWidth="1"/>
    <col min="8" max="12" width="12" style="37" customWidth="1"/>
  </cols>
  <sheetData>
    <row r="1" spans="1:12" ht="35.25" thickBot="1">
      <c r="A1" s="33" t="s">
        <v>3</v>
      </c>
      <c r="B1" s="33" t="s">
        <v>67</v>
      </c>
      <c r="C1" s="33" t="s">
        <v>68</v>
      </c>
      <c r="D1" s="33" t="s">
        <v>69</v>
      </c>
      <c r="E1" s="34" t="s">
        <v>70</v>
      </c>
      <c r="G1" s="45" t="s">
        <v>3</v>
      </c>
      <c r="H1" s="38" t="s">
        <v>108</v>
      </c>
      <c r="I1" s="38" t="s">
        <v>109</v>
      </c>
      <c r="J1" s="38" t="s">
        <v>110</v>
      </c>
      <c r="K1" s="39" t="s">
        <v>111</v>
      </c>
      <c r="L1" s="46" t="s">
        <v>66</v>
      </c>
    </row>
    <row r="2" spans="1:12" ht="23.25" thickTop="1">
      <c r="A2" s="48">
        <v>1</v>
      </c>
      <c r="B2" s="81" t="s">
        <v>71</v>
      </c>
      <c r="C2" s="85" t="s">
        <v>72</v>
      </c>
      <c r="D2" s="81" t="s">
        <v>73</v>
      </c>
      <c r="E2" s="83" t="s">
        <v>74</v>
      </c>
      <c r="G2" s="48">
        <v>1</v>
      </c>
      <c r="H2" s="40">
        <v>1</v>
      </c>
      <c r="I2" s="40">
        <v>2</v>
      </c>
      <c r="J2" s="40">
        <v>1</v>
      </c>
      <c r="K2" s="40">
        <v>3</v>
      </c>
      <c r="L2" s="48">
        <f>SUM(H2:K4,I5,I6)*0.25</f>
        <v>6.25</v>
      </c>
    </row>
    <row r="3" spans="1:12" ht="22.5">
      <c r="A3" s="49"/>
      <c r="B3" s="80" t="s">
        <v>75</v>
      </c>
      <c r="C3" s="80" t="s">
        <v>76</v>
      </c>
      <c r="D3" s="84" t="s">
        <v>77</v>
      </c>
      <c r="E3" s="82" t="s">
        <v>78</v>
      </c>
      <c r="G3" s="49"/>
      <c r="H3" s="41">
        <v>2</v>
      </c>
      <c r="I3" s="41">
        <v>2</v>
      </c>
      <c r="J3" s="41">
        <v>1</v>
      </c>
      <c r="K3" s="41">
        <v>3</v>
      </c>
      <c r="L3" s="49"/>
    </row>
    <row r="4" spans="1:12">
      <c r="A4" s="49"/>
      <c r="B4" s="82" t="s">
        <v>79</v>
      </c>
      <c r="C4" s="84" t="s">
        <v>73</v>
      </c>
      <c r="D4" s="82" t="s">
        <v>80</v>
      </c>
      <c r="E4" s="84" t="s">
        <v>81</v>
      </c>
      <c r="G4" s="49"/>
      <c r="H4" s="41">
        <v>3</v>
      </c>
      <c r="I4" s="41">
        <v>1</v>
      </c>
      <c r="J4" s="41">
        <v>3</v>
      </c>
      <c r="K4" s="41">
        <v>1</v>
      </c>
      <c r="L4" s="49"/>
    </row>
    <row r="5" spans="1:12">
      <c r="A5" s="49"/>
      <c r="B5" s="35"/>
      <c r="C5" s="84" t="s">
        <v>82</v>
      </c>
      <c r="D5" s="35"/>
      <c r="E5" s="35"/>
      <c r="G5" s="49"/>
      <c r="H5" s="42"/>
      <c r="I5" s="41">
        <v>1</v>
      </c>
      <c r="J5" s="42"/>
      <c r="K5" s="42"/>
      <c r="L5" s="49"/>
    </row>
    <row r="6" spans="1:12" ht="23.25" thickBot="1">
      <c r="A6" s="50"/>
      <c r="B6" s="36"/>
      <c r="C6" s="86" t="s">
        <v>83</v>
      </c>
      <c r="D6" s="36"/>
      <c r="E6" s="36"/>
      <c r="G6" s="50"/>
      <c r="H6" s="43"/>
      <c r="I6" s="44">
        <v>1</v>
      </c>
      <c r="J6" s="43"/>
      <c r="K6" s="43"/>
      <c r="L6" s="50"/>
    </row>
    <row r="7" spans="1:12" ht="23.25" thickTop="1">
      <c r="A7" s="48">
        <v>2</v>
      </c>
      <c r="B7" s="85" t="s">
        <v>84</v>
      </c>
      <c r="C7" s="85" t="s">
        <v>72</v>
      </c>
      <c r="D7" s="81" t="s">
        <v>85</v>
      </c>
      <c r="E7" s="83" t="s">
        <v>86</v>
      </c>
      <c r="G7" s="48">
        <v>2</v>
      </c>
      <c r="H7" s="40">
        <v>2</v>
      </c>
      <c r="I7" s="40">
        <v>2</v>
      </c>
      <c r="J7" s="40">
        <v>1</v>
      </c>
      <c r="K7" s="40">
        <v>3</v>
      </c>
      <c r="L7" s="48">
        <f>SUM(H7:K8,H9,I9:I11,J9)*0.25</f>
        <v>5.25</v>
      </c>
    </row>
    <row r="8" spans="1:12">
      <c r="A8" s="49"/>
      <c r="B8" s="84" t="s">
        <v>87</v>
      </c>
      <c r="C8" s="80" t="s">
        <v>88</v>
      </c>
      <c r="D8" s="82" t="s">
        <v>89</v>
      </c>
      <c r="E8" s="84" t="s">
        <v>81</v>
      </c>
      <c r="G8" s="49"/>
      <c r="H8" s="41">
        <v>1</v>
      </c>
      <c r="I8" s="41">
        <v>2</v>
      </c>
      <c r="J8" s="41">
        <v>3</v>
      </c>
      <c r="K8" s="41">
        <v>1</v>
      </c>
      <c r="L8" s="49"/>
    </row>
    <row r="9" spans="1:12">
      <c r="A9" s="49"/>
      <c r="B9" s="84" t="s">
        <v>90</v>
      </c>
      <c r="C9" s="84" t="s">
        <v>91</v>
      </c>
      <c r="D9" s="80" t="s">
        <v>92</v>
      </c>
      <c r="E9" s="35"/>
      <c r="G9" s="49"/>
      <c r="H9" s="41">
        <v>1</v>
      </c>
      <c r="I9" s="41">
        <v>1</v>
      </c>
      <c r="J9" s="41">
        <v>2</v>
      </c>
      <c r="K9" s="42"/>
      <c r="L9" s="49"/>
    </row>
    <row r="10" spans="1:12">
      <c r="A10" s="49"/>
      <c r="B10" s="35"/>
      <c r="C10" s="84" t="s">
        <v>93</v>
      </c>
      <c r="D10" s="35"/>
      <c r="E10" s="35"/>
      <c r="G10" s="49"/>
      <c r="H10" s="42"/>
      <c r="I10" s="41">
        <v>1</v>
      </c>
      <c r="J10" s="42"/>
      <c r="K10" s="42"/>
      <c r="L10" s="49"/>
    </row>
    <row r="11" spans="1:12" ht="23.25" thickBot="1">
      <c r="A11" s="50"/>
      <c r="B11" s="36"/>
      <c r="C11" s="86" t="s">
        <v>83</v>
      </c>
      <c r="D11" s="36"/>
      <c r="E11" s="36"/>
      <c r="G11" s="50"/>
      <c r="H11" s="43"/>
      <c r="I11" s="44">
        <v>1</v>
      </c>
      <c r="J11" s="43"/>
      <c r="K11" s="43"/>
      <c r="L11" s="50"/>
    </row>
    <row r="12" spans="1:12" ht="23.25" thickTop="1">
      <c r="A12" s="48">
        <v>3</v>
      </c>
      <c r="B12" s="81" t="s">
        <v>94</v>
      </c>
      <c r="C12" s="85" t="s">
        <v>88</v>
      </c>
      <c r="D12" s="81" t="s">
        <v>95</v>
      </c>
      <c r="E12" s="83" t="s">
        <v>86</v>
      </c>
      <c r="G12" s="48">
        <v>3</v>
      </c>
      <c r="H12" s="40">
        <v>1</v>
      </c>
      <c r="I12" s="40">
        <v>2</v>
      </c>
      <c r="J12" s="40">
        <v>1</v>
      </c>
      <c r="K12" s="40">
        <v>3</v>
      </c>
      <c r="L12" s="48">
        <f>SUM(H12:J14,I15,K12:K13)*0.25</f>
        <v>4.5</v>
      </c>
    </row>
    <row r="13" spans="1:12">
      <c r="A13" s="49"/>
      <c r="B13" s="80" t="s">
        <v>96</v>
      </c>
      <c r="C13" s="80" t="s">
        <v>76</v>
      </c>
      <c r="D13" s="84" t="s">
        <v>97</v>
      </c>
      <c r="E13" s="84" t="s">
        <v>81</v>
      </c>
      <c r="G13" s="49"/>
      <c r="H13" s="41">
        <v>2</v>
      </c>
      <c r="I13" s="41">
        <v>2</v>
      </c>
      <c r="J13" s="41">
        <v>1</v>
      </c>
      <c r="K13" s="41">
        <v>1</v>
      </c>
      <c r="L13" s="49"/>
    </row>
    <row r="14" spans="1:12">
      <c r="A14" s="49"/>
      <c r="B14" s="80" t="s">
        <v>84</v>
      </c>
      <c r="C14" s="84" t="s">
        <v>73</v>
      </c>
      <c r="D14" s="84" t="s">
        <v>98</v>
      </c>
      <c r="E14" s="35"/>
      <c r="G14" s="49"/>
      <c r="H14" s="41">
        <v>2</v>
      </c>
      <c r="I14" s="41">
        <v>1</v>
      </c>
      <c r="J14" s="41">
        <v>1</v>
      </c>
      <c r="K14" s="42"/>
      <c r="L14" s="49"/>
    </row>
    <row r="15" spans="1:12" ht="23.25" thickBot="1">
      <c r="A15" s="50"/>
      <c r="B15" s="36"/>
      <c r="C15" s="86" t="s">
        <v>83</v>
      </c>
      <c r="D15" s="36"/>
      <c r="E15" s="36"/>
      <c r="G15" s="50"/>
      <c r="H15" s="43"/>
      <c r="I15" s="44">
        <v>1</v>
      </c>
      <c r="J15" s="43"/>
      <c r="K15" s="43"/>
      <c r="L15" s="50"/>
    </row>
    <row r="16" spans="1:12" ht="23.25" thickTop="1">
      <c r="A16" s="48">
        <v>4</v>
      </c>
      <c r="B16" s="81" t="s">
        <v>99</v>
      </c>
      <c r="C16" s="81" t="s">
        <v>100</v>
      </c>
      <c r="D16" s="83" t="s">
        <v>101</v>
      </c>
      <c r="E16" s="83" t="s">
        <v>102</v>
      </c>
      <c r="G16" s="48">
        <v>4</v>
      </c>
      <c r="H16" s="40">
        <v>1</v>
      </c>
      <c r="I16" s="40">
        <v>1</v>
      </c>
      <c r="J16" s="40">
        <v>3</v>
      </c>
      <c r="K16" s="40">
        <v>3</v>
      </c>
      <c r="L16" s="48">
        <f>SUM(H16:J18,I19,K16:K17)*0.25</f>
        <v>5.25</v>
      </c>
    </row>
    <row r="17" spans="1:12">
      <c r="A17" s="49"/>
      <c r="B17" s="84" t="s">
        <v>103</v>
      </c>
      <c r="C17" s="80" t="s">
        <v>104</v>
      </c>
      <c r="D17" s="84" t="s">
        <v>105</v>
      </c>
      <c r="E17" s="84" t="s">
        <v>81</v>
      </c>
      <c r="G17" s="49"/>
      <c r="H17" s="41">
        <v>1</v>
      </c>
      <c r="I17" s="41">
        <v>2</v>
      </c>
      <c r="J17" s="41">
        <v>1</v>
      </c>
      <c r="K17" s="41">
        <v>1</v>
      </c>
      <c r="L17" s="49"/>
    </row>
    <row r="18" spans="1:12" ht="22.5">
      <c r="A18" s="49"/>
      <c r="B18" s="82" t="s">
        <v>106</v>
      </c>
      <c r="C18" s="80" t="s">
        <v>73</v>
      </c>
      <c r="D18" s="84" t="s">
        <v>73</v>
      </c>
      <c r="E18" s="35"/>
      <c r="G18" s="49"/>
      <c r="H18" s="41">
        <v>3</v>
      </c>
      <c r="I18" s="41">
        <v>2</v>
      </c>
      <c r="J18" s="41">
        <v>1</v>
      </c>
      <c r="K18" s="42"/>
      <c r="L18" s="49"/>
    </row>
    <row r="19" spans="1:12" ht="15.75" thickBot="1">
      <c r="A19" s="50"/>
      <c r="B19" s="36"/>
      <c r="C19" s="87" t="s">
        <v>107</v>
      </c>
      <c r="D19" s="36"/>
      <c r="E19" s="36"/>
      <c r="G19" s="50"/>
      <c r="H19" s="43"/>
      <c r="I19" s="44">
        <v>2</v>
      </c>
      <c r="J19" s="43"/>
      <c r="K19" s="43"/>
      <c r="L19" s="50"/>
    </row>
    <row r="20" spans="1:12" ht="15.75" thickTop="1"/>
  </sheetData>
  <mergeCells count="12">
    <mergeCell ref="A2:A6"/>
    <mergeCell ref="G2:G6"/>
    <mergeCell ref="L2:L6"/>
    <mergeCell ref="A7:A11"/>
    <mergeCell ref="G7:G11"/>
    <mergeCell ref="L7:L11"/>
    <mergeCell ref="A12:A15"/>
    <mergeCell ref="G12:G15"/>
    <mergeCell ref="L12:L15"/>
    <mergeCell ref="A16:A19"/>
    <mergeCell ref="G16:G19"/>
    <mergeCell ref="L16:L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E18" sqref="E18"/>
    </sheetView>
  </sheetViews>
  <sheetFormatPr defaultRowHeight="15"/>
  <cols>
    <col min="1" max="1" width="17.85546875" customWidth="1"/>
    <col min="3" max="3" width="11.42578125" bestFit="1" customWidth="1"/>
    <col min="4" max="4" width="12.85546875" customWidth="1"/>
    <col min="5" max="6" width="11.42578125" bestFit="1" customWidth="1"/>
    <col min="7" max="7" width="10.140625" customWidth="1"/>
    <col min="8" max="9" width="11.42578125" bestFit="1" customWidth="1"/>
  </cols>
  <sheetData>
    <row r="1" spans="1:9" ht="35.25" customHeight="1" thickBot="1">
      <c r="A1" s="15" t="s">
        <v>20</v>
      </c>
      <c r="B1" s="15" t="s">
        <v>17</v>
      </c>
      <c r="C1" s="15" t="s">
        <v>21</v>
      </c>
      <c r="D1" s="15" t="s">
        <v>22</v>
      </c>
      <c r="E1" s="15" t="s">
        <v>23</v>
      </c>
      <c r="F1" s="15" t="s">
        <v>24</v>
      </c>
      <c r="G1" s="15" t="s">
        <v>25</v>
      </c>
      <c r="H1" s="15" t="s">
        <v>26</v>
      </c>
      <c r="I1" s="15" t="s">
        <v>27</v>
      </c>
    </row>
    <row r="2" spans="1:9" ht="16.5" thickTop="1" thickBot="1">
      <c r="A2" s="16" t="s">
        <v>28</v>
      </c>
      <c r="B2" s="17">
        <v>9</v>
      </c>
      <c r="C2" s="12">
        <v>7</v>
      </c>
      <c r="D2" s="12">
        <v>5</v>
      </c>
      <c r="E2" s="12">
        <v>7</v>
      </c>
      <c r="F2" s="12">
        <v>7</v>
      </c>
      <c r="G2" s="12">
        <v>9</v>
      </c>
      <c r="H2" s="12">
        <v>7</v>
      </c>
      <c r="I2" s="12">
        <v>7</v>
      </c>
    </row>
    <row r="3" spans="1:9" ht="15.75" thickBot="1">
      <c r="A3" s="18" t="s">
        <v>29</v>
      </c>
      <c r="B3" s="19">
        <v>7</v>
      </c>
      <c r="C3" s="13">
        <v>9</v>
      </c>
      <c r="D3" s="13">
        <v>7</v>
      </c>
      <c r="E3" s="13">
        <v>7</v>
      </c>
      <c r="F3" s="13">
        <v>5</v>
      </c>
      <c r="G3" s="13">
        <v>9</v>
      </c>
      <c r="H3" s="13">
        <v>9</v>
      </c>
      <c r="I3" s="13">
        <v>7</v>
      </c>
    </row>
    <row r="4" spans="1:9" ht="15.75" thickBot="1">
      <c r="A4" s="20" t="s">
        <v>30</v>
      </c>
      <c r="B4" s="21">
        <v>5</v>
      </c>
      <c r="C4" s="14">
        <v>3</v>
      </c>
      <c r="D4" s="14">
        <v>3</v>
      </c>
      <c r="E4" s="14">
        <v>5</v>
      </c>
      <c r="F4" s="14">
        <v>5</v>
      </c>
      <c r="G4" s="14">
        <v>9</v>
      </c>
      <c r="H4" s="14">
        <v>5</v>
      </c>
      <c r="I4" s="14">
        <v>5</v>
      </c>
    </row>
    <row r="5" spans="1:9" ht="15.75" thickBot="1">
      <c r="A5" s="18" t="s">
        <v>31</v>
      </c>
      <c r="B5" s="19">
        <v>3</v>
      </c>
      <c r="C5" s="13">
        <v>1</v>
      </c>
      <c r="D5" s="13">
        <v>5</v>
      </c>
      <c r="E5" s="13">
        <v>1</v>
      </c>
      <c r="F5" s="13">
        <v>1</v>
      </c>
      <c r="G5" s="13">
        <v>5</v>
      </c>
      <c r="H5" s="13">
        <v>7</v>
      </c>
      <c r="I5" s="13">
        <v>5</v>
      </c>
    </row>
    <row r="6" spans="1:9" ht="15.75" thickBot="1">
      <c r="A6" s="20" t="s">
        <v>32</v>
      </c>
      <c r="B6" s="21">
        <v>1</v>
      </c>
      <c r="C6" s="14">
        <v>1</v>
      </c>
      <c r="D6" s="14">
        <v>1</v>
      </c>
      <c r="E6" s="14">
        <v>3</v>
      </c>
      <c r="F6" s="14">
        <v>1</v>
      </c>
      <c r="G6" s="14">
        <v>1</v>
      </c>
      <c r="H6" s="14">
        <v>1</v>
      </c>
      <c r="I6" s="14">
        <v>1</v>
      </c>
    </row>
    <row r="7" spans="1:9" ht="15.75" thickBot="1">
      <c r="A7" s="18" t="s">
        <v>33</v>
      </c>
      <c r="B7" s="19">
        <v>9</v>
      </c>
      <c r="C7" s="13">
        <v>5</v>
      </c>
      <c r="D7" s="13">
        <v>9</v>
      </c>
      <c r="E7" s="13">
        <v>5</v>
      </c>
      <c r="F7" s="13">
        <v>7</v>
      </c>
      <c r="G7" s="13">
        <v>9</v>
      </c>
      <c r="H7" s="13">
        <v>5</v>
      </c>
      <c r="I7" s="13">
        <v>7</v>
      </c>
    </row>
    <row r="8" spans="1:9" ht="15.75" thickBot="1"/>
    <row r="9" spans="1:9" ht="26.25" thickBot="1">
      <c r="A9" s="15" t="s">
        <v>20</v>
      </c>
      <c r="B9" s="15" t="s">
        <v>17</v>
      </c>
      <c r="C9" s="15" t="s">
        <v>21</v>
      </c>
      <c r="D9" s="15" t="s">
        <v>22</v>
      </c>
      <c r="E9" s="15" t="s">
        <v>23</v>
      </c>
      <c r="F9" s="15" t="s">
        <v>24</v>
      </c>
      <c r="G9" s="15" t="s">
        <v>25</v>
      </c>
      <c r="H9" s="15" t="s">
        <v>26</v>
      </c>
      <c r="I9" s="15" t="s">
        <v>27</v>
      </c>
    </row>
    <row r="10" spans="1:9" ht="16.5" thickTop="1" thickBot="1">
      <c r="A10" s="16" t="s">
        <v>28</v>
      </c>
      <c r="B10" s="17">
        <v>9</v>
      </c>
      <c r="C10" s="12">
        <f>C2*B10</f>
        <v>63</v>
      </c>
      <c r="D10" s="12">
        <f>D2*B10</f>
        <v>45</v>
      </c>
      <c r="E10" s="12">
        <f>E2*B10</f>
        <v>63</v>
      </c>
      <c r="F10" s="12">
        <f>F2*B10</f>
        <v>63</v>
      </c>
      <c r="G10" s="12">
        <f>G2*B10</f>
        <v>81</v>
      </c>
      <c r="H10" s="12">
        <f>H2*B10</f>
        <v>63</v>
      </c>
      <c r="I10" s="12">
        <f>I2*B10</f>
        <v>63</v>
      </c>
    </row>
    <row r="11" spans="1:9" ht="16.5" thickTop="1" thickBot="1">
      <c r="A11" s="18" t="s">
        <v>29</v>
      </c>
      <c r="B11" s="19">
        <v>7</v>
      </c>
      <c r="C11" s="12">
        <f t="shared" ref="C11:C15" si="0">C3*B11</f>
        <v>63</v>
      </c>
      <c r="D11" s="12">
        <f t="shared" ref="D11:D15" si="1">D3*B11</f>
        <v>49</v>
      </c>
      <c r="E11" s="12">
        <f t="shared" ref="E11:E14" si="2">E3*B11</f>
        <v>49</v>
      </c>
      <c r="F11" s="12">
        <f t="shared" ref="F11:F15" si="3">F3*B11</f>
        <v>35</v>
      </c>
      <c r="G11" s="12">
        <f t="shared" ref="G11:G15" si="4">G3*B11</f>
        <v>63</v>
      </c>
      <c r="H11" s="12">
        <f t="shared" ref="H11:H15" si="5">H3*B11</f>
        <v>63</v>
      </c>
      <c r="I11" s="12">
        <f t="shared" ref="I11:I15" si="6">I3*B11</f>
        <v>49</v>
      </c>
    </row>
    <row r="12" spans="1:9" ht="16.5" thickTop="1" thickBot="1">
      <c r="A12" s="20" t="s">
        <v>30</v>
      </c>
      <c r="B12" s="21">
        <v>5</v>
      </c>
      <c r="C12" s="12">
        <f t="shared" si="0"/>
        <v>15</v>
      </c>
      <c r="D12" s="12">
        <f t="shared" si="1"/>
        <v>15</v>
      </c>
      <c r="E12" s="12">
        <f t="shared" si="2"/>
        <v>25</v>
      </c>
      <c r="F12" s="12">
        <f t="shared" si="3"/>
        <v>25</v>
      </c>
      <c r="G12" s="12">
        <f t="shared" si="4"/>
        <v>45</v>
      </c>
      <c r="H12" s="12">
        <f t="shared" si="5"/>
        <v>25</v>
      </c>
      <c r="I12" s="12">
        <f t="shared" si="6"/>
        <v>25</v>
      </c>
    </row>
    <row r="13" spans="1:9" ht="16.5" thickTop="1" thickBot="1">
      <c r="A13" s="18" t="s">
        <v>31</v>
      </c>
      <c r="B13" s="19">
        <v>3</v>
      </c>
      <c r="C13" s="12">
        <f t="shared" si="0"/>
        <v>3</v>
      </c>
      <c r="D13" s="12">
        <f t="shared" si="1"/>
        <v>15</v>
      </c>
      <c r="E13" s="12">
        <f t="shared" si="2"/>
        <v>3</v>
      </c>
      <c r="F13" s="12">
        <f t="shared" si="3"/>
        <v>3</v>
      </c>
      <c r="G13" s="12">
        <f t="shared" si="4"/>
        <v>15</v>
      </c>
      <c r="H13" s="12">
        <f t="shared" si="5"/>
        <v>21</v>
      </c>
      <c r="I13" s="12">
        <f t="shared" si="6"/>
        <v>15</v>
      </c>
    </row>
    <row r="14" spans="1:9" ht="16.5" thickTop="1" thickBot="1">
      <c r="A14" s="20" t="s">
        <v>32</v>
      </c>
      <c r="B14" s="21">
        <v>1</v>
      </c>
      <c r="C14" s="12">
        <f t="shared" si="0"/>
        <v>1</v>
      </c>
      <c r="D14" s="12">
        <f t="shared" si="1"/>
        <v>1</v>
      </c>
      <c r="E14" s="12">
        <f t="shared" si="2"/>
        <v>3</v>
      </c>
      <c r="F14" s="12">
        <f t="shared" si="3"/>
        <v>1</v>
      </c>
      <c r="G14" s="12">
        <f t="shared" si="4"/>
        <v>1</v>
      </c>
      <c r="H14" s="12">
        <f t="shared" si="5"/>
        <v>1</v>
      </c>
      <c r="I14" s="12">
        <f t="shared" si="6"/>
        <v>1</v>
      </c>
    </row>
    <row r="15" spans="1:9" ht="16.5" thickTop="1" thickBot="1">
      <c r="A15" s="18" t="s">
        <v>33</v>
      </c>
      <c r="B15" s="19">
        <v>9</v>
      </c>
      <c r="C15" s="12">
        <f t="shared" si="0"/>
        <v>45</v>
      </c>
      <c r="D15" s="12">
        <f t="shared" si="1"/>
        <v>81</v>
      </c>
      <c r="E15" s="12">
        <f>E7*B15</f>
        <v>45</v>
      </c>
      <c r="F15" s="12">
        <f t="shared" si="3"/>
        <v>63</v>
      </c>
      <c r="G15" s="12">
        <f t="shared" si="4"/>
        <v>81</v>
      </c>
      <c r="H15" s="12">
        <f t="shared" si="5"/>
        <v>45</v>
      </c>
      <c r="I15" s="12">
        <f t="shared" si="6"/>
        <v>63</v>
      </c>
    </row>
    <row r="16" spans="1:9" ht="15.75" thickBot="1">
      <c r="A16" s="51" t="s">
        <v>34</v>
      </c>
      <c r="B16" s="52"/>
      <c r="C16" s="22">
        <f t="shared" ref="C16:H16" si="7">SUM(C10:C15)</f>
        <v>190</v>
      </c>
      <c r="D16" s="22">
        <f t="shared" si="7"/>
        <v>206</v>
      </c>
      <c r="E16" s="22">
        <f t="shared" si="7"/>
        <v>188</v>
      </c>
      <c r="F16" s="22">
        <f t="shared" si="7"/>
        <v>190</v>
      </c>
      <c r="G16" s="22">
        <f t="shared" si="7"/>
        <v>286</v>
      </c>
      <c r="H16" s="22">
        <f t="shared" si="7"/>
        <v>218</v>
      </c>
      <c r="I16" s="22">
        <f>SUM(I10:I15)</f>
        <v>216</v>
      </c>
    </row>
    <row r="17" spans="1:9" ht="15.75" thickBot="1">
      <c r="A17" s="53" t="s">
        <v>35</v>
      </c>
      <c r="B17" s="54"/>
      <c r="C17" s="23">
        <f>C16/(C16+D16+E16+F16+G16+H16+I16)</f>
        <v>0.12717536813922356</v>
      </c>
      <c r="D17" s="23">
        <f>D16/(C16+D16+E16+F16+G16+H16+I16)</f>
        <v>0.13788487282463185</v>
      </c>
      <c r="E17" s="23">
        <f>E16/(C16+D16+E16+F16+G16+H16+I16)</f>
        <v>0.12583668005354753</v>
      </c>
      <c r="F17" s="23">
        <f>F16/(C16+D16+E16+F16+G16+H16+I16)</f>
        <v>0.12717536813922356</v>
      </c>
      <c r="G17" s="23">
        <f>G16/(C16+D16+E16+F16+G16+H16+I16)</f>
        <v>0.19143239625167335</v>
      </c>
      <c r="H17" s="23">
        <f>H16/(C16+D16+E16+F16+G16+H16+I16)</f>
        <v>0.1459170013386881</v>
      </c>
      <c r="I17" s="23">
        <f>I16/(C16+D16+E16+F16+G16+H16+I16)</f>
        <v>0.14457831325301204</v>
      </c>
    </row>
    <row r="18" spans="1:9" ht="15.75" thickBot="1">
      <c r="A18" s="53" t="s">
        <v>36</v>
      </c>
      <c r="B18" s="54"/>
      <c r="C18" s="24">
        <v>4</v>
      </c>
      <c r="D18" s="24">
        <v>6</v>
      </c>
      <c r="E18" s="24">
        <v>7</v>
      </c>
      <c r="F18" s="24">
        <v>5</v>
      </c>
      <c r="G18" s="24">
        <v>1</v>
      </c>
      <c r="H18" s="24">
        <v>2</v>
      </c>
      <c r="I18" s="24">
        <v>3</v>
      </c>
    </row>
  </sheetData>
  <mergeCells count="3">
    <mergeCell ref="A16:B16"/>
    <mergeCell ref="A17:B17"/>
    <mergeCell ref="A18:B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D5" sqref="D5"/>
    </sheetView>
  </sheetViews>
  <sheetFormatPr defaultRowHeight="15"/>
  <cols>
    <col min="1" max="1" width="32.85546875" bestFit="1" customWidth="1"/>
    <col min="2" max="2" width="26.42578125" customWidth="1"/>
  </cols>
  <sheetData>
    <row r="1" spans="1:5">
      <c r="A1" s="5" t="s">
        <v>37</v>
      </c>
      <c r="B1" s="5" t="s">
        <v>38</v>
      </c>
      <c r="C1" s="5" t="s">
        <v>39</v>
      </c>
      <c r="D1" s="5" t="s">
        <v>40</v>
      </c>
      <c r="E1" s="5" t="s">
        <v>41</v>
      </c>
    </row>
    <row r="2" spans="1:5">
      <c r="A2" s="5" t="s">
        <v>42</v>
      </c>
      <c r="B2" s="5" t="s">
        <v>50</v>
      </c>
      <c r="C2" s="26">
        <v>8</v>
      </c>
      <c r="D2" s="27">
        <v>0</v>
      </c>
      <c r="E2" s="5">
        <f>D2/SUM(D2:D9)</f>
        <v>0</v>
      </c>
    </row>
    <row r="3" spans="1:5">
      <c r="A3" s="47" t="s">
        <v>43</v>
      </c>
      <c r="B3" s="5" t="s">
        <v>57</v>
      </c>
      <c r="C3" s="26">
        <f>'Work- Stakeholder Assessment'!C18</f>
        <v>4</v>
      </c>
      <c r="D3" s="27">
        <v>70</v>
      </c>
      <c r="E3" s="5">
        <f>D3/SUM(D2:D9)</f>
        <v>0.13207547169811321</v>
      </c>
    </row>
    <row r="4" spans="1:5">
      <c r="A4" s="47" t="s">
        <v>44</v>
      </c>
      <c r="B4" s="5" t="s">
        <v>56</v>
      </c>
      <c r="C4" s="26">
        <f>'Work- Stakeholder Assessment'!D18</f>
        <v>6</v>
      </c>
      <c r="D4" s="27">
        <v>65</v>
      </c>
      <c r="E4" s="5">
        <f>D4/SUM(D2:D9)</f>
        <v>0.12264150943396226</v>
      </c>
    </row>
    <row r="5" spans="1:5">
      <c r="A5" s="47" t="s">
        <v>45</v>
      </c>
      <c r="B5" s="5" t="s">
        <v>55</v>
      </c>
      <c r="C5" s="26">
        <f>'Work- Stakeholder Assessment'!E18</f>
        <v>7</v>
      </c>
      <c r="D5" s="27">
        <v>50</v>
      </c>
      <c r="E5" s="5">
        <f>D5/SUM(D2:D9)</f>
        <v>9.4339622641509441E-2</v>
      </c>
    </row>
    <row r="6" spans="1:5">
      <c r="A6" s="47" t="s">
        <v>46</v>
      </c>
      <c r="B6" s="5" t="s">
        <v>54</v>
      </c>
      <c r="C6" s="26">
        <f>'Work- Stakeholder Assessment'!F18</f>
        <v>5</v>
      </c>
      <c r="D6" s="27">
        <v>80</v>
      </c>
      <c r="E6" s="5">
        <f>D6/SUM(D2:D9)</f>
        <v>0.15094339622641509</v>
      </c>
    </row>
    <row r="7" spans="1:5">
      <c r="A7" s="47" t="s">
        <v>47</v>
      </c>
      <c r="B7" s="5" t="s">
        <v>53</v>
      </c>
      <c r="C7" s="26">
        <f>'Work- Stakeholder Assessment'!G18</f>
        <v>1</v>
      </c>
      <c r="D7" s="27">
        <v>100</v>
      </c>
      <c r="E7" s="5">
        <f>D7/SUM(D2:D9)</f>
        <v>0.18867924528301888</v>
      </c>
    </row>
    <row r="8" spans="1:5">
      <c r="A8" s="47" t="s">
        <v>48</v>
      </c>
      <c r="B8" s="5" t="s">
        <v>52</v>
      </c>
      <c r="C8" s="26">
        <f>'Work- Stakeholder Assessment'!H18</f>
        <v>2</v>
      </c>
      <c r="D8" s="27">
        <v>90</v>
      </c>
      <c r="E8" s="5">
        <f>D8/SUM(D2:D9)</f>
        <v>0.16981132075471697</v>
      </c>
    </row>
    <row r="9" spans="1:5">
      <c r="A9" s="47" t="s">
        <v>49</v>
      </c>
      <c r="B9" s="5" t="s">
        <v>51</v>
      </c>
      <c r="C9" s="26">
        <f>'Work- Stakeholder Assessment'!I18</f>
        <v>3</v>
      </c>
      <c r="D9" s="27">
        <v>75</v>
      </c>
      <c r="E9" s="5">
        <f>D9/SUM(D2:D9)</f>
        <v>0.14150943396226415</v>
      </c>
    </row>
    <row r="10" spans="1:5">
      <c r="A10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3"/>
  <sheetViews>
    <sheetView zoomScale="50" zoomScaleNormal="50" workbookViewId="0">
      <selection activeCell="E20" sqref="E20:E22"/>
    </sheetView>
  </sheetViews>
  <sheetFormatPr defaultRowHeight="15"/>
  <cols>
    <col min="1" max="1" width="14.140625" bestFit="1" customWidth="1"/>
    <col min="3" max="3" width="14" customWidth="1"/>
    <col min="4" max="4" width="14.140625" bestFit="1" customWidth="1"/>
    <col min="6" max="6" width="12.85546875" bestFit="1" customWidth="1"/>
    <col min="7" max="7" width="14.140625" bestFit="1" customWidth="1"/>
    <col min="9" max="9" width="12.85546875" bestFit="1" customWidth="1"/>
  </cols>
  <sheetData>
    <row r="1" spans="1:8">
      <c r="A1" s="55" t="s">
        <v>59</v>
      </c>
      <c r="B1" s="55"/>
      <c r="C1" s="32"/>
      <c r="D1" s="56" t="s">
        <v>60</v>
      </c>
      <c r="E1" s="57"/>
      <c r="G1" s="56" t="s">
        <v>65</v>
      </c>
      <c r="H1" s="57"/>
    </row>
    <row r="2" spans="1:8">
      <c r="A2" s="26" t="s">
        <v>58</v>
      </c>
      <c r="B2" s="26" t="s">
        <v>15</v>
      </c>
      <c r="D2" s="26" t="s">
        <v>58</v>
      </c>
      <c r="E2" s="26" t="s">
        <v>15</v>
      </c>
      <c r="G2" s="26" t="s">
        <v>58</v>
      </c>
      <c r="H2" s="26" t="s">
        <v>15</v>
      </c>
    </row>
    <row r="3" spans="1:8">
      <c r="A3" s="26">
        <v>9</v>
      </c>
      <c r="B3" s="26">
        <v>1</v>
      </c>
      <c r="D3" s="26">
        <v>9</v>
      </c>
      <c r="E3" s="26">
        <v>1</v>
      </c>
      <c r="G3" s="26">
        <v>9</v>
      </c>
      <c r="H3" s="26">
        <v>1</v>
      </c>
    </row>
    <row r="4" spans="1:8">
      <c r="A4" s="26">
        <v>7</v>
      </c>
      <c r="B4" s="27">
        <v>0.75</v>
      </c>
      <c r="D4" s="26">
        <v>7</v>
      </c>
      <c r="E4" s="27">
        <v>0.8</v>
      </c>
      <c r="G4" s="26">
        <v>7</v>
      </c>
      <c r="H4" s="27">
        <v>0.8</v>
      </c>
    </row>
    <row r="5" spans="1:8">
      <c r="A5" s="26">
        <v>5</v>
      </c>
      <c r="B5" s="27">
        <v>0.5</v>
      </c>
      <c r="D5" s="26">
        <v>5</v>
      </c>
      <c r="E5" s="27">
        <v>0.5</v>
      </c>
      <c r="G5" s="26">
        <v>5</v>
      </c>
      <c r="H5" s="27">
        <v>0.7</v>
      </c>
    </row>
    <row r="6" spans="1:8">
      <c r="A6" s="26">
        <v>3</v>
      </c>
      <c r="B6" s="27">
        <v>0.25</v>
      </c>
      <c r="D6" s="26">
        <v>3</v>
      </c>
      <c r="E6" s="27">
        <v>0.2</v>
      </c>
      <c r="G6" s="26">
        <v>3</v>
      </c>
      <c r="H6" s="27">
        <v>0.5</v>
      </c>
    </row>
    <row r="7" spans="1:8">
      <c r="A7" s="26">
        <v>1</v>
      </c>
      <c r="B7" s="26">
        <v>0</v>
      </c>
      <c r="D7" s="26">
        <v>1</v>
      </c>
      <c r="E7" s="26">
        <v>0</v>
      </c>
      <c r="G7" s="26">
        <v>1</v>
      </c>
      <c r="H7" s="26">
        <v>0</v>
      </c>
    </row>
    <row r="9" spans="1:8">
      <c r="A9" s="56" t="s">
        <v>61</v>
      </c>
      <c r="B9" s="57"/>
      <c r="D9" s="56" t="s">
        <v>62</v>
      </c>
      <c r="E9" s="57"/>
    </row>
    <row r="10" spans="1:8">
      <c r="A10" s="26" t="s">
        <v>58</v>
      </c>
      <c r="B10" s="26" t="s">
        <v>15</v>
      </c>
      <c r="D10" s="26" t="s">
        <v>58</v>
      </c>
      <c r="E10" s="26" t="s">
        <v>15</v>
      </c>
    </row>
    <row r="11" spans="1:8">
      <c r="A11" s="26">
        <v>9</v>
      </c>
      <c r="B11" s="26">
        <v>1</v>
      </c>
      <c r="D11" s="26">
        <v>9</v>
      </c>
      <c r="E11" s="26">
        <v>1</v>
      </c>
    </row>
    <row r="12" spans="1:8">
      <c r="A12" s="26">
        <v>7</v>
      </c>
      <c r="B12" s="27">
        <v>0.95</v>
      </c>
      <c r="D12" s="26">
        <v>7</v>
      </c>
      <c r="E12" s="27">
        <v>0.8</v>
      </c>
    </row>
    <row r="13" spans="1:8">
      <c r="A13" s="26">
        <v>5</v>
      </c>
      <c r="B13" s="27">
        <v>0.8</v>
      </c>
      <c r="D13" s="26">
        <v>5</v>
      </c>
      <c r="E13" s="27">
        <v>0.7</v>
      </c>
    </row>
    <row r="14" spans="1:8">
      <c r="A14" s="26">
        <v>3</v>
      </c>
      <c r="B14" s="27">
        <v>0.4</v>
      </c>
      <c r="D14" s="26">
        <v>3</v>
      </c>
      <c r="E14" s="27">
        <v>0.5</v>
      </c>
    </row>
    <row r="15" spans="1:8">
      <c r="A15" s="26">
        <v>1</v>
      </c>
      <c r="B15" s="26">
        <v>0</v>
      </c>
      <c r="D15" s="26">
        <v>1</v>
      </c>
      <c r="E15" s="26">
        <v>0</v>
      </c>
    </row>
    <row r="17" spans="1:5">
      <c r="A17" s="58" t="s">
        <v>63</v>
      </c>
      <c r="B17" s="58"/>
      <c r="D17" s="56" t="s">
        <v>64</v>
      </c>
      <c r="E17" s="57"/>
    </row>
    <row r="18" spans="1:5">
      <c r="A18" s="26" t="s">
        <v>58</v>
      </c>
      <c r="B18" s="26" t="s">
        <v>15</v>
      </c>
      <c r="D18" s="26" t="s">
        <v>58</v>
      </c>
      <c r="E18" s="26" t="s">
        <v>15</v>
      </c>
    </row>
    <row r="19" spans="1:5">
      <c r="A19" s="26">
        <v>9</v>
      </c>
      <c r="B19" s="26">
        <v>1</v>
      </c>
      <c r="D19" s="26">
        <v>9</v>
      </c>
      <c r="E19" s="26">
        <v>1</v>
      </c>
    </row>
    <row r="20" spans="1:5">
      <c r="A20" s="26">
        <v>7</v>
      </c>
      <c r="B20" s="27">
        <v>0.5</v>
      </c>
      <c r="D20" s="26">
        <v>7</v>
      </c>
      <c r="E20" s="27">
        <v>0.8</v>
      </c>
    </row>
    <row r="21" spans="1:5">
      <c r="A21" s="26">
        <v>5</v>
      </c>
      <c r="B21" s="27">
        <v>0.2</v>
      </c>
      <c r="D21" s="26">
        <v>5</v>
      </c>
      <c r="E21" s="27">
        <v>0.7</v>
      </c>
    </row>
    <row r="22" spans="1:5">
      <c r="A22" s="26">
        <v>3</v>
      </c>
      <c r="B22" s="27">
        <v>0.1</v>
      </c>
      <c r="D22" s="26">
        <v>3</v>
      </c>
      <c r="E22" s="27">
        <v>0.5</v>
      </c>
    </row>
    <row r="23" spans="1:5">
      <c r="A23" s="26">
        <v>1</v>
      </c>
      <c r="B23" s="26">
        <v>0</v>
      </c>
      <c r="D23" s="26">
        <v>1</v>
      </c>
      <c r="E23" s="26">
        <v>0</v>
      </c>
    </row>
  </sheetData>
  <mergeCells count="7">
    <mergeCell ref="G1:H1"/>
    <mergeCell ref="A1:B1"/>
    <mergeCell ref="A9:B9"/>
    <mergeCell ref="A17:B17"/>
    <mergeCell ref="D1:E1"/>
    <mergeCell ref="D9:E9"/>
    <mergeCell ref="D17:E1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1"/>
  <sheetViews>
    <sheetView zoomScale="70" zoomScaleNormal="70" workbookViewId="0">
      <selection activeCell="J11" sqref="J11"/>
    </sheetView>
  </sheetViews>
  <sheetFormatPr defaultRowHeight="15.75"/>
  <cols>
    <col min="1" max="1" width="23.140625" style="1" customWidth="1"/>
    <col min="2" max="3" width="6.7109375" style="1" customWidth="1"/>
    <col min="4" max="4" width="6.85546875" style="1" customWidth="1"/>
    <col min="5" max="5" width="7.85546875" style="1" customWidth="1"/>
    <col min="6" max="10" width="6.85546875" style="1" customWidth="1"/>
    <col min="11" max="11" width="6.85546875" customWidth="1"/>
    <col min="13" max="13" width="33.140625" customWidth="1"/>
    <col min="14" max="14" width="10.140625" customWidth="1"/>
    <col min="18" max="18" width="9.7109375" bestFit="1" customWidth="1"/>
  </cols>
  <sheetData>
    <row r="1" spans="1:22" ht="15">
      <c r="A1" s="73" t="s">
        <v>0</v>
      </c>
      <c r="B1" s="73" t="s">
        <v>1</v>
      </c>
      <c r="C1" s="71" t="s">
        <v>2</v>
      </c>
      <c r="D1" s="66" t="s">
        <v>3</v>
      </c>
      <c r="E1" s="79"/>
      <c r="F1" s="79"/>
      <c r="G1" s="79"/>
      <c r="H1" s="79"/>
      <c r="I1" s="79"/>
      <c r="J1" s="79"/>
      <c r="K1" s="79"/>
      <c r="M1" s="61" t="s">
        <v>0</v>
      </c>
      <c r="N1" s="61" t="s">
        <v>17</v>
      </c>
      <c r="O1" s="66" t="s">
        <v>3</v>
      </c>
      <c r="P1" s="67"/>
      <c r="Q1" s="67"/>
      <c r="R1" s="67"/>
      <c r="S1" s="67"/>
      <c r="T1" s="67"/>
      <c r="U1" s="67"/>
      <c r="V1" s="67"/>
    </row>
    <row r="2" spans="1:22" ht="36" customHeight="1">
      <c r="A2" s="74"/>
      <c r="B2" s="74"/>
      <c r="C2" s="66"/>
      <c r="D2" s="76" t="s">
        <v>11</v>
      </c>
      <c r="E2" s="77"/>
      <c r="F2" s="76" t="s">
        <v>14</v>
      </c>
      <c r="G2" s="77"/>
      <c r="H2" s="76" t="s">
        <v>12</v>
      </c>
      <c r="I2" s="78"/>
      <c r="J2" s="59" t="s">
        <v>13</v>
      </c>
      <c r="K2" s="60"/>
      <c r="M2" s="62"/>
      <c r="N2" s="62"/>
      <c r="O2" s="68" t="s">
        <v>11</v>
      </c>
      <c r="P2" s="69"/>
      <c r="Q2" s="68" t="s">
        <v>14</v>
      </c>
      <c r="R2" s="69"/>
      <c r="S2" s="68" t="s">
        <v>12</v>
      </c>
      <c r="T2" s="70"/>
      <c r="U2" s="59" t="s">
        <v>13</v>
      </c>
      <c r="V2" s="60"/>
    </row>
    <row r="3" spans="1:22" ht="12.75" customHeight="1">
      <c r="A3" s="75"/>
      <c r="B3" s="75"/>
      <c r="C3" s="72"/>
      <c r="D3" s="6" t="s">
        <v>16</v>
      </c>
      <c r="E3" s="6" t="s">
        <v>15</v>
      </c>
      <c r="F3" s="6" t="s">
        <v>16</v>
      </c>
      <c r="G3" s="6" t="s">
        <v>15</v>
      </c>
      <c r="H3" s="6" t="s">
        <v>16</v>
      </c>
      <c r="I3" s="6" t="s">
        <v>15</v>
      </c>
      <c r="J3" s="6" t="s">
        <v>16</v>
      </c>
      <c r="K3" s="6" t="s">
        <v>15</v>
      </c>
      <c r="M3" s="63"/>
      <c r="N3" s="63"/>
      <c r="O3" s="6" t="s">
        <v>15</v>
      </c>
      <c r="P3" s="6" t="s">
        <v>19</v>
      </c>
      <c r="Q3" s="6" t="s">
        <v>15</v>
      </c>
      <c r="R3" s="6" t="s">
        <v>19</v>
      </c>
      <c r="S3" s="6" t="s">
        <v>15</v>
      </c>
      <c r="T3" s="6" t="s">
        <v>19</v>
      </c>
      <c r="U3" s="6" t="s">
        <v>15</v>
      </c>
      <c r="V3" s="6" t="s">
        <v>19</v>
      </c>
    </row>
    <row r="4" spans="1:22" ht="26.25">
      <c r="A4" s="7" t="s">
        <v>4</v>
      </c>
      <c r="B4" s="3">
        <v>500</v>
      </c>
      <c r="C4" s="3">
        <v>1500</v>
      </c>
      <c r="D4" s="4">
        <v>9</v>
      </c>
      <c r="E4" s="29">
        <f>IF(D4=1,0,IF(D4=3,'Workspace - Value Curves'!B6,IF(D4=5,'Workspace - Value Curves'!B5,IF(D4=7,'Workspace - Value Curves'!B4,IF(D4=9,1)))))</f>
        <v>1</v>
      </c>
      <c r="F4" s="4">
        <v>3</v>
      </c>
      <c r="G4" s="29">
        <f>IF(F4=1,0,IF(F4=3,'Workspace - Value Curves'!B6,IF(F4=5,'Workspace - Value Curves'!B5,IF(F4=7,'Workspace - Value Curves'!B4,IF(F4=9,1)))))</f>
        <v>0.25</v>
      </c>
      <c r="H4" s="4">
        <v>7</v>
      </c>
      <c r="I4" s="29">
        <f>IF(H4=1,0,IF(H4=3,'Workspace - Value Curves'!B6,IF(H4=5,'Workspace - Value Curves'!B5,IF(H4=7,'Workspace - Value Curves'!B4,IF(H4=9,1)))))</f>
        <v>0.75</v>
      </c>
      <c r="J4" s="4">
        <v>9</v>
      </c>
      <c r="K4" s="29">
        <f>IF(J4=1,0,IF(J4=3,'Workspace - Value Curves'!B6,IF(J4=5,'Workspace - Value Curves'!B5,IF(J4=7,'Workspace - Value Curves'!B4,IF(J4=9,1)))))</f>
        <v>1</v>
      </c>
      <c r="M4" s="2" t="s">
        <v>4</v>
      </c>
      <c r="N4" s="8">
        <f>'Workspace -Swing Weights'!E3</f>
        <v>0.13207547169811321</v>
      </c>
      <c r="O4" s="9">
        <f t="shared" ref="O4:O10" si="0">E4</f>
        <v>1</v>
      </c>
      <c r="P4" s="28">
        <f>O4*N4</f>
        <v>0.13207547169811321</v>
      </c>
      <c r="Q4" s="9">
        <f t="shared" ref="Q4:Q10" si="1">G4</f>
        <v>0.25</v>
      </c>
      <c r="R4" s="28">
        <f>Q4*N4</f>
        <v>3.3018867924528301E-2</v>
      </c>
      <c r="S4" s="9">
        <f t="shared" ref="S4:S10" si="2">I4</f>
        <v>0.75</v>
      </c>
      <c r="T4" s="28">
        <f>S4*N4</f>
        <v>9.9056603773584911E-2</v>
      </c>
      <c r="U4" s="9">
        <f t="shared" ref="U4:U10" si="3">K4</f>
        <v>1</v>
      </c>
      <c r="V4" s="28">
        <f>U4*N4</f>
        <v>0.13207547169811321</v>
      </c>
    </row>
    <row r="5" spans="1:22" ht="38.25">
      <c r="A5" s="7" t="s">
        <v>5</v>
      </c>
      <c r="B5" s="3">
        <v>0.95</v>
      </c>
      <c r="C5" s="3">
        <v>0.99</v>
      </c>
      <c r="D5" s="4">
        <v>5</v>
      </c>
      <c r="E5" s="29">
        <f>IF(D5=1,0,IF(D5=3,'Workspace - Value Curves'!E6,IF(D5=5,'Workspace - Value Curves'!E5,IF(D5=7,'Workspace - Value Curves'!E4,IF(D5=9,1)))))</f>
        <v>0.5</v>
      </c>
      <c r="F5" s="4">
        <v>7</v>
      </c>
      <c r="G5" s="29">
        <f>IF(F5=1,0,IF(F5=3,'Workspace - Value Curves'!E6,IF(F5=5,'Workspace - Value Curves'!E5,IF(F5=7,'Workspace - Value Curves'!E4,IF(F5=9,1)))))</f>
        <v>0.8</v>
      </c>
      <c r="H5" s="4">
        <v>3</v>
      </c>
      <c r="I5" s="29">
        <f>IF(H5=1,0,IF(H5=3,'Workspace - Value Curves'!E6,IF(H5=5,'Workspace - Value Curves'!E5,IF(H5=7,'Workspace - Value Curves'!E4,IF(H5=9,1)))))</f>
        <v>0.2</v>
      </c>
      <c r="J5" s="4">
        <v>1</v>
      </c>
      <c r="K5" s="29">
        <f>IF(J5=1,0,IF(J5=3,'Workspace - Value Curves'!E6,IF(J5=5,'Workspace - Value Curves'!E5,IF(J5=7,'Workspace - Value Curves'!E4,IF(J5=9,1)))))</f>
        <v>0</v>
      </c>
      <c r="M5" s="2" t="s">
        <v>5</v>
      </c>
      <c r="N5" s="8">
        <f>'Workspace -Swing Weights'!E4</f>
        <v>0.12264150943396226</v>
      </c>
      <c r="O5" s="9">
        <f t="shared" si="0"/>
        <v>0.5</v>
      </c>
      <c r="P5" s="28">
        <f t="shared" ref="P5:P10" si="4">O5*N5</f>
        <v>6.1320754716981132E-2</v>
      </c>
      <c r="Q5" s="9">
        <f t="shared" si="1"/>
        <v>0.8</v>
      </c>
      <c r="R5" s="28">
        <f t="shared" ref="R5:R10" si="5">Q5*N5</f>
        <v>9.8113207547169817E-2</v>
      </c>
      <c r="S5" s="9">
        <f t="shared" si="2"/>
        <v>0.2</v>
      </c>
      <c r="T5" s="28">
        <f t="shared" ref="T5:T10" si="6">S5*N5</f>
        <v>2.4528301886792454E-2</v>
      </c>
      <c r="U5" s="9">
        <f t="shared" si="3"/>
        <v>0</v>
      </c>
      <c r="V5" s="28">
        <f t="shared" ref="V5:V10" si="7">U5*N5</f>
        <v>0</v>
      </c>
    </row>
    <row r="6" spans="1:22" ht="38.25">
      <c r="A6" s="7" t="s">
        <v>6</v>
      </c>
      <c r="B6" s="3">
        <v>400</v>
      </c>
      <c r="C6" s="3">
        <v>100</v>
      </c>
      <c r="D6" s="4">
        <v>7</v>
      </c>
      <c r="E6" s="29">
        <f>IF(D6=1,0,IF(D6=3,'Workspace - Value Curves'!B14,IF(D6=5,'Workspace - Value Curves'!B13,IF(D6=7,'Workspace - Value Curves'!B12,IF(D6=9,1)))))</f>
        <v>0.95</v>
      </c>
      <c r="F6" s="4">
        <v>5</v>
      </c>
      <c r="G6" s="29">
        <f>IF(F6=1,0,IF(F6=3,'Workspace - Value Curves'!B14,IF(F6=5,'Workspace - Value Curves'!B13,IF(F6=7,'Workspace - Value Curves'!B12,IF(F6=9,1)))))</f>
        <v>0.8</v>
      </c>
      <c r="H6" s="4">
        <v>5</v>
      </c>
      <c r="I6" s="29">
        <f>IF(H6=1,0,IF(H6=3,'Workspace - Value Curves'!B14,IF(H6=5,'Workspace - Value Curves'!B13,IF(H6=7,'Workspace - Value Curves'!B12,IF(H6=9,1)))))</f>
        <v>0.8</v>
      </c>
      <c r="J6" s="4">
        <v>7</v>
      </c>
      <c r="K6" s="29">
        <f>IF(J6=1,0,IF(J6=3,'Workspace - Value Curves'!B14,IF(J6=5,'Workspace - Value Curves'!B13,IF(J6=7,'Workspace - Value Curves'!B12,IF(J6=9,1)))))</f>
        <v>0.95</v>
      </c>
      <c r="M6" s="2" t="s">
        <v>6</v>
      </c>
      <c r="N6" s="8">
        <f>'Workspace -Swing Weights'!E5</f>
        <v>9.4339622641509441E-2</v>
      </c>
      <c r="O6" s="9">
        <f t="shared" si="0"/>
        <v>0.95</v>
      </c>
      <c r="P6" s="28">
        <f t="shared" si="4"/>
        <v>8.962264150943397E-2</v>
      </c>
      <c r="Q6" s="9">
        <f t="shared" si="1"/>
        <v>0.8</v>
      </c>
      <c r="R6" s="28">
        <f t="shared" si="5"/>
        <v>7.5471698113207558E-2</v>
      </c>
      <c r="S6" s="9">
        <f t="shared" si="2"/>
        <v>0.8</v>
      </c>
      <c r="T6" s="28">
        <f t="shared" si="6"/>
        <v>7.5471698113207558E-2</v>
      </c>
      <c r="U6" s="9">
        <f t="shared" si="3"/>
        <v>0.95</v>
      </c>
      <c r="V6" s="28">
        <f t="shared" si="7"/>
        <v>8.962264150943397E-2</v>
      </c>
    </row>
    <row r="7" spans="1:22" ht="26.25">
      <c r="A7" s="7" t="s">
        <v>7</v>
      </c>
      <c r="B7" s="3">
        <v>3</v>
      </c>
      <c r="C7" s="3">
        <v>1</v>
      </c>
      <c r="D7" s="30">
        <v>3</v>
      </c>
      <c r="E7" s="31">
        <f>IF(D7=1,0,IF(D7=3,'Workspace - Value Curves'!E14,IF(D7=5,'Workspace - Value Curves'!E13,IF(D7=7,'Workspace - Value Curves'!E12,IF(D7=9,1)))))</f>
        <v>0.5</v>
      </c>
      <c r="F7" s="30">
        <v>5</v>
      </c>
      <c r="G7" s="31">
        <f>IF(F7=1,0,IF(F7=3,'Workspace - Value Curves'!E14,IF(F7=5,'Workspace - Value Curves'!E13,IF(F7=7,'Workspace - Value Curves'!E12,IF(F7=9,1)))))</f>
        <v>0.7</v>
      </c>
      <c r="H7" s="30">
        <v>3</v>
      </c>
      <c r="I7" s="31">
        <f>IF(H7=1,0,IF(H7=3,'Workspace - Value Curves'!E14,IF(H7=5,'Workspace - Value Curves'!E13,IF(H7=7,'Workspace - Value Curves'!E12,IF(H7=9,1)))))</f>
        <v>0.5</v>
      </c>
      <c r="J7" s="30">
        <v>3</v>
      </c>
      <c r="K7" s="31">
        <f>IF(J7=1,0,IF(J7=3,'Workspace - Value Curves'!E14,IF(J7=5,'Workspace - Value Curves'!E13,IF(J7=7,'Workspace - Value Curves'!E12,IF(J7=9,1)))))</f>
        <v>0.5</v>
      </c>
      <c r="M7" s="2" t="s">
        <v>7</v>
      </c>
      <c r="N7" s="8">
        <f>'Workspace -Swing Weights'!E6</f>
        <v>0.15094339622641509</v>
      </c>
      <c r="O7" s="9">
        <f t="shared" si="0"/>
        <v>0.5</v>
      </c>
      <c r="P7" s="28">
        <f t="shared" si="4"/>
        <v>7.5471698113207544E-2</v>
      </c>
      <c r="Q7" s="9">
        <f t="shared" si="1"/>
        <v>0.7</v>
      </c>
      <c r="R7" s="28">
        <f t="shared" si="5"/>
        <v>0.10566037735849056</v>
      </c>
      <c r="S7" s="9">
        <f t="shared" si="2"/>
        <v>0.5</v>
      </c>
      <c r="T7" s="28">
        <f t="shared" si="6"/>
        <v>7.5471698113207544E-2</v>
      </c>
      <c r="U7" s="9">
        <f t="shared" si="3"/>
        <v>0.5</v>
      </c>
      <c r="V7" s="28">
        <f t="shared" si="7"/>
        <v>7.5471698113207544E-2</v>
      </c>
    </row>
    <row r="8" spans="1:22" ht="38.25">
      <c r="A8" s="7" t="s">
        <v>8</v>
      </c>
      <c r="B8" s="3">
        <v>0.95</v>
      </c>
      <c r="C8" s="3">
        <v>0.99</v>
      </c>
      <c r="D8" s="30">
        <v>7</v>
      </c>
      <c r="E8" s="31">
        <f>IF(D8=1,0,IF(D8=3,'Workspace - Value Curves'!B22,IF(D8=5,'Workspace - Value Curves'!B21,IF(D8=7,'Workspace - Value Curves'!B20,IF(D8=9,1)))))</f>
        <v>0.5</v>
      </c>
      <c r="F8" s="30">
        <v>5</v>
      </c>
      <c r="G8" s="31">
        <f>IF(F8=1,0,IF(F8=3,'Workspace - Value Curves'!B22,IF(F8=5,'Workspace - Value Curves'!B21,IF(F8=7,'Workspace - Value Curves'!B20,IF(F8=9,1)))))</f>
        <v>0.2</v>
      </c>
      <c r="H8" s="30">
        <v>5</v>
      </c>
      <c r="I8" s="31">
        <f>IF(H8=1,0,IF(H8=3,'Workspace - Value Curves'!B22,IF(H8=5,'Workspace - Value Curves'!B21,IF(H8=7,'Workspace - Value Curves'!B20,IF(H8=9,1)))))</f>
        <v>0.2</v>
      </c>
      <c r="J8" s="30">
        <v>5</v>
      </c>
      <c r="K8" s="31">
        <f>IF(J8=1,0,IF(J8=3,'Workspace - Value Curves'!B22,IF(J8=5,'Workspace - Value Curves'!B21,IF(J8=7,'Workspace - Value Curves'!B20,IF(J8=9,1)))))</f>
        <v>0.2</v>
      </c>
      <c r="M8" s="2" t="s">
        <v>8</v>
      </c>
      <c r="N8" s="8">
        <f>'Workspace -Swing Weights'!E7</f>
        <v>0.18867924528301888</v>
      </c>
      <c r="O8" s="9">
        <f t="shared" si="0"/>
        <v>0.5</v>
      </c>
      <c r="P8" s="28">
        <f t="shared" si="4"/>
        <v>9.4339622641509441E-2</v>
      </c>
      <c r="Q8" s="9">
        <f t="shared" si="1"/>
        <v>0.2</v>
      </c>
      <c r="R8" s="28">
        <f t="shared" si="5"/>
        <v>3.7735849056603779E-2</v>
      </c>
      <c r="S8" s="9">
        <f t="shared" si="2"/>
        <v>0.2</v>
      </c>
      <c r="T8" s="28">
        <f t="shared" si="6"/>
        <v>3.7735849056603779E-2</v>
      </c>
      <c r="U8" s="9">
        <f t="shared" si="3"/>
        <v>0.2</v>
      </c>
      <c r="V8" s="28">
        <f t="shared" si="7"/>
        <v>3.7735849056603779E-2</v>
      </c>
    </row>
    <row r="9" spans="1:22" ht="38.25">
      <c r="A9" s="7" t="s">
        <v>9</v>
      </c>
      <c r="B9" s="3">
        <v>750</v>
      </c>
      <c r="C9" s="3">
        <v>1000</v>
      </c>
      <c r="D9" s="4">
        <v>3</v>
      </c>
      <c r="E9" s="29">
        <f>IF(D9=1,0,IF(D9=3,'Workspace - Value Curves'!E22,IF(D9=5,'Workspace - Value Curves'!E21,IF(D9=7,'Workspace - Value Curves'!E20,IF(D9=9,1)))))</f>
        <v>0.5</v>
      </c>
      <c r="F9" s="4">
        <v>3</v>
      </c>
      <c r="G9" s="29">
        <f>IF(F9=1,0,IF(F9=3,'Workspace - Value Curves'!E22,IF(F9=5,'Workspace - Value Curves'!E21,IF(F9=7,'Workspace - Value Curves'!E20,IF(F9=9,1)))))</f>
        <v>0.5</v>
      </c>
      <c r="H9" s="4">
        <v>3</v>
      </c>
      <c r="I9" s="29">
        <f>IF(H9=1,0,IF(H9=3,'Workspace - Value Curves'!E22,IF(H9=5,'Workspace - Value Curves'!E21,IF(H9=7,'Workspace - Value Curves'!E20,IF(H9=9,1)))))</f>
        <v>0.5</v>
      </c>
      <c r="J9" s="4">
        <v>3</v>
      </c>
      <c r="K9" s="29">
        <f>IF(J9=1,0,IF(J9=3,'Workspace - Value Curves'!E22,IF(J9=5,'Workspace - Value Curves'!E21,IF(J9=7,'Workspace - Value Curves'!E20,IF(J9=9,1)))))</f>
        <v>0.5</v>
      </c>
      <c r="M9" s="2" t="s">
        <v>9</v>
      </c>
      <c r="N9" s="8">
        <f>'Workspace -Swing Weights'!E8</f>
        <v>0.16981132075471697</v>
      </c>
      <c r="O9" s="9">
        <f t="shared" si="0"/>
        <v>0.5</v>
      </c>
      <c r="P9" s="28">
        <f t="shared" si="4"/>
        <v>8.4905660377358486E-2</v>
      </c>
      <c r="Q9" s="9">
        <f t="shared" si="1"/>
        <v>0.5</v>
      </c>
      <c r="R9" s="28">
        <f t="shared" si="5"/>
        <v>8.4905660377358486E-2</v>
      </c>
      <c r="S9" s="9">
        <f t="shared" si="2"/>
        <v>0.5</v>
      </c>
      <c r="T9" s="28">
        <f t="shared" si="6"/>
        <v>8.4905660377358486E-2</v>
      </c>
      <c r="U9" s="9">
        <f t="shared" si="3"/>
        <v>0.5</v>
      </c>
      <c r="V9" s="28">
        <f t="shared" si="7"/>
        <v>8.4905660377358486E-2</v>
      </c>
    </row>
    <row r="10" spans="1:22" ht="26.25">
      <c r="A10" s="7" t="s">
        <v>10</v>
      </c>
      <c r="B10" s="3">
        <v>0.9</v>
      </c>
      <c r="C10" s="3">
        <v>0.92</v>
      </c>
      <c r="D10" s="4">
        <v>7</v>
      </c>
      <c r="E10" s="29">
        <f>IF(D10=1,0,IF(D10=3,'Workspace - Value Curves'!H6,IF(D10=5,'Workspace - Value Curves'!H5,IF(D10=7,'Workspace - Value Curves'!H4,IF(D10=9,1)))))</f>
        <v>0.8</v>
      </c>
      <c r="F10" s="4">
        <v>7</v>
      </c>
      <c r="G10" s="29">
        <f>IF(F10=1,0,IF(F10=3,'Workspace - Value Curves'!H6,IF(F10=5,'Workspace - Value Curves'!H5,IF(F10=7,'Workspace - Value Curves'!H4,IF(F10=9,1)))))</f>
        <v>0.8</v>
      </c>
      <c r="H10" s="4">
        <v>7</v>
      </c>
      <c r="I10" s="29">
        <f>IF(H10=1,0,IF(H10=3,'Workspace - Value Curves'!H6,IF(H10=5,'Workspace - Value Curves'!H5,IF(H10=7,'Workspace - Value Curves'!H4,IF(H10=9,1)))))</f>
        <v>0.8</v>
      </c>
      <c r="J10" s="4">
        <v>9</v>
      </c>
      <c r="K10" s="29">
        <f>IF(J10=1,0,IF(J10=3,'Workspace - Value Curves'!H6,IF(J10=5,'Workspace - Value Curves'!H5,IF(J10=7,'Workspace - Value Curves'!H4,IF(J10=9,1)))))</f>
        <v>1</v>
      </c>
      <c r="M10" s="2" t="s">
        <v>10</v>
      </c>
      <c r="N10" s="8">
        <f>'Workspace -Swing Weights'!E9</f>
        <v>0.14150943396226415</v>
      </c>
      <c r="O10" s="9">
        <f t="shared" si="0"/>
        <v>0.8</v>
      </c>
      <c r="P10" s="28">
        <f t="shared" si="4"/>
        <v>0.11320754716981132</v>
      </c>
      <c r="Q10" s="9">
        <f t="shared" si="1"/>
        <v>0.8</v>
      </c>
      <c r="R10" s="28">
        <f t="shared" si="5"/>
        <v>0.11320754716981132</v>
      </c>
      <c r="S10" s="9">
        <f t="shared" si="2"/>
        <v>0.8</v>
      </c>
      <c r="T10" s="28">
        <f t="shared" si="6"/>
        <v>0.11320754716981132</v>
      </c>
      <c r="U10" s="9">
        <f t="shared" si="3"/>
        <v>1</v>
      </c>
      <c r="V10" s="28">
        <f t="shared" si="7"/>
        <v>0.14150943396226415</v>
      </c>
    </row>
    <row r="11" spans="1:22">
      <c r="M11" s="10" t="s">
        <v>18</v>
      </c>
      <c r="N11" s="11"/>
      <c r="O11" s="64">
        <f>SUM(P4:P10)</f>
        <v>0.65094339622641506</v>
      </c>
      <c r="P11" s="65"/>
      <c r="Q11" s="64">
        <f>SUM(R4:R10)</f>
        <v>0.54811320754716975</v>
      </c>
      <c r="R11" s="65"/>
      <c r="S11" s="64">
        <f>SUM(T4:T10)</f>
        <v>0.51037735849056598</v>
      </c>
      <c r="T11" s="65"/>
      <c r="U11" s="64">
        <f>SUM(V4:V10)</f>
        <v>0.56132075471698106</v>
      </c>
      <c r="V11" s="65"/>
    </row>
  </sheetData>
  <mergeCells count="19">
    <mergeCell ref="J2:K2"/>
    <mergeCell ref="D1:K1"/>
    <mergeCell ref="A1:A3"/>
    <mergeCell ref="C1:C3"/>
    <mergeCell ref="B1:B3"/>
    <mergeCell ref="D2:E2"/>
    <mergeCell ref="F2:G2"/>
    <mergeCell ref="H2:I2"/>
    <mergeCell ref="U2:V2"/>
    <mergeCell ref="M1:M3"/>
    <mergeCell ref="N1:N3"/>
    <mergeCell ref="U11:V11"/>
    <mergeCell ref="S11:T11"/>
    <mergeCell ref="Q11:R11"/>
    <mergeCell ref="O11:P11"/>
    <mergeCell ref="O1:V1"/>
    <mergeCell ref="O2:P2"/>
    <mergeCell ref="Q2:R2"/>
    <mergeCell ref="S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Workspace - Relative Cost</vt:lpstr>
      <vt:lpstr>Work- Stakeholder Assessment</vt:lpstr>
      <vt:lpstr>Workspace -Swing Weights</vt:lpstr>
      <vt:lpstr>Workspace - Value Curves</vt:lpstr>
      <vt:lpstr>Workspace - System Value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Brennan, Christine Ms CIV USA TRADOC</dc:creator>
  <cp:lastModifiedBy>Steve Mazza</cp:lastModifiedBy>
  <dcterms:created xsi:type="dcterms:W3CDTF">2011-08-31T20:15:12Z</dcterms:created>
  <dcterms:modified xsi:type="dcterms:W3CDTF">2011-09-01T16:43:35Z</dcterms:modified>
</cp:coreProperties>
</file>