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4760" windowHeight="15560" tabRatio="500"/>
  </bookViews>
  <sheets>
    <sheet name="Sheet1" sheetId="1" r:id="rId1"/>
  </sheets>
  <definedNames>
    <definedName name="A_O">Sheet1!$B$1</definedName>
    <definedName name="ADT">Sheet1!$B$12</definedName>
    <definedName name="ADTc">Sheet1!$B$10</definedName>
    <definedName name="ADTs">Sheet1!$B$11</definedName>
    <definedName name="AO">Sheet1!$B$1</definedName>
    <definedName name="fpt">Sheet1!$F$21</definedName>
    <definedName name="Lambda">Sheet1!$F$12</definedName>
    <definedName name="LDT">Sheet1!$B$9</definedName>
    <definedName name="LDTc">Sheet1!$B$7</definedName>
    <definedName name="LDTs">Sheet1!$B$8</definedName>
    <definedName name="Mbar">Sheet1!$B$4</definedName>
    <definedName name="Mct">Sheet1!$B$5</definedName>
    <definedName name="MDT">Sheet1!$B$3</definedName>
    <definedName name="Mpt">Sheet1!$B$6</definedName>
    <definedName name="MTBM">Sheet1!$B$2</definedName>
    <definedName name="MTBMs">Sheet1!$B$14</definedName>
    <definedName name="MTBMu">Sheet1!$B$13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B8" i="1"/>
  <c r="B16" i="1"/>
  <c r="B15" i="1"/>
  <c r="E16" i="1"/>
  <c r="E11" i="1"/>
  <c r="E10" i="1"/>
  <c r="E9" i="1"/>
  <c r="E7" i="1"/>
  <c r="E8" i="1"/>
  <c r="E6" i="1"/>
  <c r="G25" i="1"/>
  <c r="G26" i="1"/>
  <c r="G27" i="1"/>
  <c r="G28" i="1"/>
  <c r="G29" i="1"/>
  <c r="G30" i="1"/>
  <c r="G31" i="1"/>
  <c r="B7" i="1"/>
  <c r="B9" i="1"/>
  <c r="E20" i="1"/>
  <c r="E19" i="1"/>
  <c r="E18" i="1"/>
  <c r="E17" i="1"/>
  <c r="E21" i="1"/>
  <c r="E12" i="1"/>
  <c r="E31" i="1"/>
  <c r="F20" i="1"/>
  <c r="F19" i="1"/>
  <c r="F18" i="1"/>
  <c r="F17" i="1"/>
  <c r="F16" i="1"/>
  <c r="F11" i="1"/>
  <c r="F10" i="1"/>
  <c r="F9" i="1"/>
  <c r="F8" i="1"/>
  <c r="F7" i="1"/>
  <c r="F6" i="1"/>
  <c r="F12" i="1"/>
  <c r="F21" i="1"/>
  <c r="B2" i="1"/>
  <c r="B14" i="1"/>
  <c r="B13" i="1"/>
  <c r="K6" i="1"/>
  <c r="L6" i="1"/>
  <c r="K7" i="1"/>
  <c r="L7" i="1"/>
  <c r="K8" i="1"/>
  <c r="L8" i="1"/>
  <c r="K9" i="1"/>
  <c r="L9" i="1"/>
  <c r="K10" i="1"/>
  <c r="L10" i="1"/>
  <c r="K11" i="1"/>
  <c r="L11" i="1"/>
  <c r="L12" i="1"/>
  <c r="B10" i="1"/>
  <c r="K16" i="1"/>
  <c r="L16" i="1"/>
  <c r="K17" i="1"/>
  <c r="L17" i="1"/>
  <c r="K18" i="1"/>
  <c r="L18" i="1"/>
  <c r="K19" i="1"/>
  <c r="L19" i="1"/>
  <c r="K20" i="1"/>
  <c r="L20" i="1"/>
  <c r="L21" i="1"/>
  <c r="B11" i="1"/>
  <c r="B12" i="1"/>
  <c r="K21" i="1"/>
  <c r="J21" i="1"/>
  <c r="J12" i="1"/>
  <c r="K12" i="1"/>
  <c r="F25" i="1"/>
  <c r="F26" i="1"/>
  <c r="F27" i="1"/>
  <c r="F28" i="1"/>
  <c r="F29" i="1"/>
  <c r="F30" i="1"/>
  <c r="F35" i="1"/>
  <c r="G35" i="1"/>
  <c r="F36" i="1"/>
  <c r="G36" i="1"/>
  <c r="F37" i="1"/>
  <c r="G37" i="1"/>
  <c r="F38" i="1"/>
  <c r="G38" i="1"/>
  <c r="F39" i="1"/>
  <c r="G39" i="1"/>
  <c r="G40" i="1"/>
  <c r="E40" i="1"/>
  <c r="F40" i="1"/>
  <c r="F31" i="1"/>
  <c r="G6" i="1"/>
  <c r="G7" i="1"/>
  <c r="G8" i="1"/>
  <c r="G9" i="1"/>
  <c r="G10" i="1"/>
  <c r="G11" i="1"/>
  <c r="G12" i="1"/>
  <c r="B5" i="1"/>
  <c r="G16" i="1"/>
  <c r="G17" i="1"/>
  <c r="G18" i="1"/>
  <c r="G19" i="1"/>
  <c r="G20" i="1"/>
  <c r="G21" i="1"/>
  <c r="B6" i="1"/>
  <c r="B4" i="1"/>
  <c r="B3" i="1"/>
  <c r="B1" i="1"/>
</calcChain>
</file>

<file path=xl/comments1.xml><?xml version="1.0" encoding="utf-8"?>
<comments xmlns="http://schemas.openxmlformats.org/spreadsheetml/2006/main">
  <authors>
    <author>Steve Mazza</author>
  </authors>
  <commentList>
    <comment ref="E31" authorId="0">
      <text>
        <r>
          <rPr>
            <b/>
            <sz val="9"/>
            <color indexed="81"/>
            <rFont val="Calibri"/>
            <family val="2"/>
          </rPr>
          <t>Steve Mazza:</t>
        </r>
        <r>
          <rPr>
            <sz val="9"/>
            <color indexed="81"/>
            <rFont val="Calibri"/>
            <family val="2"/>
          </rPr>
          <t xml:space="preserve">
Assuming 24 hours / day.</t>
        </r>
      </text>
    </comment>
  </commentList>
</comments>
</file>

<file path=xl/sharedStrings.xml><?xml version="1.0" encoding="utf-8"?>
<sst xmlns="http://schemas.openxmlformats.org/spreadsheetml/2006/main" count="95" uniqueCount="54">
  <si>
    <t>MTBM:</t>
  </si>
  <si>
    <t>MDT:</t>
  </si>
  <si>
    <t>Mbar:</t>
  </si>
  <si>
    <t>Mct:</t>
  </si>
  <si>
    <t>Repair Action i</t>
  </si>
  <si>
    <t>Est. Mcti</t>
  </si>
  <si>
    <t>Est. Lambdai</t>
  </si>
  <si>
    <t>Lambdai*Mcti</t>
  </si>
  <si>
    <t>Replace IED Sensor Arm</t>
  </si>
  <si>
    <t xml:space="preserve">Replace Traction Unit </t>
  </si>
  <si>
    <t>Repair Programming Unit</t>
  </si>
  <si>
    <t>Replace Onboard Processor</t>
  </si>
  <si>
    <t>Replace Rotational Sensor</t>
  </si>
  <si>
    <t>Replace IED Sensor</t>
  </si>
  <si>
    <t>Mpt:</t>
  </si>
  <si>
    <t>Mean Corrective Maintenance Time</t>
  </si>
  <si>
    <t>Mean Preventive Maintenance Time</t>
  </si>
  <si>
    <t>Maintenance Action i</t>
  </si>
  <si>
    <t>Est. Mpti</t>
  </si>
  <si>
    <t>fpti*Mpti</t>
  </si>
  <si>
    <t>Clean IED Sensor</t>
  </si>
  <si>
    <t>Replace Batteries</t>
  </si>
  <si>
    <t>Check Programming Unit</t>
  </si>
  <si>
    <t>Check Diagnostics Unit</t>
  </si>
  <si>
    <t>Check Onboard Processor</t>
  </si>
  <si>
    <t>LDTc:</t>
  </si>
  <si>
    <t>Mean Corrective Logistics Delay Time</t>
  </si>
  <si>
    <t>Repair IED Sensor Arm</t>
  </si>
  <si>
    <t>Replace Traction Unit</t>
  </si>
  <si>
    <t>Replace Programming Unit</t>
  </si>
  <si>
    <t>LDTs:</t>
  </si>
  <si>
    <t>Mean Scheduled Logistics Delay Time</t>
  </si>
  <si>
    <t>Est LDTsi</t>
  </si>
  <si>
    <t>Est. LDTci</t>
  </si>
  <si>
    <t>LDT:</t>
  </si>
  <si>
    <t>Mean Corrective Administrative Delay Time</t>
  </si>
  <si>
    <t>ADTc:</t>
  </si>
  <si>
    <t>ADTs:</t>
  </si>
  <si>
    <t>ADTci</t>
  </si>
  <si>
    <t>Mean Scheduled Administrative Delay Time</t>
  </si>
  <si>
    <t>Est. ADTsi</t>
  </si>
  <si>
    <t>Est. fpti</t>
  </si>
  <si>
    <t>ADT:</t>
  </si>
  <si>
    <t>MTBMu:</t>
  </si>
  <si>
    <t>MTBMs:</t>
  </si>
  <si>
    <t>ACIDS Mean Corrective Maintenance Time</t>
  </si>
  <si>
    <t>ACIDS Mean Preventive Maintenance Time</t>
  </si>
  <si>
    <t>Lambda:</t>
  </si>
  <si>
    <t>fpt:</t>
  </si>
  <si>
    <t>Ao:</t>
  </si>
  <si>
    <t>Lambdai*LDTci</t>
  </si>
  <si>
    <t>fpti*LDTsi</t>
  </si>
  <si>
    <t>Lambdai*ADTci</t>
  </si>
  <si>
    <t>fpti*ADTsi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</si>
</sst>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3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16" sqref="C16"/>
    </sheetView>
  </sheetViews>
  <sheetFormatPr baseColWidth="10" defaultRowHeight="15" x14ac:dyDescent="0"/>
  <cols>
    <col min="1" max="1" width="13.5" customWidth="1"/>
    <col min="2" max="2" width="14" customWidth="1"/>
    <col min="4" max="4" width="24.6640625" customWidth="1"/>
    <col min="7" max="7" width="12.6640625" customWidth="1"/>
    <col min="9" max="9" width="25.33203125" customWidth="1"/>
    <col min="12" max="12" width="13.83203125" customWidth="1"/>
  </cols>
  <sheetData>
    <row r="1" spans="1:12">
      <c r="A1" t="s">
        <v>49</v>
      </c>
      <c r="B1">
        <f>MTBM/(MTBM+MDT)</f>
        <v>0.17629558893745179</v>
      </c>
    </row>
    <row r="2" spans="1:12">
      <c r="A2" t="s">
        <v>0</v>
      </c>
      <c r="B2">
        <f>1/(Lambda+fpt)</f>
        <v>2.8376844494892164</v>
      </c>
    </row>
    <row r="3" spans="1:12">
      <c r="A3" t="s">
        <v>1</v>
      </c>
      <c r="B3">
        <f>Mbar+LDT+ADT</f>
        <v>13.258489405978054</v>
      </c>
    </row>
    <row r="4" spans="1:12">
      <c r="A4" t="s">
        <v>2</v>
      </c>
      <c r="B4">
        <f>((Lambda*Mct)+(fpt*Mpt))/(Lambda+fpt)</f>
        <v>0.23919315172152858</v>
      </c>
      <c r="D4" s="1" t="s">
        <v>15</v>
      </c>
      <c r="E4" s="2"/>
      <c r="F4" s="2"/>
      <c r="G4" s="2"/>
      <c r="I4" s="1" t="s">
        <v>35</v>
      </c>
      <c r="J4" s="3"/>
      <c r="K4" s="3"/>
      <c r="L4" s="3"/>
    </row>
    <row r="5" spans="1:12">
      <c r="A5" t="s">
        <v>3</v>
      </c>
      <c r="B5">
        <f>G12/Lambda</f>
        <v>1.25</v>
      </c>
      <c r="D5" s="4" t="s">
        <v>4</v>
      </c>
      <c r="E5" s="4" t="s">
        <v>5</v>
      </c>
      <c r="F5" s="4" t="s">
        <v>6</v>
      </c>
      <c r="G5" s="4" t="s">
        <v>7</v>
      </c>
      <c r="I5" s="4" t="s">
        <v>4</v>
      </c>
      <c r="J5" s="4" t="s">
        <v>38</v>
      </c>
      <c r="K5" s="4" t="s">
        <v>6</v>
      </c>
      <c r="L5" s="4" t="s">
        <v>52</v>
      </c>
    </row>
    <row r="6" spans="1:12">
      <c r="A6" t="s">
        <v>14</v>
      </c>
      <c r="B6">
        <f>G21/fpt</f>
        <v>0.17708333333333334</v>
      </c>
      <c r="D6" t="s">
        <v>8</v>
      </c>
      <c r="E6">
        <f>45/60</f>
        <v>0.75</v>
      </c>
      <c r="F6">
        <f>J25</f>
        <v>6.0000000000000001E-3</v>
      </c>
      <c r="G6">
        <f>E6*F6</f>
        <v>4.5000000000000005E-3</v>
      </c>
      <c r="I6" t="s">
        <v>8</v>
      </c>
      <c r="J6">
        <v>12</v>
      </c>
      <c r="K6">
        <f>F6</f>
        <v>6.0000000000000001E-3</v>
      </c>
      <c r="L6">
        <f>J6*K6</f>
        <v>7.2000000000000008E-2</v>
      </c>
    </row>
    <row r="7" spans="1:12">
      <c r="A7" t="s">
        <v>25</v>
      </c>
      <c r="B7">
        <f>G31/Lambda</f>
        <v>33.882352941176471</v>
      </c>
      <c r="D7" t="s">
        <v>9</v>
      </c>
      <c r="E7">
        <f>90/60</f>
        <v>1.5</v>
      </c>
      <c r="F7">
        <f>J26</f>
        <v>2E-3</v>
      </c>
      <c r="G7">
        <f t="shared" ref="G7:G11" si="0">E7*F7</f>
        <v>3.0000000000000001E-3</v>
      </c>
      <c r="I7" t="s">
        <v>9</v>
      </c>
      <c r="J7">
        <v>12</v>
      </c>
      <c r="K7">
        <f>F7</f>
        <v>2E-3</v>
      </c>
      <c r="L7">
        <f t="shared" ref="L7:L11" si="1">J7*K7</f>
        <v>2.4E-2</v>
      </c>
    </row>
    <row r="8" spans="1:12">
      <c r="A8" t="s">
        <v>30</v>
      </c>
      <c r="B8">
        <f>G40/fpt</f>
        <v>6.9999999999999991</v>
      </c>
      <c r="D8" t="s">
        <v>10</v>
      </c>
      <c r="E8">
        <f>120/60</f>
        <v>2</v>
      </c>
      <c r="F8">
        <f>J27</f>
        <v>1.1999999999999999E-3</v>
      </c>
      <c r="G8">
        <f t="shared" si="0"/>
        <v>2.3999999999999998E-3</v>
      </c>
      <c r="I8" t="s">
        <v>10</v>
      </c>
      <c r="J8">
        <v>12</v>
      </c>
      <c r="K8">
        <f>F8</f>
        <v>1.1999999999999999E-3</v>
      </c>
      <c r="L8">
        <f t="shared" si="1"/>
        <v>1.44E-2</v>
      </c>
    </row>
    <row r="9" spans="1:12">
      <c r="A9" t="s">
        <v>34</v>
      </c>
      <c r="B9">
        <f>((Lambda*LDTc)+(fpt*LDTs))/(Lambda+fpt)</f>
        <v>8.556186152099885</v>
      </c>
      <c r="D9" t="s">
        <v>12</v>
      </c>
      <c r="E9">
        <f>150/60</f>
        <v>2.5</v>
      </c>
      <c r="F9">
        <f>J28</f>
        <v>4.0000000000000001E-3</v>
      </c>
      <c r="G9">
        <f t="shared" si="0"/>
        <v>0.01</v>
      </c>
      <c r="I9" t="s">
        <v>12</v>
      </c>
      <c r="J9">
        <v>12</v>
      </c>
      <c r="K9">
        <f>F9</f>
        <v>4.0000000000000001E-3</v>
      </c>
      <c r="L9">
        <f t="shared" si="1"/>
        <v>4.8000000000000001E-2</v>
      </c>
    </row>
    <row r="10" spans="1:12">
      <c r="A10" t="s">
        <v>36</v>
      </c>
      <c r="B10">
        <f>L12/Lambda</f>
        <v>11.999999999999998</v>
      </c>
      <c r="D10" t="s">
        <v>11</v>
      </c>
      <c r="E10">
        <f>180/60</f>
        <v>3</v>
      </c>
      <c r="F10">
        <f>J29</f>
        <v>1.1999999999999999E-3</v>
      </c>
      <c r="G10">
        <f t="shared" si="0"/>
        <v>3.5999999999999999E-3</v>
      </c>
      <c r="I10" t="s">
        <v>11</v>
      </c>
      <c r="J10">
        <v>12</v>
      </c>
      <c r="K10">
        <f>F10</f>
        <v>1.1999999999999999E-3</v>
      </c>
      <c r="L10">
        <f t="shared" si="1"/>
        <v>1.44E-2</v>
      </c>
    </row>
    <row r="11" spans="1:12">
      <c r="A11" t="s">
        <v>37</v>
      </c>
      <c r="B11">
        <f>L21/fpt</f>
        <v>4</v>
      </c>
      <c r="D11" t="s">
        <v>13</v>
      </c>
      <c r="E11">
        <f>20/60</f>
        <v>0.33333333333333331</v>
      </c>
      <c r="F11">
        <f>J30</f>
        <v>6.0000000000000001E-3</v>
      </c>
      <c r="G11">
        <f t="shared" si="0"/>
        <v>2E-3</v>
      </c>
      <c r="I11" t="s">
        <v>13</v>
      </c>
      <c r="J11">
        <v>12</v>
      </c>
      <c r="K11">
        <f>F11</f>
        <v>6.0000000000000001E-3</v>
      </c>
      <c r="L11">
        <f t="shared" si="1"/>
        <v>7.2000000000000008E-2</v>
      </c>
    </row>
    <row r="12" spans="1:12">
      <c r="A12" t="s">
        <v>42</v>
      </c>
      <c r="B12">
        <f>((Lambda*ADTc)+(fpt*ADTs))/(Lambda+fpt)</f>
        <v>4.4631101021566399</v>
      </c>
      <c r="E12">
        <f>SUM(E6:E11)</f>
        <v>10.083333333333334</v>
      </c>
      <c r="F12">
        <f>SUM(F6:F11)</f>
        <v>2.0400000000000001E-2</v>
      </c>
      <c r="G12">
        <f>SUM(G6:G11)</f>
        <v>2.5500000000000002E-2</v>
      </c>
      <c r="J12">
        <f>SUM(J6:J11)</f>
        <v>72</v>
      </c>
      <c r="K12">
        <f>Lambda</f>
        <v>2.0400000000000001E-2</v>
      </c>
      <c r="L12">
        <f>SUM(L6:L11)</f>
        <v>0.24479999999999999</v>
      </c>
    </row>
    <row r="13" spans="1:12">
      <c r="A13" t="s">
        <v>43</v>
      </c>
      <c r="B13">
        <f>1/Lambda</f>
        <v>49.019607843137251</v>
      </c>
    </row>
    <row r="14" spans="1:12">
      <c r="A14" t="s">
        <v>44</v>
      </c>
      <c r="B14">
        <f>1/fpt</f>
        <v>3.012048192771084</v>
      </c>
      <c r="D14" s="1" t="s">
        <v>16</v>
      </c>
      <c r="E14" s="3"/>
      <c r="F14" s="3"/>
      <c r="G14" s="3"/>
      <c r="I14" s="1" t="s">
        <v>39</v>
      </c>
      <c r="J14" s="3"/>
      <c r="K14" s="3"/>
      <c r="L14" s="3"/>
    </row>
    <row r="15" spans="1:12">
      <c r="A15" t="s">
        <v>47</v>
      </c>
      <c r="B15">
        <f>Lambda</f>
        <v>2.0400000000000001E-2</v>
      </c>
      <c r="D15" s="4" t="s">
        <v>17</v>
      </c>
      <c r="E15" s="4" t="s">
        <v>18</v>
      </c>
      <c r="F15" s="4" t="s">
        <v>41</v>
      </c>
      <c r="G15" s="4" t="s">
        <v>19</v>
      </c>
      <c r="I15" s="4" t="s">
        <v>17</v>
      </c>
      <c r="J15" s="4" t="s">
        <v>40</v>
      </c>
      <c r="K15" s="4" t="s">
        <v>41</v>
      </c>
      <c r="L15" s="4" t="s">
        <v>53</v>
      </c>
    </row>
    <row r="16" spans="1:12">
      <c r="A16" t="s">
        <v>48</v>
      </c>
      <c r="B16">
        <f>fpt</f>
        <v>0.33200000000000002</v>
      </c>
      <c r="D16" t="s">
        <v>20</v>
      </c>
      <c r="E16">
        <f>10/60</f>
        <v>0.16666666666666666</v>
      </c>
      <c r="F16">
        <f>J35</f>
        <v>8.3000000000000004E-2</v>
      </c>
      <c r="G16">
        <f>E16*F16</f>
        <v>1.3833333333333333E-2</v>
      </c>
      <c r="I16" t="s">
        <v>20</v>
      </c>
      <c r="J16">
        <v>4</v>
      </c>
      <c r="K16">
        <f>F16</f>
        <v>8.3000000000000004E-2</v>
      </c>
      <c r="L16">
        <f>J16*K16</f>
        <v>0.33200000000000002</v>
      </c>
    </row>
    <row r="17" spans="4:12">
      <c r="D17" t="s">
        <v>21</v>
      </c>
      <c r="E17">
        <f>5/60</f>
        <v>8.3333333333333329E-2</v>
      </c>
      <c r="F17">
        <f>J36</f>
        <v>4.1500000000000002E-2</v>
      </c>
      <c r="G17">
        <f t="shared" ref="G17:G20" si="2">E17*F17</f>
        <v>3.4583333333333332E-3</v>
      </c>
      <c r="I17" t="s">
        <v>21</v>
      </c>
      <c r="J17">
        <v>4</v>
      </c>
      <c r="K17">
        <f>F17</f>
        <v>4.1500000000000002E-2</v>
      </c>
      <c r="L17">
        <f t="shared" ref="L17:L20" si="3">J17*K17</f>
        <v>0.16600000000000001</v>
      </c>
    </row>
    <row r="18" spans="4:12">
      <c r="D18" t="s">
        <v>22</v>
      </c>
      <c r="E18">
        <f>10/60</f>
        <v>0.16666666666666666</v>
      </c>
      <c r="F18">
        <f>J37</f>
        <v>8.3000000000000004E-2</v>
      </c>
      <c r="G18">
        <f t="shared" si="2"/>
        <v>1.3833333333333333E-2</v>
      </c>
      <c r="I18" t="s">
        <v>22</v>
      </c>
      <c r="J18">
        <v>4</v>
      </c>
      <c r="K18">
        <f>F18</f>
        <v>8.3000000000000004E-2</v>
      </c>
      <c r="L18">
        <f t="shared" si="3"/>
        <v>0.33200000000000002</v>
      </c>
    </row>
    <row r="19" spans="4:12">
      <c r="D19" t="s">
        <v>23</v>
      </c>
      <c r="E19">
        <f>20/60</f>
        <v>0.33333333333333331</v>
      </c>
      <c r="F19">
        <f>J38</f>
        <v>4.1500000000000002E-2</v>
      </c>
      <c r="G19">
        <f t="shared" si="2"/>
        <v>1.3833333333333333E-2</v>
      </c>
      <c r="I19" t="s">
        <v>23</v>
      </c>
      <c r="J19">
        <v>4</v>
      </c>
      <c r="K19">
        <f>F19</f>
        <v>4.1500000000000002E-2</v>
      </c>
      <c r="L19">
        <f t="shared" si="3"/>
        <v>0.16600000000000001</v>
      </c>
    </row>
    <row r="20" spans="4:12">
      <c r="D20" t="s">
        <v>24</v>
      </c>
      <c r="E20">
        <f>10/60</f>
        <v>0.16666666666666666</v>
      </c>
      <c r="F20">
        <f>J39</f>
        <v>8.3000000000000004E-2</v>
      </c>
      <c r="G20">
        <f t="shared" si="2"/>
        <v>1.3833333333333333E-2</v>
      </c>
      <c r="I20" t="s">
        <v>24</v>
      </c>
      <c r="J20">
        <v>4</v>
      </c>
      <c r="K20">
        <f>F20</f>
        <v>8.3000000000000004E-2</v>
      </c>
      <c r="L20">
        <f t="shared" si="3"/>
        <v>0.33200000000000002</v>
      </c>
    </row>
    <row r="21" spans="4:12">
      <c r="E21">
        <f>SUM(E16:E20)</f>
        <v>0.91666666666666663</v>
      </c>
      <c r="F21">
        <f>SUM(F16:F20)</f>
        <v>0.33200000000000002</v>
      </c>
      <c r="G21">
        <f>SUM(G16:G20)</f>
        <v>5.8791666666666673E-2</v>
      </c>
      <c r="J21">
        <f>SUM(J16:J20)</f>
        <v>20</v>
      </c>
      <c r="K21">
        <f>fpt</f>
        <v>0.33200000000000002</v>
      </c>
      <c r="L21">
        <f>SUM(L16:L20)</f>
        <v>1.3280000000000001</v>
      </c>
    </row>
    <row r="23" spans="4:12">
      <c r="D23" s="1" t="s">
        <v>26</v>
      </c>
      <c r="E23" s="3"/>
      <c r="F23" s="3"/>
      <c r="G23" s="3"/>
      <c r="I23" s="1" t="s">
        <v>45</v>
      </c>
      <c r="J23" s="3"/>
    </row>
    <row r="24" spans="4:12">
      <c r="D24" s="4" t="s">
        <v>4</v>
      </c>
      <c r="E24" s="4" t="s">
        <v>33</v>
      </c>
      <c r="F24" s="4" t="s">
        <v>6</v>
      </c>
      <c r="G24" s="4" t="s">
        <v>50</v>
      </c>
      <c r="I24" s="4" t="s">
        <v>4</v>
      </c>
      <c r="J24" s="4" t="s">
        <v>6</v>
      </c>
    </row>
    <row r="25" spans="4:12">
      <c r="D25" t="s">
        <v>27</v>
      </c>
      <c r="E25">
        <f>2*24</f>
        <v>48</v>
      </c>
      <c r="F25">
        <f>F6</f>
        <v>6.0000000000000001E-3</v>
      </c>
      <c r="G25">
        <f>E25*F25</f>
        <v>0.28800000000000003</v>
      </c>
      <c r="I25" t="s">
        <v>8</v>
      </c>
      <c r="J25">
        <v>6.0000000000000001E-3</v>
      </c>
    </row>
    <row r="26" spans="4:12">
      <c r="D26" t="s">
        <v>28</v>
      </c>
      <c r="E26">
        <f>1*24</f>
        <v>24</v>
      </c>
      <c r="F26">
        <f>F7</f>
        <v>2E-3</v>
      </c>
      <c r="G26">
        <f t="shared" ref="G26:G30" si="4">E26*F26</f>
        <v>4.8000000000000001E-2</v>
      </c>
      <c r="I26" t="s">
        <v>9</v>
      </c>
      <c r="J26">
        <v>2E-3</v>
      </c>
    </row>
    <row r="27" spans="4:12">
      <c r="D27" t="s">
        <v>29</v>
      </c>
      <c r="E27">
        <f>2*24</f>
        <v>48</v>
      </c>
      <c r="F27">
        <f>F8</f>
        <v>1.1999999999999999E-3</v>
      </c>
      <c r="G27">
        <f t="shared" si="4"/>
        <v>5.7599999999999998E-2</v>
      </c>
      <c r="I27" t="s">
        <v>10</v>
      </c>
      <c r="J27">
        <v>1.1999999999999999E-3</v>
      </c>
    </row>
    <row r="28" spans="4:12">
      <c r="D28" t="s">
        <v>12</v>
      </c>
      <c r="E28">
        <f>1*24</f>
        <v>24</v>
      </c>
      <c r="F28">
        <f>F9</f>
        <v>4.0000000000000001E-3</v>
      </c>
      <c r="G28">
        <f t="shared" si="4"/>
        <v>9.6000000000000002E-2</v>
      </c>
      <c r="I28" t="s">
        <v>12</v>
      </c>
      <c r="J28">
        <v>4.0000000000000001E-3</v>
      </c>
    </row>
    <row r="29" spans="4:12">
      <c r="D29" t="s">
        <v>11</v>
      </c>
      <c r="E29">
        <f>2*24</f>
        <v>48</v>
      </c>
      <c r="F29">
        <f>F10</f>
        <v>1.1999999999999999E-3</v>
      </c>
      <c r="G29">
        <f t="shared" si="4"/>
        <v>5.7599999999999998E-2</v>
      </c>
      <c r="I29" t="s">
        <v>11</v>
      </c>
      <c r="J29">
        <v>1.1999999999999999E-3</v>
      </c>
    </row>
    <row r="30" spans="4:12">
      <c r="D30" t="s">
        <v>13</v>
      </c>
      <c r="E30">
        <f>1*24</f>
        <v>24</v>
      </c>
      <c r="F30">
        <f>F11</f>
        <v>6.0000000000000001E-3</v>
      </c>
      <c r="G30">
        <f t="shared" si="4"/>
        <v>0.14400000000000002</v>
      </c>
      <c r="I30" t="s">
        <v>13</v>
      </c>
      <c r="J30">
        <v>6.0000000000000001E-3</v>
      </c>
    </row>
    <row r="31" spans="4:12">
      <c r="E31">
        <f>SUM(E25:E30)</f>
        <v>216</v>
      </c>
      <c r="F31">
        <f>Lambda</f>
        <v>2.0400000000000001E-2</v>
      </c>
      <c r="G31">
        <f>SUM(G25:G30)</f>
        <v>0.69120000000000004</v>
      </c>
    </row>
    <row r="33" spans="4:10">
      <c r="D33" s="1" t="s">
        <v>31</v>
      </c>
      <c r="E33" s="3"/>
      <c r="F33" s="3"/>
      <c r="G33" s="3"/>
      <c r="I33" s="1" t="s">
        <v>46</v>
      </c>
      <c r="J33" s="3"/>
    </row>
    <row r="34" spans="4:10">
      <c r="D34" s="4" t="s">
        <v>17</v>
      </c>
      <c r="E34" s="4" t="s">
        <v>32</v>
      </c>
      <c r="F34" s="4" t="s">
        <v>41</v>
      </c>
      <c r="G34" s="4" t="s">
        <v>51</v>
      </c>
      <c r="I34" s="4" t="s">
        <v>17</v>
      </c>
      <c r="J34" s="4"/>
    </row>
    <row r="35" spans="4:10">
      <c r="D35" t="s">
        <v>20</v>
      </c>
      <c r="E35">
        <v>12</v>
      </c>
      <c r="F35">
        <f>F16</f>
        <v>8.3000000000000004E-2</v>
      </c>
      <c r="G35">
        <f>E35*F35</f>
        <v>0.996</v>
      </c>
      <c r="I35" t="s">
        <v>20</v>
      </c>
      <c r="J35">
        <v>8.3000000000000004E-2</v>
      </c>
    </row>
    <row r="36" spans="4:10">
      <c r="D36" t="s">
        <v>21</v>
      </c>
      <c r="E36">
        <v>12</v>
      </c>
      <c r="F36">
        <f>F17</f>
        <v>4.1500000000000002E-2</v>
      </c>
      <c r="G36">
        <f t="shared" ref="G36:G39" si="5">E36*F36</f>
        <v>0.498</v>
      </c>
      <c r="I36" t="s">
        <v>21</v>
      </c>
      <c r="J36">
        <v>4.1500000000000002E-2</v>
      </c>
    </row>
    <row r="37" spans="4:10">
      <c r="D37" t="s">
        <v>22</v>
      </c>
      <c r="E37">
        <v>4</v>
      </c>
      <c r="F37">
        <f>F18</f>
        <v>8.3000000000000004E-2</v>
      </c>
      <c r="G37">
        <f t="shared" si="5"/>
        <v>0.33200000000000002</v>
      </c>
      <c r="I37" t="s">
        <v>22</v>
      </c>
      <c r="J37">
        <v>8.3000000000000004E-2</v>
      </c>
    </row>
    <row r="38" spans="4:10">
      <c r="D38" t="s">
        <v>23</v>
      </c>
      <c r="E38">
        <v>4</v>
      </c>
      <c r="F38">
        <f>F19</f>
        <v>4.1500000000000002E-2</v>
      </c>
      <c r="G38">
        <f t="shared" si="5"/>
        <v>0.16600000000000001</v>
      </c>
      <c r="I38" t="s">
        <v>23</v>
      </c>
      <c r="J38">
        <v>4.1500000000000002E-2</v>
      </c>
    </row>
    <row r="39" spans="4:10">
      <c r="D39" t="s">
        <v>24</v>
      </c>
      <c r="E39">
        <v>4</v>
      </c>
      <c r="F39">
        <f>F20</f>
        <v>8.3000000000000004E-2</v>
      </c>
      <c r="G39">
        <f t="shared" si="5"/>
        <v>0.33200000000000002</v>
      </c>
      <c r="I39" t="s">
        <v>24</v>
      </c>
      <c r="J39">
        <v>8.3000000000000004E-2</v>
      </c>
    </row>
    <row r="40" spans="4:10">
      <c r="E40">
        <f>SUM(E35:E39)</f>
        <v>36</v>
      </c>
      <c r="F40">
        <f>fpt</f>
        <v>0.33200000000000002</v>
      </c>
      <c r="G40">
        <f>SUM(G35:G39)</f>
        <v>2.3239999999999998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Mazza</dc:creator>
  <cp:lastModifiedBy>Steve Mazza</cp:lastModifiedBy>
  <dcterms:created xsi:type="dcterms:W3CDTF">2011-11-11T03:49:07Z</dcterms:created>
  <dcterms:modified xsi:type="dcterms:W3CDTF">2011-11-11T16:58:40Z</dcterms:modified>
</cp:coreProperties>
</file>