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476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K26" i="1"/>
  <c r="K28" i="1"/>
  <c r="K25" i="1"/>
  <c r="K29" i="1"/>
  <c r="D40" i="1"/>
  <c r="G40" i="1"/>
  <c r="D41" i="1"/>
  <c r="G41" i="1"/>
  <c r="D42" i="1"/>
  <c r="G42" i="1"/>
  <c r="D43" i="1"/>
  <c r="G43" i="1"/>
  <c r="G44" i="1"/>
  <c r="D44" i="1"/>
  <c r="G45" i="1"/>
  <c r="K31" i="1"/>
  <c r="K24" i="1"/>
  <c r="K33" i="1"/>
  <c r="K34" i="1"/>
  <c r="B49" i="1"/>
  <c r="B50" i="1"/>
  <c r="B51" i="1"/>
  <c r="B48" i="1"/>
  <c r="F44" i="1"/>
  <c r="E43" i="1"/>
  <c r="E42" i="1"/>
  <c r="E41" i="1"/>
  <c r="E40" i="1"/>
  <c r="E4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B22" i="1"/>
  <c r="G3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B26" i="1"/>
  <c r="B21" i="1"/>
  <c r="B23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F37" i="1"/>
  <c r="B25" i="1"/>
  <c r="B24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F10" i="1"/>
  <c r="F11" i="1"/>
</calcChain>
</file>

<file path=xl/sharedStrings.xml><?xml version="1.0" encoding="utf-8"?>
<sst xmlns="http://schemas.openxmlformats.org/spreadsheetml/2006/main" count="62" uniqueCount="58">
  <si>
    <t>Task Time</t>
  </si>
  <si>
    <t>Frequency</t>
  </si>
  <si>
    <t>Class Interval</t>
  </si>
  <si>
    <t>Cum. Freq.</t>
  </si>
  <si>
    <t>10.5-14.5</t>
  </si>
  <si>
    <t>14.5-18.5</t>
  </si>
  <si>
    <t>18.5-22.5</t>
  </si>
  <si>
    <t>22.5-26.5</t>
  </si>
  <si>
    <t>30.5-34.5</t>
  </si>
  <si>
    <t>34.5-38.5</t>
  </si>
  <si>
    <t>38.5-42.5</t>
  </si>
  <si>
    <t>42.5-46.5</t>
  </si>
  <si>
    <t>46.5-50.5</t>
  </si>
  <si>
    <t>26.5-30.5</t>
  </si>
  <si>
    <t>Sum:</t>
  </si>
  <si>
    <t>Count:</t>
  </si>
  <si>
    <t>Mct:</t>
  </si>
  <si>
    <t>Geo-mean:</t>
  </si>
  <si>
    <t>Total</t>
  </si>
  <si>
    <t>Mcti-Mct</t>
  </si>
  <si>
    <t>(Mcti-Mct)^2</t>
  </si>
  <si>
    <t>Std. Dev.</t>
  </si>
  <si>
    <t>log(Mcti)</t>
  </si>
  <si>
    <t>Mmax:</t>
  </si>
  <si>
    <t>log(Mcti)^2</t>
  </si>
  <si>
    <t>Ai</t>
  </si>
  <si>
    <t>Aa</t>
  </si>
  <si>
    <t>Ao</t>
  </si>
  <si>
    <t>Mct</t>
  </si>
  <si>
    <t>Mmax</t>
  </si>
  <si>
    <t>MTBM</t>
  </si>
  <si>
    <t>MTBF</t>
  </si>
  <si>
    <t>M</t>
  </si>
  <si>
    <t>MTTRg</t>
  </si>
  <si>
    <t>MDT</t>
  </si>
  <si>
    <t>Assembly</t>
  </si>
  <si>
    <t>Quantity</t>
  </si>
  <si>
    <t>Failure Rate</t>
  </si>
  <si>
    <t>Cf</t>
  </si>
  <si>
    <t>A</t>
  </si>
  <si>
    <t>B</t>
  </si>
  <si>
    <t>C</t>
  </si>
  <si>
    <t>D</t>
  </si>
  <si>
    <t>Cp</t>
  </si>
  <si>
    <t>Ct</t>
  </si>
  <si>
    <t>MLH/OH</t>
  </si>
  <si>
    <t>OH</t>
  </si>
  <si>
    <t>Failures</t>
  </si>
  <si>
    <t>l</t>
  </si>
  <si>
    <t>total operation time</t>
  </si>
  <si>
    <t>mean downtime</t>
  </si>
  <si>
    <t># maint actions</t>
  </si>
  <si>
    <t>mean prevent maint time</t>
  </si>
  <si>
    <t># corrective actions</t>
  </si>
  <si>
    <t># preventative actions</t>
  </si>
  <si>
    <t>mean log/admin</t>
  </si>
  <si>
    <t>(says it is given but no value supplied)</t>
  </si>
  <si>
    <t>MCT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</si>
</sst>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name val="Calibri"/>
      <family val="2"/>
      <scheme val="minor"/>
    </font>
    <font>
      <b/>
      <sz val="10"/>
      <name val="Symbol"/>
      <family val="1"/>
      <charset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Border="1" applyAlignment="1">
      <alignment horizontal="right" wrapText="1"/>
    </xf>
    <xf numFmtId="0" fontId="7" fillId="0" borderId="0" xfId="0" applyFont="1" applyAlignment="1">
      <alignment horizontal="right"/>
    </xf>
    <xf numFmtId="16" fontId="0" fillId="0" borderId="0" xfId="0" quotePrefix="1" applyNumberFormat="1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trendline>
            <c:trendlineType val="movingAvg"/>
            <c:period val="2"/>
            <c:dispRSqr val="0"/>
            <c:dispEq val="0"/>
          </c:trendline>
          <c:cat>
            <c:strRef>
              <c:f>Sheet1!$D$2:$D$11</c:f>
              <c:strCache>
                <c:ptCount val="10"/>
                <c:pt idx="0">
                  <c:v>10.5-14.5</c:v>
                </c:pt>
                <c:pt idx="1">
                  <c:v>14.5-18.5</c:v>
                </c:pt>
                <c:pt idx="2">
                  <c:v>18.5-22.5</c:v>
                </c:pt>
                <c:pt idx="3">
                  <c:v>22.5-26.5</c:v>
                </c:pt>
                <c:pt idx="4">
                  <c:v>26.5-30.5</c:v>
                </c:pt>
                <c:pt idx="5">
                  <c:v>30.5-34.5</c:v>
                </c:pt>
                <c:pt idx="6">
                  <c:v>34.5-38.5</c:v>
                </c:pt>
                <c:pt idx="7">
                  <c:v>38.5-42.5</c:v>
                </c:pt>
                <c:pt idx="8">
                  <c:v>42.5-46.5</c:v>
                </c:pt>
                <c:pt idx="9">
                  <c:v>46.5-50.5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5.0</c:v>
                </c:pt>
                <c:pt idx="1">
                  <c:v>20.0</c:v>
                </c:pt>
                <c:pt idx="2">
                  <c:v>26.0</c:v>
                </c:pt>
                <c:pt idx="3">
                  <c:v>23.0</c:v>
                </c:pt>
                <c:pt idx="4">
                  <c:v>18.0</c:v>
                </c:pt>
                <c:pt idx="5">
                  <c:v>13.0</c:v>
                </c:pt>
                <c:pt idx="6">
                  <c:v>14.0</c:v>
                </c:pt>
                <c:pt idx="7">
                  <c:v>5.0</c:v>
                </c:pt>
                <c:pt idx="8">
                  <c:v>0.0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51848"/>
        <c:axId val="111757752"/>
      </c:barChart>
      <c:catAx>
        <c:axId val="11175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 Interval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757752"/>
        <c:crosses val="autoZero"/>
        <c:auto val="1"/>
        <c:lblAlgn val="ctr"/>
        <c:lblOffset val="100"/>
        <c:noMultiLvlLbl val="0"/>
      </c:catAx>
      <c:valAx>
        <c:axId val="11175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75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19050</xdr:rowOff>
    </xdr:from>
    <xdr:to>
      <xdr:col>12</xdr:col>
      <xdr:colOff>450850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14" workbookViewId="0">
      <selection activeCell="K28" sqref="K28"/>
    </sheetView>
  </sheetViews>
  <sheetFormatPr baseColWidth="10" defaultColWidth="11" defaultRowHeight="15" x14ac:dyDescent="0"/>
  <cols>
    <col min="3" max="3" width="12.1640625" bestFit="1" customWidth="1"/>
    <col min="10" max="10" width="22" customWidth="1"/>
  </cols>
  <sheetData>
    <row r="1" spans="1:6">
      <c r="A1" s="7" t="s">
        <v>0</v>
      </c>
      <c r="B1" s="7" t="s">
        <v>1</v>
      </c>
      <c r="C1" s="7"/>
      <c r="D1" s="7" t="s">
        <v>2</v>
      </c>
      <c r="E1" s="7" t="s">
        <v>1</v>
      </c>
      <c r="F1" s="7" t="s">
        <v>3</v>
      </c>
    </row>
    <row r="2" spans="1:6">
      <c r="A2">
        <v>11</v>
      </c>
      <c r="B2">
        <v>2</v>
      </c>
      <c r="D2" s="11" t="s">
        <v>4</v>
      </c>
      <c r="E2">
        <f>SUM(B2:B3)</f>
        <v>5</v>
      </c>
      <c r="F2">
        <f>E2</f>
        <v>5</v>
      </c>
    </row>
    <row r="3" spans="1:6">
      <c r="A3">
        <v>13</v>
      </c>
      <c r="B3">
        <v>3</v>
      </c>
      <c r="D3" s="11" t="s">
        <v>5</v>
      </c>
      <c r="E3">
        <f>SUM(B4:B5)</f>
        <v>20</v>
      </c>
      <c r="F3">
        <f>F2+E3</f>
        <v>25</v>
      </c>
    </row>
    <row r="4" spans="1:6">
      <c r="A4">
        <v>15</v>
      </c>
      <c r="B4">
        <v>8</v>
      </c>
      <c r="D4" s="11" t="s">
        <v>6</v>
      </c>
      <c r="E4">
        <f>SUM(B6:B7)</f>
        <v>26</v>
      </c>
      <c r="F4">
        <f t="shared" ref="F4:F11" si="0">F3+E4</f>
        <v>51</v>
      </c>
    </row>
    <row r="5" spans="1:6">
      <c r="A5">
        <v>17</v>
      </c>
      <c r="B5">
        <v>12</v>
      </c>
      <c r="D5" s="11" t="s">
        <v>7</v>
      </c>
      <c r="E5">
        <f>SUM(B8:B9)</f>
        <v>23</v>
      </c>
      <c r="F5">
        <f t="shared" si="0"/>
        <v>74</v>
      </c>
    </row>
    <row r="6" spans="1:6">
      <c r="A6">
        <v>19</v>
      </c>
      <c r="B6">
        <v>12</v>
      </c>
      <c r="D6" s="11" t="s">
        <v>13</v>
      </c>
      <c r="E6">
        <f>SUM(B10:B11)</f>
        <v>18</v>
      </c>
      <c r="F6">
        <f t="shared" si="0"/>
        <v>92</v>
      </c>
    </row>
    <row r="7" spans="1:6">
      <c r="A7">
        <v>21</v>
      </c>
      <c r="B7">
        <v>14</v>
      </c>
      <c r="D7" s="11" t="s">
        <v>8</v>
      </c>
      <c r="E7">
        <f>SUM(B12:B13)</f>
        <v>13</v>
      </c>
      <c r="F7">
        <f t="shared" si="0"/>
        <v>105</v>
      </c>
    </row>
    <row r="8" spans="1:6">
      <c r="A8">
        <v>23</v>
      </c>
      <c r="B8">
        <v>13</v>
      </c>
      <c r="D8" s="11" t="s">
        <v>9</v>
      </c>
      <c r="E8">
        <f>SUM(B14:B16)</f>
        <v>14</v>
      </c>
      <c r="F8">
        <f t="shared" si="0"/>
        <v>119</v>
      </c>
    </row>
    <row r="9" spans="1:6">
      <c r="A9">
        <v>25</v>
      </c>
      <c r="B9">
        <v>10</v>
      </c>
      <c r="D9" s="11" t="s">
        <v>10</v>
      </c>
      <c r="E9">
        <f>SUM(B17:B18)</f>
        <v>5</v>
      </c>
      <c r="F9">
        <f t="shared" si="0"/>
        <v>124</v>
      </c>
    </row>
    <row r="10" spans="1:6">
      <c r="A10">
        <v>27</v>
      </c>
      <c r="B10">
        <v>10</v>
      </c>
      <c r="D10" s="11" t="s">
        <v>11</v>
      </c>
      <c r="E10">
        <v>0</v>
      </c>
      <c r="F10">
        <f t="shared" si="0"/>
        <v>124</v>
      </c>
    </row>
    <row r="11" spans="1:6">
      <c r="A11">
        <v>29</v>
      </c>
      <c r="B11">
        <v>8</v>
      </c>
      <c r="D11" s="11" t="s">
        <v>12</v>
      </c>
      <c r="E11">
        <v>2</v>
      </c>
      <c r="F11">
        <f t="shared" si="0"/>
        <v>126</v>
      </c>
    </row>
    <row r="12" spans="1:6">
      <c r="A12">
        <v>31</v>
      </c>
      <c r="B12">
        <v>7</v>
      </c>
      <c r="D12" s="2"/>
    </row>
    <row r="13" spans="1:6">
      <c r="A13">
        <v>33</v>
      </c>
      <c r="B13">
        <v>6</v>
      </c>
      <c r="D13" s="1"/>
    </row>
    <row r="14" spans="1:6">
      <c r="A14">
        <v>35</v>
      </c>
      <c r="B14">
        <v>5</v>
      </c>
      <c r="D14" s="2"/>
    </row>
    <row r="15" spans="1:6">
      <c r="A15">
        <v>36</v>
      </c>
      <c r="B15">
        <v>5</v>
      </c>
      <c r="D15" s="2"/>
    </row>
    <row r="16" spans="1:6">
      <c r="A16">
        <v>37</v>
      </c>
      <c r="B16">
        <v>4</v>
      </c>
      <c r="D16" s="1"/>
    </row>
    <row r="17" spans="1:11">
      <c r="A17">
        <v>39</v>
      </c>
      <c r="B17">
        <v>3</v>
      </c>
      <c r="D17" s="1"/>
    </row>
    <row r="18" spans="1:11">
      <c r="A18">
        <v>41</v>
      </c>
      <c r="B18">
        <v>2</v>
      </c>
      <c r="D18" s="7" t="s">
        <v>18</v>
      </c>
      <c r="E18" s="7" t="s">
        <v>19</v>
      </c>
      <c r="F18" s="7" t="s">
        <v>20</v>
      </c>
      <c r="G18" s="7" t="s">
        <v>22</v>
      </c>
      <c r="H18" s="7" t="s">
        <v>24</v>
      </c>
    </row>
    <row r="19" spans="1:11">
      <c r="A19">
        <v>47</v>
      </c>
      <c r="B19">
        <v>2</v>
      </c>
      <c r="D19">
        <v>11</v>
      </c>
      <c r="E19">
        <f>D19-$B$23</f>
        <v>-16.722222222222221</v>
      </c>
      <c r="F19">
        <f>E19^2</f>
        <v>279.63271604938268</v>
      </c>
      <c r="G19">
        <f>LOG(D19)</f>
        <v>1.0413926851582251</v>
      </c>
      <c r="H19">
        <f>G19^2</f>
        <v>1.0844987247010582</v>
      </c>
      <c r="J19" s="9" t="s">
        <v>48</v>
      </c>
      <c r="K19" s="4">
        <v>4.0000000000000001E-3</v>
      </c>
    </row>
    <row r="20" spans="1:11">
      <c r="D20">
        <v>13</v>
      </c>
      <c r="E20">
        <f t="shared" ref="E20:E36" si="1">D20-$B$23</f>
        <v>-14.722222222222221</v>
      </c>
      <c r="F20">
        <f t="shared" ref="F20:F36" si="2">E20^2</f>
        <v>216.74382716049379</v>
      </c>
      <c r="G20">
        <f t="shared" ref="G20:G36" si="3">LOG(D20)</f>
        <v>1.1139433523068367</v>
      </c>
      <c r="H20">
        <f t="shared" ref="H20:H36" si="4">G20^2</f>
        <v>1.2408697921485934</v>
      </c>
      <c r="J20" s="10" t="s">
        <v>49</v>
      </c>
      <c r="K20" s="4">
        <v>10000</v>
      </c>
    </row>
    <row r="21" spans="1:11">
      <c r="A21" s="8" t="s">
        <v>14</v>
      </c>
      <c r="B21">
        <f>SUM(A2:A19)</f>
        <v>499</v>
      </c>
      <c r="D21">
        <v>15</v>
      </c>
      <c r="E21">
        <f t="shared" si="1"/>
        <v>-12.722222222222221</v>
      </c>
      <c r="F21">
        <f t="shared" si="2"/>
        <v>161.85493827160491</v>
      </c>
      <c r="G21">
        <f t="shared" si="3"/>
        <v>1.1760912590556813</v>
      </c>
      <c r="H21">
        <f t="shared" si="4"/>
        <v>1.3831906496271777</v>
      </c>
      <c r="J21" s="10" t="s">
        <v>50</v>
      </c>
      <c r="K21" s="4">
        <v>50</v>
      </c>
    </row>
    <row r="22" spans="1:11">
      <c r="A22" s="8" t="s">
        <v>15</v>
      </c>
      <c r="B22">
        <f>COUNT(A2:A19)</f>
        <v>18</v>
      </c>
      <c r="D22">
        <v>17</v>
      </c>
      <c r="E22">
        <f t="shared" si="1"/>
        <v>-10.722222222222221</v>
      </c>
      <c r="F22">
        <f t="shared" si="2"/>
        <v>114.96604938271604</v>
      </c>
      <c r="G22">
        <f t="shared" si="3"/>
        <v>1.2304489213782739</v>
      </c>
      <c r="H22">
        <f t="shared" si="4"/>
        <v>1.5140045481209576</v>
      </c>
      <c r="J22" s="10" t="s">
        <v>51</v>
      </c>
      <c r="K22" s="4">
        <v>50</v>
      </c>
    </row>
    <row r="23" spans="1:11">
      <c r="A23" s="8" t="s">
        <v>16</v>
      </c>
      <c r="B23">
        <f>B21/B22</f>
        <v>27.722222222222221</v>
      </c>
      <c r="D23">
        <v>19</v>
      </c>
      <c r="E23">
        <f t="shared" si="1"/>
        <v>-8.7222222222222214</v>
      </c>
      <c r="F23">
        <f t="shared" si="2"/>
        <v>76.077160493827151</v>
      </c>
      <c r="G23">
        <f t="shared" si="3"/>
        <v>1.2787536009528289</v>
      </c>
      <c r="H23">
        <f t="shared" si="4"/>
        <v>1.6352107719498268</v>
      </c>
      <c r="J23" s="10" t="s">
        <v>52</v>
      </c>
      <c r="K23" s="5">
        <v>6</v>
      </c>
    </row>
    <row r="24" spans="1:11">
      <c r="A24" s="8" t="s">
        <v>17</v>
      </c>
      <c r="B24">
        <f>PRODUCT(A2:A19)^(1/B22)</f>
        <v>25.67330795560671</v>
      </c>
      <c r="D24">
        <v>21</v>
      </c>
      <c r="E24">
        <f t="shared" si="1"/>
        <v>-6.7222222222222214</v>
      </c>
      <c r="F24">
        <f t="shared" si="2"/>
        <v>45.188271604938258</v>
      </c>
      <c r="G24">
        <f t="shared" si="3"/>
        <v>1.3222192947339193</v>
      </c>
      <c r="H24">
        <f t="shared" si="4"/>
        <v>1.748263863366663</v>
      </c>
      <c r="J24" s="10" t="s">
        <v>31</v>
      </c>
      <c r="K24" s="5">
        <f>1/K19</f>
        <v>250</v>
      </c>
    </row>
    <row r="25" spans="1:11">
      <c r="A25" s="8" t="s">
        <v>21</v>
      </c>
      <c r="B25">
        <f>SQRT(F37/(B22-1))</f>
        <v>10.425114221721875</v>
      </c>
      <c r="D25">
        <v>23</v>
      </c>
      <c r="E25">
        <f t="shared" si="1"/>
        <v>-4.7222222222222214</v>
      </c>
      <c r="F25">
        <f t="shared" si="2"/>
        <v>22.299382716049376</v>
      </c>
      <c r="G25">
        <f t="shared" si="3"/>
        <v>1.3617278360175928</v>
      </c>
      <c r="H25">
        <f t="shared" si="4"/>
        <v>1.8543026993851561</v>
      </c>
      <c r="J25" s="10" t="s">
        <v>25</v>
      </c>
      <c r="K25" s="4">
        <f>K24/(K24+K29)</f>
        <v>0.8038585209003215</v>
      </c>
    </row>
    <row r="26" spans="1:11">
      <c r="A26" s="8" t="s">
        <v>23</v>
      </c>
      <c r="B26">
        <f>EXP(G37)+(1.28*(H37-(H37/B22)))</f>
        <v>6.5335044154181663</v>
      </c>
      <c r="D26">
        <v>25</v>
      </c>
      <c r="E26">
        <f t="shared" si="1"/>
        <v>-2.7222222222222214</v>
      </c>
      <c r="F26">
        <f t="shared" si="2"/>
        <v>7.4104938271604892</v>
      </c>
      <c r="G26">
        <f t="shared" si="3"/>
        <v>1.3979400086720377</v>
      </c>
      <c r="H26">
        <f t="shared" si="4"/>
        <v>1.9542362678459768</v>
      </c>
      <c r="J26" s="10" t="s">
        <v>26</v>
      </c>
      <c r="K26" s="5">
        <f>K28/(K28+K31)</f>
        <v>0.68965517241379315</v>
      </c>
    </row>
    <row r="27" spans="1:11">
      <c r="D27">
        <v>27</v>
      </c>
      <c r="E27">
        <f t="shared" si="1"/>
        <v>-0.72222222222222143</v>
      </c>
      <c r="F27">
        <f t="shared" si="2"/>
        <v>0.52160493827160381</v>
      </c>
      <c r="G27">
        <f t="shared" si="3"/>
        <v>1.4313637641589874</v>
      </c>
      <c r="H27">
        <f t="shared" si="4"/>
        <v>2.048802225347385</v>
      </c>
      <c r="J27" s="10" t="s">
        <v>27</v>
      </c>
      <c r="K27" s="5">
        <f>K28/(K28+K21)</f>
        <v>0.68965517241379315</v>
      </c>
    </row>
    <row r="28" spans="1:11">
      <c r="D28">
        <v>29</v>
      </c>
      <c r="E28">
        <f t="shared" si="1"/>
        <v>1.2777777777777786</v>
      </c>
      <c r="F28">
        <f t="shared" si="2"/>
        <v>1.632716049382718</v>
      </c>
      <c r="G28">
        <f t="shared" si="3"/>
        <v>1.4623979978989561</v>
      </c>
      <c r="H28">
        <f t="shared" si="4"/>
        <v>2.1386079042588753</v>
      </c>
      <c r="J28" s="10" t="s">
        <v>30</v>
      </c>
      <c r="K28" s="4">
        <f>1/(1/K24+1/200)</f>
        <v>111.1111111111111</v>
      </c>
    </row>
    <row r="29" spans="1:11">
      <c r="D29">
        <v>31</v>
      </c>
      <c r="E29">
        <f t="shared" si="1"/>
        <v>3.2777777777777786</v>
      </c>
      <c r="F29">
        <f t="shared" si="2"/>
        <v>10.743827160493833</v>
      </c>
      <c r="G29">
        <f t="shared" si="3"/>
        <v>1.4913616938342726</v>
      </c>
      <c r="H29">
        <f t="shared" si="4"/>
        <v>2.2241597018362307</v>
      </c>
      <c r="J29" s="10" t="s">
        <v>28</v>
      </c>
      <c r="K29" s="5">
        <f>(K31*(K33+K34)-K34*K23)/K33</f>
        <v>61</v>
      </c>
    </row>
    <row r="30" spans="1:11">
      <c r="D30">
        <v>33</v>
      </c>
      <c r="E30">
        <f t="shared" si="1"/>
        <v>5.2777777777777786</v>
      </c>
      <c r="F30">
        <f t="shared" si="2"/>
        <v>27.854938271604947</v>
      </c>
      <c r="G30">
        <f t="shared" si="3"/>
        <v>1.5185139398778875</v>
      </c>
      <c r="H30">
        <f t="shared" si="4"/>
        <v>2.3058845856034647</v>
      </c>
      <c r="J30" s="10" t="s">
        <v>29</v>
      </c>
      <c r="K30" s="5"/>
    </row>
    <row r="31" spans="1:11">
      <c r="D31">
        <v>35</v>
      </c>
      <c r="E31">
        <f t="shared" si="1"/>
        <v>7.2777777777777786</v>
      </c>
      <c r="F31">
        <f t="shared" si="2"/>
        <v>52.966049382716058</v>
      </c>
      <c r="G31">
        <f t="shared" si="3"/>
        <v>1.5440680443502757</v>
      </c>
      <c r="H31">
        <f t="shared" si="4"/>
        <v>2.3841461255836847</v>
      </c>
      <c r="J31" s="10" t="s">
        <v>32</v>
      </c>
      <c r="K31" s="5">
        <f>K21-K35</f>
        <v>50</v>
      </c>
    </row>
    <row r="32" spans="1:11">
      <c r="D32">
        <v>36</v>
      </c>
      <c r="E32">
        <f t="shared" si="1"/>
        <v>8.2777777777777786</v>
      </c>
      <c r="F32">
        <f t="shared" si="2"/>
        <v>68.521604938271622</v>
      </c>
      <c r="G32">
        <f t="shared" si="3"/>
        <v>1.5563025007672873</v>
      </c>
      <c r="H32">
        <f t="shared" si="4"/>
        <v>2.4220774738945123</v>
      </c>
      <c r="J32" s="10" t="s">
        <v>33</v>
      </c>
      <c r="K32" s="5"/>
    </row>
    <row r="33" spans="1:12">
      <c r="D33">
        <v>37</v>
      </c>
      <c r="E33">
        <f t="shared" si="1"/>
        <v>9.2777777777777786</v>
      </c>
      <c r="F33">
        <f t="shared" si="2"/>
        <v>86.077160493827179</v>
      </c>
      <c r="G33">
        <f t="shared" si="3"/>
        <v>1.568201724066995</v>
      </c>
      <c r="H33">
        <f t="shared" si="4"/>
        <v>2.4592566473666957</v>
      </c>
      <c r="J33" s="10" t="s">
        <v>53</v>
      </c>
      <c r="K33" s="5">
        <f>K20/K24</f>
        <v>40</v>
      </c>
    </row>
    <row r="34" spans="1:12">
      <c r="D34">
        <v>39</v>
      </c>
      <c r="E34">
        <f t="shared" si="1"/>
        <v>11.277777777777779</v>
      </c>
      <c r="F34">
        <f t="shared" si="2"/>
        <v>127.18827160493829</v>
      </c>
      <c r="G34">
        <f t="shared" si="3"/>
        <v>1.5910646070264991</v>
      </c>
      <c r="H34">
        <f t="shared" si="4"/>
        <v>2.5314865837323879</v>
      </c>
      <c r="J34" s="10" t="s">
        <v>54</v>
      </c>
      <c r="K34">
        <f>K22-K33</f>
        <v>10</v>
      </c>
    </row>
    <row r="35" spans="1:12">
      <c r="D35">
        <v>41</v>
      </c>
      <c r="E35">
        <f t="shared" si="1"/>
        <v>13.277777777777779</v>
      </c>
      <c r="F35">
        <f t="shared" si="2"/>
        <v>176.29938271604939</v>
      </c>
      <c r="G35">
        <f t="shared" si="3"/>
        <v>1.6127838567197355</v>
      </c>
      <c r="H35">
        <f t="shared" si="4"/>
        <v>2.601071768495784</v>
      </c>
      <c r="J35" s="10" t="s">
        <v>55</v>
      </c>
      <c r="K35">
        <v>0</v>
      </c>
      <c r="L35" t="s">
        <v>56</v>
      </c>
    </row>
    <row r="36" spans="1:12">
      <c r="D36">
        <v>47</v>
      </c>
      <c r="E36">
        <f t="shared" si="1"/>
        <v>19.277777777777779</v>
      </c>
      <c r="F36">
        <f t="shared" si="2"/>
        <v>371.63271604938274</v>
      </c>
      <c r="G36">
        <f t="shared" si="3"/>
        <v>1.6720978579357175</v>
      </c>
      <c r="H36">
        <f t="shared" si="4"/>
        <v>2.795911246513215</v>
      </c>
    </row>
    <row r="37" spans="1:12">
      <c r="F37" s="3">
        <f>SUM(F19:F36)</f>
        <v>1847.6111111111111</v>
      </c>
      <c r="G37" s="3">
        <f>SUM(G19:G36)/$B$22</f>
        <v>1.4094818302728893</v>
      </c>
      <c r="H37" s="3">
        <f>SUM(H19:H36)/$B$22</f>
        <v>2.0181100877654248</v>
      </c>
    </row>
    <row r="39" spans="1:12">
      <c r="A39" s="7" t="s">
        <v>35</v>
      </c>
      <c r="B39" s="7" t="s">
        <v>36</v>
      </c>
      <c r="C39" s="7" t="s">
        <v>37</v>
      </c>
      <c r="D39" s="7" t="s">
        <v>38</v>
      </c>
      <c r="E39" s="7" t="s">
        <v>43</v>
      </c>
      <c r="F39" s="7" t="s">
        <v>28</v>
      </c>
      <c r="G39" s="7" t="s">
        <v>44</v>
      </c>
    </row>
    <row r="40" spans="1:12">
      <c r="A40" s="7" t="s">
        <v>39</v>
      </c>
      <c r="B40" s="6">
        <v>1</v>
      </c>
      <c r="C40" s="6">
        <v>0.05</v>
      </c>
      <c r="D40">
        <f>B40*C40</f>
        <v>0.05</v>
      </c>
      <c r="E40">
        <f>D40/$D$44</f>
        <v>6.5789473684210523E-2</v>
      </c>
      <c r="F40">
        <v>1.3</v>
      </c>
      <c r="G40">
        <f>D40*F40</f>
        <v>6.5000000000000002E-2</v>
      </c>
    </row>
    <row r="41" spans="1:12">
      <c r="A41" s="7" t="s">
        <v>40</v>
      </c>
      <c r="B41" s="6">
        <v>2</v>
      </c>
      <c r="C41" s="6">
        <v>0.16</v>
      </c>
      <c r="D41">
        <f t="shared" ref="D41:D43" si="5">B41*C41</f>
        <v>0.32</v>
      </c>
      <c r="E41">
        <f>D41/$D$44</f>
        <v>0.42105263157894735</v>
      </c>
      <c r="F41">
        <v>1</v>
      </c>
      <c r="G41">
        <f t="shared" ref="G41:G43" si="6">D41*F41</f>
        <v>0.32</v>
      </c>
    </row>
    <row r="42" spans="1:12">
      <c r="A42" s="7" t="s">
        <v>41</v>
      </c>
      <c r="B42" s="6">
        <v>1</v>
      </c>
      <c r="C42" s="6">
        <v>0.27</v>
      </c>
      <c r="D42">
        <f t="shared" si="5"/>
        <v>0.27</v>
      </c>
      <c r="E42">
        <f>D42/$D$44</f>
        <v>0.35526315789473684</v>
      </c>
      <c r="F42">
        <v>0.9</v>
      </c>
      <c r="G42">
        <f t="shared" si="6"/>
        <v>0.24300000000000002</v>
      </c>
    </row>
    <row r="43" spans="1:12">
      <c r="A43" s="7" t="s">
        <v>42</v>
      </c>
      <c r="B43" s="6">
        <v>1</v>
      </c>
      <c r="C43" s="6">
        <v>0.12</v>
      </c>
      <c r="D43">
        <f t="shared" si="5"/>
        <v>0.12</v>
      </c>
      <c r="E43">
        <f>D43/$D$44</f>
        <v>0.15789473684210525</v>
      </c>
      <c r="F43">
        <v>1.1000000000000001</v>
      </c>
      <c r="G43">
        <f t="shared" si="6"/>
        <v>0.13200000000000001</v>
      </c>
    </row>
    <row r="44" spans="1:12">
      <c r="D44">
        <f>SUM(D40:D43)</f>
        <v>0.76</v>
      </c>
      <c r="E44">
        <f>SUM(E40:E43)</f>
        <v>1</v>
      </c>
      <c r="F44">
        <f>SUM(F40:F43)</f>
        <v>4.3</v>
      </c>
      <c r="G44">
        <f>SUM(G40:G43)</f>
        <v>0.76</v>
      </c>
    </row>
    <row r="45" spans="1:12">
      <c r="F45" s="3" t="s">
        <v>57</v>
      </c>
      <c r="G45" s="3">
        <f>G44/D44</f>
        <v>1</v>
      </c>
    </row>
    <row r="46" spans="1:12">
      <c r="A46" s="8" t="s">
        <v>31</v>
      </c>
      <c r="B46">
        <v>400</v>
      </c>
    </row>
    <row r="47" spans="1:12">
      <c r="A47" s="8" t="s">
        <v>28</v>
      </c>
      <c r="B47">
        <v>2</v>
      </c>
    </row>
    <row r="48" spans="1:12">
      <c r="A48" s="8" t="s">
        <v>45</v>
      </c>
      <c r="B48">
        <f>B51/B49*2</f>
        <v>0.01</v>
      </c>
    </row>
    <row r="49" spans="1:2">
      <c r="A49" s="8" t="s">
        <v>46</v>
      </c>
      <c r="B49">
        <f>40*50*15</f>
        <v>30000</v>
      </c>
    </row>
    <row r="50" spans="1:2">
      <c r="A50" s="8" t="s">
        <v>47</v>
      </c>
      <c r="B50">
        <f>B49/B46</f>
        <v>75</v>
      </c>
    </row>
    <row r="51" spans="1:2">
      <c r="A51" s="8" t="s">
        <v>34</v>
      </c>
      <c r="B51">
        <f>B50*B47</f>
        <v>150</v>
      </c>
    </row>
  </sheetData>
  <sortState ref="A2:B19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2011-10-20T22:18:19Z</dcterms:created>
  <dcterms:modified xsi:type="dcterms:W3CDTF">2011-10-21T17:39:35Z</dcterms:modified>
</cp:coreProperties>
</file>