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autoCompressPictures="0"/>
  <bookViews>
    <workbookView xWindow="0" yWindow="0" windowWidth="24720" windowHeight="15480" tabRatio="705" activeTab="5"/>
  </bookViews>
  <sheets>
    <sheet name="Survey Top Level Sys Req" sheetId="40" r:id="rId1"/>
    <sheet name="Pairwise Quick IED" sheetId="46" r:id="rId2"/>
    <sheet name="Pairwise INCOSE HB IED" sheetId="47" r:id="rId3"/>
    <sheet name="QFD1 IED" sheetId="41" r:id="rId4"/>
    <sheet name="QFD2 IED" sheetId="50" r:id="rId5"/>
    <sheet name="QFD3 IED" sheetId="51" r:id="rId6"/>
    <sheet name="KPP Summary" sheetId="48" r:id="rId7"/>
  </sheets>
  <definedNames>
    <definedName name="MOEWS" localSheetId="4">#REF!</definedName>
    <definedName name="MOEWS" localSheetId="5">#REF!</definedName>
    <definedName name="MOEWS">#REF!</definedName>
    <definedName name="MOEWSQ" localSheetId="4">#REF!</definedName>
    <definedName name="MOEWSQ" localSheetId="5">#REF!</definedName>
    <definedName name="MOEWSQ">#REF!</definedName>
    <definedName name="MOPWS" localSheetId="4">#REF!</definedName>
    <definedName name="MOPWS" localSheetId="5">#REF!</definedName>
    <definedName name="MOPWS">#REF!</definedName>
    <definedName name="MOPWSQ" localSheetId="4">#REF!</definedName>
    <definedName name="MOPWSQ" localSheetId="5">#REF!</definedName>
    <definedName name="MOPWSQ">#REF!</definedName>
    <definedName name="MOPWSW" localSheetId="4">#REF!</definedName>
    <definedName name="MOPWSW" localSheetId="5">#REF!</definedName>
    <definedName name="MOPWSW">#REF!</definedName>
    <definedName name="_xlnm.Print_Area" localSheetId="3">'QFD1 IED'!$A$1:$M$28</definedName>
    <definedName name="_xlnm.Print_Area" localSheetId="4">'QFD2 IED'!$A$1:$M$30</definedName>
    <definedName name="_xlnm.Print_Area" localSheetId="5">'QFD3 IED'!$A$1:$M$30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7" i="50"/>
  <c r="M17"/>
  <c r="L18"/>
  <c r="B12" i="51"/>
  <c r="K18" i="50"/>
  <c r="B11" i="51"/>
  <c r="J18" i="50"/>
  <c r="B10" i="51"/>
  <c r="I18" i="50"/>
  <c r="B9" i="51"/>
  <c r="H18" i="50"/>
  <c r="B8" i="51"/>
  <c r="G18" i="50"/>
  <c r="B7" i="51"/>
  <c r="F18" i="50"/>
  <c r="B6" i="51"/>
  <c r="E18" i="50"/>
  <c r="B5" i="51"/>
  <c r="D18" i="50"/>
  <c r="B4" i="51"/>
  <c r="C9"/>
  <c r="C8"/>
  <c r="B12" i="50"/>
  <c r="B11"/>
  <c r="B10"/>
  <c r="B9"/>
  <c r="B8"/>
  <c r="B7"/>
  <c r="B6"/>
  <c r="B5"/>
  <c r="B4"/>
  <c r="C10"/>
  <c r="C9"/>
  <c r="B5" i="41"/>
  <c r="B6"/>
  <c r="B7"/>
  <c r="B8"/>
  <c r="B9"/>
  <c r="B10"/>
  <c r="B4"/>
  <c r="I6" i="47"/>
  <c r="I7"/>
  <c r="I8"/>
  <c r="H6"/>
  <c r="H7"/>
  <c r="G6"/>
  <c r="G5"/>
  <c r="H5"/>
  <c r="I5"/>
  <c r="F5"/>
  <c r="F4"/>
  <c r="G4"/>
  <c r="H4"/>
  <c r="I4"/>
  <c r="E4"/>
  <c r="E3"/>
  <c r="F3"/>
  <c r="G3"/>
  <c r="H3"/>
  <c r="I3"/>
  <c r="D3"/>
  <c r="A4"/>
  <c r="A5"/>
  <c r="A6"/>
  <c r="A7"/>
  <c r="A8"/>
  <c r="A9"/>
  <c r="A3"/>
  <c r="C13" i="51"/>
  <c r="B13"/>
  <c r="C12"/>
  <c r="C11"/>
  <c r="C10"/>
  <c r="C7"/>
  <c r="C6"/>
  <c r="C5"/>
  <c r="C4"/>
  <c r="C13" i="50"/>
  <c r="B13"/>
  <c r="C12"/>
  <c r="C11"/>
  <c r="C8"/>
  <c r="C7"/>
  <c r="C6"/>
  <c r="C5"/>
  <c r="C4"/>
  <c r="A5" i="41"/>
  <c r="A6"/>
  <c r="A7"/>
  <c r="A8"/>
  <c r="A9"/>
  <c r="A10"/>
  <c r="A4"/>
  <c r="H9" i="47"/>
  <c r="G9"/>
  <c r="G8"/>
  <c r="F9"/>
  <c r="F8"/>
  <c r="F7"/>
  <c r="E9"/>
  <c r="E8"/>
  <c r="E7"/>
  <c r="E6"/>
  <c r="D9"/>
  <c r="D8"/>
  <c r="D7"/>
  <c r="D6"/>
  <c r="D5"/>
  <c r="C4"/>
  <c r="O4"/>
  <c r="C5"/>
  <c r="O5"/>
  <c r="C6"/>
  <c r="O6"/>
  <c r="C7"/>
  <c r="O7"/>
  <c r="C8"/>
  <c r="O8"/>
  <c r="G12"/>
  <c r="H12"/>
  <c r="I12"/>
  <c r="C4" i="46"/>
  <c r="E4"/>
  <c r="F4"/>
  <c r="G4"/>
  <c r="H4"/>
  <c r="I4"/>
  <c r="C5"/>
  <c r="D5"/>
  <c r="F5"/>
  <c r="E6"/>
  <c r="G5"/>
  <c r="H5"/>
  <c r="I5"/>
  <c r="C6"/>
  <c r="D6"/>
  <c r="G6"/>
  <c r="H6"/>
  <c r="I6"/>
  <c r="C7"/>
  <c r="D7"/>
  <c r="E7"/>
  <c r="F7"/>
  <c r="H7"/>
  <c r="I7"/>
  <c r="C9" i="47"/>
  <c r="C12"/>
  <c r="O3"/>
  <c r="O9"/>
  <c r="O10"/>
  <c r="P3"/>
  <c r="B15"/>
  <c r="I10"/>
  <c r="H10"/>
  <c r="G10"/>
  <c r="I1"/>
  <c r="H1"/>
  <c r="G1"/>
  <c r="F1"/>
  <c r="E1"/>
  <c r="D1"/>
  <c r="C1"/>
  <c r="I8" i="46"/>
  <c r="H9"/>
  <c r="I10"/>
  <c r="G8"/>
  <c r="G9"/>
  <c r="G10"/>
  <c r="F8"/>
  <c r="F9"/>
  <c r="F10"/>
  <c r="E8"/>
  <c r="E9"/>
  <c r="D8"/>
  <c r="D9"/>
  <c r="D10"/>
  <c r="C8"/>
  <c r="C9"/>
  <c r="C10"/>
  <c r="D12" i="47"/>
  <c r="D10"/>
  <c r="E12"/>
  <c r="E10"/>
  <c r="P9"/>
  <c r="F12"/>
  <c r="F10"/>
  <c r="P4"/>
  <c r="D13"/>
  <c r="P8"/>
  <c r="P6"/>
  <c r="C13"/>
  <c r="P7"/>
  <c r="P5"/>
  <c r="I13"/>
  <c r="C10"/>
  <c r="E13"/>
  <c r="J9"/>
  <c r="J4"/>
  <c r="J8"/>
  <c r="J6"/>
  <c r="J5"/>
  <c r="J7"/>
  <c r="J3"/>
  <c r="G13"/>
  <c r="H13"/>
  <c r="F13"/>
  <c r="J13"/>
  <c r="J15"/>
  <c r="J16"/>
  <c r="P10"/>
  <c r="J10"/>
  <c r="E10" i="46"/>
  <c r="H10"/>
  <c r="J3"/>
  <c r="J4"/>
  <c r="J5"/>
  <c r="J6"/>
  <c r="J7"/>
  <c r="J8"/>
  <c r="J9"/>
  <c r="J10"/>
  <c r="B11" i="41"/>
  <c r="C11"/>
  <c r="C4"/>
  <c r="C5"/>
  <c r="C6"/>
  <c r="C7"/>
  <c r="C8"/>
  <c r="C9"/>
  <c r="C10"/>
  <c r="D15"/>
  <c r="E15"/>
  <c r="F15"/>
  <c r="G15"/>
  <c r="H15"/>
  <c r="I15"/>
  <c r="J15"/>
  <c r="K15"/>
  <c r="L15"/>
  <c r="M15"/>
  <c r="J16"/>
  <c r="D16"/>
  <c r="E16"/>
  <c r="F16"/>
  <c r="G16"/>
  <c r="H16"/>
  <c r="I16"/>
  <c r="K16"/>
  <c r="L16"/>
  <c r="M16"/>
  <c r="D17" i="50"/>
  <c r="E17"/>
  <c r="F17"/>
  <c r="G17"/>
  <c r="I17"/>
  <c r="J17"/>
  <c r="K17"/>
  <c r="L17"/>
  <c r="M18"/>
  <c r="D17" i="51"/>
  <c r="E17"/>
  <c r="F17"/>
  <c r="G17"/>
  <c r="H17"/>
  <c r="I17"/>
  <c r="J17"/>
  <c r="K17"/>
  <c r="L17"/>
  <c r="M17"/>
  <c r="E18"/>
  <c r="F18"/>
  <c r="G18"/>
  <c r="H18"/>
  <c r="I18"/>
  <c r="J18"/>
  <c r="K18"/>
  <c r="L18"/>
  <c r="D18"/>
  <c r="M18"/>
</calcChain>
</file>

<file path=xl/sharedStrings.xml><?xml version="1.0" encoding="utf-8"?>
<sst xmlns="http://schemas.openxmlformats.org/spreadsheetml/2006/main" count="121" uniqueCount="74">
  <si>
    <r>
      <t>n</t>
    </r>
    <r>
      <rPr>
        <vertAlign val="superscript"/>
        <sz val="10"/>
        <rFont val="Arial"/>
        <family val="2"/>
      </rPr>
      <t>th</t>
    </r>
    <r>
      <rPr>
        <sz val="10"/>
        <rFont val="Arial"/>
      </rPr>
      <t xml:space="preserve"> root</t>
    </r>
  </si>
  <si>
    <t>Note: Use Yellow Weight Vector Column AC</t>
  </si>
  <si>
    <t>Column W is just the weighted average</t>
  </si>
  <si>
    <t>Consistency Index (should be less than 0.10)</t>
  </si>
  <si>
    <t>Check</t>
  </si>
  <si>
    <t>Criteria</t>
  </si>
  <si>
    <t>Units</t>
  </si>
  <si>
    <t>Weighted Performance</t>
  </si>
  <si>
    <t>Percent Performance</t>
  </si>
  <si>
    <t>Threshold Value</t>
  </si>
  <si>
    <t>Check Sum</t>
  </si>
  <si>
    <t>Customer Requirement (Whats)</t>
  </si>
  <si>
    <t>Weights</t>
  </si>
  <si>
    <t>CI</t>
  </si>
  <si>
    <t>CR</t>
  </si>
  <si>
    <t>n =</t>
  </si>
  <si>
    <t>Number of Attributes in Matrix (n) =</t>
  </si>
  <si>
    <t>Random Consistency</t>
  </si>
  <si>
    <t>Random Consistency Constant Table</t>
  </si>
  <si>
    <t>Random Consistency Constant for n =</t>
  </si>
  <si>
    <t>Note: Value not verified.</t>
  </si>
  <si>
    <t>Weight</t>
  </si>
  <si>
    <t>Top Level System Requirements</t>
  </si>
  <si>
    <t>Design Characteristics (Hows)</t>
  </si>
  <si>
    <t>Goal (Objective) Value</t>
  </si>
  <si>
    <t>Threshold</t>
  </si>
  <si>
    <t>Goal</t>
  </si>
  <si>
    <t>a</t>
  </si>
  <si>
    <t>b</t>
  </si>
  <si>
    <t>c</t>
  </si>
  <si>
    <t>d</t>
  </si>
  <si>
    <t>e</t>
  </si>
  <si>
    <t>KPP</t>
  </si>
  <si>
    <t>Name</t>
  </si>
  <si>
    <t>Accurately Detect Explosives</t>
  </si>
  <si>
    <t>Reliable</t>
  </si>
  <si>
    <t>Available</t>
  </si>
  <si>
    <t>Rugged</t>
  </si>
  <si>
    <t>Fast search coverage</t>
  </si>
  <si>
    <t>Rapidly deployable by typical soldier/Marine</t>
  </si>
  <si>
    <t>Easy to transport</t>
  </si>
  <si>
    <t>AFGHANISTAN</t>
  </si>
  <si>
    <t>Functions (Hows)</t>
  </si>
  <si>
    <t>Design Characteristics (Whats)</t>
  </si>
  <si>
    <t>Functions (Whats)</t>
  </si>
  <si>
    <t>Forms (Hows)</t>
  </si>
  <si>
    <t>Reliability</t>
  </si>
  <si>
    <t>Availability</t>
  </si>
  <si>
    <t>Cost</t>
  </si>
  <si>
    <t>Refueling Time</t>
  </si>
  <si>
    <t>DRM Elapsed Time</t>
  </si>
  <si>
    <t>D-R Time</t>
  </si>
  <si>
    <t>Operational Team Size</t>
  </si>
  <si>
    <t>Pack Size</t>
  </si>
  <si>
    <t>50K</t>
  </si>
  <si>
    <t>25K</t>
  </si>
  <si>
    <t>Provide Mobility</t>
  </si>
  <si>
    <t>Provide IED Sensor Capability</t>
  </si>
  <si>
    <t>Conduct Area Search</t>
  </si>
  <si>
    <t>Report IED Search Results</t>
  </si>
  <si>
    <t>Alert Users of IED Hazard</t>
  </si>
  <si>
    <t>Alert Operator of Maintenance Requirements</t>
  </si>
  <si>
    <t>Perform Initialization Self-Diagnostic</t>
  </si>
  <si>
    <t>Minimize Size, Weight, Power Requirements</t>
  </si>
  <si>
    <t>IED Sensor</t>
  </si>
  <si>
    <t>Chassis</t>
  </si>
  <si>
    <t>Drive Train</t>
  </si>
  <si>
    <t>Weight Margin</t>
  </si>
  <si>
    <t>Fuel Capacity</t>
  </si>
  <si>
    <t>Facilitate Area IED Clearance</t>
  </si>
  <si>
    <t>Onboard Communications</t>
  </si>
  <si>
    <t>Ground Clearance</t>
  </si>
  <si>
    <t>Operational Range</t>
  </si>
  <si>
    <t>NXT Brick</t>
  </si>
</sst>
</file>

<file path=xl/styles.xml><?xml version="1.0" encoding="utf-8"?>
<styleSheet xmlns="http://schemas.openxmlformats.org/spreadsheetml/2006/main">
  <numFmts count="4">
    <numFmt numFmtId="6" formatCode="&quot;$&quot;#,##0_);[Red]\(&quot;$&quot;#,##0\)"/>
    <numFmt numFmtId="164" formatCode="0.000"/>
    <numFmt numFmtId="165" formatCode="0.0000"/>
    <numFmt numFmtId="166" formatCode="0.0"/>
  </numFmts>
  <fonts count="12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2"/>
      <name val="Arial"/>
      <family val="2"/>
    </font>
    <font>
      <b/>
      <i/>
      <sz val="12"/>
      <color indexed="12"/>
      <name val="Arial"/>
      <family val="2"/>
    </font>
    <font>
      <b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vertAlign val="superscript"/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9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gray06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24">
    <xf numFmtId="0" fontId="0" fillId="0" borderId="0" xfId="0"/>
    <xf numFmtId="0" fontId="0" fillId="0" borderId="0" xfId="0" applyBorder="1"/>
    <xf numFmtId="2" fontId="0" fillId="0" borderId="0" xfId="0" applyNumberFormat="1"/>
    <xf numFmtId="166" fontId="0" fillId="0" borderId="0" xfId="0" applyNumberFormat="1"/>
    <xf numFmtId="49" fontId="0" fillId="0" borderId="0" xfId="0" applyNumberFormat="1" applyAlignment="1">
      <alignment textRotation="180"/>
    </xf>
    <xf numFmtId="165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49" fontId="0" fillId="2" borderId="0" xfId="0" applyNumberFormat="1" applyFill="1" applyAlignment="1">
      <alignment textRotation="180"/>
    </xf>
    <xf numFmtId="0" fontId="0" fillId="2" borderId="0" xfId="0" applyFill="1"/>
    <xf numFmtId="0" fontId="0" fillId="2" borderId="0" xfId="0" applyFill="1" applyBorder="1"/>
    <xf numFmtId="0" fontId="1" fillId="2" borderId="0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right"/>
    </xf>
    <xf numFmtId="49" fontId="3" fillId="2" borderId="0" xfId="0" applyNumberFormat="1" applyFont="1" applyFill="1" applyAlignment="1"/>
    <xf numFmtId="0" fontId="4" fillId="0" borderId="0" xfId="0" applyFont="1" applyAlignment="1">
      <alignment vertical="top" wrapText="1"/>
    </xf>
    <xf numFmtId="0" fontId="1" fillId="0" borderId="0" xfId="0" applyFont="1" applyBorder="1" applyAlignment="1">
      <alignment horizontal="center" textRotation="90" wrapText="1"/>
    </xf>
    <xf numFmtId="0" fontId="1" fillId="0" borderId="0" xfId="0" applyFont="1" applyBorder="1" applyAlignment="1">
      <alignment horizontal="center" textRotation="90"/>
    </xf>
    <xf numFmtId="0" fontId="1" fillId="0" borderId="0" xfId="0" applyFont="1" applyBorder="1" applyAlignment="1">
      <alignment horizontal="center"/>
    </xf>
    <xf numFmtId="0" fontId="5" fillId="3" borderId="5" xfId="0" applyFont="1" applyFill="1" applyBorder="1" applyAlignment="1">
      <alignment horizontal="center" vertical="center" textRotation="90"/>
    </xf>
    <xf numFmtId="0" fontId="6" fillId="3" borderId="5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165" fontId="2" fillId="0" borderId="5" xfId="0" applyNumberFormat="1" applyFont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2" fontId="0" fillId="0" borderId="6" xfId="0" applyNumberFormat="1" applyBorder="1"/>
    <xf numFmtId="0" fontId="2" fillId="5" borderId="7" xfId="0" applyFon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1" fillId="8" borderId="8" xfId="0" applyFont="1" applyFill="1" applyBorder="1" applyAlignment="1">
      <alignment horizontal="center"/>
    </xf>
    <xf numFmtId="165" fontId="2" fillId="5" borderId="6" xfId="0" applyNumberFormat="1" applyFont="1" applyFill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6" borderId="10" xfId="0" applyNumberFormat="1" applyFill="1" applyBorder="1" applyAlignment="1">
      <alignment horizontal="center"/>
    </xf>
    <xf numFmtId="165" fontId="2" fillId="5" borderId="5" xfId="0" applyNumberFormat="1" applyFont="1" applyFill="1" applyBorder="1" applyAlignment="1">
      <alignment horizontal="center"/>
    </xf>
    <xf numFmtId="165" fontId="0" fillId="6" borderId="11" xfId="0" applyNumberForma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49" fontId="0" fillId="7" borderId="7" xfId="0" applyNumberFormat="1" applyFill="1" applyBorder="1" applyAlignment="1">
      <alignment wrapText="1"/>
    </xf>
    <xf numFmtId="0" fontId="7" fillId="8" borderId="7" xfId="0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0" fontId="0" fillId="9" borderId="7" xfId="0" applyFill="1" applyBorder="1" applyAlignment="1">
      <alignment horizontal="right"/>
    </xf>
    <xf numFmtId="0" fontId="0" fillId="10" borderId="7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6" borderId="7" xfId="0" applyFill="1" applyBorder="1"/>
    <xf numFmtId="0" fontId="9" fillId="0" borderId="0" xfId="0" applyFont="1"/>
    <xf numFmtId="0" fontId="0" fillId="11" borderId="7" xfId="0" applyFill="1" applyBorder="1"/>
    <xf numFmtId="0" fontId="0" fillId="0" borderId="0" xfId="0" applyAlignment="1">
      <alignment horizontal="center"/>
    </xf>
    <xf numFmtId="0" fontId="2" fillId="0" borderId="0" xfId="0" applyFont="1" applyFill="1" applyBorder="1"/>
    <xf numFmtId="0" fontId="0" fillId="0" borderId="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5" xfId="0" applyBorder="1"/>
    <xf numFmtId="0" fontId="1" fillId="0" borderId="3" xfId="0" applyFont="1" applyBorder="1"/>
    <xf numFmtId="0" fontId="1" fillId="0" borderId="4" xfId="0" applyFont="1" applyBorder="1"/>
    <xf numFmtId="0" fontId="2" fillId="0" borderId="13" xfId="0" applyFont="1" applyFill="1" applyBorder="1"/>
    <xf numFmtId="49" fontId="2" fillId="0" borderId="12" xfId="0" applyNumberFormat="1" applyFont="1" applyFill="1" applyBorder="1" applyAlignment="1">
      <alignment wrapText="1"/>
    </xf>
    <xf numFmtId="49" fontId="2" fillId="0" borderId="14" xfId="0" applyNumberFormat="1" applyFont="1" applyFill="1" applyBorder="1" applyAlignment="1">
      <alignment horizontal="left" vertical="center" wrapText="1"/>
    </xf>
    <xf numFmtId="49" fontId="2" fillId="0" borderId="1" xfId="0" applyNumberFormat="1" applyFont="1" applyFill="1" applyBorder="1" applyAlignment="1">
      <alignment wrapText="1"/>
    </xf>
    <xf numFmtId="49" fontId="2" fillId="0" borderId="15" xfId="0" applyNumberFormat="1" applyFont="1" applyFill="1" applyBorder="1" applyAlignment="1">
      <alignment horizontal="left" vertical="center" wrapText="1"/>
    </xf>
    <xf numFmtId="49" fontId="2" fillId="0" borderId="0" xfId="0" applyNumberFormat="1" applyFont="1" applyFill="1" applyBorder="1" applyAlignment="1">
      <alignment wrapText="1"/>
    </xf>
    <xf numFmtId="0" fontId="0" fillId="0" borderId="0" xfId="0" applyFill="1" applyBorder="1"/>
    <xf numFmtId="49" fontId="0" fillId="2" borderId="0" xfId="0" applyNumberFormat="1" applyFill="1" applyAlignment="1">
      <alignment horizontal="center" textRotation="91"/>
    </xf>
    <xf numFmtId="49" fontId="11" fillId="0" borderId="12" xfId="0" applyNumberFormat="1" applyFont="1" applyFill="1" applyBorder="1" applyAlignment="1">
      <alignment horizontal="center" vertical="center" textRotation="180" wrapText="1"/>
    </xf>
    <xf numFmtId="49" fontId="11" fillId="0" borderId="5" xfId="0" applyNumberFormat="1" applyFont="1" applyFill="1" applyBorder="1" applyAlignment="1">
      <alignment horizontal="center" vertical="center" textRotation="180" wrapText="1"/>
    </xf>
    <xf numFmtId="0" fontId="2" fillId="0" borderId="5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2" fillId="2" borderId="0" xfId="0" applyNumberFormat="1" applyFont="1" applyFill="1" applyBorder="1" applyAlignment="1">
      <alignment horizontal="center"/>
    </xf>
    <xf numFmtId="166" fontId="0" fillId="0" borderId="3" xfId="0" applyNumberFormat="1" applyBorder="1" applyAlignment="1">
      <alignment horizontal="right"/>
    </xf>
    <xf numFmtId="166" fontId="0" fillId="0" borderId="4" xfId="0" applyNumberFormat="1" applyBorder="1" applyAlignment="1">
      <alignment horizontal="right"/>
    </xf>
    <xf numFmtId="166" fontId="0" fillId="0" borderId="13" xfId="0" applyNumberFormat="1" applyBorder="1"/>
    <xf numFmtId="164" fontId="0" fillId="0" borderId="1" xfId="0" applyNumberFormat="1" applyBorder="1" applyAlignment="1">
      <alignment horizontal="right"/>
    </xf>
    <xf numFmtId="164" fontId="0" fillId="0" borderId="2" xfId="0" applyNumberFormat="1" applyBorder="1" applyAlignment="1">
      <alignment horizontal="right"/>
    </xf>
    <xf numFmtId="164" fontId="0" fillId="0" borderId="15" xfId="0" applyNumberFormat="1" applyBorder="1"/>
    <xf numFmtId="0" fontId="0" fillId="2" borderId="0" xfId="0" applyFill="1" applyAlignment="1">
      <alignment horizontal="right"/>
    </xf>
    <xf numFmtId="0" fontId="1" fillId="0" borderId="5" xfId="0" applyFont="1" applyFill="1" applyBorder="1" applyAlignment="1">
      <alignment horizontal="center" textRotation="90" wrapText="1"/>
    </xf>
    <xf numFmtId="0" fontId="7" fillId="4" borderId="6" xfId="0" applyNumberFormat="1" applyFont="1" applyFill="1" applyBorder="1" applyAlignment="1">
      <alignment horizontal="center"/>
    </xf>
    <xf numFmtId="0" fontId="7" fillId="6" borderId="5" xfId="0" applyNumberFormat="1" applyFont="1" applyFill="1" applyBorder="1" applyAlignment="1">
      <alignment horizontal="center"/>
    </xf>
    <xf numFmtId="0" fontId="7" fillId="5" borderId="5" xfId="0" applyNumberFormat="1" applyFont="1" applyFill="1" applyBorder="1" applyAlignment="1">
      <alignment horizontal="center"/>
    </xf>
    <xf numFmtId="0" fontId="7" fillId="4" borderId="5" xfId="0" applyNumberFormat="1" applyFont="1" applyFill="1" applyBorder="1" applyAlignment="1">
      <alignment horizontal="center"/>
    </xf>
    <xf numFmtId="49" fontId="2" fillId="12" borderId="3" xfId="0" applyNumberFormat="1" applyFont="1" applyFill="1" applyBorder="1" applyAlignment="1">
      <alignment horizontal="center" vertical="center" textRotation="180" wrapText="1"/>
    </xf>
    <xf numFmtId="49" fontId="2" fillId="12" borderId="4" xfId="0" applyNumberFormat="1" applyFont="1" applyFill="1" applyBorder="1" applyAlignment="1">
      <alignment horizontal="center" vertical="center" textRotation="180" wrapText="1"/>
    </xf>
    <xf numFmtId="1" fontId="2" fillId="0" borderId="2" xfId="0" applyNumberFormat="1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165" fontId="0" fillId="8" borderId="10" xfId="0" applyNumberFormat="1" applyFill="1" applyBorder="1"/>
    <xf numFmtId="165" fontId="2" fillId="5" borderId="18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6" xfId="0" applyBorder="1"/>
    <xf numFmtId="0" fontId="0" fillId="0" borderId="23" xfId="0" applyBorder="1"/>
    <xf numFmtId="0" fontId="0" fillId="0" borderId="14" xfId="0" applyBorder="1"/>
    <xf numFmtId="6" fontId="0" fillId="0" borderId="5" xfId="0" applyNumberFormat="1" applyBorder="1" applyAlignment="1">
      <alignment horizontal="center"/>
    </xf>
    <xf numFmtId="0" fontId="0" fillId="0" borderId="2" xfId="0" applyBorder="1"/>
    <xf numFmtId="0" fontId="0" fillId="0" borderId="15" xfId="0" applyBorder="1"/>
    <xf numFmtId="49" fontId="2" fillId="0" borderId="12" xfId="1" applyNumberFormat="1" applyFont="1" applyFill="1" applyBorder="1" applyAlignment="1">
      <alignment textRotation="90" wrapText="1"/>
    </xf>
    <xf numFmtId="49" fontId="2" fillId="0" borderId="14" xfId="1" applyNumberFormat="1" applyFont="1" applyFill="1" applyBorder="1" applyAlignment="1">
      <alignment horizontal="left" vertical="center" textRotation="90" wrapText="1"/>
    </xf>
    <xf numFmtId="49" fontId="2" fillId="0" borderId="15" xfId="1" applyNumberFormat="1" applyFont="1" applyFill="1" applyBorder="1" applyAlignment="1">
      <alignment horizontal="left" vertical="center" textRotation="90" wrapText="1"/>
    </xf>
    <xf numFmtId="49" fontId="2" fillId="13" borderId="14" xfId="1" applyNumberFormat="1" applyFont="1" applyFill="1" applyBorder="1" applyAlignment="1">
      <alignment horizontal="left" vertical="center" wrapText="1"/>
    </xf>
    <xf numFmtId="49" fontId="2" fillId="13" borderId="15" xfId="1" applyNumberFormat="1" applyFont="1" applyFill="1" applyBorder="1" applyAlignment="1">
      <alignment horizontal="left" vertical="center" wrapText="1"/>
    </xf>
    <xf numFmtId="0" fontId="2" fillId="0" borderId="0" xfId="1"/>
    <xf numFmtId="49" fontId="2" fillId="13" borderId="12" xfId="1" applyNumberFormat="1" applyFont="1" applyFill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165" fontId="2" fillId="14" borderId="5" xfId="0" applyNumberFormat="1" applyFont="1" applyFill="1" applyBorder="1" applyAlignment="1">
      <alignment horizontal="center"/>
    </xf>
    <xf numFmtId="165" fontId="2" fillId="15" borderId="5" xfId="0" applyNumberFormat="1" applyFont="1" applyFill="1" applyBorder="1" applyAlignment="1">
      <alignment horizontal="center"/>
    </xf>
    <xf numFmtId="49" fontId="2" fillId="11" borderId="18" xfId="0" applyNumberFormat="1" applyFont="1" applyFill="1" applyBorder="1"/>
    <xf numFmtId="49" fontId="1" fillId="11" borderId="3" xfId="0" applyNumberFormat="1" applyFont="1" applyFill="1" applyBorder="1"/>
    <xf numFmtId="49" fontId="2" fillId="11" borderId="18" xfId="0" applyNumberFormat="1" applyFont="1" applyFill="1" applyBorder="1" applyAlignment="1" applyProtection="1"/>
    <xf numFmtId="0" fontId="3" fillId="2" borderId="0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1891891891892008E-2"/>
          <c:y val="1.3736282162552306E-2"/>
          <c:w val="0.81621621621621598"/>
          <c:h val="0.90110010986342881"/>
        </c:manualLayout>
      </c:layout>
      <c:barChart>
        <c:barDir val="bar"/>
        <c:grouping val="clustered"/>
        <c:ser>
          <c:idx val="6"/>
          <c:order val="0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'Pairwise Quick IED'!$J$9</c:f>
              <c:numCache>
                <c:formatCode>0.0000</c:formatCode>
                <c:ptCount val="1"/>
                <c:pt idx="0">
                  <c:v>9.7560975609756087E-2</c:v>
                </c:pt>
              </c:numCache>
            </c:numRef>
          </c:val>
        </c:ser>
        <c:ser>
          <c:idx val="5"/>
          <c:order val="1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'Pairwise Quick IED'!$J$8</c:f>
              <c:numCache>
                <c:formatCode>0.0000</c:formatCode>
                <c:ptCount val="1"/>
                <c:pt idx="0">
                  <c:v>0.14634146341463414</c:v>
                </c:pt>
              </c:numCache>
            </c:numRef>
          </c:val>
        </c:ser>
        <c:ser>
          <c:idx val="4"/>
          <c:order val="2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'Pairwise Quick IED'!$J$7</c:f>
              <c:numCache>
                <c:formatCode>0.0000</c:formatCode>
                <c:ptCount val="1"/>
                <c:pt idx="0">
                  <c:v>7.3170731707317069E-2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'Pairwise Quick IED'!$J$6</c:f>
              <c:numCache>
                <c:formatCode>0.0000</c:formatCode>
                <c:ptCount val="1"/>
                <c:pt idx="0">
                  <c:v>9.7560975609756087E-2</c:v>
                </c:pt>
              </c:numCache>
            </c:numRef>
          </c:val>
        </c:ser>
        <c:ser>
          <c:idx val="2"/>
          <c:order val="4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'Pairwise Quick IED'!$J$5</c:f>
              <c:numCache>
                <c:formatCode>0.0000</c:formatCode>
                <c:ptCount val="1"/>
                <c:pt idx="0">
                  <c:v>0.14634146341463414</c:v>
                </c:pt>
              </c:numCache>
            </c:numRef>
          </c:val>
        </c:ser>
        <c:ser>
          <c:idx val="1"/>
          <c:order val="5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'Pairwise Quick IED'!$J$4</c:f>
              <c:numCache>
                <c:formatCode>0.0000</c:formatCode>
                <c:ptCount val="1"/>
                <c:pt idx="0">
                  <c:v>0.14634146341463414</c:v>
                </c:pt>
              </c:numCache>
            </c:numRef>
          </c:val>
        </c:ser>
        <c:ser>
          <c:idx val="0"/>
          <c:order val="6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'Pairwise Quick IED'!$J$3</c:f>
              <c:numCache>
                <c:formatCode>0.0000</c:formatCode>
                <c:ptCount val="1"/>
                <c:pt idx="0">
                  <c:v>0.29268292682926828</c:v>
                </c:pt>
              </c:numCache>
            </c:numRef>
          </c:val>
        </c:ser>
        <c:axId val="98658560"/>
        <c:axId val="98672640"/>
      </c:barChart>
      <c:catAx>
        <c:axId val="98658560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672640"/>
        <c:crosses val="autoZero"/>
        <c:auto val="1"/>
        <c:lblAlgn val="ctr"/>
        <c:lblOffset val="100"/>
        <c:tickLblSkip val="1"/>
        <c:tickMarkSkip val="1"/>
      </c:catAx>
      <c:valAx>
        <c:axId val="98672640"/>
        <c:scaling>
          <c:orientation val="minMax"/>
          <c:max val="0.25"/>
          <c:min val="0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658560"/>
        <c:crosses val="autoZero"/>
        <c:crossBetween val="between"/>
        <c:majorUnit val="0.05"/>
        <c:minorUnit val="0.0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 horizontalDpi="360" verticalDpi="36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4754098360656"/>
          <c:y val="1.3698630136986304E-2"/>
          <c:w val="0.7704918032786896"/>
          <c:h val="0.90136986301369904"/>
        </c:manualLayout>
      </c:layout>
      <c:barChart>
        <c:barDir val="bar"/>
        <c:grouping val="clustered"/>
        <c:ser>
          <c:idx val="6"/>
          <c:order val="0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'Pairwise INCOSE HB IED'!$P$9</c:f>
              <c:numCache>
                <c:formatCode>0.0000</c:formatCode>
                <c:ptCount val="1"/>
                <c:pt idx="0">
                  <c:v>9.7560975609756087E-2</c:v>
                </c:pt>
              </c:numCache>
            </c:numRef>
          </c:val>
        </c:ser>
        <c:ser>
          <c:idx val="5"/>
          <c:order val="1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'Pairwise INCOSE HB IED'!$P$8</c:f>
              <c:numCache>
                <c:formatCode>0.0000</c:formatCode>
                <c:ptCount val="1"/>
                <c:pt idx="0">
                  <c:v>0.14634146341463414</c:v>
                </c:pt>
              </c:numCache>
            </c:numRef>
          </c:val>
        </c:ser>
        <c:ser>
          <c:idx val="4"/>
          <c:order val="2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'Pairwise INCOSE HB IED'!$O$7</c:f>
              <c:numCache>
                <c:formatCode>0.0000</c:formatCode>
                <c:ptCount val="1"/>
                <c:pt idx="0">
                  <c:v>0.56141213099677545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'Pairwise INCOSE HB IED'!$P$6</c:f>
              <c:numCache>
                <c:formatCode>0.0000</c:formatCode>
                <c:ptCount val="1"/>
                <c:pt idx="0">
                  <c:v>9.7560975609756087E-2</c:v>
                </c:pt>
              </c:numCache>
            </c:numRef>
          </c:val>
        </c:ser>
        <c:ser>
          <c:idx val="2"/>
          <c:order val="4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'Pairwise INCOSE HB IED'!$P$5</c:f>
              <c:numCache>
                <c:formatCode>0.0000</c:formatCode>
                <c:ptCount val="1"/>
                <c:pt idx="0">
                  <c:v>0.14634146341463414</c:v>
                </c:pt>
              </c:numCache>
            </c:numRef>
          </c:val>
        </c:ser>
        <c:ser>
          <c:idx val="1"/>
          <c:order val="5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'Pairwise INCOSE HB IED'!$P$4</c:f>
              <c:numCache>
                <c:formatCode>0.0000</c:formatCode>
                <c:ptCount val="1"/>
                <c:pt idx="0">
                  <c:v>0.14634146341463414</c:v>
                </c:pt>
              </c:numCache>
            </c:numRef>
          </c:val>
        </c:ser>
        <c:ser>
          <c:idx val="0"/>
          <c:order val="6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'Pairwise INCOSE HB IED'!$P$3</c:f>
              <c:numCache>
                <c:formatCode>0.0000</c:formatCode>
                <c:ptCount val="1"/>
                <c:pt idx="0">
                  <c:v>0.29268292682926822</c:v>
                </c:pt>
              </c:numCache>
            </c:numRef>
          </c:val>
        </c:ser>
        <c:axId val="99261056"/>
        <c:axId val="99279232"/>
      </c:barChart>
      <c:catAx>
        <c:axId val="99261056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279232"/>
        <c:crosses val="autoZero"/>
        <c:auto val="1"/>
        <c:lblAlgn val="ctr"/>
        <c:lblOffset val="100"/>
        <c:tickLblSkip val="1"/>
        <c:tickMarkSkip val="1"/>
      </c:catAx>
      <c:valAx>
        <c:axId val="99279232"/>
        <c:scaling>
          <c:orientation val="minMax"/>
          <c:max val="0.25"/>
          <c:min val="0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261056"/>
        <c:crosses val="autoZero"/>
        <c:crossBetween val="between"/>
        <c:majorUnit val="0.1"/>
        <c:minorUnit val="0.0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 horizontalDpi="360" verticalDpi="36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6124502519090484E-2"/>
          <c:y val="9.677419354838715E-2"/>
          <c:w val="0.87081441435969142"/>
          <c:h val="0.70322580645161326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'QFD1 IED'!$D$16:$L$16</c:f>
              <c:numCache>
                <c:formatCode>0.000</c:formatCode>
                <c:ptCount val="9"/>
                <c:pt idx="0">
                  <c:v>0.26143790849673199</c:v>
                </c:pt>
                <c:pt idx="1">
                  <c:v>0.25490196078431371</c:v>
                </c:pt>
                <c:pt idx="2">
                  <c:v>0</c:v>
                </c:pt>
                <c:pt idx="3">
                  <c:v>0.1176470588235294</c:v>
                </c:pt>
                <c:pt idx="4">
                  <c:v>5.22875816993464E-2</c:v>
                </c:pt>
                <c:pt idx="5">
                  <c:v>5.8823529411764705E-2</c:v>
                </c:pt>
                <c:pt idx="6">
                  <c:v>0.13725490196078433</c:v>
                </c:pt>
                <c:pt idx="7">
                  <c:v>7.8431372549019593E-2</c:v>
                </c:pt>
                <c:pt idx="8">
                  <c:v>3.9215686274509803E-2</c:v>
                </c:pt>
              </c:numCache>
            </c:numRef>
          </c:val>
        </c:ser>
        <c:axId val="99389440"/>
        <c:axId val="99390976"/>
      </c:barChart>
      <c:catAx>
        <c:axId val="993894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390976"/>
        <c:crossesAt val="0"/>
        <c:auto val="1"/>
        <c:lblAlgn val="ctr"/>
        <c:lblOffset val="100"/>
        <c:tickLblSkip val="1"/>
        <c:tickMarkSkip val="1"/>
      </c:catAx>
      <c:valAx>
        <c:axId val="99390976"/>
        <c:scaling>
          <c:orientation val="minMax"/>
          <c:max val="0.4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0.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389440"/>
        <c:crosses val="autoZero"/>
        <c:crossBetween val="between"/>
        <c:majorUnit val="0.2"/>
        <c:minorUnit val="0.1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6124502519090484E-2"/>
          <c:y val="9.677419354838715E-2"/>
          <c:w val="0.87081441435969142"/>
          <c:h val="0.70322580645161326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'QFD2 IED'!$D$18:$L$18</c:f>
              <c:numCache>
                <c:formatCode>0.000</c:formatCode>
                <c:ptCount val="9"/>
                <c:pt idx="0">
                  <c:v>7.2094995759117889E-2</c:v>
                </c:pt>
                <c:pt idx="1">
                  <c:v>0.12468193384223919</c:v>
                </c:pt>
                <c:pt idx="2">
                  <c:v>0.13994910941475827</c:v>
                </c:pt>
                <c:pt idx="3">
                  <c:v>0.12468193384223919</c:v>
                </c:pt>
                <c:pt idx="4">
                  <c:v>0.17557251908396945</c:v>
                </c:pt>
                <c:pt idx="5">
                  <c:v>3.3927056827820191E-2</c:v>
                </c:pt>
                <c:pt idx="6">
                  <c:v>0.13146734520780323</c:v>
                </c:pt>
                <c:pt idx="7">
                  <c:v>7.5487701441899924E-2</c:v>
                </c:pt>
                <c:pt idx="8">
                  <c:v>0.12213740458015269</c:v>
                </c:pt>
              </c:numCache>
            </c:numRef>
          </c:val>
        </c:ser>
        <c:axId val="103912576"/>
        <c:axId val="103914112"/>
      </c:barChart>
      <c:catAx>
        <c:axId val="10391257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914112"/>
        <c:crossesAt val="0"/>
        <c:auto val="1"/>
        <c:lblAlgn val="ctr"/>
        <c:lblOffset val="100"/>
        <c:tickLblSkip val="1"/>
        <c:tickMarkSkip val="1"/>
      </c:catAx>
      <c:valAx>
        <c:axId val="103914112"/>
        <c:scaling>
          <c:orientation val="minMax"/>
          <c:max val="0.4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0.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912576"/>
        <c:crosses val="autoZero"/>
        <c:crossBetween val="between"/>
        <c:majorUnit val="0.2"/>
        <c:minorUnit val="0.1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6124502519090484E-2"/>
          <c:y val="9.677419354838715E-2"/>
          <c:w val="0.87081441435969142"/>
          <c:h val="0.70322580645161326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'QFD3 IED'!$D$18:$L$18</c:f>
              <c:numCache>
                <c:formatCode>0.000</c:formatCode>
                <c:ptCount val="9"/>
                <c:pt idx="0">
                  <c:v>0.15864446468062959</c:v>
                </c:pt>
                <c:pt idx="1">
                  <c:v>3.5774684532327301E-2</c:v>
                </c:pt>
                <c:pt idx="2">
                  <c:v>0.12566671002992061</c:v>
                </c:pt>
                <c:pt idx="3">
                  <c:v>0.15513204110836476</c:v>
                </c:pt>
                <c:pt idx="4">
                  <c:v>9.6266423832444381E-2</c:v>
                </c:pt>
                <c:pt idx="5">
                  <c:v>7.9029530375959403E-2</c:v>
                </c:pt>
                <c:pt idx="6">
                  <c:v>4.8783660725900867E-2</c:v>
                </c:pt>
                <c:pt idx="7">
                  <c:v>8.5273838948874719E-2</c:v>
                </c:pt>
                <c:pt idx="8">
                  <c:v>0.21542864576557824</c:v>
                </c:pt>
              </c:numCache>
            </c:numRef>
          </c:val>
        </c:ser>
        <c:axId val="103864192"/>
        <c:axId val="103865728"/>
      </c:barChart>
      <c:catAx>
        <c:axId val="10386419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865728"/>
        <c:crossesAt val="0"/>
        <c:auto val="1"/>
        <c:lblAlgn val="ctr"/>
        <c:lblOffset val="100"/>
        <c:tickLblSkip val="1"/>
        <c:tickMarkSkip val="1"/>
      </c:catAx>
      <c:valAx>
        <c:axId val="103865728"/>
        <c:scaling>
          <c:orientation val="minMax"/>
          <c:max val="0.4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0.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864192"/>
        <c:crosses val="autoZero"/>
        <c:crossBetween val="between"/>
        <c:majorUnit val="0.2"/>
        <c:minorUnit val="0.1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1</xdr:row>
      <xdr:rowOff>0</xdr:rowOff>
    </xdr:from>
    <xdr:to>
      <xdr:col>12</xdr:col>
      <xdr:colOff>571500</xdr:colOff>
      <xdr:row>11</xdr:row>
      <xdr:rowOff>152400</xdr:rowOff>
    </xdr:to>
    <xdr:graphicFrame macro="">
      <xdr:nvGraphicFramePr>
        <xdr:cNvPr id="2662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0</xdr:row>
      <xdr:rowOff>2095500</xdr:rowOff>
    </xdr:from>
    <xdr:to>
      <xdr:col>13</xdr:col>
      <xdr:colOff>238125</xdr:colOff>
      <xdr:row>11</xdr:row>
      <xdr:rowOff>152400</xdr:rowOff>
    </xdr:to>
    <xdr:graphicFrame macro="">
      <xdr:nvGraphicFramePr>
        <xdr:cNvPr id="2765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16</xdr:row>
      <xdr:rowOff>28575</xdr:rowOff>
    </xdr:from>
    <xdr:to>
      <xdr:col>12</xdr:col>
      <xdr:colOff>152400</xdr:colOff>
      <xdr:row>25</xdr:row>
      <xdr:rowOff>47625</xdr:rowOff>
    </xdr:to>
    <xdr:graphicFrame macro="">
      <xdr:nvGraphicFramePr>
        <xdr:cNvPr id="2355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18</xdr:row>
      <xdr:rowOff>28575</xdr:rowOff>
    </xdr:from>
    <xdr:to>
      <xdr:col>12</xdr:col>
      <xdr:colOff>152400</xdr:colOff>
      <xdr:row>27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18</xdr:row>
      <xdr:rowOff>28575</xdr:rowOff>
    </xdr:from>
    <xdr:to>
      <xdr:col>12</xdr:col>
      <xdr:colOff>152400</xdr:colOff>
      <xdr:row>27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2:S7"/>
  <sheetViews>
    <sheetView workbookViewId="0">
      <selection activeCell="B24" sqref="B24"/>
    </sheetView>
  </sheetViews>
  <sheetFormatPr defaultColWidth="8.85546875" defaultRowHeight="12.75"/>
  <cols>
    <col min="1" max="1" width="31" bestFit="1" customWidth="1"/>
    <col min="2" max="18" width="2" bestFit="1" customWidth="1"/>
    <col min="19" max="19" width="42.28515625" style="54" customWidth="1"/>
    <col min="20" max="20" width="26" bestFit="1" customWidth="1"/>
  </cols>
  <sheetData>
    <row r="2" spans="1:19" ht="13.5" thickBot="1"/>
    <row r="3" spans="1:19">
      <c r="A3" s="60" t="s">
        <v>22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2"/>
    </row>
    <row r="4" spans="1:19">
      <c r="A4" s="63"/>
      <c r="B4" s="57">
        <v>9</v>
      </c>
      <c r="C4" s="57">
        <v>8</v>
      </c>
      <c r="D4" s="57">
        <v>7</v>
      </c>
      <c r="E4" s="57">
        <v>6</v>
      </c>
      <c r="F4" s="57">
        <v>5</v>
      </c>
      <c r="G4" s="57">
        <v>4</v>
      </c>
      <c r="H4" s="57">
        <v>3</v>
      </c>
      <c r="I4" s="57">
        <v>2</v>
      </c>
      <c r="J4" s="57">
        <v>1</v>
      </c>
      <c r="K4" s="57">
        <v>2</v>
      </c>
      <c r="L4" s="57">
        <v>3</v>
      </c>
      <c r="M4" s="57">
        <v>4</v>
      </c>
      <c r="N4" s="57">
        <v>5</v>
      </c>
      <c r="O4" s="57">
        <v>6</v>
      </c>
      <c r="P4" s="57">
        <v>7</v>
      </c>
      <c r="Q4" s="57">
        <v>8</v>
      </c>
      <c r="R4" s="57">
        <v>9</v>
      </c>
      <c r="S4" s="64"/>
    </row>
    <row r="5" spans="1:19" ht="13.5" customHeight="1">
      <c r="A5" s="63"/>
      <c r="B5" s="57">
        <v>9</v>
      </c>
      <c r="C5" s="57">
        <v>8</v>
      </c>
      <c r="D5" s="57">
        <v>7</v>
      </c>
      <c r="E5" s="57">
        <v>6</v>
      </c>
      <c r="F5" s="57">
        <v>5</v>
      </c>
      <c r="G5" s="57">
        <v>4</v>
      </c>
      <c r="H5" s="57">
        <v>3</v>
      </c>
      <c r="I5" s="57">
        <v>2</v>
      </c>
      <c r="J5" s="57">
        <v>1</v>
      </c>
      <c r="K5" s="57">
        <v>2</v>
      </c>
      <c r="L5" s="57">
        <v>3</v>
      </c>
      <c r="M5" s="57">
        <v>4</v>
      </c>
      <c r="N5" s="57">
        <v>5</v>
      </c>
      <c r="O5" s="57">
        <v>6</v>
      </c>
      <c r="P5" s="57">
        <v>7</v>
      </c>
      <c r="Q5" s="57">
        <v>8</v>
      </c>
      <c r="R5" s="57">
        <v>9</v>
      </c>
      <c r="S5" s="64"/>
    </row>
    <row r="6" spans="1:19" ht="13.5" thickBot="1">
      <c r="A6" s="65"/>
      <c r="B6" s="58">
        <v>9</v>
      </c>
      <c r="C6" s="58">
        <v>8</v>
      </c>
      <c r="D6" s="58">
        <v>7</v>
      </c>
      <c r="E6" s="58">
        <v>6</v>
      </c>
      <c r="F6" s="58">
        <v>5</v>
      </c>
      <c r="G6" s="58">
        <v>4</v>
      </c>
      <c r="H6" s="58">
        <v>3</v>
      </c>
      <c r="I6" s="58">
        <v>2</v>
      </c>
      <c r="J6" s="58">
        <v>1</v>
      </c>
      <c r="K6" s="58">
        <v>2</v>
      </c>
      <c r="L6" s="58">
        <v>3</v>
      </c>
      <c r="M6" s="58">
        <v>4</v>
      </c>
      <c r="N6" s="58">
        <v>5</v>
      </c>
      <c r="O6" s="58">
        <v>6</v>
      </c>
      <c r="P6" s="58">
        <v>7</v>
      </c>
      <c r="Q6" s="58">
        <v>8</v>
      </c>
      <c r="R6" s="58">
        <v>9</v>
      </c>
      <c r="S6" s="66"/>
    </row>
    <row r="7" spans="1:19">
      <c r="A7" s="67"/>
      <c r="B7" s="1"/>
      <c r="C7" s="1"/>
      <c r="D7" s="1"/>
      <c r="E7" s="1"/>
      <c r="F7" s="1"/>
      <c r="G7" s="1"/>
      <c r="H7" s="1"/>
      <c r="I7" s="1"/>
      <c r="J7" s="68"/>
      <c r="K7" s="1"/>
      <c r="L7" s="1"/>
      <c r="M7" s="1"/>
      <c r="N7" s="1"/>
      <c r="O7" s="1"/>
      <c r="P7" s="1"/>
      <c r="Q7" s="1"/>
      <c r="R7" s="1"/>
    </row>
  </sheetData>
  <phoneticPr fontId="10" type="noConversion"/>
  <pageMargins left="0.75" right="0.75" top="1" bottom="1" header="0.5" footer="0.5"/>
  <pageSetup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J11"/>
  <sheetViews>
    <sheetView workbookViewId="0">
      <selection activeCell="D3" sqref="D3"/>
    </sheetView>
  </sheetViews>
  <sheetFormatPr defaultColWidth="8.85546875" defaultRowHeight="12.75"/>
  <cols>
    <col min="1" max="1" width="32.85546875" customWidth="1"/>
    <col min="2" max="2" width="3.7109375" customWidth="1"/>
    <col min="3" max="9" width="5.85546875" customWidth="1"/>
    <col min="10" max="10" width="9.42578125" customWidth="1"/>
  </cols>
  <sheetData>
    <row r="1" spans="1:10" ht="150.75" customHeight="1" thickBot="1">
      <c r="A1" s="116" t="s">
        <v>41</v>
      </c>
      <c r="B1" s="23" t="s">
        <v>5</v>
      </c>
      <c r="C1" s="109" t="s">
        <v>34</v>
      </c>
      <c r="D1" s="110" t="s">
        <v>35</v>
      </c>
      <c r="E1" s="110" t="s">
        <v>36</v>
      </c>
      <c r="F1" s="110" t="s">
        <v>37</v>
      </c>
      <c r="G1" s="110" t="s">
        <v>38</v>
      </c>
      <c r="H1" s="110" t="s">
        <v>39</v>
      </c>
      <c r="I1" s="111" t="s">
        <v>40</v>
      </c>
      <c r="J1" s="24"/>
    </row>
    <row r="2" spans="1:10" ht="18.95" customHeight="1">
      <c r="A2" s="25" t="s">
        <v>5</v>
      </c>
      <c r="C2" s="26">
        <v>1</v>
      </c>
      <c r="D2" s="26">
        <v>2</v>
      </c>
      <c r="E2" s="26">
        <v>3</v>
      </c>
      <c r="F2" s="26">
        <v>4</v>
      </c>
      <c r="G2" s="26">
        <v>5</v>
      </c>
      <c r="H2" s="26">
        <v>6</v>
      </c>
      <c r="I2" s="26">
        <v>7</v>
      </c>
      <c r="J2" s="25" t="s">
        <v>12</v>
      </c>
    </row>
    <row r="3" spans="1:10" ht="30" customHeight="1">
      <c r="A3" s="115" t="s">
        <v>34</v>
      </c>
      <c r="B3" s="27">
        <v>1</v>
      </c>
      <c r="C3" s="28">
        <v>1</v>
      </c>
      <c r="D3" s="114">
        <v>2</v>
      </c>
      <c r="E3" s="114">
        <v>2</v>
      </c>
      <c r="F3" s="114">
        <v>3</v>
      </c>
      <c r="G3" s="114">
        <v>4</v>
      </c>
      <c r="H3" s="114">
        <v>2</v>
      </c>
      <c r="I3" s="114">
        <v>3</v>
      </c>
      <c r="J3" s="117">
        <f t="shared" ref="J3:J9" si="0">IF(SUMPRODUCT(C3:I3,C$10:I$10)/COUNT(C$10:I$10)&gt;0,SUMPRODUCT(C3:I3,C$10:I$10)/COUNT(C$10:I$10),"")</f>
        <v>0.29268292682926828</v>
      </c>
    </row>
    <row r="4" spans="1:10" ht="30" customHeight="1">
      <c r="A4" s="112" t="s">
        <v>35</v>
      </c>
      <c r="B4" s="27">
        <v>2</v>
      </c>
      <c r="C4" s="30">
        <f>IF(ISNUMBER(+D3),1/D3,"")</f>
        <v>0.5</v>
      </c>
      <c r="D4" s="31">
        <v>1</v>
      </c>
      <c r="E4" s="32">
        <f>IF(OR(ISBLANK($D$3),ISBLANK(E3)),"",E3/$D$3)</f>
        <v>1</v>
      </c>
      <c r="F4" s="32">
        <f>IF(OR(ISBLANK($D$3),ISBLANK(F3)),"",F3/$D$3)</f>
        <v>1.5</v>
      </c>
      <c r="G4" s="32">
        <f>IF(OR(ISBLANK($D$3),ISBLANK(G3)),"",G3/$D$3)</f>
        <v>2</v>
      </c>
      <c r="H4" s="32">
        <f>IF(OR(ISBLANK($D$3),ISBLANK(H3)),"",H3/$D$3)</f>
        <v>1</v>
      </c>
      <c r="I4" s="32">
        <f>IF(OR(ISBLANK($D$3),ISBLANK(I3)),"",I3/$D$3)</f>
        <v>1.5</v>
      </c>
      <c r="J4" s="118">
        <f t="shared" si="0"/>
        <v>0.14634146341463414</v>
      </c>
    </row>
    <row r="5" spans="1:10" ht="30" customHeight="1">
      <c r="A5" s="112" t="s">
        <v>36</v>
      </c>
      <c r="B5" s="27">
        <v>3</v>
      </c>
      <c r="C5" s="30">
        <f>IF(ISNUMBER(+E3),1/E3,"")</f>
        <v>0.5</v>
      </c>
      <c r="D5" s="30">
        <f>IF(ISNUMBER(+E4),1/E4,"")</f>
        <v>1</v>
      </c>
      <c r="E5" s="28">
        <v>1</v>
      </c>
      <c r="F5" s="32">
        <f>IF(OR(ISBLANK($E$3),ISBLANK(F3)),"",F3/$E$3)</f>
        <v>1.5</v>
      </c>
      <c r="G5" s="32">
        <f>IF(OR(ISBLANK($E$3),ISBLANK(G3)),"",G3/$E$3)</f>
        <v>2</v>
      </c>
      <c r="H5" s="32">
        <f>IF(OR(ISBLANK($E$3),ISBLANK(H3)),"",H3/$E$3)</f>
        <v>1</v>
      </c>
      <c r="I5" s="32">
        <f>IF(OR(ISBLANK($E$3),ISBLANK(I3)),"",I3/$E$3)</f>
        <v>1.5</v>
      </c>
      <c r="J5" s="118">
        <f t="shared" si="0"/>
        <v>0.14634146341463414</v>
      </c>
    </row>
    <row r="6" spans="1:10" ht="30" customHeight="1">
      <c r="A6" s="112" t="s">
        <v>37</v>
      </c>
      <c r="B6" s="27">
        <v>4</v>
      </c>
      <c r="C6" s="30">
        <f>IF(ISNUMBER(+F3),1/F3,"")</f>
        <v>0.33333333333333331</v>
      </c>
      <c r="D6" s="30">
        <f>IF(ISNUMBER(+F4),1/F4,"")</f>
        <v>0.66666666666666663</v>
      </c>
      <c r="E6" s="30">
        <f>IF(ISNUMBER(+F5),1/F5,"")</f>
        <v>0.66666666666666663</v>
      </c>
      <c r="F6" s="28">
        <v>1</v>
      </c>
      <c r="G6" s="32">
        <f>IF(OR(ISBLANK($F$3),ISBLANK(G3)),"",G3/$F$3)</f>
        <v>1.3333333333333333</v>
      </c>
      <c r="H6" s="32">
        <f>IF(OR(ISBLANK($F$3),ISBLANK(H3)),"",H3/$F$3)</f>
        <v>0.66666666666666663</v>
      </c>
      <c r="I6" s="32">
        <f>IF(OR(ISBLANK($F$3),ISBLANK(I3)),"",I3/$F$3)</f>
        <v>1</v>
      </c>
      <c r="J6" s="29">
        <f t="shared" si="0"/>
        <v>9.7560975609756087E-2</v>
      </c>
    </row>
    <row r="7" spans="1:10" ht="30" customHeight="1">
      <c r="A7" s="112" t="s">
        <v>38</v>
      </c>
      <c r="B7" s="27">
        <v>5</v>
      </c>
      <c r="C7" s="30">
        <f>IF(ISNUMBER(+G3),1/G3,"")</f>
        <v>0.25</v>
      </c>
      <c r="D7" s="30">
        <f>IF(ISNUMBER(+G4),1/G4,"")</f>
        <v>0.5</v>
      </c>
      <c r="E7" s="30">
        <f>IF(ISNUMBER(+G5),1/G5,"")</f>
        <v>0.5</v>
      </c>
      <c r="F7" s="30">
        <f>IF(ISNUMBER(+G6),1/G6,"")</f>
        <v>0.75</v>
      </c>
      <c r="G7" s="28">
        <v>1</v>
      </c>
      <c r="H7" s="32">
        <f>IF(OR(ISBLANK($G$3),ISBLANK(H3)),"",H3/$G$3)</f>
        <v>0.5</v>
      </c>
      <c r="I7" s="32">
        <f>IF(OR(ISBLANK($G$3),ISBLANK(I3)),"",I3/$G$3)</f>
        <v>0.75</v>
      </c>
      <c r="J7" s="29">
        <f t="shared" si="0"/>
        <v>7.3170731707317069E-2</v>
      </c>
    </row>
    <row r="8" spans="1:10" ht="30" customHeight="1">
      <c r="A8" s="112" t="s">
        <v>39</v>
      </c>
      <c r="B8" s="27">
        <v>6</v>
      </c>
      <c r="C8" s="30">
        <f>IF(ISNUMBER(+H3),1/H3,"")</f>
        <v>0.5</v>
      </c>
      <c r="D8" s="30">
        <f>IF(ISNUMBER(+H4),1/H4,"")</f>
        <v>1</v>
      </c>
      <c r="E8" s="30">
        <f>IF(ISNUMBER(+H5),1/H5,"")</f>
        <v>1</v>
      </c>
      <c r="F8" s="30">
        <f>IF(ISNUMBER(+H6),1/H6,"")</f>
        <v>1.5</v>
      </c>
      <c r="G8" s="30">
        <f>IF(ISNUMBER(+H7),1/H7,"")</f>
        <v>2</v>
      </c>
      <c r="H8" s="28">
        <v>1</v>
      </c>
      <c r="I8" s="32">
        <f>IF(OR(ISBLANK($H$3),ISBLANK(I3)),"",I3/$H$3)</f>
        <v>1.5</v>
      </c>
      <c r="J8" s="118">
        <f t="shared" si="0"/>
        <v>0.14634146341463414</v>
      </c>
    </row>
    <row r="9" spans="1:10" ht="30" customHeight="1" thickBot="1">
      <c r="A9" s="113" t="s">
        <v>40</v>
      </c>
      <c r="B9" s="27">
        <v>7</v>
      </c>
      <c r="C9" s="30">
        <f>IF(ISNUMBER(+I3),1/I3,"")</f>
        <v>0.33333333333333331</v>
      </c>
      <c r="D9" s="30">
        <f>IF(ISNUMBER(+I4),1/I4,"")</f>
        <v>0.66666666666666663</v>
      </c>
      <c r="E9" s="30">
        <f>IF(ISNUMBER(+I5),1/I5,"")</f>
        <v>0.66666666666666663</v>
      </c>
      <c r="F9" s="30">
        <f>IF(ISNUMBER(+I6),1/I6,"")</f>
        <v>1</v>
      </c>
      <c r="G9" s="30">
        <f>IF(ISNUMBER(+I7),1/I7,"")</f>
        <v>1.3333333333333333</v>
      </c>
      <c r="H9" s="30">
        <f>IF(ISNUMBER(+I8),1/I8,"")</f>
        <v>0.66666666666666663</v>
      </c>
      <c r="I9" s="28">
        <v>1</v>
      </c>
      <c r="J9" s="29">
        <f t="shared" si="0"/>
        <v>9.7560975609756087E-2</v>
      </c>
    </row>
    <row r="10" spans="1:10" ht="19.5" customHeight="1">
      <c r="B10" s="33"/>
      <c r="C10" s="46">
        <f t="shared" ref="C10:I10" si="1">IF(SUM(C3:C9)&gt;0,1/SUM(C3:C9),"")</f>
        <v>0.29268292682926828</v>
      </c>
      <c r="D10" s="46">
        <f t="shared" si="1"/>
        <v>0.14634146341463414</v>
      </c>
      <c r="E10" s="46">
        <f t="shared" si="1"/>
        <v>0.14634146341463414</v>
      </c>
      <c r="F10" s="46">
        <f t="shared" si="1"/>
        <v>9.7560975609756101E-2</v>
      </c>
      <c r="G10" s="46">
        <f t="shared" si="1"/>
        <v>7.3170731707317069E-2</v>
      </c>
      <c r="H10" s="46">
        <f t="shared" si="1"/>
        <v>0.14634146341463414</v>
      </c>
      <c r="I10" s="46">
        <f t="shared" si="1"/>
        <v>9.7560975609756101E-2</v>
      </c>
      <c r="J10" s="43">
        <f>SUM(J3:J9)</f>
        <v>0.99999999999999989</v>
      </c>
    </row>
    <row r="11" spans="1:10">
      <c r="H11" s="1"/>
      <c r="I11" s="1"/>
      <c r="J11" s="53" t="s">
        <v>4</v>
      </c>
    </row>
  </sheetData>
  <phoneticPr fontId="10" type="noConversion"/>
  <pageMargins left="0.75" right="0.75" top="1" bottom="1" header="0.5" footer="0.5"/>
  <pageSetup orientation="landscape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P21"/>
  <sheetViews>
    <sheetView workbookViewId="0">
      <selection activeCell="I5" sqref="I5:I8"/>
    </sheetView>
  </sheetViews>
  <sheetFormatPr defaultColWidth="8.85546875" defaultRowHeight="12.75"/>
  <cols>
    <col min="1" max="1" width="32.85546875" customWidth="1"/>
    <col min="2" max="2" width="4.7109375" customWidth="1"/>
    <col min="3" max="9" width="5.42578125" customWidth="1"/>
    <col min="10" max="10" width="7" customWidth="1"/>
    <col min="11" max="14" width="4.7109375" customWidth="1"/>
    <col min="15" max="16" width="8.7109375" customWidth="1"/>
    <col min="17" max="22" width="4.7109375" customWidth="1"/>
    <col min="23" max="23" width="9.42578125" customWidth="1"/>
    <col min="28" max="28" width="12" bestFit="1" customWidth="1"/>
  </cols>
  <sheetData>
    <row r="1" spans="1:16" ht="156.75" customHeight="1" thickBot="1">
      <c r="A1" s="22"/>
      <c r="B1" s="23" t="s">
        <v>5</v>
      </c>
      <c r="C1" s="82" t="str">
        <f>IF(ISBLANK(+A3),"",+A3)</f>
        <v>Accurately Detect Explosives</v>
      </c>
      <c r="D1" s="82" t="str">
        <f>IF(ISBLANK(+A4),"",+A4)</f>
        <v>Reliable</v>
      </c>
      <c r="E1" s="82" t="str">
        <f>IF(ISBLANK(+A5),"",+A5)</f>
        <v>Available</v>
      </c>
      <c r="F1" s="82" t="str">
        <f>IF(ISBLANK(+A6),"",+A6)</f>
        <v>Rugged</v>
      </c>
      <c r="G1" s="82" t="str">
        <f>IF(ISBLANK(+A7),"",+A7)</f>
        <v>Fast search coverage</v>
      </c>
      <c r="H1" s="82" t="str">
        <f>IF(ISBLANK(+A8),"",+A8)</f>
        <v>Rapidly deployable by typical soldier/Marine</v>
      </c>
      <c r="I1" s="82" t="str">
        <f>IF(ISBLANK(+A9),"",+A9)</f>
        <v>Easy to transport</v>
      </c>
      <c r="J1" s="24"/>
    </row>
    <row r="2" spans="1:16" ht="18.95" customHeight="1" thickBot="1">
      <c r="A2" s="25" t="s">
        <v>5</v>
      </c>
      <c r="C2" s="26">
        <v>1</v>
      </c>
      <c r="D2" s="26">
        <v>2</v>
      </c>
      <c r="E2" s="26">
        <v>3</v>
      </c>
      <c r="F2" s="26">
        <v>4</v>
      </c>
      <c r="G2" s="26">
        <v>5</v>
      </c>
      <c r="H2" s="26">
        <v>6</v>
      </c>
      <c r="I2" s="26">
        <v>7</v>
      </c>
      <c r="J2" s="35" t="s">
        <v>12</v>
      </c>
      <c r="O2" s="36" t="s">
        <v>0</v>
      </c>
      <c r="P2" s="37" t="s">
        <v>12</v>
      </c>
    </row>
    <row r="3" spans="1:16" ht="30.6" customHeight="1" thickBot="1">
      <c r="A3" s="120" t="str">
        <f>'Pairwise Quick IED'!A3</f>
        <v>Accurately Detect Explosives</v>
      </c>
      <c r="B3" s="27">
        <v>1</v>
      </c>
      <c r="C3" s="83">
        <v>1</v>
      </c>
      <c r="D3" s="84">
        <f>'Pairwise Quick IED'!D3</f>
        <v>2</v>
      </c>
      <c r="E3" s="84">
        <f>'Pairwise Quick IED'!E3</f>
        <v>2</v>
      </c>
      <c r="F3" s="84">
        <f>'Pairwise Quick IED'!F3</f>
        <v>3</v>
      </c>
      <c r="G3" s="84">
        <f>'Pairwise Quick IED'!G3</f>
        <v>4</v>
      </c>
      <c r="H3" s="84">
        <f>'Pairwise Quick IED'!H3</f>
        <v>2</v>
      </c>
      <c r="I3" s="84">
        <f>'Pairwise Quick IED'!I3</f>
        <v>3</v>
      </c>
      <c r="J3" s="38">
        <f t="shared" ref="J3:J9" si="0">IF(SUMPRODUCT(C3:I3,C$10:I$10)/COUNT(C$10:I$10)&gt;0,SUMPRODUCT(C3:I3,C$10:I$10)/COUNT(C$10:I$10),"")</f>
        <v>0.29268292682926828</v>
      </c>
      <c r="O3" s="39">
        <f>PRODUCT(C3:I3)^(1/7)</f>
        <v>2.2456485239871014</v>
      </c>
      <c r="P3" s="40">
        <f t="shared" ref="P3:P9" si="1">O3/$O$10</f>
        <v>0.29268292682926822</v>
      </c>
    </row>
    <row r="4" spans="1:16" ht="30.6" customHeight="1" thickBot="1">
      <c r="A4" s="120" t="str">
        <f>'Pairwise Quick IED'!A4</f>
        <v>Reliable</v>
      </c>
      <c r="B4" s="27">
        <v>2</v>
      </c>
      <c r="C4" s="85">
        <f>IF(ISNUMBER(+D3),1/D3,"")</f>
        <v>0.5</v>
      </c>
      <c r="D4" s="86">
        <v>1</v>
      </c>
      <c r="E4" s="84">
        <f>'Pairwise Quick IED'!E4</f>
        <v>1</v>
      </c>
      <c r="F4" s="84">
        <f>'Pairwise Quick IED'!F4</f>
        <v>1.5</v>
      </c>
      <c r="G4" s="84">
        <f>'Pairwise Quick IED'!G4</f>
        <v>2</v>
      </c>
      <c r="H4" s="84">
        <f>'Pairwise Quick IED'!H4</f>
        <v>1</v>
      </c>
      <c r="I4" s="84">
        <f>'Pairwise Quick IED'!I4</f>
        <v>1.5</v>
      </c>
      <c r="J4" s="41">
        <f t="shared" si="0"/>
        <v>0.14634146341463414</v>
      </c>
      <c r="O4" s="39">
        <f t="shared" ref="O4:O9" si="2">PRODUCT(C4:I4)^(1/7)</f>
        <v>1.1228242619935509</v>
      </c>
      <c r="P4" s="42">
        <f t="shared" si="1"/>
        <v>0.14634146341463414</v>
      </c>
    </row>
    <row r="5" spans="1:16" ht="30.6" customHeight="1" thickBot="1">
      <c r="A5" s="120" t="str">
        <f>'Pairwise Quick IED'!A5</f>
        <v>Available</v>
      </c>
      <c r="B5" s="27">
        <v>3</v>
      </c>
      <c r="C5" s="85">
        <f>IF(ISNUMBER(+E3),1/E3,"")</f>
        <v>0.5</v>
      </c>
      <c r="D5" s="85">
        <f>IF(ISNUMBER(+E4),1/E4,"")</f>
        <v>1</v>
      </c>
      <c r="E5" s="83">
        <v>1</v>
      </c>
      <c r="F5" s="84">
        <f>'Pairwise Quick IED'!F5</f>
        <v>1.5</v>
      </c>
      <c r="G5" s="84">
        <f>'Pairwise Quick IED'!G5</f>
        <v>2</v>
      </c>
      <c r="H5" s="84">
        <f>'Pairwise Quick IED'!H5</f>
        <v>1</v>
      </c>
      <c r="I5" s="84">
        <f>'Pairwise Quick IED'!I5</f>
        <v>1.5</v>
      </c>
      <c r="J5" s="41">
        <f t="shared" si="0"/>
        <v>0.14634146341463414</v>
      </c>
      <c r="O5" s="39">
        <f t="shared" si="2"/>
        <v>1.1228242619935509</v>
      </c>
      <c r="P5" s="42">
        <f t="shared" si="1"/>
        <v>0.14634146341463414</v>
      </c>
    </row>
    <row r="6" spans="1:16" ht="30.6" customHeight="1" thickBot="1">
      <c r="A6" s="120" t="str">
        <f>'Pairwise Quick IED'!A6</f>
        <v>Rugged</v>
      </c>
      <c r="B6" s="27">
        <v>4</v>
      </c>
      <c r="C6" s="85">
        <f>IF(ISNUMBER(+F3),1/F3,"")</f>
        <v>0.33333333333333331</v>
      </c>
      <c r="D6" s="85">
        <f>IF(ISNUMBER(+F4),1/F4,"")</f>
        <v>0.66666666666666663</v>
      </c>
      <c r="E6" s="85">
        <f>IF(ISNUMBER(+F5),1/F5,"")</f>
        <v>0.66666666666666663</v>
      </c>
      <c r="F6" s="83">
        <v>1</v>
      </c>
      <c r="G6" s="84">
        <f>'Pairwise Quick IED'!G6</f>
        <v>1.3333333333333333</v>
      </c>
      <c r="H6" s="84">
        <f>'Pairwise Quick IED'!H6</f>
        <v>0.66666666666666663</v>
      </c>
      <c r="I6" s="84">
        <f>'Pairwise Quick IED'!I6</f>
        <v>1</v>
      </c>
      <c r="J6" s="41">
        <f t="shared" si="0"/>
        <v>9.7560975609756087E-2</v>
      </c>
      <c r="O6" s="39">
        <f t="shared" si="2"/>
        <v>0.74854950799570052</v>
      </c>
      <c r="P6" s="42">
        <f t="shared" si="1"/>
        <v>9.7560975609756087E-2</v>
      </c>
    </row>
    <row r="7" spans="1:16" ht="30.6" customHeight="1" thickBot="1">
      <c r="A7" s="120" t="str">
        <f>'Pairwise Quick IED'!A7</f>
        <v>Fast search coverage</v>
      </c>
      <c r="B7" s="27">
        <v>5</v>
      </c>
      <c r="C7" s="85">
        <f>IF(ISNUMBER(+G3),1/G3,"")</f>
        <v>0.25</v>
      </c>
      <c r="D7" s="85">
        <f>IF(ISNUMBER(+G4),1/G4,"")</f>
        <v>0.5</v>
      </c>
      <c r="E7" s="85">
        <f>IF(ISNUMBER(+G5),1/G5,"")</f>
        <v>0.5</v>
      </c>
      <c r="F7" s="85">
        <f>IF(ISNUMBER(+G6),1/G6,"")</f>
        <v>0.75</v>
      </c>
      <c r="G7" s="83">
        <v>1</v>
      </c>
      <c r="H7" s="84">
        <f>'Pairwise Quick IED'!H7</f>
        <v>0.5</v>
      </c>
      <c r="I7" s="84">
        <f>'Pairwise Quick IED'!I7</f>
        <v>0.75</v>
      </c>
      <c r="J7" s="41">
        <f t="shared" si="0"/>
        <v>7.3170731707317069E-2</v>
      </c>
      <c r="O7" s="39">
        <f t="shared" si="2"/>
        <v>0.56141213099677545</v>
      </c>
      <c r="P7" s="42">
        <f t="shared" si="1"/>
        <v>7.3170731707317069E-2</v>
      </c>
    </row>
    <row r="8" spans="1:16" ht="30.6" customHeight="1" thickBot="1">
      <c r="A8" s="120" t="str">
        <f>'Pairwise Quick IED'!A8</f>
        <v>Rapidly deployable by typical soldier/Marine</v>
      </c>
      <c r="B8" s="27">
        <v>6</v>
      </c>
      <c r="C8" s="85">
        <f>IF(ISNUMBER(+H3),1/H3,"")</f>
        <v>0.5</v>
      </c>
      <c r="D8" s="85">
        <f>IF(ISNUMBER(+H4),1/H4,"")</f>
        <v>1</v>
      </c>
      <c r="E8" s="85">
        <f>IF(ISNUMBER(+H5),1/H5,"")</f>
        <v>1</v>
      </c>
      <c r="F8" s="85">
        <f>IF(ISNUMBER(+H6),1/H6,"")</f>
        <v>1.5</v>
      </c>
      <c r="G8" s="85">
        <f>IF(ISNUMBER(+H7),1/H7,"")</f>
        <v>2</v>
      </c>
      <c r="H8" s="83">
        <v>1</v>
      </c>
      <c r="I8" s="84">
        <f>'Pairwise Quick IED'!I8</f>
        <v>1.5</v>
      </c>
      <c r="J8" s="41">
        <f t="shared" si="0"/>
        <v>0.14634146341463414</v>
      </c>
      <c r="O8" s="39">
        <f t="shared" si="2"/>
        <v>1.1228242619935509</v>
      </c>
      <c r="P8" s="42">
        <f t="shared" si="1"/>
        <v>0.14634146341463414</v>
      </c>
    </row>
    <row r="9" spans="1:16" ht="30.6" customHeight="1">
      <c r="A9" s="120" t="str">
        <f>'Pairwise Quick IED'!A9</f>
        <v>Easy to transport</v>
      </c>
      <c r="B9" s="27">
        <v>7</v>
      </c>
      <c r="C9" s="85">
        <f>IF(ISNUMBER(+I3),1/I3,"")</f>
        <v>0.33333333333333331</v>
      </c>
      <c r="D9" s="85">
        <f>IF(ISNUMBER(+I4),1/I4,"")</f>
        <v>0.66666666666666663</v>
      </c>
      <c r="E9" s="85">
        <f>IF(ISNUMBER(+I5),1/I5,"")</f>
        <v>0.66666666666666663</v>
      </c>
      <c r="F9" s="85">
        <f>IF(ISNUMBER(+I6),1/I6,"")</f>
        <v>1</v>
      </c>
      <c r="G9" s="85">
        <f>IF(ISNUMBER(+I7),1/I7,"")</f>
        <v>1.3333333333333333</v>
      </c>
      <c r="H9" s="85">
        <f>IF(ISNUMBER(+I8),1/I8,"")</f>
        <v>0.66666666666666663</v>
      </c>
      <c r="I9" s="83">
        <v>1</v>
      </c>
      <c r="J9" s="41">
        <f t="shared" si="0"/>
        <v>9.7560975609756087E-2</v>
      </c>
      <c r="O9" s="39">
        <f t="shared" si="2"/>
        <v>0.74854950799570052</v>
      </c>
      <c r="P9" s="42">
        <f t="shared" si="1"/>
        <v>9.7560975609756087E-2</v>
      </c>
    </row>
    <row r="10" spans="1:16" ht="19.5" customHeight="1" thickBot="1">
      <c r="B10" s="33"/>
      <c r="C10" s="3">
        <f t="shared" ref="C10:I10" si="3">IF(SUM(C3:C9)&gt;0,1/SUM(C3:C9),"")</f>
        <v>0.29268292682926828</v>
      </c>
      <c r="D10" s="3">
        <f t="shared" si="3"/>
        <v>0.14634146341463414</v>
      </c>
      <c r="E10" s="3">
        <f t="shared" si="3"/>
        <v>0.14634146341463414</v>
      </c>
      <c r="F10" s="3">
        <f t="shared" si="3"/>
        <v>9.7560975609756101E-2</v>
      </c>
      <c r="G10" s="3">
        <f t="shared" si="3"/>
        <v>7.3170731707317069E-2</v>
      </c>
      <c r="H10" s="3">
        <f t="shared" si="3"/>
        <v>0.14634146341463414</v>
      </c>
      <c r="I10" s="3">
        <f t="shared" si="3"/>
        <v>9.7560975609756101E-2</v>
      </c>
      <c r="J10" s="5">
        <f>SUM(J3:J9)</f>
        <v>0.99999999999999989</v>
      </c>
      <c r="O10" s="43">
        <f>SUM(O3:O9)</f>
        <v>7.672632456955931</v>
      </c>
      <c r="P10" s="43">
        <f>SUM(P3:P9)</f>
        <v>0.99999999999999989</v>
      </c>
    </row>
    <row r="11" spans="1:16" ht="13.5" thickBot="1">
      <c r="A11" s="44" t="s">
        <v>16</v>
      </c>
      <c r="B11" s="45">
        <v>7</v>
      </c>
      <c r="H11" s="1"/>
      <c r="I11" s="1"/>
      <c r="J11" t="s">
        <v>4</v>
      </c>
    </row>
    <row r="12" spans="1:16">
      <c r="C12" s="3">
        <f t="shared" ref="C12:I12" si="4">SUM(C3:C9)</f>
        <v>3.416666666666667</v>
      </c>
      <c r="D12" s="3">
        <f t="shared" si="4"/>
        <v>6.8333333333333339</v>
      </c>
      <c r="E12" s="3">
        <f t="shared" si="4"/>
        <v>6.8333333333333339</v>
      </c>
      <c r="F12" s="3">
        <f t="shared" si="4"/>
        <v>10.25</v>
      </c>
      <c r="G12" s="3">
        <f t="shared" si="4"/>
        <v>13.666666666666668</v>
      </c>
      <c r="H12" s="3">
        <f t="shared" si="4"/>
        <v>6.8333333333333339</v>
      </c>
      <c r="I12" s="3">
        <f t="shared" si="4"/>
        <v>10.25</v>
      </c>
    </row>
    <row r="13" spans="1:16">
      <c r="C13" s="46">
        <f>C12*$P3</f>
        <v>0.99999999999999989</v>
      </c>
      <c r="D13" s="46">
        <f>D12*$P4</f>
        <v>1</v>
      </c>
      <c r="E13" s="46">
        <f>E12*$P5</f>
        <v>1</v>
      </c>
      <c r="F13" s="46">
        <f>F12*$P6</f>
        <v>0.99999999999999989</v>
      </c>
      <c r="G13" s="46">
        <f>G12*$P7</f>
        <v>1</v>
      </c>
      <c r="H13" s="46">
        <f>H12*$P8</f>
        <v>1</v>
      </c>
      <c r="I13" s="46">
        <f>I12*$P9</f>
        <v>0.99999999999999989</v>
      </c>
      <c r="J13">
        <f>SUM(C13:I13)</f>
        <v>7</v>
      </c>
    </row>
    <row r="14" spans="1:16" ht="13.5" thickBot="1"/>
    <row r="15" spans="1:16" ht="13.5" thickBot="1">
      <c r="A15" s="47" t="s">
        <v>19</v>
      </c>
      <c r="B15" s="48">
        <f>B11</f>
        <v>7</v>
      </c>
      <c r="I15" t="s">
        <v>13</v>
      </c>
      <c r="J15" s="2">
        <f>(J13-B11)/(B11-1)</f>
        <v>0</v>
      </c>
      <c r="K15" t="s">
        <v>3</v>
      </c>
    </row>
    <row r="16" spans="1:16">
      <c r="I16" t="s">
        <v>14</v>
      </c>
      <c r="J16" s="2">
        <f>J15/H19</f>
        <v>0</v>
      </c>
      <c r="K16" t="s">
        <v>17</v>
      </c>
    </row>
    <row r="17" spans="1:13" ht="13.5" thickBot="1">
      <c r="B17" t="s">
        <v>18</v>
      </c>
    </row>
    <row r="18" spans="1:13" ht="13.5" thickBot="1">
      <c r="A18" s="49" t="s">
        <v>15</v>
      </c>
      <c r="B18" s="8">
        <v>1</v>
      </c>
      <c r="C18" s="9">
        <v>2</v>
      </c>
      <c r="D18" s="9">
        <v>3</v>
      </c>
      <c r="E18" s="9">
        <v>4</v>
      </c>
      <c r="F18" s="9">
        <v>5</v>
      </c>
      <c r="G18" s="9">
        <v>6</v>
      </c>
      <c r="H18" s="9">
        <v>7</v>
      </c>
      <c r="J18" s="50"/>
      <c r="K18" s="51" t="s">
        <v>1</v>
      </c>
    </row>
    <row r="19" spans="1:13" ht="13.5" thickBot="1">
      <c r="B19" s="6">
        <v>0</v>
      </c>
      <c r="C19" s="7">
        <v>0</v>
      </c>
      <c r="D19" s="7">
        <v>0.57999999999999996</v>
      </c>
      <c r="E19" s="7">
        <v>0.9</v>
      </c>
      <c r="F19" s="7">
        <v>1.1200000000000001</v>
      </c>
      <c r="G19" s="7">
        <v>1.24</v>
      </c>
      <c r="H19" s="7">
        <v>1.32</v>
      </c>
      <c r="K19" s="51" t="s">
        <v>2</v>
      </c>
    </row>
    <row r="20" spans="1:13" ht="13.5" thickBot="1"/>
    <row r="21" spans="1:13" ht="13.5" thickBot="1">
      <c r="L21" s="52"/>
      <c r="M21" s="51" t="s">
        <v>20</v>
      </c>
    </row>
  </sheetData>
  <phoneticPr fontId="10" type="noConversion"/>
  <pageMargins left="0.75" right="0.75" top="1" bottom="1" header="0.5" footer="0.5"/>
  <pageSetup scale="86" orientation="landscape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O50"/>
  <sheetViews>
    <sheetView workbookViewId="0">
      <selection activeCell="D2" sqref="D2"/>
    </sheetView>
  </sheetViews>
  <sheetFormatPr defaultColWidth="8.85546875" defaultRowHeight="12.75"/>
  <cols>
    <col min="1" max="1" width="48.42578125" customWidth="1"/>
    <col min="2" max="3" width="7.7109375" customWidth="1"/>
    <col min="4" max="10" width="5.7109375" customWidth="1"/>
    <col min="11" max="11" width="6.7109375" customWidth="1"/>
    <col min="12" max="12" width="5.7109375" customWidth="1"/>
    <col min="13" max="13" width="9.42578125" customWidth="1"/>
  </cols>
  <sheetData>
    <row r="1" spans="1:15" ht="15.75" thickBot="1">
      <c r="A1" s="11"/>
      <c r="B1" s="11"/>
      <c r="C1" s="11"/>
      <c r="D1" s="122" t="s">
        <v>23</v>
      </c>
      <c r="E1" s="122"/>
      <c r="F1" s="122"/>
      <c r="G1" s="122"/>
      <c r="H1" s="122"/>
      <c r="I1" s="122"/>
      <c r="J1" s="122"/>
      <c r="K1" s="122"/>
      <c r="L1" s="122"/>
      <c r="M1" s="11"/>
      <c r="N1" s="11"/>
      <c r="O1" s="11"/>
    </row>
    <row r="2" spans="1:15" s="4" customFormat="1" ht="141" customHeight="1">
      <c r="A2" s="10"/>
      <c r="B2" s="10"/>
      <c r="C2" s="10"/>
      <c r="D2" s="87" t="s">
        <v>46</v>
      </c>
      <c r="E2" s="88" t="s">
        <v>47</v>
      </c>
      <c r="F2" s="88" t="s">
        <v>48</v>
      </c>
      <c r="G2" s="88" t="s">
        <v>21</v>
      </c>
      <c r="H2" s="88" t="s">
        <v>49</v>
      </c>
      <c r="I2" s="88" t="s">
        <v>50</v>
      </c>
      <c r="J2" s="88" t="s">
        <v>51</v>
      </c>
      <c r="K2" s="88" t="s">
        <v>53</v>
      </c>
      <c r="L2" s="88" t="s">
        <v>52</v>
      </c>
      <c r="M2" s="10"/>
      <c r="N2" s="10"/>
      <c r="O2" s="10"/>
    </row>
    <row r="3" spans="1:15" s="4" customFormat="1" ht="66" customHeight="1" thickBot="1">
      <c r="A3" s="21" t="s">
        <v>11</v>
      </c>
      <c r="B3" s="69" t="s">
        <v>21</v>
      </c>
      <c r="D3" s="70"/>
      <c r="E3" s="71"/>
      <c r="F3" s="71"/>
      <c r="G3" s="71"/>
      <c r="H3" s="71"/>
      <c r="I3" s="71"/>
      <c r="J3" s="71"/>
      <c r="K3" s="71"/>
      <c r="L3" s="71"/>
      <c r="M3" s="10"/>
      <c r="N3" s="10"/>
      <c r="O3" s="10"/>
    </row>
    <row r="4" spans="1:15" ht="18.600000000000001" customHeight="1" thickBot="1">
      <c r="A4" s="119" t="str">
        <f>'Pairwise Quick IED'!A3</f>
        <v>Accurately Detect Explosives</v>
      </c>
      <c r="B4" s="95">
        <f>'Pairwise INCOSE HB IED'!P3</f>
        <v>0.29268292682926822</v>
      </c>
      <c r="C4" s="94">
        <f>B4/SUM(B4:B10)</f>
        <v>0.29268292682926828</v>
      </c>
      <c r="D4" s="92">
        <v>3</v>
      </c>
      <c r="E4" s="72">
        <v>3</v>
      </c>
      <c r="F4" s="72"/>
      <c r="G4" s="72"/>
      <c r="H4" s="72"/>
      <c r="I4" s="72"/>
      <c r="J4" s="72"/>
      <c r="K4" s="72"/>
      <c r="L4" s="72"/>
      <c r="M4" s="11"/>
      <c r="N4" s="11"/>
      <c r="O4" s="11"/>
    </row>
    <row r="5" spans="1:15" ht="18" customHeight="1" thickBot="1">
      <c r="A5" s="119" t="str">
        <f>'Pairwise Quick IED'!A4</f>
        <v>Reliable</v>
      </c>
      <c r="B5" s="95">
        <f>'Pairwise INCOSE HB IED'!P4</f>
        <v>0.14634146341463414</v>
      </c>
      <c r="C5" s="94">
        <f>B5/SUM(B4:B10)</f>
        <v>0.14634146341463417</v>
      </c>
      <c r="D5" s="92">
        <v>9</v>
      </c>
      <c r="E5" s="72">
        <v>3</v>
      </c>
      <c r="F5" s="72"/>
      <c r="G5" s="72"/>
      <c r="H5" s="72"/>
      <c r="I5" s="72"/>
      <c r="J5" s="72"/>
      <c r="K5" s="72"/>
      <c r="L5" s="72"/>
      <c r="M5" s="11"/>
      <c r="N5" s="11"/>
      <c r="O5" s="11"/>
    </row>
    <row r="6" spans="1:15" ht="18.600000000000001" customHeight="1" thickBot="1">
      <c r="A6" s="119" t="str">
        <f>'Pairwise Quick IED'!A5</f>
        <v>Available</v>
      </c>
      <c r="B6" s="95">
        <f>'Pairwise INCOSE HB IED'!P5</f>
        <v>0.14634146341463414</v>
      </c>
      <c r="C6" s="94">
        <f>B6/SUM(B4:B10)</f>
        <v>0.14634146341463417</v>
      </c>
      <c r="D6" s="92">
        <v>3</v>
      </c>
      <c r="E6" s="72">
        <v>9</v>
      </c>
      <c r="F6" s="72"/>
      <c r="G6" s="72"/>
      <c r="H6" s="72">
        <v>3</v>
      </c>
      <c r="I6" s="72"/>
      <c r="J6" s="72">
        <v>1</v>
      </c>
      <c r="K6" s="72"/>
      <c r="L6" s="72"/>
      <c r="M6" s="11"/>
      <c r="N6" s="11"/>
      <c r="O6" s="11"/>
    </row>
    <row r="7" spans="1:15" ht="18.600000000000001" customHeight="1" thickBot="1">
      <c r="A7" s="119" t="str">
        <f>'Pairwise Quick IED'!A6</f>
        <v>Rugged</v>
      </c>
      <c r="B7" s="95">
        <f>'Pairwise INCOSE HB IED'!P6</f>
        <v>9.7560975609756087E-2</v>
      </c>
      <c r="C7" s="94">
        <f>B7/SUM(B4:B10)</f>
        <v>9.7560975609756101E-2</v>
      </c>
      <c r="D7" s="92">
        <v>3</v>
      </c>
      <c r="E7" s="72"/>
      <c r="F7" s="72"/>
      <c r="G7" s="72"/>
      <c r="H7" s="72"/>
      <c r="I7" s="72"/>
      <c r="J7" s="72"/>
      <c r="K7" s="73"/>
      <c r="L7" s="72"/>
      <c r="M7" s="11"/>
      <c r="N7" s="11"/>
      <c r="O7" s="11"/>
    </row>
    <row r="8" spans="1:15" ht="18" customHeight="1" thickBot="1">
      <c r="A8" s="119" t="str">
        <f>'Pairwise Quick IED'!A7</f>
        <v>Fast search coverage</v>
      </c>
      <c r="B8" s="95">
        <f>'Pairwise INCOSE HB IED'!P7</f>
        <v>7.3170731707317069E-2</v>
      </c>
      <c r="C8" s="94">
        <f>B8/SUM(B4:B10)</f>
        <v>7.3170731707317083E-2</v>
      </c>
      <c r="D8" s="92"/>
      <c r="E8" s="72">
        <v>1</v>
      </c>
      <c r="F8" s="72"/>
      <c r="G8" s="72"/>
      <c r="H8" s="72"/>
      <c r="I8" s="72">
        <v>9</v>
      </c>
      <c r="J8" s="72">
        <v>1</v>
      </c>
      <c r="K8" s="72"/>
      <c r="L8" s="72"/>
      <c r="M8" s="11"/>
      <c r="N8" s="11"/>
      <c r="O8" s="11"/>
    </row>
    <row r="9" spans="1:15" ht="18.600000000000001" customHeight="1" thickBot="1">
      <c r="A9" s="119" t="str">
        <f>'Pairwise Quick IED'!A8</f>
        <v>Rapidly deployable by typical soldier/Marine</v>
      </c>
      <c r="B9" s="95">
        <f>'Pairwise INCOSE HB IED'!P8</f>
        <v>0.14634146341463414</v>
      </c>
      <c r="C9" s="94">
        <f>B9/SUM(B4:B10)</f>
        <v>0.14634146341463417</v>
      </c>
      <c r="D9" s="92"/>
      <c r="E9" s="72">
        <v>1</v>
      </c>
      <c r="F9" s="72"/>
      <c r="G9" s="72">
        <v>3</v>
      </c>
      <c r="H9" s="72">
        <v>1</v>
      </c>
      <c r="I9" s="72"/>
      <c r="J9" s="72">
        <v>9</v>
      </c>
      <c r="K9" s="72"/>
      <c r="L9" s="72">
        <v>3</v>
      </c>
      <c r="M9" s="11"/>
      <c r="N9" s="11"/>
      <c r="O9" s="11"/>
    </row>
    <row r="10" spans="1:15" ht="18.600000000000001" customHeight="1" thickBot="1">
      <c r="A10" s="119" t="str">
        <f>'Pairwise Quick IED'!A9</f>
        <v>Easy to transport</v>
      </c>
      <c r="B10" s="95">
        <f>'Pairwise INCOSE HB IED'!P9</f>
        <v>9.7560975609756087E-2</v>
      </c>
      <c r="C10" s="94">
        <f>B10/SUM(B4:B10)</f>
        <v>9.7560975609756101E-2</v>
      </c>
      <c r="D10" s="93"/>
      <c r="E10" s="17"/>
      <c r="F10" s="17"/>
      <c r="G10" s="17">
        <v>9</v>
      </c>
      <c r="H10" s="17"/>
      <c r="I10" s="17"/>
      <c r="J10" s="17"/>
      <c r="K10" s="17">
        <v>9</v>
      </c>
      <c r="L10" s="17"/>
      <c r="M10" s="11"/>
      <c r="N10" s="11"/>
      <c r="O10" s="11"/>
    </row>
    <row r="11" spans="1:15" ht="18.600000000000001" customHeight="1" thickBot="1">
      <c r="A11" s="20" t="s">
        <v>10</v>
      </c>
      <c r="B11" s="74">
        <f>SUM(B4:B10)</f>
        <v>0.99999999999999989</v>
      </c>
      <c r="C11" s="34">
        <f>SUM(B4:B10)</f>
        <v>0.99999999999999989</v>
      </c>
      <c r="D11" s="19"/>
      <c r="E11" s="19"/>
      <c r="F11" s="19"/>
      <c r="G11" s="19"/>
      <c r="H11" s="19"/>
      <c r="I11" s="19"/>
      <c r="J11" s="19"/>
      <c r="K11" s="19"/>
      <c r="L11" s="19"/>
      <c r="M11" s="11"/>
      <c r="N11" s="11"/>
      <c r="O11" s="11"/>
    </row>
    <row r="12" spans="1:15" ht="18.600000000000001" customHeight="1">
      <c r="A12" s="13" t="s">
        <v>24</v>
      </c>
      <c r="B12" s="13"/>
      <c r="C12" s="12"/>
      <c r="D12" s="14">
        <v>0.95</v>
      </c>
      <c r="E12" s="15">
        <v>0.9</v>
      </c>
      <c r="F12" s="15" t="s">
        <v>55</v>
      </c>
      <c r="G12" s="15">
        <v>14</v>
      </c>
      <c r="H12" s="15">
        <v>30</v>
      </c>
      <c r="I12" s="15">
        <v>3</v>
      </c>
      <c r="J12" s="15">
        <v>5</v>
      </c>
      <c r="K12" s="15">
        <v>120</v>
      </c>
      <c r="L12" s="90">
        <v>1</v>
      </c>
      <c r="M12" s="11"/>
      <c r="N12" s="11"/>
      <c r="O12" s="11"/>
    </row>
    <row r="13" spans="1:15" ht="18.600000000000001" customHeight="1" thickBot="1">
      <c r="A13" s="13" t="s">
        <v>9</v>
      </c>
      <c r="B13" s="13"/>
      <c r="C13" s="12"/>
      <c r="D13" s="16">
        <v>0.9</v>
      </c>
      <c r="E13" s="17">
        <v>0.8</v>
      </c>
      <c r="F13" s="17" t="s">
        <v>54</v>
      </c>
      <c r="G13" s="17">
        <v>18</v>
      </c>
      <c r="H13" s="17">
        <v>60</v>
      </c>
      <c r="I13" s="17">
        <v>5</v>
      </c>
      <c r="J13" s="17">
        <v>10</v>
      </c>
      <c r="K13" s="89">
        <v>216</v>
      </c>
      <c r="L13" s="91">
        <v>2</v>
      </c>
      <c r="M13" s="11"/>
      <c r="N13" s="11"/>
      <c r="O13" s="11"/>
    </row>
    <row r="14" spans="1:15" ht="18.600000000000001" customHeight="1" thickBot="1">
      <c r="A14" s="13"/>
      <c r="B14" s="13"/>
      <c r="C14" s="12"/>
      <c r="D14" s="19"/>
      <c r="E14" s="19"/>
      <c r="F14" s="19"/>
      <c r="G14" s="19"/>
      <c r="H14" s="19"/>
      <c r="I14" s="19"/>
      <c r="J14" s="19"/>
      <c r="K14" s="19"/>
      <c r="L14" s="19"/>
      <c r="M14" s="11"/>
      <c r="N14" s="11"/>
      <c r="O14" s="11"/>
    </row>
    <row r="15" spans="1:15" ht="18.600000000000001" customHeight="1">
      <c r="A15" s="18" t="s">
        <v>7</v>
      </c>
      <c r="B15" s="18"/>
      <c r="C15" s="11"/>
      <c r="D15" s="75">
        <f t="shared" ref="D15:L15" si="0">SUMPRODUCT(D4:D10,$C4:$C10)</f>
        <v>2.9268292682926829</v>
      </c>
      <c r="E15" s="76">
        <f t="shared" si="0"/>
        <v>2.8536585365853662</v>
      </c>
      <c r="F15" s="76">
        <f t="shared" si="0"/>
        <v>0</v>
      </c>
      <c r="G15" s="76">
        <f t="shared" si="0"/>
        <v>1.3170731707317074</v>
      </c>
      <c r="H15" s="76">
        <f t="shared" si="0"/>
        <v>0.58536585365853666</v>
      </c>
      <c r="I15" s="76">
        <f t="shared" si="0"/>
        <v>0.6585365853658538</v>
      </c>
      <c r="J15" s="76">
        <f t="shared" si="0"/>
        <v>1.5365853658536588</v>
      </c>
      <c r="K15" s="76">
        <f t="shared" si="0"/>
        <v>0.87804878048780488</v>
      </c>
      <c r="L15" s="76">
        <f t="shared" si="0"/>
        <v>0.4390243902439025</v>
      </c>
      <c r="M15" s="77">
        <f>SUM(D15:L15)</f>
        <v>11.195121951219514</v>
      </c>
      <c r="N15" s="11"/>
      <c r="O15" s="11"/>
    </row>
    <row r="16" spans="1:15" ht="18.600000000000001" customHeight="1" thickBot="1">
      <c r="A16" s="18" t="s">
        <v>8</v>
      </c>
      <c r="B16" s="18"/>
      <c r="C16" s="11"/>
      <c r="D16" s="78">
        <f t="shared" ref="D16:L16" si="1">D15/$M$15</f>
        <v>0.26143790849673199</v>
      </c>
      <c r="E16" s="79">
        <f t="shared" si="1"/>
        <v>0.25490196078431371</v>
      </c>
      <c r="F16" s="79">
        <f t="shared" si="1"/>
        <v>0</v>
      </c>
      <c r="G16" s="79">
        <f t="shared" si="1"/>
        <v>0.1176470588235294</v>
      </c>
      <c r="H16" s="79">
        <f t="shared" si="1"/>
        <v>5.22875816993464E-2</v>
      </c>
      <c r="I16" s="79">
        <f t="shared" si="1"/>
        <v>5.8823529411764705E-2</v>
      </c>
      <c r="J16" s="79">
        <f t="shared" si="1"/>
        <v>0.13725490196078433</v>
      </c>
      <c r="K16" s="79">
        <f t="shared" si="1"/>
        <v>7.8431372549019593E-2</v>
      </c>
      <c r="L16" s="79">
        <f t="shared" si="1"/>
        <v>3.9215686274509803E-2</v>
      </c>
      <c r="M16" s="80">
        <f>SUM(D16:L16)</f>
        <v>0.99999999999999989</v>
      </c>
      <c r="O16" s="11"/>
    </row>
    <row r="17" spans="1:1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81" t="s">
        <v>4</v>
      </c>
      <c r="N17" s="11"/>
      <c r="O17" s="11"/>
    </row>
    <row r="18" spans="1:1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</row>
    <row r="19" spans="1:1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</row>
    <row r="20" spans="1:1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</row>
    <row r="21" spans="1:1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</row>
    <row r="22" spans="1:1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3" spans="1:1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</row>
    <row r="24" spans="1:1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</row>
    <row r="25" spans="1:15"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6" spans="1:1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spans="1:1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</row>
    <row r="28" spans="1:1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</row>
    <row r="29" spans="1:1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1:1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</row>
    <row r="31" spans="1:1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</row>
    <row r="32" spans="1:1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</row>
    <row r="33" spans="1:1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</row>
    <row r="34" spans="1:1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</row>
    <row r="35" spans="1:1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</row>
    <row r="36" spans="1:1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</row>
    <row r="37" spans="1:1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</row>
    <row r="38" spans="1:1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</row>
    <row r="39" spans="1:1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</row>
    <row r="40" spans="1:1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</row>
    <row r="41" spans="1:1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</row>
    <row r="42" spans="1:1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</row>
    <row r="43" spans="1:1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</row>
    <row r="44" spans="1:1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</row>
    <row r="45" spans="1:1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</row>
    <row r="46" spans="1:1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</row>
    <row r="47" spans="1:1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</row>
    <row r="48" spans="1:1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</row>
    <row r="49" spans="1:1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</row>
    <row r="50" spans="1:1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</row>
  </sheetData>
  <mergeCells count="1">
    <mergeCell ref="D1:L1"/>
  </mergeCells>
  <phoneticPr fontId="10" type="noConversion"/>
  <pageMargins left="0.75" right="0.75" top="1" bottom="1" header="0.5" footer="0.5"/>
  <pageSetup scale="76" orientation="landscape" horizontalDpi="200" verticalDpi="200" r:id="rId1"/>
  <headerFooter alignWithMargins="0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O52"/>
  <sheetViews>
    <sheetView zoomScaleNormal="100" workbookViewId="0">
      <selection activeCell="H13" sqref="H13"/>
    </sheetView>
  </sheetViews>
  <sheetFormatPr defaultColWidth="8.85546875" defaultRowHeight="12.75"/>
  <cols>
    <col min="1" max="1" width="48.42578125" customWidth="1"/>
    <col min="2" max="3" width="7.7109375" customWidth="1"/>
    <col min="4" max="10" width="5.7109375" customWidth="1"/>
    <col min="11" max="11" width="6.7109375" customWidth="1"/>
    <col min="12" max="12" width="5.7109375" customWidth="1"/>
    <col min="13" max="13" width="9.42578125" customWidth="1"/>
  </cols>
  <sheetData>
    <row r="1" spans="1:15" ht="15.75" thickBot="1">
      <c r="A1" s="11"/>
      <c r="B1" s="11"/>
      <c r="C1" s="11"/>
      <c r="D1" s="122" t="s">
        <v>42</v>
      </c>
      <c r="E1" s="122"/>
      <c r="F1" s="122"/>
      <c r="G1" s="122"/>
      <c r="H1" s="122"/>
      <c r="I1" s="122"/>
      <c r="J1" s="122"/>
      <c r="K1" s="122"/>
      <c r="L1" s="122"/>
      <c r="M1" s="11"/>
      <c r="N1" s="11"/>
      <c r="O1" s="11"/>
    </row>
    <row r="2" spans="1:15" s="4" customFormat="1" ht="141" customHeight="1">
      <c r="A2" s="10"/>
      <c r="B2" s="10"/>
      <c r="C2" s="10"/>
      <c r="D2" s="87" t="s">
        <v>56</v>
      </c>
      <c r="E2" s="88" t="s">
        <v>57</v>
      </c>
      <c r="F2" s="88" t="s">
        <v>58</v>
      </c>
      <c r="G2" s="88" t="s">
        <v>60</v>
      </c>
      <c r="H2" s="88" t="s">
        <v>69</v>
      </c>
      <c r="I2" s="88" t="s">
        <v>59</v>
      </c>
      <c r="J2" s="88" t="s">
        <v>63</v>
      </c>
      <c r="K2" s="88" t="s">
        <v>61</v>
      </c>
      <c r="L2" s="88" t="s">
        <v>62</v>
      </c>
      <c r="M2" s="10"/>
      <c r="N2" s="10"/>
      <c r="O2" s="10"/>
    </row>
    <row r="3" spans="1:15" s="4" customFormat="1" ht="66" customHeight="1" thickBot="1">
      <c r="A3" s="21" t="s">
        <v>43</v>
      </c>
      <c r="B3" s="69" t="s">
        <v>21</v>
      </c>
      <c r="D3" s="70"/>
      <c r="E3" s="71"/>
      <c r="F3" s="71"/>
      <c r="G3" s="71"/>
      <c r="H3" s="71"/>
      <c r="I3" s="71"/>
      <c r="J3" s="71"/>
      <c r="K3" s="71"/>
      <c r="L3" s="71"/>
      <c r="M3" s="10"/>
      <c r="N3" s="10"/>
      <c r="O3" s="10"/>
    </row>
    <row r="4" spans="1:15" ht="18.600000000000001" customHeight="1" thickBot="1">
      <c r="A4" s="121" t="s">
        <v>46</v>
      </c>
      <c r="B4" s="95">
        <f>'QFD1 IED'!D16</f>
        <v>0.26143790849673199</v>
      </c>
      <c r="C4" s="94">
        <f>B4/SUM(B4:B12)</f>
        <v>0.26143790849673204</v>
      </c>
      <c r="D4" s="92">
        <v>3</v>
      </c>
      <c r="E4" s="72">
        <v>9</v>
      </c>
      <c r="F4" s="72">
        <v>9</v>
      </c>
      <c r="G4" s="72">
        <v>9</v>
      </c>
      <c r="H4" s="72">
        <v>9</v>
      </c>
      <c r="I4" s="72">
        <v>3</v>
      </c>
      <c r="J4" s="72"/>
      <c r="K4" s="72">
        <v>3</v>
      </c>
      <c r="L4" s="72">
        <v>3</v>
      </c>
      <c r="M4" s="11"/>
      <c r="N4" s="11"/>
      <c r="O4" s="11"/>
    </row>
    <row r="5" spans="1:15" ht="18" customHeight="1" thickBot="1">
      <c r="A5" s="119" t="s">
        <v>47</v>
      </c>
      <c r="B5" s="95">
        <f>'QFD1 IED'!E16</f>
        <v>0.25490196078431371</v>
      </c>
      <c r="C5" s="94">
        <f>B5/SUM(B4:B12)</f>
        <v>0.25490196078431376</v>
      </c>
      <c r="D5" s="92"/>
      <c r="E5" s="72"/>
      <c r="F5" s="72"/>
      <c r="G5" s="72"/>
      <c r="H5" s="72">
        <v>3</v>
      </c>
      <c r="I5" s="72"/>
      <c r="J5" s="72"/>
      <c r="K5" s="72">
        <v>3</v>
      </c>
      <c r="L5" s="72">
        <v>3</v>
      </c>
      <c r="M5" s="11"/>
      <c r="N5" s="11"/>
      <c r="O5" s="11"/>
    </row>
    <row r="6" spans="1:15" ht="18.600000000000001" customHeight="1" thickBot="1">
      <c r="A6" s="119" t="s">
        <v>48</v>
      </c>
      <c r="B6" s="95">
        <f>'QFD1 IED'!F16</f>
        <v>0</v>
      </c>
      <c r="C6" s="94">
        <f>B6/SUM(B4:B12)</f>
        <v>0</v>
      </c>
      <c r="D6" s="92"/>
      <c r="E6" s="72"/>
      <c r="F6" s="72"/>
      <c r="G6" s="72"/>
      <c r="H6" s="72"/>
      <c r="I6" s="72"/>
      <c r="J6" s="72">
        <v>3</v>
      </c>
      <c r="K6" s="72"/>
      <c r="L6" s="72"/>
      <c r="M6" s="11"/>
      <c r="N6" s="11"/>
      <c r="O6" s="11"/>
    </row>
    <row r="7" spans="1:15" ht="18.600000000000001" customHeight="1" thickBot="1">
      <c r="A7" s="119" t="s">
        <v>21</v>
      </c>
      <c r="B7" s="95">
        <f>'QFD1 IED'!G16</f>
        <v>0.1176470588235294</v>
      </c>
      <c r="C7" s="94">
        <f>B7/SUM(B4:B12)</f>
        <v>0.11764705882352941</v>
      </c>
      <c r="D7" s="92">
        <v>3</v>
      </c>
      <c r="E7" s="72"/>
      <c r="F7" s="72">
        <v>3</v>
      </c>
      <c r="G7" s="72"/>
      <c r="H7" s="72"/>
      <c r="I7" s="72"/>
      <c r="J7" s="72">
        <v>9</v>
      </c>
      <c r="K7" s="73"/>
      <c r="L7" s="72"/>
      <c r="M7" s="11"/>
      <c r="N7" s="11"/>
      <c r="O7" s="11"/>
    </row>
    <row r="8" spans="1:15" ht="18" customHeight="1" thickBot="1">
      <c r="A8" s="119" t="s">
        <v>49</v>
      </c>
      <c r="B8" s="95">
        <f>'QFD1 IED'!H16</f>
        <v>5.22875816993464E-2</v>
      </c>
      <c r="C8" s="94">
        <f>B8/SUM(B4:B12)</f>
        <v>5.2287581699346407E-2</v>
      </c>
      <c r="D8" s="92"/>
      <c r="E8" s="72"/>
      <c r="F8" s="72"/>
      <c r="G8" s="72"/>
      <c r="H8" s="72">
        <v>3</v>
      </c>
      <c r="I8" s="72"/>
      <c r="J8" s="72"/>
      <c r="K8" s="72">
        <v>3</v>
      </c>
      <c r="L8" s="72"/>
      <c r="M8" s="11"/>
      <c r="N8" s="11"/>
      <c r="O8" s="11"/>
    </row>
    <row r="9" spans="1:15" ht="18" customHeight="1" thickBot="1">
      <c r="A9" s="119" t="s">
        <v>50</v>
      </c>
      <c r="B9" s="95">
        <f>'QFD1 IED'!I16</f>
        <v>5.8823529411764705E-2</v>
      </c>
      <c r="C9" s="94">
        <f>B9/SUM(B4:B12)</f>
        <v>5.8823529411764712E-2</v>
      </c>
      <c r="D9" s="92">
        <v>9</v>
      </c>
      <c r="E9" s="72">
        <v>9</v>
      </c>
      <c r="F9" s="72">
        <v>9</v>
      </c>
      <c r="G9" s="72">
        <v>9</v>
      </c>
      <c r="H9" s="72">
        <v>9</v>
      </c>
      <c r="I9" s="72"/>
      <c r="J9" s="72"/>
      <c r="K9" s="72"/>
      <c r="L9" s="72"/>
      <c r="M9" s="11"/>
      <c r="N9" s="11"/>
      <c r="O9" s="11"/>
    </row>
    <row r="10" spans="1:15" ht="18" customHeight="1" thickBot="1">
      <c r="A10" s="119" t="s">
        <v>51</v>
      </c>
      <c r="B10" s="95">
        <f>'QFD1 IED'!J16</f>
        <v>0.13725490196078433</v>
      </c>
      <c r="C10" s="94">
        <f>B10/SUM(B4:B12)</f>
        <v>0.13725490196078435</v>
      </c>
      <c r="D10" s="92"/>
      <c r="E10" s="72"/>
      <c r="F10" s="72"/>
      <c r="G10" s="72"/>
      <c r="H10" s="72">
        <v>1</v>
      </c>
      <c r="I10" s="72"/>
      <c r="J10" s="72">
        <v>9</v>
      </c>
      <c r="K10" s="72"/>
      <c r="L10" s="72">
        <v>9</v>
      </c>
      <c r="M10" s="11"/>
      <c r="N10" s="11"/>
      <c r="O10" s="11"/>
    </row>
    <row r="11" spans="1:15" ht="18.600000000000001" customHeight="1" thickBot="1">
      <c r="A11" s="119" t="s">
        <v>53</v>
      </c>
      <c r="B11" s="95">
        <f>'QFD1 IED'!K16</f>
        <v>7.8431372549019593E-2</v>
      </c>
      <c r="C11" s="94">
        <f>B11/SUM(B4:B12)</f>
        <v>7.8431372549019607E-2</v>
      </c>
      <c r="D11" s="92"/>
      <c r="E11" s="72"/>
      <c r="F11" s="72"/>
      <c r="G11" s="72"/>
      <c r="H11" s="72">
        <v>1</v>
      </c>
      <c r="I11" s="72"/>
      <c r="J11" s="72">
        <v>9</v>
      </c>
      <c r="K11" s="72"/>
      <c r="L11" s="72"/>
      <c r="M11" s="11"/>
      <c r="N11" s="11"/>
      <c r="O11" s="11"/>
    </row>
    <row r="12" spans="1:15" ht="18.600000000000001" customHeight="1" thickBot="1">
      <c r="A12" s="119" t="s">
        <v>52</v>
      </c>
      <c r="B12" s="95">
        <f>'QFD1 IED'!L16</f>
        <v>3.9215686274509803E-2</v>
      </c>
      <c r="C12" s="94">
        <f>B12/SUM(B4:B12)</f>
        <v>3.921568627450981E-2</v>
      </c>
      <c r="D12" s="93"/>
      <c r="E12" s="17"/>
      <c r="F12" s="17"/>
      <c r="G12" s="17"/>
      <c r="H12" s="17">
        <v>1</v>
      </c>
      <c r="I12" s="17"/>
      <c r="J12" s="17">
        <v>1</v>
      </c>
      <c r="K12" s="17">
        <v>1</v>
      </c>
      <c r="L12" s="17">
        <v>1</v>
      </c>
      <c r="M12" s="11"/>
      <c r="N12" s="11"/>
      <c r="O12" s="11"/>
    </row>
    <row r="13" spans="1:15" ht="18.600000000000001" customHeight="1" thickBot="1">
      <c r="A13" s="20" t="s">
        <v>10</v>
      </c>
      <c r="B13" s="74">
        <f>SUM(B4:B12)</f>
        <v>0.99999999999999989</v>
      </c>
      <c r="C13" s="34">
        <f>SUM(B4:B12)</f>
        <v>0.99999999999999989</v>
      </c>
      <c r="D13" s="19"/>
      <c r="E13" s="19"/>
      <c r="F13" s="19"/>
      <c r="G13" s="19"/>
      <c r="H13" s="19"/>
      <c r="I13" s="19"/>
      <c r="J13" s="19"/>
      <c r="K13" s="19"/>
      <c r="L13" s="19"/>
      <c r="M13" s="11"/>
      <c r="N13" s="11"/>
      <c r="O13" s="11"/>
    </row>
    <row r="14" spans="1:15" ht="18.600000000000001" customHeight="1">
      <c r="A14" s="13" t="s">
        <v>24</v>
      </c>
      <c r="B14" s="13"/>
      <c r="C14" s="12"/>
      <c r="D14" s="14"/>
      <c r="E14" s="15"/>
      <c r="F14" s="15"/>
      <c r="G14" s="15"/>
      <c r="H14" s="15"/>
      <c r="I14" s="15"/>
      <c r="J14" s="15"/>
      <c r="K14" s="15"/>
      <c r="L14" s="90"/>
      <c r="M14" s="11"/>
      <c r="N14" s="11"/>
      <c r="O14" s="11"/>
    </row>
    <row r="15" spans="1:15" ht="18.600000000000001" customHeight="1" thickBot="1">
      <c r="A15" s="13" t="s">
        <v>9</v>
      </c>
      <c r="B15" s="13"/>
      <c r="C15" s="12"/>
      <c r="D15" s="16"/>
      <c r="E15" s="17"/>
      <c r="F15" s="17"/>
      <c r="G15" s="17"/>
      <c r="H15" s="17"/>
      <c r="I15" s="17"/>
      <c r="J15" s="17"/>
      <c r="K15" s="89"/>
      <c r="L15" s="91"/>
      <c r="M15" s="11"/>
      <c r="N15" s="11"/>
      <c r="O15" s="11"/>
    </row>
    <row r="16" spans="1:15" ht="18.600000000000001" customHeight="1" thickBot="1">
      <c r="A16" s="13"/>
      <c r="B16" s="13"/>
      <c r="C16" s="12"/>
      <c r="D16" s="19"/>
      <c r="E16" s="19"/>
      <c r="F16" s="19"/>
      <c r="G16" s="19"/>
      <c r="H16" s="19"/>
      <c r="I16" s="19"/>
      <c r="J16" s="19"/>
      <c r="K16" s="19"/>
      <c r="L16" s="19"/>
      <c r="M16" s="11"/>
      <c r="N16" s="11"/>
      <c r="O16" s="11"/>
    </row>
    <row r="17" spans="1:15" ht="18.600000000000001" customHeight="1">
      <c r="A17" s="18" t="s">
        <v>7</v>
      </c>
      <c r="B17" s="18"/>
      <c r="C17" s="11"/>
      <c r="D17" s="75">
        <f t="shared" ref="D17:L17" si="0">SUMPRODUCT(D4:D12,$C4:$C12)</f>
        <v>1.6666666666666665</v>
      </c>
      <c r="E17" s="76">
        <f t="shared" si="0"/>
        <v>2.8823529411764706</v>
      </c>
      <c r="F17" s="76">
        <f t="shared" si="0"/>
        <v>3.2352941176470589</v>
      </c>
      <c r="G17" s="76">
        <f t="shared" si="0"/>
        <v>2.8823529411764706</v>
      </c>
      <c r="H17" s="76">
        <f t="shared" si="0"/>
        <v>4.0588235294117645</v>
      </c>
      <c r="I17" s="76">
        <f t="shared" si="0"/>
        <v>0.78431372549019618</v>
      </c>
      <c r="J17" s="76">
        <f t="shared" si="0"/>
        <v>3.0392156862745097</v>
      </c>
      <c r="K17" s="76">
        <f t="shared" si="0"/>
        <v>1.7450980392156865</v>
      </c>
      <c r="L17" s="76">
        <f t="shared" si="0"/>
        <v>2.8235294117647065</v>
      </c>
      <c r="M17" s="77">
        <f>SUM(D17:L17)</f>
        <v>23.117647058823529</v>
      </c>
      <c r="N17" s="11"/>
      <c r="O17" s="11"/>
    </row>
    <row r="18" spans="1:15" ht="18.600000000000001" customHeight="1" thickBot="1">
      <c r="A18" s="18" t="s">
        <v>8</v>
      </c>
      <c r="B18" s="18"/>
      <c r="C18" s="11"/>
      <c r="D18" s="78">
        <f t="shared" ref="D18:L18" si="1">D17/$M$17</f>
        <v>7.2094995759117889E-2</v>
      </c>
      <c r="E18" s="79">
        <f t="shared" si="1"/>
        <v>0.12468193384223919</v>
      </c>
      <c r="F18" s="79">
        <f t="shared" si="1"/>
        <v>0.13994910941475827</v>
      </c>
      <c r="G18" s="79">
        <f t="shared" si="1"/>
        <v>0.12468193384223919</v>
      </c>
      <c r="H18" s="79">
        <f t="shared" si="1"/>
        <v>0.17557251908396945</v>
      </c>
      <c r="I18" s="79">
        <f t="shared" si="1"/>
        <v>3.3927056827820191E-2</v>
      </c>
      <c r="J18" s="79">
        <f t="shared" si="1"/>
        <v>0.13146734520780323</v>
      </c>
      <c r="K18" s="79">
        <f t="shared" si="1"/>
        <v>7.5487701441899924E-2</v>
      </c>
      <c r="L18" s="79">
        <f t="shared" si="1"/>
        <v>0.12213740458015269</v>
      </c>
      <c r="M18" s="80">
        <f>SUM(D18:L18)</f>
        <v>1</v>
      </c>
      <c r="O18" s="11"/>
    </row>
    <row r="19" spans="1:1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81" t="s">
        <v>4</v>
      </c>
      <c r="N19" s="11"/>
      <c r="O19" s="11"/>
    </row>
    <row r="20" spans="1:1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</row>
    <row r="21" spans="1:1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</row>
    <row r="22" spans="1:1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3" spans="1:1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</row>
    <row r="24" spans="1:1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</row>
    <row r="25" spans="1:1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6" spans="1:1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spans="1:15"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</row>
    <row r="28" spans="1:1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</row>
    <row r="29" spans="1:1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1:1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</row>
    <row r="31" spans="1:1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</row>
    <row r="32" spans="1:1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</row>
    <row r="33" spans="1:1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</row>
    <row r="34" spans="1:1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</row>
    <row r="35" spans="1:1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</row>
    <row r="36" spans="1:1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</row>
    <row r="37" spans="1:1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</row>
    <row r="38" spans="1:1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</row>
    <row r="39" spans="1:1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</row>
    <row r="40" spans="1:1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</row>
    <row r="41" spans="1:1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</row>
    <row r="42" spans="1:1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</row>
    <row r="43" spans="1:1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</row>
    <row r="44" spans="1:1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</row>
    <row r="45" spans="1:1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</row>
    <row r="46" spans="1:1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</row>
    <row r="47" spans="1:1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</row>
    <row r="48" spans="1:1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</row>
    <row r="49" spans="1:1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</row>
    <row r="50" spans="1:1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</row>
    <row r="51" spans="1:1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</row>
    <row r="52" spans="1:1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</row>
  </sheetData>
  <mergeCells count="1">
    <mergeCell ref="D1:L1"/>
  </mergeCells>
  <pageMargins left="0.75" right="0.75" top="1" bottom="1" header="0.5" footer="0.5"/>
  <pageSetup scale="76" orientation="landscape" horizontalDpi="200" verticalDpi="200" r:id="rId1"/>
  <headerFooter alignWithMargins="0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O52"/>
  <sheetViews>
    <sheetView tabSelected="1" workbookViewId="0">
      <selection activeCell="L12" sqref="L12"/>
    </sheetView>
  </sheetViews>
  <sheetFormatPr defaultColWidth="8.85546875" defaultRowHeight="12.75"/>
  <cols>
    <col min="1" max="1" width="48.42578125" customWidth="1"/>
    <col min="2" max="3" width="7.7109375" customWidth="1"/>
    <col min="4" max="10" width="5.7109375" customWidth="1"/>
    <col min="11" max="11" width="6.7109375" customWidth="1"/>
    <col min="12" max="12" width="5.7109375" customWidth="1"/>
    <col min="13" max="13" width="9.42578125" customWidth="1"/>
  </cols>
  <sheetData>
    <row r="1" spans="1:15" ht="15.75" thickBot="1">
      <c r="A1" s="11"/>
      <c r="B1" s="11"/>
      <c r="C1" s="11"/>
      <c r="D1" s="122" t="s">
        <v>45</v>
      </c>
      <c r="E1" s="122"/>
      <c r="F1" s="122"/>
      <c r="G1" s="122"/>
      <c r="H1" s="122"/>
      <c r="I1" s="122"/>
      <c r="J1" s="122"/>
      <c r="K1" s="122"/>
      <c r="L1" s="122"/>
      <c r="M1" s="11"/>
      <c r="N1" s="11"/>
      <c r="O1" s="11"/>
    </row>
    <row r="2" spans="1:15" s="4" customFormat="1" ht="141" customHeight="1">
      <c r="A2" s="10"/>
      <c r="B2" s="10"/>
      <c r="C2" s="10"/>
      <c r="D2" s="87" t="s">
        <v>64</v>
      </c>
      <c r="E2" s="88" t="s">
        <v>65</v>
      </c>
      <c r="F2" s="88" t="s">
        <v>66</v>
      </c>
      <c r="G2" s="88" t="s">
        <v>70</v>
      </c>
      <c r="H2" s="88" t="s">
        <v>67</v>
      </c>
      <c r="I2" s="88" t="s">
        <v>68</v>
      </c>
      <c r="J2" s="88" t="s">
        <v>71</v>
      </c>
      <c r="K2" s="88" t="s">
        <v>72</v>
      </c>
      <c r="L2" s="88" t="s">
        <v>73</v>
      </c>
      <c r="M2" s="10"/>
      <c r="N2" s="10"/>
      <c r="O2" s="10"/>
    </row>
    <row r="3" spans="1:15" s="4" customFormat="1" ht="66" customHeight="1" thickBot="1">
      <c r="A3" s="21" t="s">
        <v>44</v>
      </c>
      <c r="B3" s="69" t="s">
        <v>21</v>
      </c>
      <c r="D3" s="70"/>
      <c r="E3" s="71"/>
      <c r="F3" s="71"/>
      <c r="G3" s="71"/>
      <c r="H3" s="71"/>
      <c r="I3" s="71"/>
      <c r="J3" s="71"/>
      <c r="K3" s="71"/>
      <c r="L3" s="71"/>
      <c r="M3" s="10"/>
      <c r="N3" s="10"/>
      <c r="O3" s="10"/>
    </row>
    <row r="4" spans="1:15" ht="18.600000000000001" customHeight="1" thickBot="1">
      <c r="A4" s="119" t="s">
        <v>56</v>
      </c>
      <c r="B4" s="95">
        <f>'QFD2 IED'!D18</f>
        <v>7.2094995759117889E-2</v>
      </c>
      <c r="C4" s="94">
        <f>B4/SUM(B4:B12)</f>
        <v>7.2094995759117889E-2</v>
      </c>
      <c r="D4" s="92"/>
      <c r="E4" s="72">
        <v>1</v>
      </c>
      <c r="F4" s="72">
        <v>9</v>
      </c>
      <c r="G4" s="72"/>
      <c r="H4" s="72">
        <v>1</v>
      </c>
      <c r="I4" s="72">
        <v>3</v>
      </c>
      <c r="J4" s="72">
        <v>3</v>
      </c>
      <c r="K4" s="72">
        <v>3</v>
      </c>
      <c r="L4" s="72">
        <v>3</v>
      </c>
      <c r="M4" s="11"/>
      <c r="N4" s="11"/>
      <c r="O4" s="11"/>
    </row>
    <row r="5" spans="1:15" ht="18" customHeight="1" thickBot="1">
      <c r="A5" s="119" t="s">
        <v>57</v>
      </c>
      <c r="B5" s="95">
        <f>'QFD2 IED'!E18</f>
        <v>0.12468193384223919</v>
      </c>
      <c r="C5" s="94">
        <f>B5/SUM(B4:B12)</f>
        <v>0.12468193384223919</v>
      </c>
      <c r="D5" s="92">
        <v>9</v>
      </c>
      <c r="E5" s="72"/>
      <c r="F5" s="72"/>
      <c r="G5" s="72"/>
      <c r="H5" s="72"/>
      <c r="I5" s="72"/>
      <c r="J5" s="72"/>
      <c r="K5" s="72"/>
      <c r="L5" s="72"/>
      <c r="M5" s="11"/>
      <c r="N5" s="11"/>
      <c r="O5" s="11"/>
    </row>
    <row r="6" spans="1:15" ht="18.600000000000001" customHeight="1" thickBot="1">
      <c r="A6" s="119" t="s">
        <v>58</v>
      </c>
      <c r="B6" s="95">
        <f>'QFD2 IED'!F18</f>
        <v>0.13994910941475827</v>
      </c>
      <c r="C6" s="94">
        <f>B6/SUM(B4:B12)</f>
        <v>0.13994910941475827</v>
      </c>
      <c r="D6" s="92">
        <v>3</v>
      </c>
      <c r="E6" s="72"/>
      <c r="F6" s="72">
        <v>3</v>
      </c>
      <c r="G6" s="72">
        <v>3</v>
      </c>
      <c r="H6" s="72"/>
      <c r="I6" s="72">
        <v>3</v>
      </c>
      <c r="J6" s="72">
        <v>3</v>
      </c>
      <c r="K6" s="72">
        <v>3</v>
      </c>
      <c r="L6" s="72">
        <v>3</v>
      </c>
      <c r="M6" s="11"/>
      <c r="N6" s="11"/>
      <c r="O6" s="11"/>
    </row>
    <row r="7" spans="1:15" ht="18.600000000000001" customHeight="1" thickBot="1">
      <c r="A7" s="119" t="s">
        <v>60</v>
      </c>
      <c r="B7" s="95">
        <f>'QFD2 IED'!G18</f>
        <v>0.12468193384223919</v>
      </c>
      <c r="C7" s="94">
        <f>B7/SUM(B4:B12)</f>
        <v>0.12468193384223919</v>
      </c>
      <c r="D7" s="92"/>
      <c r="E7" s="72"/>
      <c r="F7" s="72"/>
      <c r="G7" s="72">
        <v>9</v>
      </c>
      <c r="H7" s="72"/>
      <c r="I7" s="72"/>
      <c r="J7" s="72"/>
      <c r="K7" s="73">
        <v>3</v>
      </c>
      <c r="L7" s="72"/>
      <c r="M7" s="11"/>
      <c r="N7" s="11"/>
      <c r="O7" s="11"/>
    </row>
    <row r="8" spans="1:15" ht="18.600000000000001" customHeight="1" thickBot="1">
      <c r="A8" s="119" t="s">
        <v>69</v>
      </c>
      <c r="B8" s="95">
        <f>'QFD2 IED'!H18</f>
        <v>0.17557251908396945</v>
      </c>
      <c r="C8" s="94">
        <f>B8/SUM(B4:B12)</f>
        <v>0.17557251908396945</v>
      </c>
      <c r="D8" s="92">
        <v>3</v>
      </c>
      <c r="E8" s="72"/>
      <c r="F8" s="72">
        <v>1</v>
      </c>
      <c r="G8" s="72">
        <v>1</v>
      </c>
      <c r="H8" s="72"/>
      <c r="I8" s="72"/>
      <c r="J8" s="72"/>
      <c r="K8" s="123"/>
      <c r="L8" s="72"/>
      <c r="M8" s="11"/>
      <c r="N8" s="11"/>
      <c r="O8" s="11"/>
    </row>
    <row r="9" spans="1:15" ht="18.600000000000001" customHeight="1" thickBot="1">
      <c r="A9" s="119" t="s">
        <v>59</v>
      </c>
      <c r="B9" s="95">
        <f>'QFD2 IED'!I18</f>
        <v>3.3927056827820191E-2</v>
      </c>
      <c r="C9" s="94">
        <f>B9/SUM(B4:B12)</f>
        <v>3.3927056827820191E-2</v>
      </c>
      <c r="D9" s="92"/>
      <c r="E9" s="72"/>
      <c r="F9" s="72"/>
      <c r="G9" s="72">
        <v>9</v>
      </c>
      <c r="H9" s="72"/>
      <c r="I9" s="72"/>
      <c r="J9" s="72"/>
      <c r="K9" s="73">
        <v>3</v>
      </c>
      <c r="L9" s="72"/>
      <c r="M9" s="11"/>
      <c r="N9" s="11"/>
      <c r="O9" s="11"/>
    </row>
    <row r="10" spans="1:15" ht="18" customHeight="1" thickBot="1">
      <c r="A10" s="119" t="s">
        <v>63</v>
      </c>
      <c r="B10" s="95">
        <f>'QFD2 IED'!J18</f>
        <v>0.13146734520780323</v>
      </c>
      <c r="C10" s="94">
        <f>B10/SUM(B4:B12)</f>
        <v>0.13146734520780323</v>
      </c>
      <c r="D10" s="92"/>
      <c r="E10" s="72">
        <v>3</v>
      </c>
      <c r="F10" s="72">
        <v>3</v>
      </c>
      <c r="G10" s="72"/>
      <c r="H10" s="72">
        <v>9</v>
      </c>
      <c r="I10" s="72">
        <v>3</v>
      </c>
      <c r="J10" s="72"/>
      <c r="K10" s="72"/>
      <c r="L10" s="72">
        <v>3</v>
      </c>
      <c r="M10" s="11"/>
      <c r="N10" s="11"/>
      <c r="O10" s="11"/>
    </row>
    <row r="11" spans="1:15" ht="18.600000000000001" customHeight="1" thickBot="1">
      <c r="A11" s="119" t="s">
        <v>61</v>
      </c>
      <c r="B11" s="95">
        <f>'QFD2 IED'!K18</f>
        <v>7.5487701441899924E-2</v>
      </c>
      <c r="C11" s="94">
        <f>B11/SUM(B4:B12)</f>
        <v>7.5487701441899924E-2</v>
      </c>
      <c r="D11" s="92"/>
      <c r="E11" s="72"/>
      <c r="F11" s="72"/>
      <c r="G11" s="72"/>
      <c r="H11" s="72"/>
      <c r="I11" s="72"/>
      <c r="J11" s="72"/>
      <c r="K11" s="72"/>
      <c r="L11" s="72">
        <v>9</v>
      </c>
      <c r="M11" s="11"/>
      <c r="N11" s="11"/>
      <c r="O11" s="11"/>
    </row>
    <row r="12" spans="1:15" ht="18.600000000000001" customHeight="1" thickBot="1">
      <c r="A12" s="119" t="s">
        <v>62</v>
      </c>
      <c r="B12" s="95">
        <f>'QFD2 IED'!L18</f>
        <v>0.12213740458015269</v>
      </c>
      <c r="C12" s="94">
        <f>B12/SUM(B4:B12)</f>
        <v>0.12213740458015269</v>
      </c>
      <c r="D12" s="93"/>
      <c r="E12" s="17"/>
      <c r="F12" s="17"/>
      <c r="G12" s="17"/>
      <c r="H12" s="17"/>
      <c r="I12" s="17"/>
      <c r="J12" s="17"/>
      <c r="K12" s="17"/>
      <c r="L12" s="17">
        <v>9</v>
      </c>
      <c r="M12" s="11"/>
      <c r="N12" s="11"/>
      <c r="O12" s="11"/>
    </row>
    <row r="13" spans="1:15" ht="18.600000000000001" customHeight="1" thickBot="1">
      <c r="A13" s="20" t="s">
        <v>10</v>
      </c>
      <c r="B13" s="74">
        <f>SUM(B4:B12)</f>
        <v>1</v>
      </c>
      <c r="C13" s="34">
        <f>SUM(B4:B12)</f>
        <v>1</v>
      </c>
      <c r="D13" s="19"/>
      <c r="E13" s="19"/>
      <c r="F13" s="19"/>
      <c r="G13" s="19"/>
      <c r="H13" s="19"/>
      <c r="I13" s="19"/>
      <c r="J13" s="19"/>
      <c r="K13" s="19"/>
      <c r="L13" s="19"/>
      <c r="M13" s="11"/>
      <c r="N13" s="11"/>
      <c r="O13" s="11"/>
    </row>
    <row r="14" spans="1:15" ht="18.600000000000001" customHeight="1">
      <c r="A14" s="13" t="s">
        <v>24</v>
      </c>
      <c r="B14" s="13"/>
      <c r="C14" s="12"/>
      <c r="D14" s="14"/>
      <c r="E14" s="15"/>
      <c r="F14" s="15"/>
      <c r="G14" s="15"/>
      <c r="H14" s="15"/>
      <c r="I14" s="15"/>
      <c r="J14" s="15"/>
      <c r="K14" s="15"/>
      <c r="L14" s="90"/>
      <c r="M14" s="11"/>
      <c r="N14" s="11"/>
      <c r="O14" s="11"/>
    </row>
    <row r="15" spans="1:15" ht="18.600000000000001" customHeight="1" thickBot="1">
      <c r="A15" s="13" t="s">
        <v>9</v>
      </c>
      <c r="B15" s="13"/>
      <c r="C15" s="12"/>
      <c r="D15" s="16"/>
      <c r="E15" s="17"/>
      <c r="F15" s="17"/>
      <c r="G15" s="17"/>
      <c r="H15" s="17"/>
      <c r="I15" s="17"/>
      <c r="J15" s="17"/>
      <c r="K15" s="89"/>
      <c r="L15" s="91"/>
      <c r="M15" s="11"/>
      <c r="N15" s="11"/>
      <c r="O15" s="11"/>
    </row>
    <row r="16" spans="1:15" ht="18.600000000000001" customHeight="1" thickBot="1">
      <c r="A16" s="13"/>
      <c r="B16" s="13"/>
      <c r="C16" s="12"/>
      <c r="D16" s="19"/>
      <c r="E16" s="19"/>
      <c r="F16" s="19"/>
      <c r="G16" s="19"/>
      <c r="H16" s="19"/>
      <c r="I16" s="19"/>
      <c r="J16" s="19"/>
      <c r="K16" s="19"/>
      <c r="L16" s="19"/>
      <c r="M16" s="11"/>
      <c r="N16" s="11"/>
      <c r="O16" s="11"/>
    </row>
    <row r="17" spans="1:15" ht="18.600000000000001" customHeight="1">
      <c r="A17" s="18" t="s">
        <v>7</v>
      </c>
      <c r="B17" s="18"/>
      <c r="C17" s="11"/>
      <c r="D17" s="75">
        <f t="shared" ref="D17:L17" si="0">SUMPRODUCT(D4:D12,$C4:$C12)</f>
        <v>2.0687022900763359</v>
      </c>
      <c r="E17" s="76">
        <f t="shared" si="0"/>
        <v>0.46649703138252757</v>
      </c>
      <c r="F17" s="76">
        <f t="shared" si="0"/>
        <v>1.638676844783715</v>
      </c>
      <c r="G17" s="76">
        <f t="shared" si="0"/>
        <v>2.0229007633587788</v>
      </c>
      <c r="H17" s="76">
        <f t="shared" si="0"/>
        <v>1.255301102629347</v>
      </c>
      <c r="I17" s="76">
        <f t="shared" si="0"/>
        <v>1.0305343511450382</v>
      </c>
      <c r="J17" s="76">
        <f t="shared" si="0"/>
        <v>0.63613231552162852</v>
      </c>
      <c r="K17" s="76">
        <f t="shared" si="0"/>
        <v>1.1119592875318067</v>
      </c>
      <c r="L17" s="76">
        <f t="shared" si="0"/>
        <v>2.8091603053435117</v>
      </c>
      <c r="M17" s="77">
        <f>SUM(D17:L17)</f>
        <v>13.039864291772691</v>
      </c>
      <c r="N17" s="11"/>
      <c r="O17" s="11"/>
    </row>
    <row r="18" spans="1:15" ht="18.600000000000001" customHeight="1" thickBot="1">
      <c r="A18" s="18" t="s">
        <v>8</v>
      </c>
      <c r="B18" s="18"/>
      <c r="C18" s="11"/>
      <c r="D18" s="78">
        <f t="shared" ref="D18:L18" si="1">D17/$M$17</f>
        <v>0.15864446468062959</v>
      </c>
      <c r="E18" s="79">
        <f t="shared" si="1"/>
        <v>3.5774684532327301E-2</v>
      </c>
      <c r="F18" s="79">
        <f t="shared" si="1"/>
        <v>0.12566671002992061</v>
      </c>
      <c r="G18" s="79">
        <f t="shared" si="1"/>
        <v>0.15513204110836476</v>
      </c>
      <c r="H18" s="79">
        <f t="shared" si="1"/>
        <v>9.6266423832444381E-2</v>
      </c>
      <c r="I18" s="79">
        <f t="shared" si="1"/>
        <v>7.9029530375959403E-2</v>
      </c>
      <c r="J18" s="79">
        <f t="shared" si="1"/>
        <v>4.8783660725900867E-2</v>
      </c>
      <c r="K18" s="79">
        <f t="shared" si="1"/>
        <v>8.5273838948874719E-2</v>
      </c>
      <c r="L18" s="79">
        <f t="shared" si="1"/>
        <v>0.21542864576557824</v>
      </c>
      <c r="M18" s="80">
        <f>SUM(D18:L18)</f>
        <v>1</v>
      </c>
      <c r="O18" s="11"/>
    </row>
    <row r="19" spans="1:1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81" t="s">
        <v>4</v>
      </c>
      <c r="N19" s="11"/>
      <c r="O19" s="11"/>
    </row>
    <row r="20" spans="1:1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</row>
    <row r="21" spans="1:1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</row>
    <row r="22" spans="1:1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3" spans="1:1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</row>
    <row r="24" spans="1:1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</row>
    <row r="25" spans="1:1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6" spans="1:1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spans="1:15"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</row>
    <row r="28" spans="1:1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</row>
    <row r="29" spans="1:1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1:1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</row>
    <row r="31" spans="1:1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</row>
    <row r="32" spans="1:1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</row>
    <row r="33" spans="1:1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</row>
    <row r="34" spans="1:1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</row>
    <row r="35" spans="1:1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</row>
    <row r="36" spans="1:1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</row>
    <row r="37" spans="1:1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</row>
    <row r="38" spans="1:1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</row>
    <row r="39" spans="1:1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</row>
    <row r="40" spans="1:1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</row>
    <row r="41" spans="1:1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</row>
    <row r="42" spans="1:1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</row>
    <row r="43" spans="1:1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</row>
    <row r="44" spans="1:1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</row>
    <row r="45" spans="1:1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</row>
    <row r="46" spans="1:1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</row>
    <row r="47" spans="1:1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</row>
    <row r="48" spans="1:1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</row>
    <row r="49" spans="1:1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</row>
    <row r="50" spans="1:1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</row>
    <row r="51" spans="1:1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</row>
    <row r="52" spans="1:1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</row>
  </sheetData>
  <mergeCells count="1">
    <mergeCell ref="D1:L1"/>
  </mergeCells>
  <pageMargins left="0.75" right="0.75" top="1" bottom="1" header="0.5" footer="0.5"/>
  <pageSetup scale="76" orientation="landscape" horizontalDpi="200" verticalDpi="200" r:id="rId1"/>
  <headerFooter alignWithMargins="0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E7"/>
  <sheetViews>
    <sheetView workbookViewId="0">
      <selection activeCell="C15" sqref="C15"/>
    </sheetView>
  </sheetViews>
  <sheetFormatPr defaultColWidth="8.85546875" defaultRowHeight="12.75"/>
  <cols>
    <col min="2" max="2" width="27.42578125" customWidth="1"/>
    <col min="3" max="3" width="11.7109375" customWidth="1"/>
    <col min="4" max="4" width="11.140625" customWidth="1"/>
  </cols>
  <sheetData>
    <row r="1" spans="1:5" ht="13.5" thickBot="1"/>
    <row r="2" spans="1:5" ht="13.5" thickBot="1">
      <c r="A2" s="99" t="s">
        <v>32</v>
      </c>
      <c r="B2" s="100" t="s">
        <v>33</v>
      </c>
      <c r="C2" s="100" t="s">
        <v>25</v>
      </c>
      <c r="D2" s="100" t="s">
        <v>26</v>
      </c>
      <c r="E2" s="101" t="s">
        <v>6</v>
      </c>
    </row>
    <row r="3" spans="1:5">
      <c r="A3" s="102" t="s">
        <v>27</v>
      </c>
      <c r="B3" s="103"/>
      <c r="C3" s="96"/>
      <c r="D3" s="96"/>
      <c r="E3" s="104"/>
    </row>
    <row r="4" spans="1:5">
      <c r="A4" s="56" t="s">
        <v>28</v>
      </c>
      <c r="B4" s="59"/>
      <c r="C4" s="55"/>
      <c r="D4" s="55"/>
      <c r="E4" s="105"/>
    </row>
    <row r="5" spans="1:5">
      <c r="A5" s="56" t="s">
        <v>29</v>
      </c>
      <c r="B5" s="59"/>
      <c r="C5" s="106"/>
      <c r="D5" s="106"/>
      <c r="E5" s="105"/>
    </row>
    <row r="6" spans="1:5">
      <c r="A6" s="56" t="s">
        <v>30</v>
      </c>
      <c r="B6" s="59"/>
      <c r="C6" s="55"/>
      <c r="D6" s="55"/>
      <c r="E6" s="105"/>
    </row>
    <row r="7" spans="1:5" ht="13.5" thickBot="1">
      <c r="A7" s="97" t="s">
        <v>31</v>
      </c>
      <c r="B7" s="107"/>
      <c r="C7" s="98"/>
      <c r="D7" s="98"/>
      <c r="E7" s="108"/>
    </row>
  </sheetData>
  <phoneticPr fontId="10" type="noConversion"/>
  <pageMargins left="0.75" right="0.75" top="1" bottom="1" header="0.5" footer="0.5"/>
  <pageSetup scale="90" orientation="landscape" horizontalDpi="200" verticalDpi="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Survey Top Level Sys Req</vt:lpstr>
      <vt:lpstr>Pairwise Quick IED</vt:lpstr>
      <vt:lpstr>Pairwise INCOSE HB IED</vt:lpstr>
      <vt:lpstr>QFD1 IED</vt:lpstr>
      <vt:lpstr>QFD2 IED</vt:lpstr>
      <vt:lpstr>QFD3 IED</vt:lpstr>
      <vt:lpstr>KPP Summary</vt:lpstr>
      <vt:lpstr>'QFD1 IED'!Print_Area</vt:lpstr>
      <vt:lpstr>'QFD2 IED'!Print_Area</vt:lpstr>
      <vt:lpstr>'QFD3 IED'!Print_Area</vt:lpstr>
    </vt:vector>
  </TitlesOfParts>
  <Company>MIT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Clifford Whitcomb</dc:creator>
  <cp:lastModifiedBy>Steve Mazza</cp:lastModifiedBy>
  <cp:lastPrinted>2007-01-30T22:33:12Z</cp:lastPrinted>
  <dcterms:created xsi:type="dcterms:W3CDTF">1998-07-02T10:58:12Z</dcterms:created>
  <dcterms:modified xsi:type="dcterms:W3CDTF">2012-02-14T20:07:35Z</dcterms:modified>
</cp:coreProperties>
</file>