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1721"/>
  <workbookPr checkCompatibility="1" autoCompressPictures="0"/>
  <bookViews>
    <workbookView xWindow="1660" yWindow="180" windowWidth="15340" windowHeight="10600" tabRatio="705" activeTab="5"/>
  </bookViews>
  <sheets>
    <sheet name="Survey Top Level Sys Req" sheetId="40" r:id="rId1"/>
    <sheet name="Pairwise Quick IED" sheetId="46" r:id="rId2"/>
    <sheet name="Pairwise INCOSE HB IED" sheetId="47" r:id="rId3"/>
    <sheet name="QFD1 IED" sheetId="41" r:id="rId4"/>
    <sheet name="QFD2 IED" sheetId="49" r:id="rId5"/>
    <sheet name="QFD3 IED" sheetId="50" r:id="rId6"/>
    <sheet name="KPP Summary" sheetId="48" r:id="rId7"/>
  </sheets>
  <externalReferences>
    <externalReference r:id="rId8"/>
  </externalReferences>
  <definedNames>
    <definedName name="MOEWS" localSheetId="4">#REF!</definedName>
    <definedName name="MOEWS" localSheetId="5">#REF!</definedName>
    <definedName name="MOEWS">#REF!</definedName>
    <definedName name="MOEWSQ" localSheetId="4">#REF!</definedName>
    <definedName name="MOEWSQ" localSheetId="5">#REF!</definedName>
    <definedName name="MOEWSQ">#REF!</definedName>
    <definedName name="MOPWS" localSheetId="4">#REF!</definedName>
    <definedName name="MOPWS" localSheetId="5">#REF!</definedName>
    <definedName name="MOPWS">#REF!</definedName>
    <definedName name="MOPWSQ" localSheetId="4">#REF!</definedName>
    <definedName name="MOPWSQ" localSheetId="5">#REF!</definedName>
    <definedName name="MOPWSQ">#REF!</definedName>
    <definedName name="MOPWSW" localSheetId="4">#REF!</definedName>
    <definedName name="MOPWSW" localSheetId="5">#REF!</definedName>
    <definedName name="MOPWSW">#REF!</definedName>
    <definedName name="_xlnm.Print_Area" localSheetId="3">'QFD1 IED'!$A$1:$M$28</definedName>
    <definedName name="_xlnm.Print_Area" localSheetId="4">'QFD2 IED'!$A$1:$M$30</definedName>
    <definedName name="_xlnm.Print_Area" localSheetId="5">'QFD3 IED'!$A$1:$M$30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2" i="50" l="1"/>
  <c r="B11" i="50"/>
  <c r="B10" i="50"/>
  <c r="B9" i="50"/>
  <c r="B8" i="50"/>
  <c r="B7" i="50"/>
  <c r="B6" i="50"/>
  <c r="B5" i="50"/>
  <c r="B4" i="50"/>
  <c r="C13" i="50"/>
  <c r="B13" i="50"/>
  <c r="C12" i="50"/>
  <c r="C11" i="50"/>
  <c r="C10" i="50"/>
  <c r="C9" i="50"/>
  <c r="C8" i="50"/>
  <c r="C7" i="50"/>
  <c r="C6" i="50"/>
  <c r="C5" i="50"/>
  <c r="C4" i="50"/>
  <c r="B12" i="49"/>
  <c r="B11" i="49"/>
  <c r="B10" i="49"/>
  <c r="B9" i="49"/>
  <c r="B8" i="49"/>
  <c r="B7" i="49"/>
  <c r="B6" i="49"/>
  <c r="B5" i="49"/>
  <c r="B4" i="49"/>
  <c r="C13" i="49"/>
  <c r="B13" i="49"/>
  <c r="C12" i="49"/>
  <c r="C11" i="49"/>
  <c r="C10" i="49"/>
  <c r="C9" i="49"/>
  <c r="C8" i="49"/>
  <c r="C7" i="49"/>
  <c r="C6" i="49"/>
  <c r="C5" i="49"/>
  <c r="C4" i="49"/>
  <c r="A5" i="41"/>
  <c r="A6" i="41"/>
  <c r="A7" i="41"/>
  <c r="A8" i="41"/>
  <c r="A9" i="41"/>
  <c r="A10" i="41"/>
  <c r="A4" i="41"/>
  <c r="I4" i="47"/>
  <c r="I5" i="47"/>
  <c r="I6" i="47"/>
  <c r="I7" i="47"/>
  <c r="I8" i="47"/>
  <c r="H4" i="47"/>
  <c r="H5" i="47"/>
  <c r="H6" i="47"/>
  <c r="H7" i="47"/>
  <c r="G4" i="47"/>
  <c r="G5" i="47"/>
  <c r="G6" i="47"/>
  <c r="F4" i="47"/>
  <c r="F5" i="47"/>
  <c r="E4" i="47"/>
  <c r="E3" i="47"/>
  <c r="F3" i="47"/>
  <c r="G3" i="47"/>
  <c r="H3" i="47"/>
  <c r="I3" i="47"/>
  <c r="D3" i="47"/>
  <c r="A4" i="47"/>
  <c r="A5" i="47"/>
  <c r="A6" i="47"/>
  <c r="A7" i="47"/>
  <c r="A8" i="47"/>
  <c r="A9" i="47"/>
  <c r="A3" i="47"/>
  <c r="H9" i="47"/>
  <c r="G9" i="47"/>
  <c r="G8" i="47"/>
  <c r="F9" i="47"/>
  <c r="F8" i="47"/>
  <c r="F7" i="47"/>
  <c r="E9" i="47"/>
  <c r="E8" i="47"/>
  <c r="E7" i="47"/>
  <c r="E6" i="47"/>
  <c r="D9" i="47"/>
  <c r="D8" i="47"/>
  <c r="D7" i="47"/>
  <c r="D6" i="47"/>
  <c r="D5" i="47"/>
  <c r="C4" i="47"/>
  <c r="O4" i="47"/>
  <c r="C5" i="47"/>
  <c r="O5" i="47"/>
  <c r="C6" i="47"/>
  <c r="O6" i="47"/>
  <c r="C7" i="47"/>
  <c r="O7" i="47"/>
  <c r="C8" i="47"/>
  <c r="O8" i="47"/>
  <c r="G12" i="47"/>
  <c r="H12" i="47"/>
  <c r="I12" i="47"/>
  <c r="C4" i="46"/>
  <c r="E4" i="46"/>
  <c r="F4" i="46"/>
  <c r="G4" i="46"/>
  <c r="H4" i="46"/>
  <c r="I4" i="46"/>
  <c r="C5" i="46"/>
  <c r="D5" i="46"/>
  <c r="F5" i="46"/>
  <c r="G5" i="46"/>
  <c r="H5" i="46"/>
  <c r="I5" i="46"/>
  <c r="C6" i="46"/>
  <c r="D6" i="46"/>
  <c r="E6" i="46"/>
  <c r="G6" i="46"/>
  <c r="H6" i="46"/>
  <c r="I6" i="46"/>
  <c r="C7" i="46"/>
  <c r="D7" i="46"/>
  <c r="E7" i="46"/>
  <c r="F7" i="46"/>
  <c r="H7" i="46"/>
  <c r="I7" i="46"/>
  <c r="C9" i="47"/>
  <c r="C12" i="47"/>
  <c r="O3" i="47"/>
  <c r="O9" i="47"/>
  <c r="O10" i="47"/>
  <c r="P3" i="47"/>
  <c r="B15" i="47"/>
  <c r="I10" i="47"/>
  <c r="H10" i="47"/>
  <c r="G10" i="47"/>
  <c r="I1" i="47"/>
  <c r="H1" i="47"/>
  <c r="G1" i="47"/>
  <c r="F1" i="47"/>
  <c r="E1" i="47"/>
  <c r="D1" i="47"/>
  <c r="C1" i="47"/>
  <c r="I8" i="46"/>
  <c r="H9" i="46"/>
  <c r="I10" i="46"/>
  <c r="G8" i="46"/>
  <c r="G9" i="46"/>
  <c r="G10" i="46"/>
  <c r="F8" i="46"/>
  <c r="F9" i="46"/>
  <c r="F10" i="46"/>
  <c r="E8" i="46"/>
  <c r="E9" i="46"/>
  <c r="E10" i="46"/>
  <c r="D8" i="46"/>
  <c r="D9" i="46"/>
  <c r="D10" i="46"/>
  <c r="C8" i="46"/>
  <c r="C9" i="46"/>
  <c r="C10" i="46"/>
  <c r="D12" i="47"/>
  <c r="D10" i="47"/>
  <c r="E12" i="47"/>
  <c r="E10" i="47"/>
  <c r="P9" i="47"/>
  <c r="F12" i="47"/>
  <c r="F10" i="47"/>
  <c r="B4" i="41"/>
  <c r="P4" i="47"/>
  <c r="D13" i="47"/>
  <c r="P8" i="47"/>
  <c r="P6" i="47"/>
  <c r="B5" i="41"/>
  <c r="C5" i="41"/>
  <c r="C13" i="47"/>
  <c r="P7" i="47"/>
  <c r="P5" i="47"/>
  <c r="B10" i="41"/>
  <c r="C10" i="41"/>
  <c r="I13" i="47"/>
  <c r="C10" i="47"/>
  <c r="E13" i="47"/>
  <c r="B6" i="41"/>
  <c r="B7" i="41"/>
  <c r="B8" i="41"/>
  <c r="B9" i="41"/>
  <c r="B11" i="41"/>
  <c r="J9" i="47"/>
  <c r="J4" i="47"/>
  <c r="J8" i="47"/>
  <c r="J6" i="47"/>
  <c r="J5" i="47"/>
  <c r="J7" i="47"/>
  <c r="J3" i="47"/>
  <c r="C8" i="41"/>
  <c r="G13" i="47"/>
  <c r="C9" i="41"/>
  <c r="H13" i="47"/>
  <c r="C4" i="41"/>
  <c r="C7" i="41"/>
  <c r="F13" i="47"/>
  <c r="J13" i="47"/>
  <c r="J15" i="47"/>
  <c r="J16" i="47"/>
  <c r="P10" i="47"/>
  <c r="C11" i="41"/>
  <c r="J10" i="47"/>
  <c r="C6" i="41"/>
  <c r="J15" i="41"/>
  <c r="H15" i="41"/>
  <c r="G15" i="41"/>
  <c r="E15" i="41"/>
  <c r="H10" i="46"/>
  <c r="J9" i="46"/>
  <c r="J8" i="46"/>
  <c r="J5" i="46"/>
  <c r="J3" i="46"/>
  <c r="J7" i="46"/>
  <c r="J4" i="46"/>
  <c r="J6" i="46"/>
  <c r="K15" i="41"/>
  <c r="D15" i="41"/>
  <c r="L15" i="41"/>
  <c r="F15" i="41"/>
  <c r="I15" i="41"/>
  <c r="J10" i="46"/>
  <c r="M15" i="41"/>
  <c r="I16" i="41"/>
  <c r="L16" i="41"/>
  <c r="K16" i="41"/>
  <c r="G16" i="41"/>
  <c r="H16" i="41"/>
  <c r="J16" i="41"/>
  <c r="E16" i="41"/>
  <c r="F16" i="41"/>
  <c r="D16" i="41"/>
  <c r="M16" i="41"/>
  <c r="D17" i="49"/>
  <c r="E17" i="49"/>
  <c r="F17" i="49"/>
  <c r="G17" i="49"/>
  <c r="H17" i="49"/>
  <c r="I17" i="49"/>
  <c r="J17" i="49"/>
  <c r="K17" i="49"/>
  <c r="L17" i="49"/>
  <c r="M17" i="49"/>
  <c r="E18" i="49"/>
  <c r="F18" i="49"/>
  <c r="G18" i="49"/>
  <c r="H18" i="49"/>
  <c r="I18" i="49"/>
  <c r="J18" i="49"/>
  <c r="K18" i="49"/>
  <c r="L18" i="49"/>
  <c r="D18" i="49"/>
  <c r="M18" i="49"/>
  <c r="D17" i="50"/>
  <c r="E17" i="50"/>
  <c r="F17" i="50"/>
  <c r="G17" i="50"/>
  <c r="H17" i="50"/>
  <c r="I17" i="50"/>
  <c r="J17" i="50"/>
  <c r="K17" i="50"/>
  <c r="L17" i="50"/>
  <c r="M17" i="50"/>
  <c r="E18" i="50"/>
  <c r="F18" i="50"/>
  <c r="G18" i="50"/>
  <c r="H18" i="50"/>
  <c r="I18" i="50"/>
  <c r="J18" i="50"/>
  <c r="K18" i="50"/>
  <c r="L18" i="50"/>
  <c r="D18" i="50"/>
  <c r="M18" i="50"/>
</calcChain>
</file>

<file path=xl/sharedStrings.xml><?xml version="1.0" encoding="utf-8"?>
<sst xmlns="http://schemas.openxmlformats.org/spreadsheetml/2006/main" count="119" uniqueCount="73">
  <si>
    <r>
      <t>n</t>
    </r>
    <r>
      <rPr>
        <vertAlign val="superscript"/>
        <sz val="10"/>
        <rFont val="Arial"/>
        <family val="2"/>
      </rPr>
      <t>th</t>
    </r>
    <r>
      <rPr>
        <sz val="10"/>
        <rFont val="Arial"/>
      </rPr>
      <t xml:space="preserve"> root</t>
    </r>
  </si>
  <si>
    <t>Note: Use Yellow Weight Vector Column AC</t>
  </si>
  <si>
    <t>Column W is just the weighted average</t>
  </si>
  <si>
    <t>Consistency Index (should be less than 0.10)</t>
  </si>
  <si>
    <t>Check</t>
  </si>
  <si>
    <t>Criteria</t>
  </si>
  <si>
    <t>Units</t>
  </si>
  <si>
    <t>Weighted Performance</t>
  </si>
  <si>
    <t>Percent Performance</t>
  </si>
  <si>
    <t>Threshold Value</t>
  </si>
  <si>
    <t>Check Sum</t>
  </si>
  <si>
    <t>Customer Requirement (Whats)</t>
  </si>
  <si>
    <t>Weights</t>
  </si>
  <si>
    <t>CI</t>
  </si>
  <si>
    <t>CR</t>
  </si>
  <si>
    <t>n =</t>
  </si>
  <si>
    <t>Number of Attributes in Matrix (n) =</t>
  </si>
  <si>
    <t>Random Consistency</t>
  </si>
  <si>
    <t>Random Consistency Constant Table</t>
  </si>
  <si>
    <t>Random Consistency Constant for n =</t>
  </si>
  <si>
    <t>Note: Value not verified.</t>
  </si>
  <si>
    <t>Weight</t>
  </si>
  <si>
    <t>Top Level System Requirements</t>
  </si>
  <si>
    <t>Design Characteristics (Hows)</t>
  </si>
  <si>
    <t>Goal (Objective) Value</t>
  </si>
  <si>
    <t>Threshold</t>
  </si>
  <si>
    <t>Goal</t>
  </si>
  <si>
    <t>a</t>
  </si>
  <si>
    <t>b</t>
  </si>
  <si>
    <t>c</t>
  </si>
  <si>
    <t>d</t>
  </si>
  <si>
    <t>e</t>
  </si>
  <si>
    <t>KPP</t>
  </si>
  <si>
    <t>Name</t>
  </si>
  <si>
    <t>Accurately Detect Explosives</t>
  </si>
  <si>
    <t>Reliable</t>
  </si>
  <si>
    <t>Available</t>
  </si>
  <si>
    <t>Rugged</t>
  </si>
  <si>
    <t>Fast search coverage</t>
  </si>
  <si>
    <t>Rapidly deployable by typical soldier/Marine</t>
  </si>
  <si>
    <t>Easy to transport</t>
  </si>
  <si>
    <t>Iraq</t>
  </si>
  <si>
    <t>Reliability</t>
  </si>
  <si>
    <t>Availability</t>
  </si>
  <si>
    <t>Cost</t>
  </si>
  <si>
    <t>Refueling Time</t>
  </si>
  <si>
    <t>DRM Elapsed Time</t>
  </si>
  <si>
    <t>D - R Time</t>
  </si>
  <si>
    <t>Pack Size</t>
  </si>
  <si>
    <t>Operational Team Size</t>
  </si>
  <si>
    <t>Functions (Hows)</t>
  </si>
  <si>
    <t>Provide Mobility</t>
  </si>
  <si>
    <t>Provide IED Sensor Capability</t>
  </si>
  <si>
    <t>Conduct Area Search</t>
  </si>
  <si>
    <t>Alert Users of IED Hazard</t>
  </si>
  <si>
    <t>Facilitate Area IED Clearance</t>
  </si>
  <si>
    <t>Report IED Search Results</t>
  </si>
  <si>
    <t>Minimize Size, Weight, Power Requirements</t>
  </si>
  <si>
    <t>Alert Operator of Maintenance Requirements</t>
  </si>
  <si>
    <t>Perform Initialization Self-Diagnostic</t>
  </si>
  <si>
    <t>Design Characteristics (Whats)</t>
  </si>
  <si>
    <t>D-R Time</t>
  </si>
  <si>
    <t>Forms (Hows)</t>
  </si>
  <si>
    <t>IED Sensor</t>
  </si>
  <si>
    <t>Chassis</t>
  </si>
  <si>
    <t>Drive Train</t>
  </si>
  <si>
    <t>Onboard Communications</t>
  </si>
  <si>
    <t>Weight Margin</t>
  </si>
  <si>
    <t>Fuel Capacity</t>
  </si>
  <si>
    <t>Ground Clearance</t>
  </si>
  <si>
    <t>Operational Range</t>
  </si>
  <si>
    <t>NXT Brick</t>
  </si>
  <si>
    <t>Functions (Whats)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</si>
</sst>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6" formatCode="&quot;$&quot;#,##0_);[Red]\(&quot;$&quot;#,##0\)"/>
    <numFmt numFmtId="164" formatCode="0.000"/>
    <numFmt numFmtId="165" formatCode="0.0000"/>
    <numFmt numFmtId="166" formatCode="0.0"/>
  </numFmts>
  <fonts count="12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i/>
      <sz val="12"/>
      <name val="Arial"/>
      <family val="2"/>
    </font>
    <font>
      <b/>
      <i/>
      <sz val="12"/>
      <color indexed="12"/>
      <name val="Arial"/>
      <family val="2"/>
    </font>
    <font>
      <b/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vertAlign val="superscript"/>
      <sz val="10"/>
      <name val="Arial"/>
      <family val="2"/>
    </font>
    <font>
      <i/>
      <sz val="10"/>
      <name val="Arial"/>
      <family val="2"/>
    </font>
    <font>
      <sz val="8"/>
      <name val="Arial"/>
      <family val="2"/>
    </font>
    <font>
      <sz val="9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gray06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7">
    <border>
      <left/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2" fillId="0" borderId="0"/>
  </cellStyleXfs>
  <cellXfs count="130">
    <xf numFmtId="0" fontId="0" fillId="0" borderId="0" xfId="0"/>
    <xf numFmtId="0" fontId="0" fillId="0" borderId="0" xfId="0" applyBorder="1"/>
    <xf numFmtId="2" fontId="0" fillId="0" borderId="0" xfId="0" applyNumberFormat="1"/>
    <xf numFmtId="166" fontId="0" fillId="0" borderId="0" xfId="0" applyNumberFormat="1"/>
    <xf numFmtId="49" fontId="0" fillId="0" borderId="0" xfId="0" applyNumberFormat="1" applyAlignment="1">
      <alignment textRotation="180"/>
    </xf>
    <xf numFmtId="165" fontId="0" fillId="0" borderId="0" xfId="0" applyNumberFormat="1"/>
    <xf numFmtId="2" fontId="0" fillId="0" borderId="1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49" fontId="0" fillId="2" borderId="0" xfId="0" applyNumberFormat="1" applyFill="1" applyAlignment="1">
      <alignment textRotation="180"/>
    </xf>
    <xf numFmtId="0" fontId="0" fillId="2" borderId="0" xfId="0" applyFill="1"/>
    <xf numFmtId="0" fontId="0" fillId="2" borderId="0" xfId="0" applyFill="1" applyBorder="1"/>
    <xf numFmtId="0" fontId="1" fillId="2" borderId="0" xfId="0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0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right"/>
    </xf>
    <xf numFmtId="49" fontId="3" fillId="2" borderId="0" xfId="0" applyNumberFormat="1" applyFont="1" applyFill="1" applyAlignment="1"/>
    <xf numFmtId="0" fontId="4" fillId="0" borderId="0" xfId="0" applyFont="1" applyAlignment="1">
      <alignment vertical="top" wrapText="1"/>
    </xf>
    <xf numFmtId="0" fontId="1" fillId="0" borderId="0" xfId="0" applyFont="1" applyBorder="1" applyAlignment="1">
      <alignment horizontal="center" textRotation="90" wrapText="1"/>
    </xf>
    <xf numFmtId="0" fontId="1" fillId="0" borderId="0" xfId="0" applyFont="1" applyBorder="1" applyAlignment="1">
      <alignment horizontal="center" textRotation="90"/>
    </xf>
    <xf numFmtId="0" fontId="1" fillId="0" borderId="0" xfId="0" applyFont="1" applyBorder="1" applyAlignment="1">
      <alignment horizontal="center"/>
    </xf>
    <xf numFmtId="0" fontId="5" fillId="3" borderId="5" xfId="0" applyFont="1" applyFill="1" applyBorder="1" applyAlignment="1">
      <alignment horizontal="center" vertical="center" textRotation="90"/>
    </xf>
    <xf numFmtId="0" fontId="6" fillId="3" borderId="5" xfId="0" applyFont="1" applyFill="1" applyBorder="1" applyAlignment="1">
      <alignment horizontal="center"/>
    </xf>
    <xf numFmtId="0" fontId="7" fillId="4" borderId="6" xfId="0" applyFont="1" applyFill="1" applyBorder="1" applyAlignment="1">
      <alignment horizontal="center"/>
    </xf>
    <xf numFmtId="165" fontId="2" fillId="0" borderId="5" xfId="0" applyNumberFormat="1" applyFont="1" applyBorder="1" applyAlignment="1">
      <alignment horizontal="center"/>
    </xf>
    <xf numFmtId="0" fontId="7" fillId="5" borderId="5" xfId="0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/>
    </xf>
    <xf numFmtId="0" fontId="7" fillId="6" borderId="5" xfId="0" applyFont="1" applyFill="1" applyBorder="1" applyAlignment="1">
      <alignment horizontal="center"/>
    </xf>
    <xf numFmtId="0" fontId="1" fillId="0" borderId="0" xfId="0" applyFont="1" applyAlignment="1">
      <alignment horizontal="right"/>
    </xf>
    <xf numFmtId="2" fontId="0" fillId="0" borderId="6" xfId="0" applyNumberFormat="1" applyBorder="1"/>
    <xf numFmtId="0" fontId="2" fillId="5" borderId="7" xfId="0" applyFont="1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1" fillId="8" borderId="8" xfId="0" applyFont="1" applyFill="1" applyBorder="1" applyAlignment="1">
      <alignment horizontal="center"/>
    </xf>
    <xf numFmtId="165" fontId="2" fillId="5" borderId="6" xfId="0" applyNumberFormat="1" applyFont="1" applyFill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165" fontId="0" fillId="6" borderId="10" xfId="0" applyNumberFormat="1" applyFill="1" applyBorder="1" applyAlignment="1">
      <alignment horizontal="center"/>
    </xf>
    <xf numFmtId="165" fontId="2" fillId="5" borderId="5" xfId="0" applyNumberFormat="1" applyFont="1" applyFill="1" applyBorder="1" applyAlignment="1">
      <alignment horizontal="center"/>
    </xf>
    <xf numFmtId="165" fontId="0" fillId="6" borderId="11" xfId="0" applyNumberFormat="1" applyFill="1" applyBorder="1" applyAlignment="1">
      <alignment horizontal="center"/>
    </xf>
    <xf numFmtId="165" fontId="0" fillId="0" borderId="0" xfId="0" applyNumberFormat="1" applyAlignment="1">
      <alignment horizontal="center"/>
    </xf>
    <xf numFmtId="49" fontId="0" fillId="7" borderId="7" xfId="0" applyNumberFormat="1" applyFill="1" applyBorder="1" applyAlignment="1">
      <alignment wrapText="1"/>
    </xf>
    <xf numFmtId="0" fontId="7" fillId="8" borderId="7" xfId="0" applyFont="1" applyFill="1" applyBorder="1" applyAlignment="1">
      <alignment horizontal="center"/>
    </xf>
    <xf numFmtId="166" fontId="0" fillId="0" borderId="0" xfId="0" applyNumberFormat="1" applyAlignment="1">
      <alignment horizontal="center"/>
    </xf>
    <xf numFmtId="0" fontId="0" fillId="9" borderId="7" xfId="0" applyFill="1" applyBorder="1" applyAlignment="1">
      <alignment horizontal="right"/>
    </xf>
    <xf numFmtId="0" fontId="0" fillId="10" borderId="7" xfId="0" applyFill="1" applyBorder="1" applyAlignment="1">
      <alignment horizontal="center"/>
    </xf>
    <xf numFmtId="0" fontId="0" fillId="0" borderId="0" xfId="0" applyAlignment="1">
      <alignment horizontal="right"/>
    </xf>
    <xf numFmtId="0" fontId="0" fillId="6" borderId="7" xfId="0" applyFill="1" applyBorder="1"/>
    <xf numFmtId="0" fontId="9" fillId="0" borderId="0" xfId="0" applyFont="1"/>
    <xf numFmtId="0" fontId="0" fillId="11" borderId="7" xfId="0" applyFill="1" applyBorder="1"/>
    <xf numFmtId="0" fontId="0" fillId="0" borderId="0" xfId="0" applyAlignment="1">
      <alignment horizontal="center"/>
    </xf>
    <xf numFmtId="0" fontId="2" fillId="0" borderId="0" xfId="0" applyFont="1" applyFill="1" applyBorder="1"/>
    <xf numFmtId="0" fontId="0" fillId="0" borderId="5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5" xfId="0" applyBorder="1"/>
    <xf numFmtId="0" fontId="1" fillId="0" borderId="3" xfId="0" applyFont="1" applyBorder="1"/>
    <xf numFmtId="0" fontId="1" fillId="0" borderId="4" xfId="0" applyFont="1" applyBorder="1"/>
    <xf numFmtId="0" fontId="2" fillId="0" borderId="13" xfId="0" applyFont="1" applyFill="1" applyBorder="1"/>
    <xf numFmtId="49" fontId="2" fillId="0" borderId="12" xfId="0" applyNumberFormat="1" applyFont="1" applyFill="1" applyBorder="1" applyAlignment="1">
      <alignment wrapText="1"/>
    </xf>
    <xf numFmtId="49" fontId="2" fillId="0" borderId="14" xfId="0" applyNumberFormat="1" applyFont="1" applyFill="1" applyBorder="1" applyAlignment="1">
      <alignment horizontal="left" vertical="center" wrapText="1"/>
    </xf>
    <xf numFmtId="49" fontId="2" fillId="0" borderId="1" xfId="0" applyNumberFormat="1" applyFont="1" applyFill="1" applyBorder="1" applyAlignment="1">
      <alignment wrapText="1"/>
    </xf>
    <xf numFmtId="49" fontId="2" fillId="0" borderId="15" xfId="0" applyNumberFormat="1" applyFont="1" applyFill="1" applyBorder="1" applyAlignment="1">
      <alignment horizontal="left" vertical="center" wrapText="1"/>
    </xf>
    <xf numFmtId="49" fontId="2" fillId="0" borderId="0" xfId="0" applyNumberFormat="1" applyFont="1" applyFill="1" applyBorder="1" applyAlignment="1">
      <alignment wrapText="1"/>
    </xf>
    <xf numFmtId="0" fontId="0" fillId="0" borderId="0" xfId="0" applyFill="1" applyBorder="1"/>
    <xf numFmtId="49" fontId="0" fillId="2" borderId="0" xfId="0" applyNumberFormat="1" applyFill="1" applyAlignment="1">
      <alignment horizontal="center" textRotation="91"/>
    </xf>
    <xf numFmtId="49" fontId="11" fillId="0" borderId="12" xfId="0" applyNumberFormat="1" applyFont="1" applyFill="1" applyBorder="1" applyAlignment="1">
      <alignment horizontal="center" vertical="center" textRotation="180" wrapText="1"/>
    </xf>
    <xf numFmtId="49" fontId="11" fillId="0" borderId="5" xfId="0" applyNumberFormat="1" applyFont="1" applyFill="1" applyBorder="1" applyAlignment="1">
      <alignment horizontal="center" vertical="center" textRotation="180" wrapText="1"/>
    </xf>
    <xf numFmtId="0" fontId="2" fillId="0" borderId="5" xfId="0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165" fontId="2" fillId="2" borderId="0" xfId="0" applyNumberFormat="1" applyFont="1" applyFill="1" applyBorder="1" applyAlignment="1">
      <alignment horizontal="center"/>
    </xf>
    <xf numFmtId="166" fontId="0" fillId="0" borderId="3" xfId="0" applyNumberFormat="1" applyBorder="1" applyAlignment="1">
      <alignment horizontal="right"/>
    </xf>
    <xf numFmtId="166" fontId="0" fillId="0" borderId="4" xfId="0" applyNumberFormat="1" applyBorder="1" applyAlignment="1">
      <alignment horizontal="right"/>
    </xf>
    <xf numFmtId="166" fontId="0" fillId="0" borderId="13" xfId="0" applyNumberFormat="1" applyBorder="1"/>
    <xf numFmtId="164" fontId="0" fillId="0" borderId="1" xfId="0" applyNumberFormat="1" applyBorder="1" applyAlignment="1">
      <alignment horizontal="right"/>
    </xf>
    <xf numFmtId="164" fontId="0" fillId="0" borderId="2" xfId="0" applyNumberFormat="1" applyBorder="1" applyAlignment="1">
      <alignment horizontal="right"/>
    </xf>
    <xf numFmtId="164" fontId="0" fillId="0" borderId="15" xfId="0" applyNumberFormat="1" applyBorder="1"/>
    <xf numFmtId="0" fontId="0" fillId="2" borderId="0" xfId="0" applyFill="1" applyAlignment="1">
      <alignment horizontal="right"/>
    </xf>
    <xf numFmtId="0" fontId="1" fillId="0" borderId="5" xfId="0" applyFont="1" applyFill="1" applyBorder="1" applyAlignment="1">
      <alignment horizontal="center" textRotation="90" wrapText="1"/>
    </xf>
    <xf numFmtId="0" fontId="7" fillId="4" borderId="6" xfId="0" applyNumberFormat="1" applyFont="1" applyFill="1" applyBorder="1" applyAlignment="1">
      <alignment horizontal="center"/>
    </xf>
    <xf numFmtId="0" fontId="7" fillId="6" borderId="5" xfId="0" applyNumberFormat="1" applyFont="1" applyFill="1" applyBorder="1" applyAlignment="1">
      <alignment horizontal="center"/>
    </xf>
    <xf numFmtId="0" fontId="7" fillId="5" borderId="5" xfId="0" applyNumberFormat="1" applyFont="1" applyFill="1" applyBorder="1" applyAlignment="1">
      <alignment horizontal="center"/>
    </xf>
    <xf numFmtId="0" fontId="7" fillId="4" borderId="5" xfId="0" applyNumberFormat="1" applyFont="1" applyFill="1" applyBorder="1" applyAlignment="1">
      <alignment horizontal="center"/>
    </xf>
    <xf numFmtId="49" fontId="2" fillId="12" borderId="3" xfId="0" applyNumberFormat="1" applyFont="1" applyFill="1" applyBorder="1" applyAlignment="1">
      <alignment horizontal="center" vertical="center" textRotation="180" wrapText="1"/>
    </xf>
    <xf numFmtId="49" fontId="2" fillId="12" borderId="4" xfId="0" applyNumberFormat="1" applyFont="1" applyFill="1" applyBorder="1" applyAlignment="1">
      <alignment horizontal="center" vertical="center" textRotation="180" wrapText="1"/>
    </xf>
    <xf numFmtId="1" fontId="2" fillId="0" borderId="2" xfId="0" applyNumberFormat="1" applyFont="1" applyFill="1" applyBorder="1" applyAlignment="1">
      <alignment horizontal="center"/>
    </xf>
    <xf numFmtId="0" fontId="2" fillId="0" borderId="13" xfId="0" applyFont="1" applyFill="1" applyBorder="1" applyAlignment="1">
      <alignment horizontal="center"/>
    </xf>
    <xf numFmtId="0" fontId="2" fillId="0" borderId="15" xfId="0" applyFont="1" applyFill="1" applyBorder="1" applyAlignment="1">
      <alignment horizontal="center"/>
    </xf>
    <xf numFmtId="0" fontId="2" fillId="0" borderId="16" xfId="0" applyFont="1" applyFill="1" applyBorder="1" applyAlignment="1">
      <alignment horizontal="center"/>
    </xf>
    <xf numFmtId="0" fontId="2" fillId="0" borderId="17" xfId="0" applyFont="1" applyFill="1" applyBorder="1" applyAlignment="1">
      <alignment horizontal="center"/>
    </xf>
    <xf numFmtId="165" fontId="0" fillId="8" borderId="10" xfId="0" applyNumberFormat="1" applyFill="1" applyBorder="1"/>
    <xf numFmtId="165" fontId="0" fillId="8" borderId="11" xfId="0" applyNumberFormat="1" applyFill="1" applyBorder="1"/>
    <xf numFmtId="165" fontId="0" fillId="8" borderId="21" xfId="0" applyNumberFormat="1" applyFill="1" applyBorder="1"/>
    <xf numFmtId="165" fontId="2" fillId="5" borderId="18" xfId="0" applyNumberFormat="1" applyFont="1" applyFill="1" applyBorder="1" applyAlignment="1">
      <alignment horizontal="center"/>
    </xf>
    <xf numFmtId="165" fontId="2" fillId="5" borderId="19" xfId="0" applyNumberFormat="1" applyFont="1" applyFill="1" applyBorder="1" applyAlignment="1">
      <alignment horizontal="center"/>
    </xf>
    <xf numFmtId="165" fontId="2" fillId="5" borderId="20" xfId="0" applyNumberFormat="1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6" xfId="0" applyBorder="1"/>
    <xf numFmtId="0" fontId="0" fillId="0" borderId="26" xfId="0" applyBorder="1"/>
    <xf numFmtId="0" fontId="0" fillId="0" borderId="14" xfId="0" applyBorder="1"/>
    <xf numFmtId="6" fontId="0" fillId="0" borderId="5" xfId="0" applyNumberFormat="1" applyBorder="1" applyAlignment="1">
      <alignment horizontal="center"/>
    </xf>
    <xf numFmtId="0" fontId="0" fillId="0" borderId="2" xfId="0" applyBorder="1"/>
    <xf numFmtId="0" fontId="0" fillId="0" borderId="15" xfId="0" applyBorder="1"/>
    <xf numFmtId="0" fontId="4" fillId="0" borderId="0" xfId="0" applyFont="1" applyAlignment="1">
      <alignment horizontal="center" vertical="center" wrapText="1"/>
    </xf>
    <xf numFmtId="49" fontId="2" fillId="0" borderId="12" xfId="1" applyNumberFormat="1" applyFont="1" applyFill="1" applyBorder="1" applyAlignment="1">
      <alignment textRotation="90" wrapText="1"/>
    </xf>
    <xf numFmtId="49" fontId="2" fillId="0" borderId="14" xfId="1" applyNumberFormat="1" applyFont="1" applyFill="1" applyBorder="1" applyAlignment="1">
      <alignment horizontal="left" vertical="center" textRotation="90" wrapText="1"/>
    </xf>
    <xf numFmtId="49" fontId="2" fillId="0" borderId="15" xfId="1" applyNumberFormat="1" applyFont="1" applyFill="1" applyBorder="1" applyAlignment="1">
      <alignment horizontal="left" vertical="center" textRotation="90" wrapText="1"/>
    </xf>
    <xf numFmtId="49" fontId="2" fillId="13" borderId="12" xfId="1" applyNumberFormat="1" applyFont="1" applyFill="1" applyBorder="1" applyAlignment="1">
      <alignment vertical="center" wrapText="1"/>
    </xf>
    <xf numFmtId="49" fontId="2" fillId="13" borderId="14" xfId="1" applyNumberFormat="1" applyFont="1" applyFill="1" applyBorder="1" applyAlignment="1">
      <alignment horizontal="left" vertical="center" wrapText="1"/>
    </xf>
    <xf numFmtId="49" fontId="2" fillId="13" borderId="15" xfId="1" applyNumberFormat="1" applyFont="1" applyFill="1" applyBorder="1" applyAlignment="1">
      <alignment horizontal="left" vertical="center" wrapText="1"/>
    </xf>
    <xf numFmtId="0" fontId="2" fillId="0" borderId="0" xfId="1"/>
    <xf numFmtId="165" fontId="2" fillId="14" borderId="5" xfId="0" applyNumberFormat="1" applyFont="1" applyFill="1" applyBorder="1" applyAlignment="1">
      <alignment horizontal="center"/>
    </xf>
    <xf numFmtId="165" fontId="2" fillId="15" borderId="5" xfId="0" applyNumberFormat="1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49" fontId="1" fillId="11" borderId="3" xfId="0" applyNumberFormat="1" applyFont="1" applyFill="1" applyBorder="1"/>
    <xf numFmtId="49" fontId="2" fillId="11" borderId="18" xfId="0" applyNumberFormat="1" applyFont="1" applyFill="1" applyBorder="1"/>
    <xf numFmtId="49" fontId="0" fillId="12" borderId="3" xfId="0" applyNumberFormat="1" applyFont="1" applyFill="1" applyBorder="1" applyAlignment="1">
      <alignment horizontal="center" vertical="center" textRotation="180" wrapText="1"/>
    </xf>
    <xf numFmtId="49" fontId="0" fillId="12" borderId="4" xfId="0" applyNumberFormat="1" applyFont="1" applyFill="1" applyBorder="1" applyAlignment="1">
      <alignment horizontal="center" vertical="center" textRotation="180" wrapText="1"/>
    </xf>
    <xf numFmtId="49" fontId="2" fillId="11" borderId="18" xfId="0" applyNumberFormat="1" applyFont="1" applyFill="1" applyBorder="1" applyAlignment="1" applyProtection="1"/>
    <xf numFmtId="0" fontId="2" fillId="0" borderId="5" xfId="0" applyFont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externalLink" Target="externalLinks/externalLink1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18918918918919"/>
          <c:y val="0.0137362821625523"/>
          <c:w val="0.816216216216216"/>
          <c:h val="0.901100109863429"/>
        </c:manualLayout>
      </c:layout>
      <c:barChart>
        <c:barDir val="bar"/>
        <c:grouping val="clustered"/>
        <c:varyColors val="0"/>
        <c:ser>
          <c:idx val="6"/>
          <c:order val="0"/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'Pairwise Quick IED'!$J$9</c:f>
              <c:numCache>
                <c:formatCode>0.0000</c:formatCode>
                <c:ptCount val="1"/>
                <c:pt idx="0">
                  <c:v>0.054054054054054</c:v>
                </c:pt>
              </c:numCache>
            </c:numRef>
          </c:val>
        </c:ser>
        <c:ser>
          <c:idx val="5"/>
          <c:order val="1"/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'Pairwise Quick IED'!$J$8</c:f>
              <c:numCache>
                <c:formatCode>0.0000</c:formatCode>
                <c:ptCount val="1"/>
                <c:pt idx="0">
                  <c:v>0.135135135135135</c:v>
                </c:pt>
              </c:numCache>
            </c:numRef>
          </c:val>
        </c:ser>
        <c:ser>
          <c:idx val="4"/>
          <c:order val="2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'Pairwise Quick IED'!$J$7</c:f>
              <c:numCache>
                <c:formatCode>0.0000</c:formatCode>
                <c:ptCount val="1"/>
                <c:pt idx="0">
                  <c:v>0.0900900900900901</c:v>
                </c:pt>
              </c:numCache>
            </c:numRef>
          </c:val>
        </c:ser>
        <c:ser>
          <c:idx val="3"/>
          <c:order val="3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'Pairwise Quick IED'!$J$6</c:f>
              <c:numCache>
                <c:formatCode>0.0000</c:formatCode>
                <c:ptCount val="1"/>
                <c:pt idx="0">
                  <c:v>0.0900900900900901</c:v>
                </c:pt>
              </c:numCache>
            </c:numRef>
          </c:val>
        </c:ser>
        <c:ser>
          <c:idx val="2"/>
          <c:order val="4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'Pairwise Quick IED'!$J$5</c:f>
              <c:numCache>
                <c:formatCode>0.0000</c:formatCode>
                <c:ptCount val="1"/>
                <c:pt idx="0">
                  <c:v>0.27027027027027</c:v>
                </c:pt>
              </c:numCache>
            </c:numRef>
          </c:val>
        </c:ser>
        <c:ser>
          <c:idx val="1"/>
          <c:order val="5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'Pairwise Quick IED'!$J$4</c:f>
              <c:numCache>
                <c:formatCode>0.0000</c:formatCode>
                <c:ptCount val="1"/>
                <c:pt idx="0">
                  <c:v>0.0900900900900901</c:v>
                </c:pt>
              </c:numCache>
            </c:numRef>
          </c:val>
        </c:ser>
        <c:ser>
          <c:idx val="0"/>
          <c:order val="6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'Pairwise Quick IED'!$J$3</c:f>
              <c:numCache>
                <c:formatCode>0.0000</c:formatCode>
                <c:ptCount val="1"/>
                <c:pt idx="0">
                  <c:v>0.27027027027027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22005336"/>
        <c:axId val="722008616"/>
      </c:barChart>
      <c:catAx>
        <c:axId val="72200533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20086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22008616"/>
        <c:scaling>
          <c:orientation val="minMax"/>
          <c:max val="0.25"/>
          <c:min val="0.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2005336"/>
        <c:crosses val="autoZero"/>
        <c:crossBetween val="between"/>
        <c:majorUnit val="0.05"/>
        <c:minorUnit val="0.05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.0" l="0.75" r="0.75" t="1.0" header="0.5" footer="0.5"/>
    <c:pageSetup orientation="landscape" horizontalDpi="360" verticalDpi="36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4754098360656"/>
          <c:y val="0.0136986301369863"/>
          <c:w val="0.770491803278689"/>
          <c:h val="0.901369863013699"/>
        </c:manualLayout>
      </c:layout>
      <c:barChart>
        <c:barDir val="bar"/>
        <c:grouping val="clustered"/>
        <c:varyColors val="0"/>
        <c:ser>
          <c:idx val="6"/>
          <c:order val="0"/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'Pairwise INCOSE HB IED'!$P$9</c:f>
              <c:numCache>
                <c:formatCode>0.0000</c:formatCode>
                <c:ptCount val="1"/>
                <c:pt idx="0">
                  <c:v>0.0540540540540541</c:v>
                </c:pt>
              </c:numCache>
            </c:numRef>
          </c:val>
        </c:ser>
        <c:ser>
          <c:idx val="5"/>
          <c:order val="1"/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'Pairwise INCOSE HB IED'!$P$8</c:f>
              <c:numCache>
                <c:formatCode>0.0000</c:formatCode>
                <c:ptCount val="1"/>
                <c:pt idx="0">
                  <c:v>0.135135135135135</c:v>
                </c:pt>
              </c:numCache>
            </c:numRef>
          </c:val>
        </c:ser>
        <c:ser>
          <c:idx val="4"/>
          <c:order val="2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'Pairwise INCOSE HB IED'!$O$7</c:f>
              <c:numCache>
                <c:formatCode>0.0000</c:formatCode>
                <c:ptCount val="1"/>
                <c:pt idx="0">
                  <c:v>0.741679757163993</c:v>
                </c:pt>
              </c:numCache>
            </c:numRef>
          </c:val>
        </c:ser>
        <c:ser>
          <c:idx val="3"/>
          <c:order val="3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'Pairwise INCOSE HB IED'!$P$6</c:f>
              <c:numCache>
                <c:formatCode>0.0000</c:formatCode>
                <c:ptCount val="1"/>
                <c:pt idx="0">
                  <c:v>0.0900900900900901</c:v>
                </c:pt>
              </c:numCache>
            </c:numRef>
          </c:val>
        </c:ser>
        <c:ser>
          <c:idx val="2"/>
          <c:order val="4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'Pairwise INCOSE HB IED'!$P$5</c:f>
              <c:numCache>
                <c:formatCode>0.0000</c:formatCode>
                <c:ptCount val="1"/>
                <c:pt idx="0">
                  <c:v>0.27027027027027</c:v>
                </c:pt>
              </c:numCache>
            </c:numRef>
          </c:val>
        </c:ser>
        <c:ser>
          <c:idx val="1"/>
          <c:order val="5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'Pairwise INCOSE HB IED'!$P$4</c:f>
              <c:numCache>
                <c:formatCode>0.0000</c:formatCode>
                <c:ptCount val="1"/>
                <c:pt idx="0">
                  <c:v>0.0900900900900901</c:v>
                </c:pt>
              </c:numCache>
            </c:numRef>
          </c:val>
        </c:ser>
        <c:ser>
          <c:idx val="0"/>
          <c:order val="6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'Pairwise INCOSE HB IED'!$P$3</c:f>
              <c:numCache>
                <c:formatCode>0.0000</c:formatCode>
                <c:ptCount val="1"/>
                <c:pt idx="0">
                  <c:v>0.27027027027027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22073016"/>
        <c:axId val="722076296"/>
      </c:barChart>
      <c:catAx>
        <c:axId val="72207301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20762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22076296"/>
        <c:scaling>
          <c:orientation val="minMax"/>
          <c:max val="0.25"/>
          <c:min val="0.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2073016"/>
        <c:crosses val="autoZero"/>
        <c:crossBetween val="between"/>
        <c:majorUnit val="0.1"/>
        <c:minorUnit val="0.05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.0" l="0.75" r="0.75" t="1.0" header="0.5" footer="0.5"/>
    <c:pageSetup orientation="landscape" horizontalDpi="360" verticalDpi="36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61245025190903"/>
          <c:y val="0.0967741935483871"/>
          <c:w val="0.870814414359691"/>
          <c:h val="0.70322580645161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'QFD1 IED'!$D$16:$L$16</c:f>
              <c:numCache>
                <c:formatCode>0.000</c:formatCode>
                <c:ptCount val="9"/>
                <c:pt idx="0">
                  <c:v>0.233826968043648</c:v>
                </c:pt>
                <c:pt idx="1">
                  <c:v>0.323460639127046</c:v>
                </c:pt>
                <c:pt idx="2">
                  <c:v>0.0</c:v>
                </c:pt>
                <c:pt idx="3">
                  <c:v>0.0771628994544037</c:v>
                </c:pt>
                <c:pt idx="4">
                  <c:v>0.0818394388152767</c:v>
                </c:pt>
                <c:pt idx="5">
                  <c:v>0.0701480904130943</c:v>
                </c:pt>
                <c:pt idx="6">
                  <c:v>0.136399064692128</c:v>
                </c:pt>
                <c:pt idx="7">
                  <c:v>0.0420888542478566</c:v>
                </c:pt>
                <c:pt idx="8">
                  <c:v>0.0350740452065472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5780376"/>
        <c:axId val="115768040"/>
      </c:barChart>
      <c:catAx>
        <c:axId val="115780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5768040"/>
        <c:crossesAt val="0.0"/>
        <c:auto val="1"/>
        <c:lblAlgn val="ctr"/>
        <c:lblOffset val="100"/>
        <c:tickLblSkip val="1"/>
        <c:tickMarkSkip val="1"/>
        <c:noMultiLvlLbl val="0"/>
      </c:catAx>
      <c:valAx>
        <c:axId val="115768040"/>
        <c:scaling>
          <c:orientation val="minMax"/>
          <c:max val="0.4"/>
          <c:min val="0.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numFmt formatCode="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5780376"/>
        <c:crosses val="autoZero"/>
        <c:crossBetween val="between"/>
        <c:majorUnit val="0.2"/>
        <c:minorUnit val="0.1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4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61245025190905"/>
          <c:y val="0.0967741935483872"/>
          <c:w val="0.870814414359692"/>
          <c:h val="0.70322580645161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'QFD2 IED'!$D$18:$L$18</c:f>
              <c:numCache>
                <c:formatCode>0.000</c:formatCode>
                <c:ptCount val="9"/>
                <c:pt idx="0">
                  <c:v>0.0708061386487917</c:v>
                </c:pt>
                <c:pt idx="1">
                  <c:v>0.123831363556183</c:v>
                </c:pt>
                <c:pt idx="2">
                  <c:v>0.134309402010937</c:v>
                </c:pt>
                <c:pt idx="3">
                  <c:v>0.123831363556183</c:v>
                </c:pt>
                <c:pt idx="4">
                  <c:v>0.188534133004057</c:v>
                </c:pt>
                <c:pt idx="5">
                  <c:v>0.0317516316810725</c:v>
                </c:pt>
                <c:pt idx="6">
                  <c:v>0.105732933497971</c:v>
                </c:pt>
                <c:pt idx="7">
                  <c:v>0.0883753748456518</c:v>
                </c:pt>
                <c:pt idx="8">
                  <c:v>0.132827659199153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302248"/>
        <c:axId val="143305624"/>
      </c:barChart>
      <c:catAx>
        <c:axId val="143302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305624"/>
        <c:crossesAt val="0.0"/>
        <c:auto val="1"/>
        <c:lblAlgn val="ctr"/>
        <c:lblOffset val="100"/>
        <c:tickLblSkip val="1"/>
        <c:tickMarkSkip val="1"/>
        <c:noMultiLvlLbl val="0"/>
      </c:catAx>
      <c:valAx>
        <c:axId val="143305624"/>
        <c:scaling>
          <c:orientation val="minMax"/>
          <c:max val="0.4"/>
          <c:min val="0.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numFmt formatCode="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302248"/>
        <c:crosses val="autoZero"/>
        <c:crossBetween val="between"/>
        <c:majorUnit val="0.2"/>
        <c:minorUnit val="0.1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4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61245025190905"/>
          <c:y val="0.0967741935483872"/>
          <c:w val="0.870814414359692"/>
          <c:h val="0.70322580645161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'QFD3 IED'!$D$18:$L$18</c:f>
              <c:numCache>
                <c:formatCode>0.000</c:formatCode>
                <c:ptCount val="9"/>
                <c:pt idx="0">
                  <c:v>0.165523331604547</c:v>
                </c:pt>
                <c:pt idx="1">
                  <c:v>0.0308322002775403</c:v>
                </c:pt>
                <c:pt idx="2">
                  <c:v>0.122843806506777</c:v>
                </c:pt>
                <c:pt idx="3">
                  <c:v>0.158268036612887</c:v>
                </c:pt>
                <c:pt idx="4">
                  <c:v>0.0812436046593123</c:v>
                </c:pt>
                <c:pt idx="5">
                  <c:v>0.0741032505852175</c:v>
                </c:pt>
                <c:pt idx="6">
                  <c:v>0.0488975483943314</c:v>
                </c:pt>
                <c:pt idx="7">
                  <c:v>0.0859870200866262</c:v>
                </c:pt>
                <c:pt idx="8">
                  <c:v>0.23230120127276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25820040"/>
        <c:axId val="625823384"/>
      </c:barChart>
      <c:catAx>
        <c:axId val="625820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25823384"/>
        <c:crossesAt val="0.0"/>
        <c:auto val="1"/>
        <c:lblAlgn val="ctr"/>
        <c:lblOffset val="100"/>
        <c:tickLblSkip val="1"/>
        <c:tickMarkSkip val="1"/>
        <c:noMultiLvlLbl val="0"/>
      </c:catAx>
      <c:valAx>
        <c:axId val="625823384"/>
        <c:scaling>
          <c:orientation val="minMax"/>
          <c:max val="0.4"/>
          <c:min val="0.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numFmt formatCode="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25820040"/>
        <c:crosses val="autoZero"/>
        <c:crossBetween val="between"/>
        <c:majorUnit val="0.2"/>
        <c:minorUnit val="0.1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4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28575</xdr:colOff>
      <xdr:row>1</xdr:row>
      <xdr:rowOff>0</xdr:rowOff>
    </xdr:from>
    <xdr:to>
      <xdr:col>12</xdr:col>
      <xdr:colOff>571500</xdr:colOff>
      <xdr:row>11</xdr:row>
      <xdr:rowOff>152400</xdr:rowOff>
    </xdr:to>
    <xdr:graphicFrame macro="">
      <xdr:nvGraphicFramePr>
        <xdr:cNvPr id="26626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19050</xdr:colOff>
      <xdr:row>0</xdr:row>
      <xdr:rowOff>2095500</xdr:rowOff>
    </xdr:from>
    <xdr:to>
      <xdr:col>13</xdr:col>
      <xdr:colOff>238125</xdr:colOff>
      <xdr:row>11</xdr:row>
      <xdr:rowOff>152400</xdr:rowOff>
    </xdr:to>
    <xdr:graphicFrame macro="">
      <xdr:nvGraphicFramePr>
        <xdr:cNvPr id="27656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180975</xdr:colOff>
      <xdr:row>16</xdr:row>
      <xdr:rowOff>28575</xdr:rowOff>
    </xdr:from>
    <xdr:to>
      <xdr:col>12</xdr:col>
      <xdr:colOff>152400</xdr:colOff>
      <xdr:row>25</xdr:row>
      <xdr:rowOff>47625</xdr:rowOff>
    </xdr:to>
    <xdr:graphicFrame macro="">
      <xdr:nvGraphicFramePr>
        <xdr:cNvPr id="2355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180975</xdr:colOff>
      <xdr:row>18</xdr:row>
      <xdr:rowOff>28575</xdr:rowOff>
    </xdr:from>
    <xdr:to>
      <xdr:col>12</xdr:col>
      <xdr:colOff>152400</xdr:colOff>
      <xdr:row>27</xdr:row>
      <xdr:rowOff>47625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180975</xdr:colOff>
      <xdr:row>18</xdr:row>
      <xdr:rowOff>28575</xdr:rowOff>
    </xdr:from>
    <xdr:to>
      <xdr:col>12</xdr:col>
      <xdr:colOff>152400</xdr:colOff>
      <xdr:row>27</xdr:row>
      <xdr:rowOff>47625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oject%202_Pairwise%20Comparison_Afgan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urvey Top Level Sys Req"/>
      <sheetName val="Pairwise Quick IED"/>
      <sheetName val="Pairwise INCOSE HB IED"/>
      <sheetName val="QFD1 IED"/>
      <sheetName val="QFD2 IED"/>
      <sheetName val="QFD3 IED"/>
      <sheetName val="KPP Summary"/>
    </sheetNames>
    <sheetDataSet>
      <sheetData sheetId="0"/>
      <sheetData sheetId="1"/>
      <sheetData sheetId="2"/>
      <sheetData sheetId="3"/>
      <sheetData sheetId="4">
        <row r="18">
          <cell r="D18">
            <v>7.2094995759117889E-2</v>
          </cell>
          <cell r="E18">
            <v>0.12468193384223919</v>
          </cell>
          <cell r="F18">
            <v>0.13994910941475827</v>
          </cell>
          <cell r="G18">
            <v>0.12468193384223919</v>
          </cell>
          <cell r="H18">
            <v>0.17557251908396945</v>
          </cell>
          <cell r="I18">
            <v>3.3927056827820191E-2</v>
          </cell>
          <cell r="J18">
            <v>0.13146734520780323</v>
          </cell>
          <cell r="K18">
            <v>7.5487701441899924E-2</v>
          </cell>
          <cell r="L18">
            <v>0.12213740458015269</v>
          </cell>
        </row>
      </sheetData>
      <sheetData sheetId="5">
        <row r="18">
          <cell r="D18">
            <v>0.15864446468062959</v>
          </cell>
          <cell r="E18">
            <v>3.5774684532327301E-2</v>
          </cell>
          <cell r="F18">
            <v>0.12566671002992061</v>
          </cell>
          <cell r="G18">
            <v>0.15513204110836476</v>
          </cell>
          <cell r="H18">
            <v>9.6266423832444381E-2</v>
          </cell>
          <cell r="I18">
            <v>7.9029530375959403E-2</v>
          </cell>
          <cell r="J18">
            <v>4.8783660725900867E-2</v>
          </cell>
          <cell r="K18">
            <v>8.5273838948874719E-2</v>
          </cell>
          <cell r="L18">
            <v>0.21542864576557824</v>
          </cell>
        </row>
      </sheetData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2:S7"/>
  <sheetViews>
    <sheetView workbookViewId="0">
      <selection activeCell="B24" sqref="B24"/>
    </sheetView>
  </sheetViews>
  <sheetFormatPr baseColWidth="10" defaultColWidth="8.83203125" defaultRowHeight="12" x14ac:dyDescent="0"/>
  <cols>
    <col min="1" max="1" width="31" bestFit="1" customWidth="1"/>
    <col min="2" max="18" width="2" bestFit="1" customWidth="1"/>
    <col min="19" max="19" width="42.33203125" style="54" customWidth="1"/>
    <col min="20" max="20" width="26" bestFit="1" customWidth="1"/>
  </cols>
  <sheetData>
    <row r="2" spans="1:19" ht="13" thickBot="1"/>
    <row r="3" spans="1:19">
      <c r="A3" s="60" t="s">
        <v>22</v>
      </c>
      <c r="B3" s="61"/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  <c r="S3" s="62"/>
    </row>
    <row r="4" spans="1:19">
      <c r="A4" s="63"/>
      <c r="B4" s="57">
        <v>9</v>
      </c>
      <c r="C4" s="57">
        <v>8</v>
      </c>
      <c r="D4" s="57">
        <v>7</v>
      </c>
      <c r="E4" s="57">
        <v>6</v>
      </c>
      <c r="F4" s="57">
        <v>5</v>
      </c>
      <c r="G4" s="57">
        <v>4</v>
      </c>
      <c r="H4" s="57">
        <v>3</v>
      </c>
      <c r="I4" s="57">
        <v>2</v>
      </c>
      <c r="J4" s="57">
        <v>1</v>
      </c>
      <c r="K4" s="57">
        <v>2</v>
      </c>
      <c r="L4" s="57">
        <v>3</v>
      </c>
      <c r="M4" s="57">
        <v>4</v>
      </c>
      <c r="N4" s="57">
        <v>5</v>
      </c>
      <c r="O4" s="57">
        <v>6</v>
      </c>
      <c r="P4" s="57">
        <v>7</v>
      </c>
      <c r="Q4" s="57">
        <v>8</v>
      </c>
      <c r="R4" s="57">
        <v>9</v>
      </c>
      <c r="S4" s="64"/>
    </row>
    <row r="5" spans="1:19" ht="13.5" customHeight="1">
      <c r="A5" s="63"/>
      <c r="B5" s="57">
        <v>9</v>
      </c>
      <c r="C5" s="57">
        <v>8</v>
      </c>
      <c r="D5" s="57">
        <v>7</v>
      </c>
      <c r="E5" s="57">
        <v>6</v>
      </c>
      <c r="F5" s="57">
        <v>5</v>
      </c>
      <c r="G5" s="57">
        <v>4</v>
      </c>
      <c r="H5" s="57">
        <v>3</v>
      </c>
      <c r="I5" s="57">
        <v>2</v>
      </c>
      <c r="J5" s="57">
        <v>1</v>
      </c>
      <c r="K5" s="57">
        <v>2</v>
      </c>
      <c r="L5" s="57">
        <v>3</v>
      </c>
      <c r="M5" s="57">
        <v>4</v>
      </c>
      <c r="N5" s="57">
        <v>5</v>
      </c>
      <c r="O5" s="57">
        <v>6</v>
      </c>
      <c r="P5" s="57">
        <v>7</v>
      </c>
      <c r="Q5" s="57">
        <v>8</v>
      </c>
      <c r="R5" s="57">
        <v>9</v>
      </c>
      <c r="S5" s="64"/>
    </row>
    <row r="6" spans="1:19" ht="13" thickBot="1">
      <c r="A6" s="65"/>
      <c r="B6" s="58">
        <v>9</v>
      </c>
      <c r="C6" s="58">
        <v>8</v>
      </c>
      <c r="D6" s="58">
        <v>7</v>
      </c>
      <c r="E6" s="58">
        <v>6</v>
      </c>
      <c r="F6" s="58">
        <v>5</v>
      </c>
      <c r="G6" s="58">
        <v>4</v>
      </c>
      <c r="H6" s="58">
        <v>3</v>
      </c>
      <c r="I6" s="58">
        <v>2</v>
      </c>
      <c r="J6" s="58">
        <v>1</v>
      </c>
      <c r="K6" s="58">
        <v>2</v>
      </c>
      <c r="L6" s="58">
        <v>3</v>
      </c>
      <c r="M6" s="58">
        <v>4</v>
      </c>
      <c r="N6" s="58">
        <v>5</v>
      </c>
      <c r="O6" s="58">
        <v>6</v>
      </c>
      <c r="P6" s="58">
        <v>7</v>
      </c>
      <c r="Q6" s="58">
        <v>8</v>
      </c>
      <c r="R6" s="58">
        <v>9</v>
      </c>
      <c r="S6" s="66"/>
    </row>
    <row r="7" spans="1:19">
      <c r="A7" s="67"/>
      <c r="B7" s="1"/>
      <c r="C7" s="1"/>
      <c r="D7" s="1"/>
      <c r="E7" s="1"/>
      <c r="F7" s="1"/>
      <c r="G7" s="1"/>
      <c r="H7" s="1"/>
      <c r="I7" s="1"/>
      <c r="J7" s="68"/>
      <c r="K7" s="1"/>
      <c r="L7" s="1"/>
      <c r="M7" s="1"/>
      <c r="N7" s="1"/>
      <c r="O7" s="1"/>
      <c r="P7" s="1"/>
      <c r="Q7" s="1"/>
      <c r="R7" s="1"/>
    </row>
  </sheetData>
  <phoneticPr fontId="10" type="noConversion"/>
  <pageMargins left="0.75" right="0.75" top="1" bottom="1" header="0.5" footer="0.5"/>
  <pageSetup orientation="landscape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J11"/>
  <sheetViews>
    <sheetView workbookViewId="0">
      <selection activeCell="P5" sqref="P5"/>
    </sheetView>
  </sheetViews>
  <sheetFormatPr baseColWidth="10" defaultColWidth="8.83203125" defaultRowHeight="12" x14ac:dyDescent="0"/>
  <cols>
    <col min="1" max="1" width="32.83203125" customWidth="1"/>
    <col min="2" max="2" width="3.6640625" customWidth="1"/>
    <col min="3" max="9" width="5.83203125" customWidth="1"/>
    <col min="10" max="10" width="9.5" customWidth="1"/>
  </cols>
  <sheetData>
    <row r="1" spans="1:10" ht="150.75" customHeight="1" thickBot="1">
      <c r="A1" s="113" t="s">
        <v>41</v>
      </c>
      <c r="B1" s="23" t="s">
        <v>5</v>
      </c>
      <c r="C1" s="114" t="s">
        <v>34</v>
      </c>
      <c r="D1" s="115" t="s">
        <v>35</v>
      </c>
      <c r="E1" s="115" t="s">
        <v>36</v>
      </c>
      <c r="F1" s="115" t="s">
        <v>37</v>
      </c>
      <c r="G1" s="115" t="s">
        <v>38</v>
      </c>
      <c r="H1" s="115" t="s">
        <v>39</v>
      </c>
      <c r="I1" s="116" t="s">
        <v>40</v>
      </c>
      <c r="J1" s="24"/>
    </row>
    <row r="2" spans="1:10" ht="19" customHeight="1">
      <c r="A2" s="25" t="s">
        <v>5</v>
      </c>
      <c r="C2" s="26">
        <v>1</v>
      </c>
      <c r="D2" s="26">
        <v>2</v>
      </c>
      <c r="E2" s="26">
        <v>3</v>
      </c>
      <c r="F2" s="26">
        <v>4</v>
      </c>
      <c r="G2" s="26">
        <v>5</v>
      </c>
      <c r="H2" s="26">
        <v>6</v>
      </c>
      <c r="I2" s="26">
        <v>7</v>
      </c>
      <c r="J2" s="25" t="s">
        <v>12</v>
      </c>
    </row>
    <row r="3" spans="1:10" ht="30" customHeight="1">
      <c r="A3" s="117" t="s">
        <v>34</v>
      </c>
      <c r="B3" s="27">
        <v>1</v>
      </c>
      <c r="C3" s="28">
        <v>1</v>
      </c>
      <c r="D3" s="120">
        <v>3</v>
      </c>
      <c r="E3" s="120">
        <v>1</v>
      </c>
      <c r="F3" s="120">
        <v>3</v>
      </c>
      <c r="G3" s="120">
        <v>3</v>
      </c>
      <c r="H3" s="120">
        <v>2</v>
      </c>
      <c r="I3" s="120">
        <v>5</v>
      </c>
      <c r="J3" s="121">
        <f t="shared" ref="J3:J9" si="0">IF(SUMPRODUCT(C3:I3,C$10:I$10)/COUNT(C$10:I$10)&gt;0,SUMPRODUCT(C3:I3,C$10:I$10)/COUNT(C$10:I$10),"")</f>
        <v>0.27027027027027023</v>
      </c>
    </row>
    <row r="4" spans="1:10" ht="30" customHeight="1">
      <c r="A4" s="118" t="s">
        <v>35</v>
      </c>
      <c r="B4" s="27">
        <v>2</v>
      </c>
      <c r="C4" s="30">
        <f>IF(ISNUMBER(+D3),1/D3,"")</f>
        <v>0.33333333333333331</v>
      </c>
      <c r="D4" s="31">
        <v>1</v>
      </c>
      <c r="E4" s="32">
        <f>IF(OR(ISBLANK($D$3),ISBLANK(E3)),"",E3/$D$3)</f>
        <v>0.33333333333333331</v>
      </c>
      <c r="F4" s="32">
        <f>IF(OR(ISBLANK($D$3),ISBLANK(F3)),"",F3/$D$3)</f>
        <v>1</v>
      </c>
      <c r="G4" s="32">
        <f>IF(OR(ISBLANK($D$3),ISBLANK(G3)),"",G3/$D$3)</f>
        <v>1</v>
      </c>
      <c r="H4" s="32">
        <f>IF(OR(ISBLANK($D$3),ISBLANK(H3)),"",H3/$D$3)</f>
        <v>0.66666666666666663</v>
      </c>
      <c r="I4" s="32">
        <f>IF(OR(ISBLANK($D$3),ISBLANK(I3)),"",I3/$D$3)</f>
        <v>1.6666666666666667</v>
      </c>
      <c r="J4" s="29">
        <f t="shared" si="0"/>
        <v>9.0090090090090086E-2</v>
      </c>
    </row>
    <row r="5" spans="1:10" ht="30" customHeight="1">
      <c r="A5" s="118" t="s">
        <v>36</v>
      </c>
      <c r="B5" s="27">
        <v>3</v>
      </c>
      <c r="C5" s="30">
        <f>IF(ISNUMBER(+E3),1/E3,"")</f>
        <v>1</v>
      </c>
      <c r="D5" s="30">
        <f>IF(ISNUMBER(+E4),1/E4,"")</f>
        <v>3</v>
      </c>
      <c r="E5" s="28">
        <v>1</v>
      </c>
      <c r="F5" s="32">
        <f>IF(OR(ISBLANK($E$3),ISBLANK(F3)),"",F3/$E$3)</f>
        <v>3</v>
      </c>
      <c r="G5" s="32">
        <f>IF(OR(ISBLANK($E$3),ISBLANK(G3)),"",G3/$E$3)</f>
        <v>3</v>
      </c>
      <c r="H5" s="32">
        <f>IF(OR(ISBLANK($E$3),ISBLANK(H3)),"",H3/$E$3)</f>
        <v>2</v>
      </c>
      <c r="I5" s="32">
        <f>IF(OR(ISBLANK($E$3),ISBLANK(I3)),"",I3/$E$3)</f>
        <v>5</v>
      </c>
      <c r="J5" s="121">
        <f t="shared" si="0"/>
        <v>0.27027027027027023</v>
      </c>
    </row>
    <row r="6" spans="1:10" ht="30" customHeight="1">
      <c r="A6" s="118" t="s">
        <v>37</v>
      </c>
      <c r="B6" s="27">
        <v>4</v>
      </c>
      <c r="C6" s="30">
        <f>IF(ISNUMBER(+F3),1/F3,"")</f>
        <v>0.33333333333333331</v>
      </c>
      <c r="D6" s="30">
        <f>IF(ISNUMBER(+F4),1/F4,"")</f>
        <v>1</v>
      </c>
      <c r="E6" s="30">
        <f>IF(ISNUMBER(+F5),1/F5,"")</f>
        <v>0.33333333333333331</v>
      </c>
      <c r="F6" s="28">
        <v>1</v>
      </c>
      <c r="G6" s="32">
        <f>IF(OR(ISBLANK($F$3),ISBLANK(G3)),"",G3/$F$3)</f>
        <v>1</v>
      </c>
      <c r="H6" s="32">
        <f>IF(OR(ISBLANK($F$3),ISBLANK(H3)),"",H3/$F$3)</f>
        <v>0.66666666666666663</v>
      </c>
      <c r="I6" s="32">
        <f>IF(OR(ISBLANK($F$3),ISBLANK(I3)),"",I3/$F$3)</f>
        <v>1.6666666666666667</v>
      </c>
      <c r="J6" s="29">
        <f t="shared" si="0"/>
        <v>9.0090090090090086E-2</v>
      </c>
    </row>
    <row r="7" spans="1:10" ht="30" customHeight="1">
      <c r="A7" s="118" t="s">
        <v>38</v>
      </c>
      <c r="B7" s="27">
        <v>5</v>
      </c>
      <c r="C7" s="30">
        <f>IF(ISNUMBER(+G3),1/G3,"")</f>
        <v>0.33333333333333331</v>
      </c>
      <c r="D7" s="30">
        <f>IF(ISNUMBER(+G4),1/G4,"")</f>
        <v>1</v>
      </c>
      <c r="E7" s="30">
        <f>IF(ISNUMBER(+G5),1/G5,"")</f>
        <v>0.33333333333333331</v>
      </c>
      <c r="F7" s="30">
        <f>IF(ISNUMBER(+G6),1/G6,"")</f>
        <v>1</v>
      </c>
      <c r="G7" s="28">
        <v>1</v>
      </c>
      <c r="H7" s="32">
        <f>IF(OR(ISBLANK($G$3),ISBLANK(H3)),"",H3/$G$3)</f>
        <v>0.66666666666666663</v>
      </c>
      <c r="I7" s="32">
        <f>IF(OR(ISBLANK($G$3),ISBLANK(I3)),"",I3/$G$3)</f>
        <v>1.6666666666666667</v>
      </c>
      <c r="J7" s="29">
        <f t="shared" si="0"/>
        <v>9.0090090090090086E-2</v>
      </c>
    </row>
    <row r="8" spans="1:10" ht="30" customHeight="1">
      <c r="A8" s="118" t="s">
        <v>39</v>
      </c>
      <c r="B8" s="27">
        <v>6</v>
      </c>
      <c r="C8" s="30">
        <f>IF(ISNUMBER(+H3),1/H3,"")</f>
        <v>0.5</v>
      </c>
      <c r="D8" s="30">
        <f>IF(ISNUMBER(+H4),1/H4,"")</f>
        <v>1.5</v>
      </c>
      <c r="E8" s="30">
        <f>IF(ISNUMBER(+H5),1/H5,"")</f>
        <v>0.5</v>
      </c>
      <c r="F8" s="30">
        <f>IF(ISNUMBER(+H6),1/H6,"")</f>
        <v>1.5</v>
      </c>
      <c r="G8" s="30">
        <f>IF(ISNUMBER(+H7),1/H7,"")</f>
        <v>1.5</v>
      </c>
      <c r="H8" s="28">
        <v>1</v>
      </c>
      <c r="I8" s="32">
        <f>IF(OR(ISBLANK($H$3),ISBLANK(I3)),"",I3/$H$3)</f>
        <v>2.5</v>
      </c>
      <c r="J8" s="122">
        <f t="shared" si="0"/>
        <v>0.13513513513513511</v>
      </c>
    </row>
    <row r="9" spans="1:10" ht="30" customHeight="1" thickBot="1">
      <c r="A9" s="119" t="s">
        <v>40</v>
      </c>
      <c r="B9" s="27">
        <v>7</v>
      </c>
      <c r="C9" s="30">
        <f>IF(ISNUMBER(+I3),1/I3,"")</f>
        <v>0.2</v>
      </c>
      <c r="D9" s="30">
        <f>IF(ISNUMBER(+I4),1/I4,"")</f>
        <v>0.6</v>
      </c>
      <c r="E9" s="30">
        <f>IF(ISNUMBER(+I5),1/I5,"")</f>
        <v>0.2</v>
      </c>
      <c r="F9" s="30">
        <f>IF(ISNUMBER(+I6),1/I6,"")</f>
        <v>0.6</v>
      </c>
      <c r="G9" s="30">
        <f>IF(ISNUMBER(+I7),1/I7,"")</f>
        <v>0.6</v>
      </c>
      <c r="H9" s="30">
        <f>IF(ISNUMBER(+I8),1/I8,"")</f>
        <v>0.4</v>
      </c>
      <c r="I9" s="28">
        <v>1</v>
      </c>
      <c r="J9" s="29">
        <f t="shared" si="0"/>
        <v>5.4054054054054057E-2</v>
      </c>
    </row>
    <row r="10" spans="1:10" ht="19.5" customHeight="1">
      <c r="B10" s="33"/>
      <c r="C10" s="46">
        <f t="shared" ref="C10:I10" si="1">IF(SUM(C3:C9)&gt;0,1/SUM(C3:C9),"")</f>
        <v>0.27027027027027023</v>
      </c>
      <c r="D10" s="46">
        <f t="shared" si="1"/>
        <v>9.00900900900901E-2</v>
      </c>
      <c r="E10" s="46">
        <f t="shared" si="1"/>
        <v>0.27027027027027023</v>
      </c>
      <c r="F10" s="46">
        <f t="shared" si="1"/>
        <v>9.00900900900901E-2</v>
      </c>
      <c r="G10" s="46">
        <f t="shared" si="1"/>
        <v>9.00900900900901E-2</v>
      </c>
      <c r="H10" s="46">
        <f t="shared" si="1"/>
        <v>0.13513513513513511</v>
      </c>
      <c r="I10" s="46">
        <f t="shared" si="1"/>
        <v>5.4054054054054057E-2</v>
      </c>
      <c r="J10" s="43">
        <f>SUM(J3:J9)</f>
        <v>0.99999999999999989</v>
      </c>
    </row>
    <row r="11" spans="1:10">
      <c r="H11" s="1"/>
      <c r="I11" s="1"/>
      <c r="J11" s="53" t="s">
        <v>4</v>
      </c>
    </row>
  </sheetData>
  <phoneticPr fontId="10" type="noConversion"/>
  <pageMargins left="0.75" right="0.75" top="1" bottom="1" header="0.5" footer="0.5"/>
  <pageSetup orientation="landscape"/>
  <headerFooter alignWithMargins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P21"/>
  <sheetViews>
    <sheetView workbookViewId="0">
      <selection activeCell="I3" sqref="I3:I8"/>
    </sheetView>
  </sheetViews>
  <sheetFormatPr baseColWidth="10" defaultColWidth="8.83203125" defaultRowHeight="12" x14ac:dyDescent="0"/>
  <cols>
    <col min="1" max="1" width="32.83203125" customWidth="1"/>
    <col min="2" max="2" width="4.6640625" customWidth="1"/>
    <col min="3" max="9" width="5.5" customWidth="1"/>
    <col min="10" max="10" width="7" customWidth="1"/>
    <col min="11" max="14" width="4.6640625" customWidth="1"/>
    <col min="15" max="16" width="8.6640625" customWidth="1"/>
    <col min="17" max="22" width="4.6640625" customWidth="1"/>
    <col min="23" max="23" width="9.5" customWidth="1"/>
    <col min="28" max="28" width="12" bestFit="1" customWidth="1"/>
  </cols>
  <sheetData>
    <row r="1" spans="1:16" ht="156.75" customHeight="1" thickBot="1">
      <c r="A1" s="22"/>
      <c r="B1" s="23" t="s">
        <v>5</v>
      </c>
      <c r="C1" s="82" t="str">
        <f>IF(ISBLANK(+A3),"",+A3)</f>
        <v>Accurately Detect Explosives</v>
      </c>
      <c r="D1" s="82" t="str">
        <f>IF(ISBLANK(+A4),"",+A4)</f>
        <v>Reliable</v>
      </c>
      <c r="E1" s="82" t="str">
        <f>IF(ISBLANK(+A5),"",+A5)</f>
        <v>Available</v>
      </c>
      <c r="F1" s="82" t="str">
        <f>IF(ISBLANK(+A6),"",+A6)</f>
        <v>Rugged</v>
      </c>
      <c r="G1" s="82" t="str">
        <f>IF(ISBLANK(+A7),"",+A7)</f>
        <v>Fast search coverage</v>
      </c>
      <c r="H1" s="82" t="str">
        <f>IF(ISBLANK(+A8),"",+A8)</f>
        <v>Rapidly deployable by typical soldier/Marine</v>
      </c>
      <c r="I1" s="82" t="str">
        <f>IF(ISBLANK(+A9),"",+A9)</f>
        <v>Easy to transport</v>
      </c>
      <c r="J1" s="24"/>
    </row>
    <row r="2" spans="1:16" ht="19" customHeight="1" thickBot="1">
      <c r="A2" s="25" t="s">
        <v>5</v>
      </c>
      <c r="C2" s="26">
        <v>1</v>
      </c>
      <c r="D2" s="26">
        <v>2</v>
      </c>
      <c r="E2" s="26">
        <v>3</v>
      </c>
      <c r="F2" s="26">
        <v>4</v>
      </c>
      <c r="G2" s="26">
        <v>5</v>
      </c>
      <c r="H2" s="26">
        <v>6</v>
      </c>
      <c r="I2" s="26">
        <v>7</v>
      </c>
      <c r="J2" s="35" t="s">
        <v>12</v>
      </c>
      <c r="O2" s="36" t="s">
        <v>0</v>
      </c>
      <c r="P2" s="37" t="s">
        <v>12</v>
      </c>
    </row>
    <row r="3" spans="1:16" ht="30.5" customHeight="1" thickBot="1">
      <c r="A3" s="124" t="str">
        <f>'Pairwise Quick IED'!A3</f>
        <v>Accurately Detect Explosives</v>
      </c>
      <c r="B3" s="27">
        <v>1</v>
      </c>
      <c r="C3" s="83">
        <v>1</v>
      </c>
      <c r="D3" s="84">
        <f>'Pairwise Quick IED'!D3</f>
        <v>3</v>
      </c>
      <c r="E3" s="84">
        <f>'Pairwise Quick IED'!E3</f>
        <v>1</v>
      </c>
      <c r="F3" s="84">
        <f>'Pairwise Quick IED'!F3</f>
        <v>3</v>
      </c>
      <c r="G3" s="84">
        <f>'Pairwise Quick IED'!G3</f>
        <v>3</v>
      </c>
      <c r="H3" s="84">
        <f>'Pairwise Quick IED'!H3</f>
        <v>2</v>
      </c>
      <c r="I3" s="84">
        <f>'Pairwise Quick IED'!I3</f>
        <v>5</v>
      </c>
      <c r="J3" s="38">
        <f t="shared" ref="J3:J9" si="0">IF(SUMPRODUCT(C3:I3,C$10:I$10)/COUNT(C$10:I$10)&gt;0,SUMPRODUCT(C3:I3,C$10:I$10)/COUNT(C$10:I$10),"")</f>
        <v>0.27027027027027023</v>
      </c>
      <c r="O3" s="39">
        <f>PRODUCT(C3:I3)^(1/7)</f>
        <v>2.225039271491978</v>
      </c>
      <c r="P3" s="40">
        <f t="shared" ref="P3:P9" si="1">O3/$O$10</f>
        <v>0.27027027027027029</v>
      </c>
    </row>
    <row r="4" spans="1:16" ht="30.5" customHeight="1" thickBot="1">
      <c r="A4" s="124" t="str">
        <f>'Pairwise Quick IED'!A4</f>
        <v>Reliable</v>
      </c>
      <c r="B4" s="27">
        <v>2</v>
      </c>
      <c r="C4" s="85">
        <f>IF(ISNUMBER(+D3),1/D3,"")</f>
        <v>0.33333333333333331</v>
      </c>
      <c r="D4" s="86">
        <v>1</v>
      </c>
      <c r="E4" s="84">
        <f>'Pairwise Quick IED'!E4</f>
        <v>0.33333333333333331</v>
      </c>
      <c r="F4" s="84">
        <f>'Pairwise Quick IED'!F4</f>
        <v>1</v>
      </c>
      <c r="G4" s="84">
        <f>'Pairwise Quick IED'!G4</f>
        <v>1</v>
      </c>
      <c r="H4" s="84">
        <f>'Pairwise Quick IED'!H4</f>
        <v>0.66666666666666663</v>
      </c>
      <c r="I4" s="84">
        <f>'Pairwise Quick IED'!I4</f>
        <v>1.6666666666666667</v>
      </c>
      <c r="J4" s="41">
        <f t="shared" si="0"/>
        <v>9.0090090090090086E-2</v>
      </c>
      <c r="O4" s="39">
        <f t="shared" ref="O4:O9" si="2">PRODUCT(C4:I4)^(1/7)</f>
        <v>0.7416797571639927</v>
      </c>
      <c r="P4" s="42">
        <f t="shared" si="1"/>
        <v>9.00900900900901E-2</v>
      </c>
    </row>
    <row r="5" spans="1:16" ht="30.5" customHeight="1" thickBot="1">
      <c r="A5" s="124" t="str">
        <f>'Pairwise Quick IED'!A5</f>
        <v>Available</v>
      </c>
      <c r="B5" s="27">
        <v>3</v>
      </c>
      <c r="C5" s="85">
        <f>IF(ISNUMBER(+E3),1/E3,"")</f>
        <v>1</v>
      </c>
      <c r="D5" s="85">
        <f>IF(ISNUMBER(+E4),1/E4,"")</f>
        <v>3</v>
      </c>
      <c r="E5" s="83">
        <v>1</v>
      </c>
      <c r="F5" s="84">
        <f>'Pairwise Quick IED'!F5</f>
        <v>3</v>
      </c>
      <c r="G5" s="84">
        <f>'Pairwise Quick IED'!G5</f>
        <v>3</v>
      </c>
      <c r="H5" s="84">
        <f>'Pairwise Quick IED'!H5</f>
        <v>2</v>
      </c>
      <c r="I5" s="84">
        <f>'Pairwise Quick IED'!I5</f>
        <v>5</v>
      </c>
      <c r="J5" s="41">
        <f t="shared" si="0"/>
        <v>0.27027027027027023</v>
      </c>
      <c r="O5" s="39">
        <f t="shared" si="2"/>
        <v>2.225039271491978</v>
      </c>
      <c r="P5" s="42">
        <f t="shared" si="1"/>
        <v>0.27027027027027029</v>
      </c>
    </row>
    <row r="6" spans="1:16" ht="30.5" customHeight="1" thickBot="1">
      <c r="A6" s="124" t="str">
        <f>'Pairwise Quick IED'!A6</f>
        <v>Rugged</v>
      </c>
      <c r="B6" s="27">
        <v>4</v>
      </c>
      <c r="C6" s="85">
        <f>IF(ISNUMBER(+F3),1/F3,"")</f>
        <v>0.33333333333333331</v>
      </c>
      <c r="D6" s="85">
        <f>IF(ISNUMBER(+F4),1/F4,"")</f>
        <v>1</v>
      </c>
      <c r="E6" s="85">
        <f>IF(ISNUMBER(+F5),1/F5,"")</f>
        <v>0.33333333333333331</v>
      </c>
      <c r="F6" s="83">
        <v>1</v>
      </c>
      <c r="G6" s="84">
        <f>'Pairwise Quick IED'!G6</f>
        <v>1</v>
      </c>
      <c r="H6" s="84">
        <f>'Pairwise Quick IED'!H6</f>
        <v>0.66666666666666663</v>
      </c>
      <c r="I6" s="84">
        <f>'Pairwise Quick IED'!I6</f>
        <v>1.6666666666666667</v>
      </c>
      <c r="J6" s="41">
        <f t="shared" si="0"/>
        <v>9.0090090090090086E-2</v>
      </c>
      <c r="O6" s="39">
        <f t="shared" si="2"/>
        <v>0.7416797571639927</v>
      </c>
      <c r="P6" s="42">
        <f t="shared" si="1"/>
        <v>9.00900900900901E-2</v>
      </c>
    </row>
    <row r="7" spans="1:16" ht="30.5" customHeight="1" thickBot="1">
      <c r="A7" s="124" t="str">
        <f>'Pairwise Quick IED'!A7</f>
        <v>Fast search coverage</v>
      </c>
      <c r="B7" s="27">
        <v>5</v>
      </c>
      <c r="C7" s="85">
        <f>IF(ISNUMBER(+G3),1/G3,"")</f>
        <v>0.33333333333333331</v>
      </c>
      <c r="D7" s="85">
        <f>IF(ISNUMBER(+G4),1/G4,"")</f>
        <v>1</v>
      </c>
      <c r="E7" s="85">
        <f>IF(ISNUMBER(+G5),1/G5,"")</f>
        <v>0.33333333333333331</v>
      </c>
      <c r="F7" s="85">
        <f>IF(ISNUMBER(+G6),1/G6,"")</f>
        <v>1</v>
      </c>
      <c r="G7" s="83">
        <v>1</v>
      </c>
      <c r="H7" s="84">
        <f>'Pairwise Quick IED'!H7</f>
        <v>0.66666666666666663</v>
      </c>
      <c r="I7" s="84">
        <f>'Pairwise Quick IED'!I7</f>
        <v>1.6666666666666667</v>
      </c>
      <c r="J7" s="41">
        <f t="shared" si="0"/>
        <v>9.0090090090090086E-2</v>
      </c>
      <c r="O7" s="39">
        <f t="shared" si="2"/>
        <v>0.7416797571639927</v>
      </c>
      <c r="P7" s="42">
        <f t="shared" si="1"/>
        <v>9.00900900900901E-2</v>
      </c>
    </row>
    <row r="8" spans="1:16" ht="30.5" customHeight="1" thickBot="1">
      <c r="A8" s="124" t="str">
        <f>'Pairwise Quick IED'!A8</f>
        <v>Rapidly deployable by typical soldier/Marine</v>
      </c>
      <c r="B8" s="27">
        <v>6</v>
      </c>
      <c r="C8" s="85">
        <f>IF(ISNUMBER(+H3),1/H3,"")</f>
        <v>0.5</v>
      </c>
      <c r="D8" s="85">
        <f>IF(ISNUMBER(+H4),1/H4,"")</f>
        <v>1.5</v>
      </c>
      <c r="E8" s="85">
        <f>IF(ISNUMBER(+H5),1/H5,"")</f>
        <v>0.5</v>
      </c>
      <c r="F8" s="85">
        <f>IF(ISNUMBER(+H6),1/H6,"")</f>
        <v>1.5</v>
      </c>
      <c r="G8" s="85">
        <f>IF(ISNUMBER(+H7),1/H7,"")</f>
        <v>1.5</v>
      </c>
      <c r="H8" s="83">
        <v>1</v>
      </c>
      <c r="I8" s="84">
        <f>'Pairwise Quick IED'!I8</f>
        <v>2.5</v>
      </c>
      <c r="J8" s="41">
        <f t="shared" si="0"/>
        <v>0.13513513513513511</v>
      </c>
      <c r="O8" s="39">
        <f t="shared" si="2"/>
        <v>1.112519635745989</v>
      </c>
      <c r="P8" s="42">
        <f t="shared" si="1"/>
        <v>0.13513513513513514</v>
      </c>
    </row>
    <row r="9" spans="1:16" ht="30.5" customHeight="1">
      <c r="A9" s="124" t="str">
        <f>'Pairwise Quick IED'!A9</f>
        <v>Easy to transport</v>
      </c>
      <c r="B9" s="27">
        <v>7</v>
      </c>
      <c r="C9" s="85">
        <f>IF(ISNUMBER(+I3),1/I3,"")</f>
        <v>0.2</v>
      </c>
      <c r="D9" s="85">
        <f>IF(ISNUMBER(+I4),1/I4,"")</f>
        <v>0.6</v>
      </c>
      <c r="E9" s="85">
        <f>IF(ISNUMBER(+I5),1/I5,"")</f>
        <v>0.2</v>
      </c>
      <c r="F9" s="85">
        <f>IF(ISNUMBER(+I6),1/I6,"")</f>
        <v>0.6</v>
      </c>
      <c r="G9" s="85">
        <f>IF(ISNUMBER(+I7),1/I7,"")</f>
        <v>0.6</v>
      </c>
      <c r="H9" s="85">
        <f>IF(ISNUMBER(+I8),1/I8,"")</f>
        <v>0.4</v>
      </c>
      <c r="I9" s="83">
        <v>1</v>
      </c>
      <c r="J9" s="41">
        <f t="shared" si="0"/>
        <v>5.4054054054054057E-2</v>
      </c>
      <c r="O9" s="39">
        <f t="shared" si="2"/>
        <v>0.44500785429839568</v>
      </c>
      <c r="P9" s="42">
        <f t="shared" si="1"/>
        <v>5.4054054054054064E-2</v>
      </c>
    </row>
    <row r="10" spans="1:16" ht="19.5" customHeight="1" thickBot="1">
      <c r="B10" s="33"/>
      <c r="C10" s="3">
        <f t="shared" ref="C10:I10" si="3">IF(SUM(C3:C9)&gt;0,1/SUM(C3:C9),"")</f>
        <v>0.27027027027027023</v>
      </c>
      <c r="D10" s="3">
        <f t="shared" si="3"/>
        <v>9.00900900900901E-2</v>
      </c>
      <c r="E10" s="3">
        <f t="shared" si="3"/>
        <v>0.27027027027027023</v>
      </c>
      <c r="F10" s="3">
        <f t="shared" si="3"/>
        <v>9.00900900900901E-2</v>
      </c>
      <c r="G10" s="3">
        <f t="shared" si="3"/>
        <v>9.00900900900901E-2</v>
      </c>
      <c r="H10" s="3">
        <f t="shared" si="3"/>
        <v>0.13513513513513511</v>
      </c>
      <c r="I10" s="3">
        <f t="shared" si="3"/>
        <v>5.4054054054054057E-2</v>
      </c>
      <c r="J10" s="5">
        <f>SUM(J3:J9)</f>
        <v>0.99999999999999989</v>
      </c>
      <c r="O10" s="43">
        <f>SUM(O3:O9)</f>
        <v>8.2326453045203181</v>
      </c>
      <c r="P10" s="43">
        <f>SUM(P3:P9)</f>
        <v>0.99999999999999989</v>
      </c>
    </row>
    <row r="11" spans="1:16" ht="13" thickBot="1">
      <c r="A11" s="44" t="s">
        <v>16</v>
      </c>
      <c r="B11" s="45">
        <v>7</v>
      </c>
      <c r="H11" s="1"/>
      <c r="I11" s="1"/>
      <c r="J11" t="s">
        <v>4</v>
      </c>
    </row>
    <row r="12" spans="1:16">
      <c r="C12" s="3">
        <f t="shared" ref="C12:I12" si="4">SUM(C3:C9)</f>
        <v>3.7</v>
      </c>
      <c r="D12" s="3">
        <f t="shared" si="4"/>
        <v>11.1</v>
      </c>
      <c r="E12" s="3">
        <f t="shared" si="4"/>
        <v>3.7</v>
      </c>
      <c r="F12" s="3">
        <f t="shared" si="4"/>
        <v>11.1</v>
      </c>
      <c r="G12" s="3">
        <f t="shared" si="4"/>
        <v>11.1</v>
      </c>
      <c r="H12" s="3">
        <f t="shared" si="4"/>
        <v>7.4</v>
      </c>
      <c r="I12" s="3">
        <f t="shared" si="4"/>
        <v>18.5</v>
      </c>
    </row>
    <row r="13" spans="1:16">
      <c r="C13" s="46">
        <f>C12*$P3</f>
        <v>1</v>
      </c>
      <c r="D13" s="46">
        <f>D12*$P4</f>
        <v>1</v>
      </c>
      <c r="E13" s="46">
        <f>E12*$P5</f>
        <v>1</v>
      </c>
      <c r="F13" s="46">
        <f>F12*$P6</f>
        <v>1</v>
      </c>
      <c r="G13" s="46">
        <f>G12*$P7</f>
        <v>1</v>
      </c>
      <c r="H13" s="46">
        <f>H12*$P8</f>
        <v>1</v>
      </c>
      <c r="I13" s="46">
        <f>I12*$P9</f>
        <v>1.0000000000000002</v>
      </c>
      <c r="J13">
        <f>SUM(C13:I13)</f>
        <v>7</v>
      </c>
    </row>
    <row r="14" spans="1:16" ht="13" thickBot="1"/>
    <row r="15" spans="1:16" ht="13" thickBot="1">
      <c r="A15" s="47" t="s">
        <v>19</v>
      </c>
      <c r="B15" s="48">
        <f>B11</f>
        <v>7</v>
      </c>
      <c r="I15" t="s">
        <v>13</v>
      </c>
      <c r="J15" s="2">
        <f>(J13-B11)/(B11-1)</f>
        <v>0</v>
      </c>
      <c r="K15" t="s">
        <v>3</v>
      </c>
    </row>
    <row r="16" spans="1:16">
      <c r="I16" t="s">
        <v>14</v>
      </c>
      <c r="J16" s="2">
        <f>J15/H19</f>
        <v>0</v>
      </c>
      <c r="K16" t="s">
        <v>17</v>
      </c>
    </row>
    <row r="17" spans="1:13" ht="13" thickBot="1">
      <c r="B17" t="s">
        <v>18</v>
      </c>
    </row>
    <row r="18" spans="1:13" ht="13" thickBot="1">
      <c r="A18" s="49" t="s">
        <v>15</v>
      </c>
      <c r="B18" s="8">
        <v>1</v>
      </c>
      <c r="C18" s="9">
        <v>2</v>
      </c>
      <c r="D18" s="9">
        <v>3</v>
      </c>
      <c r="E18" s="9">
        <v>4</v>
      </c>
      <c r="F18" s="9">
        <v>5</v>
      </c>
      <c r="G18" s="9">
        <v>6</v>
      </c>
      <c r="H18" s="9">
        <v>7</v>
      </c>
      <c r="J18" s="50"/>
      <c r="K18" s="51" t="s">
        <v>1</v>
      </c>
    </row>
    <row r="19" spans="1:13" ht="13" thickBot="1">
      <c r="B19" s="6">
        <v>0</v>
      </c>
      <c r="C19" s="7">
        <v>0</v>
      </c>
      <c r="D19" s="7">
        <v>0.57999999999999996</v>
      </c>
      <c r="E19" s="7">
        <v>0.9</v>
      </c>
      <c r="F19" s="7">
        <v>1.1200000000000001</v>
      </c>
      <c r="G19" s="7">
        <v>1.24</v>
      </c>
      <c r="H19" s="7">
        <v>1.32</v>
      </c>
      <c r="K19" s="51" t="s">
        <v>2</v>
      </c>
    </row>
    <row r="20" spans="1:13" ht="13" thickBot="1"/>
    <row r="21" spans="1:13" ht="13" thickBot="1">
      <c r="L21" s="52"/>
      <c r="M21" s="51" t="s">
        <v>20</v>
      </c>
    </row>
  </sheetData>
  <phoneticPr fontId="10" type="noConversion"/>
  <pageMargins left="0.75" right="0.75" top="1" bottom="1" header="0.5" footer="0.5"/>
  <pageSetup scale="86" orientation="landscape"/>
  <headerFooter alignWithMargins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O50"/>
  <sheetViews>
    <sheetView workbookViewId="0">
      <selection activeCell="B4" sqref="B4"/>
    </sheetView>
  </sheetViews>
  <sheetFormatPr baseColWidth="10" defaultColWidth="8.83203125" defaultRowHeight="12" x14ac:dyDescent="0"/>
  <cols>
    <col min="1" max="1" width="48.5" customWidth="1"/>
    <col min="2" max="3" width="7.6640625" customWidth="1"/>
    <col min="4" max="10" width="5.6640625" customWidth="1"/>
    <col min="11" max="11" width="6.6640625" customWidth="1"/>
    <col min="12" max="12" width="5.6640625" customWidth="1"/>
    <col min="13" max="13" width="9.5" customWidth="1"/>
  </cols>
  <sheetData>
    <row r="1" spans="1:15" ht="16" thickBot="1">
      <c r="A1" s="11"/>
      <c r="B1" s="11"/>
      <c r="C1" s="11"/>
      <c r="D1" s="123" t="s">
        <v>23</v>
      </c>
      <c r="E1" s="123"/>
      <c r="F1" s="123"/>
      <c r="G1" s="123"/>
      <c r="H1" s="123"/>
      <c r="I1" s="123"/>
      <c r="J1" s="123"/>
      <c r="K1" s="123"/>
      <c r="L1" s="123"/>
      <c r="M1" s="11"/>
      <c r="N1" s="11"/>
      <c r="O1" s="11"/>
    </row>
    <row r="2" spans="1:15" s="4" customFormat="1" ht="141" customHeight="1">
      <c r="A2" s="10"/>
      <c r="B2" s="10"/>
      <c r="C2" s="10"/>
      <c r="D2" s="126" t="s">
        <v>42</v>
      </c>
      <c r="E2" s="127" t="s">
        <v>43</v>
      </c>
      <c r="F2" s="127" t="s">
        <v>44</v>
      </c>
      <c r="G2" s="127" t="s">
        <v>21</v>
      </c>
      <c r="H2" s="127" t="s">
        <v>45</v>
      </c>
      <c r="I2" s="127" t="s">
        <v>46</v>
      </c>
      <c r="J2" s="127" t="s">
        <v>47</v>
      </c>
      <c r="K2" s="127" t="s">
        <v>48</v>
      </c>
      <c r="L2" s="127" t="s">
        <v>49</v>
      </c>
      <c r="M2" s="10"/>
      <c r="N2" s="10"/>
      <c r="O2" s="10"/>
    </row>
    <row r="3" spans="1:15" s="4" customFormat="1" ht="66" customHeight="1" thickBot="1">
      <c r="A3" s="21" t="s">
        <v>11</v>
      </c>
      <c r="B3" s="69" t="s">
        <v>21</v>
      </c>
      <c r="D3" s="70"/>
      <c r="E3" s="71"/>
      <c r="F3" s="71"/>
      <c r="G3" s="71"/>
      <c r="H3" s="71"/>
      <c r="I3" s="71"/>
      <c r="J3" s="71"/>
      <c r="K3" s="71"/>
      <c r="L3" s="71"/>
      <c r="M3" s="10"/>
      <c r="N3" s="10"/>
      <c r="O3" s="10"/>
    </row>
    <row r="4" spans="1:15" ht="18.5" customHeight="1" thickBot="1">
      <c r="A4" s="125" t="str">
        <f>'Pairwise INCOSE HB IED'!A3</f>
        <v>Accurately Detect Explosives</v>
      </c>
      <c r="B4" s="97">
        <f>'Pairwise INCOSE HB IED'!P3</f>
        <v>0.27027027027027029</v>
      </c>
      <c r="C4" s="94">
        <f>B4</f>
        <v>0.27027027027027029</v>
      </c>
      <c r="D4" s="92">
        <v>3</v>
      </c>
      <c r="E4" s="72">
        <v>3</v>
      </c>
      <c r="F4" s="72"/>
      <c r="G4" s="72"/>
      <c r="H4" s="72"/>
      <c r="I4" s="72"/>
      <c r="J4" s="72"/>
      <c r="K4" s="72"/>
      <c r="L4" s="72"/>
      <c r="M4" s="11"/>
      <c r="N4" s="11"/>
      <c r="O4" s="11"/>
    </row>
    <row r="5" spans="1:15" ht="18" customHeight="1" thickBot="1">
      <c r="A5" s="125" t="str">
        <f>'Pairwise INCOSE HB IED'!A4</f>
        <v>Reliable</v>
      </c>
      <c r="B5" s="98">
        <f>'Pairwise INCOSE HB IED'!P4</f>
        <v>9.00900900900901E-2</v>
      </c>
      <c r="C5" s="95">
        <f t="shared" ref="C5:C10" si="0">B5</f>
        <v>9.00900900900901E-2</v>
      </c>
      <c r="D5" s="92">
        <v>9</v>
      </c>
      <c r="E5" s="72">
        <v>3</v>
      </c>
      <c r="F5" s="72"/>
      <c r="G5" s="72"/>
      <c r="H5" s="72"/>
      <c r="I5" s="72"/>
      <c r="J5" s="72"/>
      <c r="K5" s="72"/>
      <c r="L5" s="72"/>
      <c r="M5" s="11"/>
      <c r="N5" s="11"/>
      <c r="O5" s="11"/>
    </row>
    <row r="6" spans="1:15" ht="18.5" customHeight="1" thickBot="1">
      <c r="A6" s="125" t="str">
        <f>'Pairwise INCOSE HB IED'!A5</f>
        <v>Available</v>
      </c>
      <c r="B6" s="98">
        <f>'Pairwise INCOSE HB IED'!P5</f>
        <v>0.27027027027027029</v>
      </c>
      <c r="C6" s="95">
        <f t="shared" si="0"/>
        <v>0.27027027027027029</v>
      </c>
      <c r="D6" s="92">
        <v>3</v>
      </c>
      <c r="E6" s="72">
        <v>9</v>
      </c>
      <c r="F6" s="72"/>
      <c r="G6" s="72"/>
      <c r="H6" s="72">
        <v>3</v>
      </c>
      <c r="I6" s="72"/>
      <c r="J6" s="72">
        <v>1</v>
      </c>
      <c r="K6" s="72"/>
      <c r="L6" s="72"/>
      <c r="M6" s="11"/>
      <c r="N6" s="11"/>
      <c r="O6" s="11"/>
    </row>
    <row r="7" spans="1:15" ht="18.5" customHeight="1" thickBot="1">
      <c r="A7" s="125" t="str">
        <f>'Pairwise INCOSE HB IED'!A6</f>
        <v>Rugged</v>
      </c>
      <c r="B7" s="98">
        <f>'Pairwise INCOSE HB IED'!P6</f>
        <v>9.00900900900901E-2</v>
      </c>
      <c r="C7" s="95">
        <f t="shared" si="0"/>
        <v>9.00900900900901E-2</v>
      </c>
      <c r="D7" s="92">
        <v>3</v>
      </c>
      <c r="E7" s="72"/>
      <c r="F7" s="72"/>
      <c r="G7" s="72"/>
      <c r="H7" s="72"/>
      <c r="I7" s="72"/>
      <c r="J7" s="72"/>
      <c r="K7" s="73"/>
      <c r="L7" s="72"/>
      <c r="M7" s="11"/>
      <c r="N7" s="11"/>
      <c r="O7" s="11"/>
    </row>
    <row r="8" spans="1:15" ht="18" customHeight="1" thickBot="1">
      <c r="A8" s="125" t="str">
        <f>'Pairwise INCOSE HB IED'!A7</f>
        <v>Fast search coverage</v>
      </c>
      <c r="B8" s="98">
        <f>'Pairwise INCOSE HB IED'!P7</f>
        <v>9.00900900900901E-2</v>
      </c>
      <c r="C8" s="95">
        <f t="shared" si="0"/>
        <v>9.00900900900901E-2</v>
      </c>
      <c r="D8" s="92"/>
      <c r="E8" s="72">
        <v>1</v>
      </c>
      <c r="F8" s="72"/>
      <c r="G8" s="72"/>
      <c r="H8" s="72"/>
      <c r="I8" s="72">
        <v>9</v>
      </c>
      <c r="J8" s="72">
        <v>1</v>
      </c>
      <c r="K8" s="72"/>
      <c r="L8" s="72"/>
      <c r="M8" s="11"/>
      <c r="N8" s="11"/>
      <c r="O8" s="11"/>
    </row>
    <row r="9" spans="1:15" ht="18.5" customHeight="1" thickBot="1">
      <c r="A9" s="125" t="str">
        <f>'Pairwise INCOSE HB IED'!A8</f>
        <v>Rapidly deployable by typical soldier/Marine</v>
      </c>
      <c r="B9" s="98">
        <f>'Pairwise INCOSE HB IED'!P8</f>
        <v>0.13513513513513514</v>
      </c>
      <c r="C9" s="95">
        <f t="shared" si="0"/>
        <v>0.13513513513513514</v>
      </c>
      <c r="D9" s="92"/>
      <c r="E9" s="72">
        <v>1</v>
      </c>
      <c r="F9" s="72"/>
      <c r="G9" s="72">
        <v>3</v>
      </c>
      <c r="H9" s="72">
        <v>1</v>
      </c>
      <c r="I9" s="72"/>
      <c r="J9" s="72">
        <v>9</v>
      </c>
      <c r="K9" s="72"/>
      <c r="L9" s="72">
        <v>3</v>
      </c>
      <c r="M9" s="11"/>
      <c r="N9" s="11"/>
      <c r="O9" s="11"/>
    </row>
    <row r="10" spans="1:15" ht="18.5" customHeight="1" thickBot="1">
      <c r="A10" s="125" t="str">
        <f>'Pairwise INCOSE HB IED'!A9</f>
        <v>Easy to transport</v>
      </c>
      <c r="B10" s="99">
        <f>'Pairwise INCOSE HB IED'!P9</f>
        <v>5.4054054054054064E-2</v>
      </c>
      <c r="C10" s="96">
        <f t="shared" si="0"/>
        <v>5.4054054054054064E-2</v>
      </c>
      <c r="D10" s="93"/>
      <c r="E10" s="17"/>
      <c r="F10" s="17"/>
      <c r="G10" s="17">
        <v>9</v>
      </c>
      <c r="H10" s="17"/>
      <c r="I10" s="17"/>
      <c r="J10" s="17"/>
      <c r="K10" s="17">
        <v>9</v>
      </c>
      <c r="L10" s="17"/>
      <c r="M10" s="11"/>
      <c r="N10" s="11"/>
      <c r="O10" s="11"/>
    </row>
    <row r="11" spans="1:15" ht="18.5" customHeight="1" thickBot="1">
      <c r="A11" s="20" t="s">
        <v>10</v>
      </c>
      <c r="B11" s="74">
        <f>SUM(B4:B10)</f>
        <v>0.99999999999999989</v>
      </c>
      <c r="C11" s="34">
        <f>SUM(B4:B10)</f>
        <v>0.99999999999999989</v>
      </c>
      <c r="D11" s="19"/>
      <c r="E11" s="19"/>
      <c r="F11" s="19"/>
      <c r="G11" s="19"/>
      <c r="H11" s="19"/>
      <c r="I11" s="19"/>
      <c r="J11" s="19"/>
      <c r="K11" s="19"/>
      <c r="L11" s="19"/>
      <c r="M11" s="11"/>
      <c r="N11" s="11"/>
      <c r="O11" s="11"/>
    </row>
    <row r="12" spans="1:15" ht="18.5" customHeight="1">
      <c r="A12" s="13" t="s">
        <v>24</v>
      </c>
      <c r="B12" s="13"/>
      <c r="C12" s="12"/>
      <c r="D12" s="14">
        <v>0.95</v>
      </c>
      <c r="E12" s="15">
        <v>0.9</v>
      </c>
      <c r="F12" s="15">
        <v>14</v>
      </c>
      <c r="G12" s="15">
        <v>3</v>
      </c>
      <c r="H12" s="15">
        <v>30</v>
      </c>
      <c r="I12" s="15">
        <v>3</v>
      </c>
      <c r="J12" s="15">
        <v>5</v>
      </c>
      <c r="K12" s="15">
        <v>120</v>
      </c>
      <c r="L12" s="90">
        <v>1</v>
      </c>
      <c r="M12" s="11"/>
      <c r="N12" s="11"/>
      <c r="O12" s="11"/>
    </row>
    <row r="13" spans="1:15" ht="18.5" customHeight="1" thickBot="1">
      <c r="A13" s="13" t="s">
        <v>9</v>
      </c>
      <c r="B13" s="13"/>
      <c r="C13" s="12"/>
      <c r="D13" s="16">
        <v>0.9</v>
      </c>
      <c r="E13" s="17">
        <v>0.8</v>
      </c>
      <c r="F13" s="17">
        <v>18</v>
      </c>
      <c r="G13" s="17">
        <v>1</v>
      </c>
      <c r="H13" s="17">
        <v>60</v>
      </c>
      <c r="I13" s="17">
        <v>5</v>
      </c>
      <c r="J13" s="17">
        <v>10</v>
      </c>
      <c r="K13" s="89">
        <v>216</v>
      </c>
      <c r="L13" s="91">
        <v>2</v>
      </c>
      <c r="M13" s="11"/>
      <c r="N13" s="11"/>
      <c r="O13" s="11"/>
    </row>
    <row r="14" spans="1:15" ht="18.5" customHeight="1" thickBot="1">
      <c r="A14" s="13"/>
      <c r="B14" s="13"/>
      <c r="C14" s="12"/>
      <c r="D14" s="19"/>
      <c r="E14" s="19"/>
      <c r="F14" s="19"/>
      <c r="G14" s="19"/>
      <c r="H14" s="19"/>
      <c r="I14" s="19"/>
      <c r="J14" s="19"/>
      <c r="K14" s="19"/>
      <c r="L14" s="19"/>
      <c r="M14" s="11"/>
      <c r="N14" s="11"/>
      <c r="O14" s="11"/>
    </row>
    <row r="15" spans="1:15" ht="18.5" customHeight="1">
      <c r="A15" s="18" t="s">
        <v>7</v>
      </c>
      <c r="B15" s="18"/>
      <c r="C15" s="11"/>
      <c r="D15" s="75">
        <f t="shared" ref="D15:L15" si="1">SUMPRODUCT(D4:D10,$C4:$C10)</f>
        <v>2.7027027027027026</v>
      </c>
      <c r="E15" s="76">
        <f t="shared" si="1"/>
        <v>3.7387387387387387</v>
      </c>
      <c r="F15" s="76">
        <f t="shared" si="1"/>
        <v>0</v>
      </c>
      <c r="G15" s="76">
        <f t="shared" si="1"/>
        <v>0.891891891891892</v>
      </c>
      <c r="H15" s="76">
        <f t="shared" si="1"/>
        <v>0.94594594594594605</v>
      </c>
      <c r="I15" s="76">
        <f t="shared" si="1"/>
        <v>0.81081081081081086</v>
      </c>
      <c r="J15" s="76">
        <f t="shared" si="1"/>
        <v>1.5765765765765767</v>
      </c>
      <c r="K15" s="76">
        <f t="shared" si="1"/>
        <v>0.48648648648648657</v>
      </c>
      <c r="L15" s="76">
        <f t="shared" si="1"/>
        <v>0.40540540540540543</v>
      </c>
      <c r="M15" s="77">
        <f>SUM(D15:L15)</f>
        <v>11.558558558558557</v>
      </c>
      <c r="N15" s="11"/>
      <c r="O15" s="11"/>
    </row>
    <row r="16" spans="1:15" ht="18.5" customHeight="1" thickBot="1">
      <c r="A16" s="18" t="s">
        <v>8</v>
      </c>
      <c r="B16" s="18"/>
      <c r="C16" s="11"/>
      <c r="D16" s="78">
        <f t="shared" ref="D16:L16" si="2">D15/$M$15</f>
        <v>0.23382696804364772</v>
      </c>
      <c r="E16" s="79">
        <f t="shared" si="2"/>
        <v>0.32346063912704603</v>
      </c>
      <c r="F16" s="79">
        <f t="shared" si="2"/>
        <v>0</v>
      </c>
      <c r="G16" s="79">
        <f t="shared" si="2"/>
        <v>7.7162899454403758E-2</v>
      </c>
      <c r="H16" s="79">
        <f t="shared" si="2"/>
        <v>8.1839438815276708E-2</v>
      </c>
      <c r="I16" s="79">
        <f t="shared" si="2"/>
        <v>7.0148090413094319E-2</v>
      </c>
      <c r="J16" s="79">
        <f t="shared" si="2"/>
        <v>0.13639906469212784</v>
      </c>
      <c r="K16" s="79">
        <f t="shared" si="2"/>
        <v>4.2088854247856598E-2</v>
      </c>
      <c r="L16" s="79">
        <f t="shared" si="2"/>
        <v>3.5074045206547159E-2</v>
      </c>
      <c r="M16" s="80">
        <f>SUM(D16:L16)</f>
        <v>1.0000000000000002</v>
      </c>
      <c r="O16" s="11"/>
    </row>
    <row r="17" spans="1:15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81" t="s">
        <v>4</v>
      </c>
      <c r="N17" s="11"/>
      <c r="O17" s="11"/>
    </row>
    <row r="18" spans="1:15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</row>
    <row r="19" spans="1:15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</row>
    <row r="20" spans="1:15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</row>
    <row r="21" spans="1:15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</row>
    <row r="22" spans="1:15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</row>
    <row r="23" spans="1:15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</row>
    <row r="24" spans="1:15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</row>
    <row r="25" spans="1:15"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</row>
    <row r="26" spans="1:15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</row>
    <row r="27" spans="1:15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</row>
    <row r="28" spans="1:15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</row>
    <row r="29" spans="1:15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</row>
    <row r="30" spans="1:15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</row>
    <row r="31" spans="1:1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</row>
    <row r="32" spans="1:1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</row>
    <row r="33" spans="1:15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</row>
    <row r="34" spans="1:15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</row>
    <row r="35" spans="1:15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</row>
    <row r="36" spans="1:15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</row>
    <row r="37" spans="1:15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</row>
    <row r="38" spans="1:15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</row>
    <row r="39" spans="1:15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</row>
    <row r="40" spans="1:15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</row>
    <row r="41" spans="1:15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</row>
    <row r="42" spans="1:15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</row>
    <row r="43" spans="1:15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</row>
    <row r="44" spans="1:15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</row>
    <row r="45" spans="1:1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</row>
    <row r="46" spans="1:15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</row>
    <row r="47" spans="1:15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</row>
    <row r="48" spans="1:15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</row>
    <row r="49" spans="1:15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</row>
    <row r="50" spans="1:15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</row>
  </sheetData>
  <mergeCells count="1">
    <mergeCell ref="D1:L1"/>
  </mergeCells>
  <phoneticPr fontId="10" type="noConversion"/>
  <pageMargins left="0.75" right="0.75" top="1" bottom="1" header="0.5" footer="0.5"/>
  <pageSetup scale="77" orientation="landscape" horizontalDpi="200" verticalDpi="200"/>
  <headerFooter alignWithMargins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O52"/>
  <sheetViews>
    <sheetView workbookViewId="0">
      <selection activeCell="B13" sqref="B13"/>
    </sheetView>
  </sheetViews>
  <sheetFormatPr baseColWidth="10" defaultColWidth="8.83203125" defaultRowHeight="12" x14ac:dyDescent="0"/>
  <cols>
    <col min="1" max="1" width="48.5" customWidth="1"/>
    <col min="2" max="3" width="7.6640625" customWidth="1"/>
    <col min="4" max="10" width="5.6640625" customWidth="1"/>
    <col min="11" max="11" width="6.6640625" customWidth="1"/>
    <col min="12" max="12" width="5.6640625" customWidth="1"/>
    <col min="13" max="13" width="9.5" customWidth="1"/>
  </cols>
  <sheetData>
    <row r="1" spans="1:15" ht="16" thickBot="1">
      <c r="A1" s="11"/>
      <c r="B1" s="11"/>
      <c r="C1" s="11"/>
      <c r="D1" s="123" t="s">
        <v>50</v>
      </c>
      <c r="E1" s="123"/>
      <c r="F1" s="123"/>
      <c r="G1" s="123"/>
      <c r="H1" s="123"/>
      <c r="I1" s="123"/>
      <c r="J1" s="123"/>
      <c r="K1" s="123"/>
      <c r="L1" s="123"/>
      <c r="M1" s="11"/>
      <c r="N1" s="11"/>
      <c r="O1" s="11"/>
    </row>
    <row r="2" spans="1:15" s="4" customFormat="1" ht="141" customHeight="1">
      <c r="A2" s="10"/>
      <c r="B2" s="10"/>
      <c r="C2" s="10"/>
      <c r="D2" s="87" t="s">
        <v>51</v>
      </c>
      <c r="E2" s="88" t="s">
        <v>52</v>
      </c>
      <c r="F2" s="88" t="s">
        <v>53</v>
      </c>
      <c r="G2" s="88" t="s">
        <v>54</v>
      </c>
      <c r="H2" s="88" t="s">
        <v>55</v>
      </c>
      <c r="I2" s="88" t="s">
        <v>56</v>
      </c>
      <c r="J2" s="88" t="s">
        <v>57</v>
      </c>
      <c r="K2" s="88" t="s">
        <v>58</v>
      </c>
      <c r="L2" s="88" t="s">
        <v>59</v>
      </c>
      <c r="M2" s="10"/>
      <c r="N2" s="10"/>
      <c r="O2" s="10"/>
    </row>
    <row r="3" spans="1:15" s="4" customFormat="1" ht="66" customHeight="1" thickBot="1">
      <c r="A3" s="21" t="s">
        <v>60</v>
      </c>
      <c r="B3" s="69" t="s">
        <v>21</v>
      </c>
      <c r="D3" s="70"/>
      <c r="E3" s="71"/>
      <c r="F3" s="71"/>
      <c r="G3" s="71"/>
      <c r="H3" s="71"/>
      <c r="I3" s="71"/>
      <c r="J3" s="71"/>
      <c r="K3" s="71"/>
      <c r="L3" s="71"/>
      <c r="M3" s="10"/>
      <c r="N3" s="10"/>
      <c r="O3" s="10"/>
    </row>
    <row r="4" spans="1:15" ht="18.5" customHeight="1" thickBot="1">
      <c r="A4" s="128" t="s">
        <v>42</v>
      </c>
      <c r="B4" s="97">
        <f>'QFD1 IED'!D16</f>
        <v>0.23382696804364772</v>
      </c>
      <c r="C4" s="94">
        <f>B4/SUM(B4:B12)</f>
        <v>0.23382696804364766</v>
      </c>
      <c r="D4" s="92">
        <v>3</v>
      </c>
      <c r="E4" s="72">
        <v>9</v>
      </c>
      <c r="F4" s="72">
        <v>9</v>
      </c>
      <c r="G4" s="72">
        <v>9</v>
      </c>
      <c r="H4" s="72">
        <v>9</v>
      </c>
      <c r="I4" s="72">
        <v>3</v>
      </c>
      <c r="J4" s="72"/>
      <c r="K4" s="72">
        <v>3</v>
      </c>
      <c r="L4" s="72">
        <v>3</v>
      </c>
      <c r="M4" s="11"/>
      <c r="N4" s="11"/>
      <c r="O4" s="11"/>
    </row>
    <row r="5" spans="1:15" ht="18" customHeight="1" thickBot="1">
      <c r="A5" s="125" t="s">
        <v>43</v>
      </c>
      <c r="B5" s="97">
        <f>'QFD1 IED'!E16</f>
        <v>0.32346063912704603</v>
      </c>
      <c r="C5" s="94">
        <f>B5/SUM(B4:B12)</f>
        <v>0.32346063912704598</v>
      </c>
      <c r="D5" s="92"/>
      <c r="E5" s="72"/>
      <c r="F5" s="72"/>
      <c r="G5" s="72"/>
      <c r="H5" s="72">
        <v>3</v>
      </c>
      <c r="I5" s="72"/>
      <c r="J5" s="72"/>
      <c r="K5" s="72">
        <v>3</v>
      </c>
      <c r="L5" s="72">
        <v>3</v>
      </c>
      <c r="M5" s="11"/>
      <c r="N5" s="11"/>
      <c r="O5" s="11"/>
    </row>
    <row r="6" spans="1:15" ht="18.5" customHeight="1" thickBot="1">
      <c r="A6" s="125" t="s">
        <v>44</v>
      </c>
      <c r="B6" s="97">
        <f>'QFD1 IED'!F16</f>
        <v>0</v>
      </c>
      <c r="C6" s="94">
        <f>B6/SUM(B4:B12)</f>
        <v>0</v>
      </c>
      <c r="D6" s="92"/>
      <c r="E6" s="72"/>
      <c r="F6" s="72"/>
      <c r="G6" s="72"/>
      <c r="H6" s="72"/>
      <c r="I6" s="72"/>
      <c r="J6" s="72">
        <v>3</v>
      </c>
      <c r="K6" s="72"/>
      <c r="L6" s="72"/>
      <c r="M6" s="11"/>
      <c r="N6" s="11"/>
      <c r="O6" s="11"/>
    </row>
    <row r="7" spans="1:15" ht="18.5" customHeight="1" thickBot="1">
      <c r="A7" s="125" t="s">
        <v>21</v>
      </c>
      <c r="B7" s="97">
        <f>'QFD1 IED'!G16</f>
        <v>7.7162899454403758E-2</v>
      </c>
      <c r="C7" s="94">
        <f>B7/SUM(B4:B12)</f>
        <v>7.7162899454403744E-2</v>
      </c>
      <c r="D7" s="92">
        <v>3</v>
      </c>
      <c r="E7" s="72"/>
      <c r="F7" s="72">
        <v>3</v>
      </c>
      <c r="G7" s="72"/>
      <c r="H7" s="72"/>
      <c r="I7" s="72"/>
      <c r="J7" s="72">
        <v>9</v>
      </c>
      <c r="K7" s="73"/>
      <c r="L7" s="72"/>
      <c r="M7" s="11"/>
      <c r="N7" s="11"/>
      <c r="O7" s="11"/>
    </row>
    <row r="8" spans="1:15" ht="18" customHeight="1" thickBot="1">
      <c r="A8" s="125" t="s">
        <v>45</v>
      </c>
      <c r="B8" s="97">
        <f>'QFD1 IED'!H16</f>
        <v>8.1839438815276708E-2</v>
      </c>
      <c r="C8" s="94">
        <f>B8/SUM(B4:B12)</f>
        <v>8.1839438815276694E-2</v>
      </c>
      <c r="D8" s="92"/>
      <c r="E8" s="72"/>
      <c r="F8" s="72"/>
      <c r="G8" s="72"/>
      <c r="H8" s="72">
        <v>3</v>
      </c>
      <c r="I8" s="72"/>
      <c r="J8" s="72"/>
      <c r="K8" s="72">
        <v>3</v>
      </c>
      <c r="L8" s="72"/>
      <c r="M8" s="11"/>
      <c r="N8" s="11"/>
      <c r="O8" s="11"/>
    </row>
    <row r="9" spans="1:15" ht="18" customHeight="1" thickBot="1">
      <c r="A9" s="125" t="s">
        <v>46</v>
      </c>
      <c r="B9" s="97">
        <f>'QFD1 IED'!I16</f>
        <v>7.0148090413094319E-2</v>
      </c>
      <c r="C9" s="94">
        <f>B9/SUM(B4:B12)</f>
        <v>7.0148090413094305E-2</v>
      </c>
      <c r="D9" s="92">
        <v>9</v>
      </c>
      <c r="E9" s="72">
        <v>9</v>
      </c>
      <c r="F9" s="72">
        <v>9</v>
      </c>
      <c r="G9" s="72">
        <v>9</v>
      </c>
      <c r="H9" s="72">
        <v>9</v>
      </c>
      <c r="I9" s="72"/>
      <c r="J9" s="72"/>
      <c r="K9" s="72"/>
      <c r="L9" s="72"/>
      <c r="M9" s="11"/>
      <c r="N9" s="11"/>
      <c r="O9" s="11"/>
    </row>
    <row r="10" spans="1:15" ht="18" customHeight="1" thickBot="1">
      <c r="A10" s="125" t="s">
        <v>61</v>
      </c>
      <c r="B10" s="97">
        <f>'QFD1 IED'!J16</f>
        <v>0.13639906469212784</v>
      </c>
      <c r="C10" s="94">
        <f>B10/SUM(B4:B12)</f>
        <v>0.13639906469212781</v>
      </c>
      <c r="D10" s="92"/>
      <c r="E10" s="72"/>
      <c r="F10" s="72"/>
      <c r="G10" s="72"/>
      <c r="H10" s="72">
        <v>1</v>
      </c>
      <c r="I10" s="72"/>
      <c r="J10" s="72">
        <v>9</v>
      </c>
      <c r="K10" s="72"/>
      <c r="L10" s="72">
        <v>9</v>
      </c>
      <c r="M10" s="11"/>
      <c r="N10" s="11"/>
      <c r="O10" s="11"/>
    </row>
    <row r="11" spans="1:15" ht="18.5" customHeight="1" thickBot="1">
      <c r="A11" s="125" t="s">
        <v>48</v>
      </c>
      <c r="B11" s="97">
        <f>'QFD1 IED'!K16</f>
        <v>4.2088854247856598E-2</v>
      </c>
      <c r="C11" s="94">
        <f>B11/SUM(B4:B12)</f>
        <v>4.2088854247856591E-2</v>
      </c>
      <c r="D11" s="92"/>
      <c r="E11" s="72"/>
      <c r="F11" s="72"/>
      <c r="G11" s="72"/>
      <c r="H11" s="72">
        <v>1</v>
      </c>
      <c r="I11" s="72"/>
      <c r="J11" s="72">
        <v>9</v>
      </c>
      <c r="K11" s="72"/>
      <c r="L11" s="72"/>
      <c r="M11" s="11"/>
      <c r="N11" s="11"/>
      <c r="O11" s="11"/>
    </row>
    <row r="12" spans="1:15" ht="18.5" customHeight="1" thickBot="1">
      <c r="A12" s="125" t="s">
        <v>49</v>
      </c>
      <c r="B12" s="97">
        <f>'QFD1 IED'!L16</f>
        <v>3.5074045206547159E-2</v>
      </c>
      <c r="C12" s="94">
        <f>B12/SUM(B4:B12)</f>
        <v>3.5074045206547153E-2</v>
      </c>
      <c r="D12" s="93"/>
      <c r="E12" s="17"/>
      <c r="F12" s="17"/>
      <c r="G12" s="17"/>
      <c r="H12" s="17">
        <v>1</v>
      </c>
      <c r="I12" s="17"/>
      <c r="J12" s="17">
        <v>1</v>
      </c>
      <c r="K12" s="17">
        <v>1</v>
      </c>
      <c r="L12" s="17">
        <v>1</v>
      </c>
      <c r="M12" s="11"/>
      <c r="N12" s="11"/>
      <c r="O12" s="11"/>
    </row>
    <row r="13" spans="1:15" ht="18.5" customHeight="1" thickBot="1">
      <c r="A13" s="20" t="s">
        <v>10</v>
      </c>
      <c r="B13" s="74">
        <f>SUM(B4:B12)</f>
        <v>1.0000000000000002</v>
      </c>
      <c r="C13" s="34">
        <f>SUM(B4:B12)</f>
        <v>1.0000000000000002</v>
      </c>
      <c r="D13" s="19"/>
      <c r="E13" s="19"/>
      <c r="F13" s="19"/>
      <c r="G13" s="19"/>
      <c r="H13" s="19"/>
      <c r="I13" s="19"/>
      <c r="J13" s="19"/>
      <c r="K13" s="19"/>
      <c r="L13" s="19"/>
      <c r="M13" s="11"/>
      <c r="N13" s="11"/>
      <c r="O13" s="11"/>
    </row>
    <row r="14" spans="1:15" ht="18.5" customHeight="1">
      <c r="A14" s="13" t="s">
        <v>24</v>
      </c>
      <c r="B14" s="13"/>
      <c r="C14" s="12"/>
      <c r="D14" s="14"/>
      <c r="E14" s="15"/>
      <c r="F14" s="15"/>
      <c r="G14" s="15"/>
      <c r="H14" s="15"/>
      <c r="I14" s="15"/>
      <c r="J14" s="15"/>
      <c r="K14" s="15"/>
      <c r="L14" s="90"/>
      <c r="M14" s="11"/>
      <c r="N14" s="11"/>
      <c r="O14" s="11"/>
    </row>
    <row r="15" spans="1:15" ht="18.5" customHeight="1" thickBot="1">
      <c r="A15" s="13" t="s">
        <v>9</v>
      </c>
      <c r="B15" s="13"/>
      <c r="C15" s="12"/>
      <c r="D15" s="16"/>
      <c r="E15" s="17"/>
      <c r="F15" s="17"/>
      <c r="G15" s="17"/>
      <c r="H15" s="17"/>
      <c r="I15" s="17"/>
      <c r="J15" s="17"/>
      <c r="K15" s="89"/>
      <c r="L15" s="91"/>
      <c r="M15" s="11"/>
      <c r="N15" s="11"/>
      <c r="O15" s="11"/>
    </row>
    <row r="16" spans="1:15" ht="18.5" customHeight="1" thickBot="1">
      <c r="A16" s="13"/>
      <c r="B16" s="13"/>
      <c r="C16" s="12"/>
      <c r="D16" s="19"/>
      <c r="E16" s="19"/>
      <c r="F16" s="19"/>
      <c r="G16" s="19"/>
      <c r="H16" s="19"/>
      <c r="I16" s="19"/>
      <c r="J16" s="19"/>
      <c r="K16" s="19"/>
      <c r="L16" s="19"/>
      <c r="M16" s="11"/>
      <c r="N16" s="11"/>
      <c r="O16" s="11"/>
    </row>
    <row r="17" spans="1:15" ht="18.5" customHeight="1">
      <c r="A17" s="18" t="s">
        <v>7</v>
      </c>
      <c r="B17" s="18"/>
      <c r="C17" s="11"/>
      <c r="D17" s="75">
        <f t="shared" ref="D17:L17" si="0">SUMPRODUCT(D4:D12,$C4:$C12)</f>
        <v>1.5643024162120032</v>
      </c>
      <c r="E17" s="76">
        <f t="shared" si="0"/>
        <v>2.7357755261106775</v>
      </c>
      <c r="F17" s="76">
        <f t="shared" si="0"/>
        <v>2.9672642244738889</v>
      </c>
      <c r="G17" s="76">
        <f t="shared" si="0"/>
        <v>2.7357755261106775</v>
      </c>
      <c r="H17" s="76">
        <f t="shared" si="0"/>
        <v>4.1652377240841769</v>
      </c>
      <c r="I17" s="76">
        <f t="shared" si="0"/>
        <v>0.70148090413094299</v>
      </c>
      <c r="J17" s="76">
        <f t="shared" si="0"/>
        <v>2.3359314107560407</v>
      </c>
      <c r="K17" s="76">
        <f t="shared" si="0"/>
        <v>1.9524551831644583</v>
      </c>
      <c r="L17" s="76">
        <f t="shared" si="0"/>
        <v>2.9345284489477783</v>
      </c>
      <c r="M17" s="77">
        <f>SUM(D17:L17)</f>
        <v>22.09275136399064</v>
      </c>
      <c r="N17" s="11"/>
      <c r="O17" s="11"/>
    </row>
    <row r="18" spans="1:15" ht="18.5" customHeight="1" thickBot="1">
      <c r="A18" s="18" t="s">
        <v>8</v>
      </c>
      <c r="B18" s="18"/>
      <c r="C18" s="11"/>
      <c r="D18" s="78">
        <f t="shared" ref="D18:L18" si="1">D17/$M$17</f>
        <v>7.0806138648791692E-2</v>
      </c>
      <c r="E18" s="79">
        <f t="shared" si="1"/>
        <v>0.12383136355618277</v>
      </c>
      <c r="F18" s="79">
        <f t="shared" si="1"/>
        <v>0.13430940201093669</v>
      </c>
      <c r="G18" s="79">
        <f t="shared" si="1"/>
        <v>0.12383136355618277</v>
      </c>
      <c r="H18" s="79">
        <f t="shared" si="1"/>
        <v>0.18853413300405716</v>
      </c>
      <c r="I18" s="79">
        <f t="shared" si="1"/>
        <v>3.1751631681072506E-2</v>
      </c>
      <c r="J18" s="79">
        <f t="shared" si="1"/>
        <v>0.10573293349797147</v>
      </c>
      <c r="K18" s="79">
        <f t="shared" si="1"/>
        <v>8.8375374845651819E-2</v>
      </c>
      <c r="L18" s="79">
        <f t="shared" si="1"/>
        <v>0.13282765919915332</v>
      </c>
      <c r="M18" s="80">
        <f>SUM(D18:L18)</f>
        <v>1.0000000000000002</v>
      </c>
      <c r="O18" s="11"/>
    </row>
    <row r="19" spans="1:15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81" t="s">
        <v>4</v>
      </c>
      <c r="N19" s="11"/>
      <c r="O19" s="11"/>
    </row>
    <row r="20" spans="1:15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</row>
    <row r="21" spans="1:15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</row>
    <row r="22" spans="1:15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</row>
    <row r="23" spans="1:15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</row>
    <row r="24" spans="1:15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</row>
    <row r="25" spans="1:15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</row>
    <row r="26" spans="1:15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</row>
    <row r="27" spans="1:15"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</row>
    <row r="28" spans="1:15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</row>
    <row r="29" spans="1:15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</row>
    <row r="30" spans="1:15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</row>
    <row r="31" spans="1:1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</row>
    <row r="32" spans="1:1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</row>
    <row r="33" spans="1:15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</row>
    <row r="34" spans="1:15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</row>
    <row r="35" spans="1:15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</row>
    <row r="36" spans="1:15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</row>
    <row r="37" spans="1:15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</row>
    <row r="38" spans="1:15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</row>
    <row r="39" spans="1:15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</row>
    <row r="40" spans="1:15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</row>
    <row r="41" spans="1:15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</row>
    <row r="42" spans="1:15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</row>
    <row r="43" spans="1:15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</row>
    <row r="44" spans="1:15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</row>
    <row r="45" spans="1:1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</row>
    <row r="46" spans="1:15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</row>
    <row r="47" spans="1:15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</row>
    <row r="48" spans="1:15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</row>
    <row r="49" spans="1:15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</row>
    <row r="50" spans="1:15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</row>
    <row r="51" spans="1:15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</row>
    <row r="52" spans="1:15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</row>
  </sheetData>
  <mergeCells count="1">
    <mergeCell ref="D1:L1"/>
  </mergeCells>
  <phoneticPr fontId="7" type="noConversion"/>
  <pageMargins left="0.75" right="0.75" top="1" bottom="1" header="0.5" footer="0.5"/>
  <pageSetup scale="72" orientation="landscape" horizontalDpi="200" verticalDpi="200"/>
  <headerFooter alignWithMargins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O52"/>
  <sheetViews>
    <sheetView tabSelected="1" workbookViewId="0">
      <selection activeCell="Q14" sqref="Q14"/>
    </sheetView>
  </sheetViews>
  <sheetFormatPr baseColWidth="10" defaultColWidth="8.83203125" defaultRowHeight="12" x14ac:dyDescent="0"/>
  <cols>
    <col min="1" max="1" width="48.5" customWidth="1"/>
    <col min="2" max="3" width="7.6640625" customWidth="1"/>
    <col min="4" max="10" width="5.6640625" customWidth="1"/>
    <col min="11" max="11" width="6.6640625" customWidth="1"/>
    <col min="12" max="12" width="5.6640625" customWidth="1"/>
    <col min="13" max="13" width="9.5" customWidth="1"/>
  </cols>
  <sheetData>
    <row r="1" spans="1:15" ht="16" thickBot="1">
      <c r="A1" s="11"/>
      <c r="B1" s="11"/>
      <c r="C1" s="11"/>
      <c r="D1" s="123" t="s">
        <v>62</v>
      </c>
      <c r="E1" s="123"/>
      <c r="F1" s="123"/>
      <c r="G1" s="123"/>
      <c r="H1" s="123"/>
      <c r="I1" s="123"/>
      <c r="J1" s="123"/>
      <c r="K1" s="123"/>
      <c r="L1" s="123"/>
      <c r="M1" s="11"/>
      <c r="N1" s="11"/>
      <c r="O1" s="11"/>
    </row>
    <row r="2" spans="1:15" s="4" customFormat="1" ht="141" customHeight="1">
      <c r="A2" s="10"/>
      <c r="B2" s="10"/>
      <c r="C2" s="10"/>
      <c r="D2" s="87" t="s">
        <v>63</v>
      </c>
      <c r="E2" s="88" t="s">
        <v>64</v>
      </c>
      <c r="F2" s="88" t="s">
        <v>65</v>
      </c>
      <c r="G2" s="88" t="s">
        <v>66</v>
      </c>
      <c r="H2" s="88" t="s">
        <v>67</v>
      </c>
      <c r="I2" s="88" t="s">
        <v>68</v>
      </c>
      <c r="J2" s="88" t="s">
        <v>69</v>
      </c>
      <c r="K2" s="88" t="s">
        <v>70</v>
      </c>
      <c r="L2" s="88" t="s">
        <v>71</v>
      </c>
      <c r="M2" s="10"/>
      <c r="N2" s="10"/>
      <c r="O2" s="10"/>
    </row>
    <row r="3" spans="1:15" s="4" customFormat="1" ht="66" customHeight="1" thickBot="1">
      <c r="A3" s="21" t="s">
        <v>72</v>
      </c>
      <c r="B3" s="69" t="s">
        <v>21</v>
      </c>
      <c r="D3" s="70"/>
      <c r="E3" s="71"/>
      <c r="F3" s="71"/>
      <c r="G3" s="71"/>
      <c r="H3" s="71"/>
      <c r="I3" s="71"/>
      <c r="J3" s="71"/>
      <c r="K3" s="71"/>
      <c r="L3" s="71"/>
      <c r="M3" s="10"/>
      <c r="N3" s="10"/>
      <c r="O3" s="10"/>
    </row>
    <row r="4" spans="1:15" ht="18.5" customHeight="1" thickBot="1">
      <c r="A4" s="125" t="s">
        <v>51</v>
      </c>
      <c r="B4" s="97">
        <f>'QFD2 IED'!D18</f>
        <v>7.0806138648791692E-2</v>
      </c>
      <c r="C4" s="94">
        <f>B4/SUM(B4:B12)</f>
        <v>7.0806138648791678E-2</v>
      </c>
      <c r="D4" s="92"/>
      <c r="E4" s="72">
        <v>1</v>
      </c>
      <c r="F4" s="72">
        <v>9</v>
      </c>
      <c r="G4" s="72"/>
      <c r="H4" s="72">
        <v>1</v>
      </c>
      <c r="I4" s="72">
        <v>3</v>
      </c>
      <c r="J4" s="72">
        <v>3</v>
      </c>
      <c r="K4" s="72">
        <v>3</v>
      </c>
      <c r="L4" s="72">
        <v>3</v>
      </c>
      <c r="M4" s="11"/>
      <c r="N4" s="11"/>
      <c r="O4" s="11"/>
    </row>
    <row r="5" spans="1:15" ht="18" customHeight="1" thickBot="1">
      <c r="A5" s="125" t="s">
        <v>52</v>
      </c>
      <c r="B5" s="97">
        <f>'QFD2 IED'!E18</f>
        <v>0.12383136355618277</v>
      </c>
      <c r="C5" s="94">
        <f>B5/SUM(B4:B12)</f>
        <v>0.12383136355618274</v>
      </c>
      <c r="D5" s="92">
        <v>9</v>
      </c>
      <c r="E5" s="72"/>
      <c r="F5" s="72"/>
      <c r="G5" s="72"/>
      <c r="H5" s="72"/>
      <c r="I5" s="72"/>
      <c r="J5" s="72"/>
      <c r="K5" s="72"/>
      <c r="L5" s="72"/>
      <c r="M5" s="11"/>
      <c r="N5" s="11"/>
      <c r="O5" s="11"/>
    </row>
    <row r="6" spans="1:15" ht="18.5" customHeight="1" thickBot="1">
      <c r="A6" s="125" t="s">
        <v>53</v>
      </c>
      <c r="B6" s="97">
        <f>'QFD2 IED'!F18</f>
        <v>0.13430940201093669</v>
      </c>
      <c r="C6" s="94">
        <f>B6/SUM(B4:B12)</f>
        <v>0.13430940201093666</v>
      </c>
      <c r="D6" s="92">
        <v>3</v>
      </c>
      <c r="E6" s="72"/>
      <c r="F6" s="72">
        <v>3</v>
      </c>
      <c r="G6" s="72">
        <v>3</v>
      </c>
      <c r="H6" s="72"/>
      <c r="I6" s="72">
        <v>3</v>
      </c>
      <c r="J6" s="72">
        <v>3</v>
      </c>
      <c r="K6" s="72">
        <v>3</v>
      </c>
      <c r="L6" s="72">
        <v>3</v>
      </c>
      <c r="M6" s="11"/>
      <c r="N6" s="11"/>
      <c r="O6" s="11"/>
    </row>
    <row r="7" spans="1:15" ht="18.5" customHeight="1" thickBot="1">
      <c r="A7" s="125" t="s">
        <v>54</v>
      </c>
      <c r="B7" s="97">
        <f>'QFD2 IED'!G18</f>
        <v>0.12383136355618277</v>
      </c>
      <c r="C7" s="94">
        <f>B7/SUM(B4:B12)</f>
        <v>0.12383136355618274</v>
      </c>
      <c r="D7" s="92"/>
      <c r="E7" s="72"/>
      <c r="F7" s="72"/>
      <c r="G7" s="72">
        <v>9</v>
      </c>
      <c r="H7" s="72"/>
      <c r="I7" s="72"/>
      <c r="J7" s="72"/>
      <c r="K7" s="73">
        <v>3</v>
      </c>
      <c r="L7" s="72"/>
      <c r="M7" s="11"/>
      <c r="N7" s="11"/>
      <c r="O7" s="11"/>
    </row>
    <row r="8" spans="1:15" ht="18.5" customHeight="1" thickBot="1">
      <c r="A8" s="125" t="s">
        <v>55</v>
      </c>
      <c r="B8" s="97">
        <f>'QFD2 IED'!H18</f>
        <v>0.18853413300405716</v>
      </c>
      <c r="C8" s="94">
        <f>B8/SUM(B4:B12)</f>
        <v>0.18853413300405711</v>
      </c>
      <c r="D8" s="92">
        <v>3</v>
      </c>
      <c r="E8" s="72"/>
      <c r="F8" s="72">
        <v>1</v>
      </c>
      <c r="G8" s="72">
        <v>1</v>
      </c>
      <c r="H8" s="72"/>
      <c r="I8" s="72"/>
      <c r="J8" s="72"/>
      <c r="K8" s="129"/>
      <c r="L8" s="72"/>
      <c r="M8" s="11"/>
      <c r="N8" s="11"/>
      <c r="O8" s="11"/>
    </row>
    <row r="9" spans="1:15" ht="18.5" customHeight="1" thickBot="1">
      <c r="A9" s="125" t="s">
        <v>56</v>
      </c>
      <c r="B9" s="97">
        <f>'QFD2 IED'!I18</f>
        <v>3.1751631681072506E-2</v>
      </c>
      <c r="C9" s="94">
        <f>B9/SUM(B4:B12)</f>
        <v>3.1751631681072499E-2</v>
      </c>
      <c r="D9" s="92"/>
      <c r="E9" s="72"/>
      <c r="F9" s="72"/>
      <c r="G9" s="72">
        <v>9</v>
      </c>
      <c r="H9" s="72"/>
      <c r="I9" s="72"/>
      <c r="J9" s="72"/>
      <c r="K9" s="73">
        <v>3</v>
      </c>
      <c r="L9" s="72"/>
      <c r="M9" s="11"/>
      <c r="N9" s="11"/>
      <c r="O9" s="11"/>
    </row>
    <row r="10" spans="1:15" ht="18" customHeight="1" thickBot="1">
      <c r="A10" s="125" t="s">
        <v>57</v>
      </c>
      <c r="B10" s="97">
        <f>'QFD2 IED'!J18</f>
        <v>0.10573293349797147</v>
      </c>
      <c r="C10" s="94">
        <f>B10/SUM(B4:B12)</f>
        <v>0.10573293349797144</v>
      </c>
      <c r="D10" s="92"/>
      <c r="E10" s="72">
        <v>3</v>
      </c>
      <c r="F10" s="72">
        <v>3</v>
      </c>
      <c r="G10" s="72"/>
      <c r="H10" s="72">
        <v>9</v>
      </c>
      <c r="I10" s="72">
        <v>3</v>
      </c>
      <c r="J10" s="72"/>
      <c r="K10" s="72"/>
      <c r="L10" s="72">
        <v>3</v>
      </c>
      <c r="M10" s="11"/>
      <c r="N10" s="11"/>
      <c r="O10" s="11"/>
    </row>
    <row r="11" spans="1:15" ht="18.5" customHeight="1" thickBot="1">
      <c r="A11" s="125" t="s">
        <v>58</v>
      </c>
      <c r="B11" s="97">
        <f>'QFD2 IED'!K18</f>
        <v>8.8375374845651819E-2</v>
      </c>
      <c r="C11" s="94">
        <f>B11/SUM(B4:B12)</f>
        <v>8.8375374845651805E-2</v>
      </c>
      <c r="D11" s="92"/>
      <c r="E11" s="72"/>
      <c r="F11" s="72"/>
      <c r="G11" s="72"/>
      <c r="H11" s="72"/>
      <c r="I11" s="72"/>
      <c r="J11" s="72"/>
      <c r="K11" s="72"/>
      <c r="L11" s="72">
        <v>9</v>
      </c>
      <c r="M11" s="11"/>
      <c r="N11" s="11"/>
      <c r="O11" s="11"/>
    </row>
    <row r="12" spans="1:15" ht="18.5" customHeight="1" thickBot="1">
      <c r="A12" s="125" t="s">
        <v>59</v>
      </c>
      <c r="B12" s="97">
        <f>'QFD2 IED'!L18</f>
        <v>0.13282765919915332</v>
      </c>
      <c r="C12" s="94">
        <f>B12/SUM(B4:B12)</f>
        <v>0.13282765919915329</v>
      </c>
      <c r="D12" s="93"/>
      <c r="E12" s="17"/>
      <c r="F12" s="17"/>
      <c r="G12" s="17"/>
      <c r="H12" s="17"/>
      <c r="I12" s="17"/>
      <c r="J12" s="17"/>
      <c r="K12" s="17"/>
      <c r="L12" s="17">
        <v>9</v>
      </c>
      <c r="M12" s="11"/>
      <c r="N12" s="11"/>
      <c r="O12" s="11"/>
    </row>
    <row r="13" spans="1:15" ht="18.5" customHeight="1" thickBot="1">
      <c r="A13" s="20" t="s">
        <v>10</v>
      </c>
      <c r="B13" s="74">
        <f>SUM(B4:B12)</f>
        <v>1.0000000000000002</v>
      </c>
      <c r="C13" s="34">
        <f>SUM(B4:B12)</f>
        <v>1.0000000000000002</v>
      </c>
      <c r="D13" s="19"/>
      <c r="E13" s="19"/>
      <c r="F13" s="19"/>
      <c r="G13" s="19"/>
      <c r="H13" s="19"/>
      <c r="I13" s="19"/>
      <c r="J13" s="19"/>
      <c r="K13" s="19"/>
      <c r="L13" s="19"/>
      <c r="M13" s="11"/>
      <c r="N13" s="11"/>
      <c r="O13" s="11"/>
    </row>
    <row r="14" spans="1:15" ht="18.5" customHeight="1">
      <c r="A14" s="13" t="s">
        <v>24</v>
      </c>
      <c r="B14" s="13"/>
      <c r="C14" s="12"/>
      <c r="D14" s="14"/>
      <c r="E14" s="15"/>
      <c r="F14" s="15"/>
      <c r="G14" s="15"/>
      <c r="H14" s="15"/>
      <c r="I14" s="15"/>
      <c r="J14" s="15"/>
      <c r="K14" s="15"/>
      <c r="L14" s="90"/>
      <c r="M14" s="11"/>
      <c r="N14" s="11"/>
      <c r="O14" s="11"/>
    </row>
    <row r="15" spans="1:15" ht="18.5" customHeight="1" thickBot="1">
      <c r="A15" s="13" t="s">
        <v>9</v>
      </c>
      <c r="B15" s="13"/>
      <c r="C15" s="12"/>
      <c r="D15" s="16"/>
      <c r="E15" s="17"/>
      <c r="F15" s="17"/>
      <c r="G15" s="17"/>
      <c r="H15" s="17"/>
      <c r="I15" s="17"/>
      <c r="J15" s="17"/>
      <c r="K15" s="89"/>
      <c r="L15" s="91"/>
      <c r="M15" s="11"/>
      <c r="N15" s="11"/>
      <c r="O15" s="11"/>
    </row>
    <row r="16" spans="1:15" ht="18.5" customHeight="1" thickBot="1">
      <c r="A16" s="13"/>
      <c r="B16" s="13"/>
      <c r="C16" s="12"/>
      <c r="D16" s="19"/>
      <c r="E16" s="19"/>
      <c r="F16" s="19"/>
      <c r="G16" s="19"/>
      <c r="H16" s="19"/>
      <c r="I16" s="19"/>
      <c r="J16" s="19"/>
      <c r="K16" s="19"/>
      <c r="L16" s="19"/>
      <c r="M16" s="11"/>
      <c r="N16" s="11"/>
      <c r="O16" s="11"/>
    </row>
    <row r="17" spans="1:15" ht="18.5" customHeight="1">
      <c r="A17" s="18" t="s">
        <v>7</v>
      </c>
      <c r="B17" s="18"/>
      <c r="C17" s="11"/>
      <c r="D17" s="75">
        <f t="shared" ref="D17:L17" si="0">SUMPRODUCT(D4:D12,$C4:$C12)</f>
        <v>2.083012877050626</v>
      </c>
      <c r="E17" s="76">
        <f t="shared" si="0"/>
        <v>0.38800493914270606</v>
      </c>
      <c r="F17" s="76">
        <f t="shared" si="0"/>
        <v>1.5459163873699064</v>
      </c>
      <c r="G17" s="76">
        <f t="shared" si="0"/>
        <v>1.9917092961721641</v>
      </c>
      <c r="H17" s="76">
        <f t="shared" si="0"/>
        <v>1.0224025401305346</v>
      </c>
      <c r="I17" s="76">
        <f t="shared" si="0"/>
        <v>0.93254542247309935</v>
      </c>
      <c r="J17" s="76">
        <f t="shared" si="0"/>
        <v>0.61534662197918499</v>
      </c>
      <c r="K17" s="76">
        <f t="shared" si="0"/>
        <v>1.0820956076909507</v>
      </c>
      <c r="L17" s="76">
        <f t="shared" si="0"/>
        <v>2.9233727288763451</v>
      </c>
      <c r="M17" s="77">
        <f>SUM(D17:L17)</f>
        <v>12.584406420885516</v>
      </c>
      <c r="N17" s="11"/>
      <c r="O17" s="11"/>
    </row>
    <row r="18" spans="1:15" ht="18.5" customHeight="1" thickBot="1">
      <c r="A18" s="18" t="s">
        <v>8</v>
      </c>
      <c r="B18" s="18"/>
      <c r="C18" s="11"/>
      <c r="D18" s="78">
        <f t="shared" ref="D18:L18" si="1">D17/$M$17</f>
        <v>0.16552333160454719</v>
      </c>
      <c r="E18" s="79">
        <f t="shared" si="1"/>
        <v>3.0832200277540276E-2</v>
      </c>
      <c r="F18" s="79">
        <f t="shared" si="1"/>
        <v>0.12284380650677731</v>
      </c>
      <c r="G18" s="79">
        <f t="shared" si="1"/>
        <v>0.15826803661288738</v>
      </c>
      <c r="H18" s="79">
        <f t="shared" si="1"/>
        <v>8.1243604659312338E-2</v>
      </c>
      <c r="I18" s="79">
        <f t="shared" si="1"/>
        <v>7.4103250585217495E-2</v>
      </c>
      <c r="J18" s="79">
        <f t="shared" si="1"/>
        <v>4.8897548394331455E-2</v>
      </c>
      <c r="K18" s="79">
        <f t="shared" si="1"/>
        <v>8.5987020086626204E-2</v>
      </c>
      <c r="L18" s="79">
        <f t="shared" si="1"/>
        <v>0.23230120127276044</v>
      </c>
      <c r="M18" s="80">
        <f>SUM(D18:L18)</f>
        <v>1</v>
      </c>
      <c r="O18" s="11"/>
    </row>
    <row r="19" spans="1:15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81" t="s">
        <v>4</v>
      </c>
      <c r="N19" s="11"/>
      <c r="O19" s="11"/>
    </row>
    <row r="20" spans="1:15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</row>
    <row r="21" spans="1:15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</row>
    <row r="22" spans="1:15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</row>
    <row r="23" spans="1:15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</row>
    <row r="24" spans="1:15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</row>
    <row r="25" spans="1:15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</row>
    <row r="26" spans="1:15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</row>
    <row r="27" spans="1:15"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</row>
    <row r="28" spans="1:15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</row>
    <row r="29" spans="1:15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</row>
    <row r="30" spans="1:15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</row>
    <row r="31" spans="1:1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</row>
    <row r="32" spans="1:1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</row>
    <row r="33" spans="1:15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</row>
    <row r="34" spans="1:15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</row>
    <row r="35" spans="1:15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</row>
    <row r="36" spans="1:15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</row>
    <row r="37" spans="1:15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</row>
    <row r="38" spans="1:15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</row>
    <row r="39" spans="1:15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</row>
    <row r="40" spans="1:15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</row>
    <row r="41" spans="1:15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</row>
    <row r="42" spans="1:15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</row>
    <row r="43" spans="1:15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</row>
    <row r="44" spans="1:15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</row>
    <row r="45" spans="1:1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</row>
    <row r="46" spans="1:15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</row>
    <row r="47" spans="1:15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</row>
    <row r="48" spans="1:15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</row>
    <row r="49" spans="1:15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</row>
    <row r="50" spans="1:15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</row>
    <row r="51" spans="1:15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</row>
    <row r="52" spans="1:15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</row>
  </sheetData>
  <mergeCells count="1">
    <mergeCell ref="D1:L1"/>
  </mergeCells>
  <phoneticPr fontId="7" type="noConversion"/>
  <pageMargins left="0.75" right="0.75" top="1" bottom="1" header="0.5" footer="0.5"/>
  <pageSetup scale="72" orientation="landscape" horizontalDpi="200" verticalDpi="200"/>
  <headerFooter alignWithMargins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E7"/>
  <sheetViews>
    <sheetView workbookViewId="0">
      <selection activeCell="C15" sqref="C15"/>
    </sheetView>
  </sheetViews>
  <sheetFormatPr baseColWidth="10" defaultColWidth="8.83203125" defaultRowHeight="12" x14ac:dyDescent="0"/>
  <cols>
    <col min="2" max="2" width="27.5" customWidth="1"/>
    <col min="3" max="3" width="11.6640625" customWidth="1"/>
    <col min="4" max="4" width="11.1640625" customWidth="1"/>
  </cols>
  <sheetData>
    <row r="1" spans="1:5" ht="13" thickBot="1"/>
    <row r="2" spans="1:5" ht="13" thickBot="1">
      <c r="A2" s="103" t="s">
        <v>32</v>
      </c>
      <c r="B2" s="104" t="s">
        <v>33</v>
      </c>
      <c r="C2" s="104" t="s">
        <v>25</v>
      </c>
      <c r="D2" s="104" t="s">
        <v>26</v>
      </c>
      <c r="E2" s="105" t="s">
        <v>6</v>
      </c>
    </row>
    <row r="3" spans="1:5">
      <c r="A3" s="106" t="s">
        <v>27</v>
      </c>
      <c r="B3" s="107"/>
      <c r="C3" s="100"/>
      <c r="D3" s="100"/>
      <c r="E3" s="108"/>
    </row>
    <row r="4" spans="1:5">
      <c r="A4" s="56" t="s">
        <v>28</v>
      </c>
      <c r="B4" s="59"/>
      <c r="C4" s="55"/>
      <c r="D4" s="55"/>
      <c r="E4" s="109"/>
    </row>
    <row r="5" spans="1:5">
      <c r="A5" s="56" t="s">
        <v>29</v>
      </c>
      <c r="B5" s="59"/>
      <c r="C5" s="110"/>
      <c r="D5" s="110"/>
      <c r="E5" s="109"/>
    </row>
    <row r="6" spans="1:5">
      <c r="A6" s="56" t="s">
        <v>30</v>
      </c>
      <c r="B6" s="59"/>
      <c r="C6" s="55"/>
      <c r="D6" s="55"/>
      <c r="E6" s="109"/>
    </row>
    <row r="7" spans="1:5" ht="13" thickBot="1">
      <c r="A7" s="101" t="s">
        <v>31</v>
      </c>
      <c r="B7" s="111"/>
      <c r="C7" s="102"/>
      <c r="D7" s="102"/>
      <c r="E7" s="112"/>
    </row>
  </sheetData>
  <phoneticPr fontId="10" type="noConversion"/>
  <pageMargins left="0.75" right="0.75" top="1" bottom="1" header="0.5" footer="0.5"/>
  <pageSetup scale="90" orientation="landscape" horizontalDpi="200" verticalDpi="20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Survey Top Level Sys Req</vt:lpstr>
      <vt:lpstr>Pairwise Quick IED</vt:lpstr>
      <vt:lpstr>Pairwise INCOSE HB IED</vt:lpstr>
      <vt:lpstr>QFD1 IED</vt:lpstr>
      <vt:lpstr>QFD2 IED</vt:lpstr>
      <vt:lpstr>QFD3 IED</vt:lpstr>
      <vt:lpstr>KPP Summary</vt:lpstr>
    </vt:vector>
  </TitlesOfParts>
  <Company>MIT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Clifford Whitcomb</dc:creator>
  <cp:lastModifiedBy>Steve Mazza</cp:lastModifiedBy>
  <cp:lastPrinted>2012-02-16T00:07:18Z</cp:lastPrinted>
  <dcterms:created xsi:type="dcterms:W3CDTF">1998-07-02T10:58:12Z</dcterms:created>
  <dcterms:modified xsi:type="dcterms:W3CDTF">2012-02-16T00:08:55Z</dcterms:modified>
</cp:coreProperties>
</file>