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https://stoneagetools.sharepoint.com/sites/StoneAgeSafeJetting/Shared Documents/General/Content Development/COURSES/Job Optimization/"/>
    </mc:Choice>
  </mc:AlternateContent>
  <xr:revisionPtr revIDLastSave="383" documentId="8_{176FE17C-937A-424E-A190-F90109BC0F58}" xr6:coauthVersionLast="47" xr6:coauthVersionMax="47" xr10:uidLastSave="{4E214218-4F6E-5343-9F69-CD8B0F9AEA0A}"/>
  <bookViews>
    <workbookView xWindow="-35180" yWindow="2520" windowWidth="28780" windowHeight="17700" xr2:uid="{00000000-000D-0000-FFFF-FFFF00000000}"/>
  </bookViews>
  <sheets>
    <sheet name="Sheet2"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2" l="1"/>
  <c r="D29" i="2"/>
  <c r="D28" i="2"/>
  <c r="B28" i="2"/>
  <c r="D26" i="2"/>
  <c r="B26" i="2"/>
  <c r="B29" i="2"/>
  <c r="B23" i="2"/>
  <c r="F25" i="2"/>
  <c r="F35" i="2" s="1"/>
  <c r="D23" i="2"/>
  <c r="B35" i="2"/>
  <c r="B17" i="2"/>
  <c r="B18" i="2" s="1"/>
  <c r="J7" i="2"/>
  <c r="L7" i="2" s="1"/>
  <c r="B7" i="2"/>
  <c r="B12" i="2"/>
  <c r="B40" i="2" l="1"/>
  <c r="D40" i="2"/>
  <c r="B36" i="2"/>
  <c r="D36" i="2"/>
  <c r="F22" i="2"/>
  <c r="F21" i="2"/>
  <c r="F26" i="2" s="1"/>
  <c r="F36" i="2" s="1"/>
  <c r="F37" i="2" s="1"/>
  <c r="B11" i="2"/>
  <c r="B8" i="2"/>
  <c r="D31" i="2"/>
  <c r="B31" i="2"/>
  <c r="F40" i="2" l="1"/>
  <c r="D37" i="2"/>
  <c r="D41" i="2"/>
  <c r="B41" i="2"/>
  <c r="B37" i="2"/>
  <c r="B42" i="2" s="1"/>
  <c r="F23" i="2"/>
  <c r="D30" i="2"/>
  <c r="B30" i="2"/>
  <c r="B45" i="2" l="1"/>
  <c r="B46" i="2"/>
  <c r="F41" i="2"/>
  <c r="B47" i="2" s="1"/>
  <c r="D42" i="2"/>
  <c r="F42" i="2" s="1"/>
  <c r="B49" i="2" s="1"/>
  <c r="B51" i="2" s="1"/>
  <c r="F28" i="2"/>
  <c r="F29" i="2"/>
  <c r="B48" i="2" l="1"/>
  <c r="F31" i="2"/>
  <c r="F3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tc={3B0F5D3C-3D47-4B14-ACA7-06ABB731F566}</author>
    <author>tc={E93ABDE1-AB81-C54C-8982-48E92C2EB98A}</author>
    <author>tc={64D1DF82-E5B6-41FE-ACC5-FB7196AAFDF2}</author>
    <author>tc={97EB1150-378E-474A-9B54-CAF67F73FD26}</author>
    <author>tc={4AF3C396-6001-4B1A-9EB7-F5F492BFE6C1}</author>
    <author>tc={0BBA2E6D-66DD-F84B-960D-A5F883A7470A}</author>
    <author>tc={3C7EDBDB-35C7-AF4B-A1BD-C2576AA445C8}</author>
    <author>tc={FBC77EE6-1D0F-4263-B72D-EBEE1E8E2D5D}</author>
    <author>tc={9585FC01-BCD1-CB4F-93DB-E7F42D26DA80}</author>
    <author>tc={A2E64B84-2DA8-433F-8977-C301EDD9A946}</author>
    <author>tc={F7AA87A9-4561-4589-804A-9DA4BECFB474}</author>
    <author>tc={A0FF76DE-4945-9C4A-A9CF-6617C3B96B73}</author>
    <author>tc={EE745B13-D123-4D27-8B59-68EA8410BD13}</author>
    <author>tc={5E7C25D0-8DCB-C142-9EC9-EA419067A3F3}</author>
    <author>tc={3473B40C-78E5-4CE2-80E6-96454E5BC7A0}</author>
    <author>tc={6656DE6A-F75E-544F-AF54-B9DF641504D1}</author>
    <author>tc={F80863DF-2B6E-4F44-AE87-1C6607BCDC0A}</author>
    <author>tc={D7584FC5-05FD-794E-BA0B-5EC8734D8BFA}</author>
    <author>tc={3FCCF994-517C-5340-9037-5C8866DC8D80}</author>
    <author>tc={78174E07-2860-6449-9EED-44B6264F3A2B}</author>
    <author>tc={C21F1C24-E3D3-3A44-9E5A-FE54FDACF66A}</author>
    <author>tc={059545B2-282A-4FC1-B12C-B3C27EADF7A9}</author>
    <author>tc={D180557E-0F4A-41AC-B111-06756803FD9B}</author>
    <author>tc={4BCCF105-E201-455B-8195-504122A3E8D6}</author>
    <author>tc={26C8CC90-E1A9-EA4E-822F-6CC29851FFAE}</author>
    <author>tc={F43FFFF9-BA0D-7C40-B9F0-3FC456330747}</author>
    <author>tc={F98AA12B-7C7F-498F-AE65-1D8EB36EDA71}</author>
    <author>tc={CD1564D1-071A-4B81-84B8-046C23FC4469}</author>
    <author>tc={2EDF08A7-62ED-E74B-B1AA-E8EC8691146C}</author>
    <author>tc={C6540773-9ACC-464B-94BB-A86234C6422A}</author>
    <author>tc={608E492F-7F10-0844-8718-F24CA7A045D1}</author>
    <author>tc={7ADE9045-9C9B-734A-853E-7C5E3419E769}</author>
  </authors>
  <commentList>
    <comment ref="B7" authorId="0" shapeId="0" xr:uid="{3B0F5D3C-3D47-4B14-ACA7-06ABB731F566}">
      <text>
        <t>[Threaded comment]
Your version of Excel allows you to read this threaded comment; however, any edits to it will get removed if the file is opened in a newer version of Excel. Learn more: https://go.microsoft.com/fwlink/?linkid=870924
Comment:
    hp = kW x 1,341023
Reply:
    kW = hp : 1,341023</t>
      </text>
    </comment>
    <comment ref="C7" authorId="1" shapeId="0" xr:uid="{E93ABDE1-AB81-C54C-8982-48E92C2EB98A}">
      <text>
        <t>[Threaded comment]
Your version of Excel allows you to read this threaded comment; however, any edits to it will get removed if the file is opened in a newer version of Excel. Learn more: https://go.microsoft.com/fwlink/?linkid=870924
Comment:
    kW = Pressure X Flow / 540</t>
      </text>
    </comment>
    <comment ref="J7" authorId="2" shapeId="0" xr:uid="{64D1DF82-E5B6-41FE-ACC5-FB7196AAFDF2}">
      <text>
        <t>[Threaded comment]
Your version of Excel allows you to read this threaded comment; however, any edits to it will get removed if the file is opened in a newer version of Excel. Learn more: https://go.microsoft.com/fwlink/?linkid=870924
Comment:
    liters/kWh = fuel consumption engine (gr/kWH) : 0,835 (weight diesel per liter in grams)</t>
      </text>
    </comment>
    <comment ref="L7" authorId="3" shapeId="0" xr:uid="{97EB1150-378E-474A-9B54-CAF67F73FD26}">
      <text>
        <t>[Threaded comment]
Your version of Excel allows you to read this threaded comment; however, any edits to it will get removed if the file is opened in a newer version of Excel. Learn more: https://go.microsoft.com/fwlink/?linkid=870924
Comment:
    litres/hp.h = litres/kWh x 1,341023</t>
      </text>
    </comment>
    <comment ref="B8" authorId="4" shapeId="0" xr:uid="{4AF3C396-6001-4B1A-9EB7-F5F492BFE6C1}">
      <text>
        <t>[Threaded comment]
Your version of Excel allows you to read this threaded comment; however, any edits to it will get removed if the file is opened in a newer version of Excel. Learn more: https://go.microsoft.com/fwlink/?linkid=870924
Comment:
    hp = kW x 1,341023</t>
      </text>
    </comment>
    <comment ref="C8" authorId="5" shapeId="0" xr:uid="{0BBA2E6D-66DD-F84B-960D-A5F883A7470A}">
      <text>
        <t>[Threaded comment]
Your version of Excel allows you to read this threaded comment; however, any edits to it will get removed if the file is opened in a newer version of Excel. Learn more: https://go.microsoft.com/fwlink/?linkid=870924
Comment:
    hp = Pressure X Flow / 402</t>
      </text>
    </comment>
    <comment ref="A9" authorId="6"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Available from manufacturer. Need to find out what engine type/model and year</t>
      </text>
    </comment>
    <comment ref="B9" authorId="7" shapeId="0" xr:uid="{FBC77EE6-1D0F-4263-B72D-EBEE1E8E2D5D}">
      <text>
        <t>[Threaded comment]
Your version of Excel allows you to read this threaded comment; however, any edits to it will get removed if the file is opened in a newer version of Excel. Learn more: https://go.microsoft.com/fwlink/?linkid=870924
Comment:
    1 liter (1000ml) of diesel weighs 835 gram (0,835kg)</t>
      </text>
    </comment>
    <comment ref="A10" authorId="8" shapeId="0" xr:uid="{9585FC01-BCD1-CB4F-93DB-E7F42D26DA80}">
      <text>
        <t>[Threaded comment]
Your version of Excel allows you to read this threaded comment; however, any edits to it will get removed if the file is opened in a newer version of Excel. Learn more: https://go.microsoft.com/fwlink/?linkid=870924
Comment:
    Need to look up: at the moment, average emissions on industrial diesel engine is 3.23 kg/l</t>
      </text>
    </comment>
    <comment ref="B10" authorId="9" shapeId="0" xr:uid="{A2E64B84-2DA8-433F-8977-C301EDD9A946}">
      <text>
        <t>[Threaded comment]
Your version of Excel allows you to read this threaded comment; however, any edits to it will get removed if the file is opened in a newer version of Excel. Learn more: https://go.microsoft.com/fwlink/?linkid=870924
Comment:
    A liter of diesel weighs 835 grams. Of this, 720 grams are carbon (C). To burn it (and convert it into CO2), 1920 grams of oxygen (O2) is needed. You can add these 2 values together: 720 + 1920 = 2640 grams of CO2. For example, a liter of diesel emits 2.6 kilograms of CO2. But energy is also needed to extract diesel and make it suitable for use. If we include this, one liter of diesel produces 3.23 kilograms of CO2.</t>
      </text>
    </comment>
    <comment ref="B11" authorId="10" shapeId="0" xr:uid="{F7AA87A9-4561-4589-804A-9DA4BECFB474}">
      <text>
        <t>[Threaded comment]
Your version of Excel allows you to read this threaded comment; however, any edits to it will get removed if the file is opened in a newer version of Excel. Learn more: https://go.microsoft.com/fwlink/?linkid=870924
Comment:
    max kW x Fuel consumption per l/h/kWh</t>
      </text>
    </comment>
    <comment ref="A12" authorId="11"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Maximum combination of pressure and flow available from pump:
Pressure * Flow / 1000
Discuss Power Factor: combination of pressure and flow through a nozzle.
(Will not reach this on the actual job because there are always inefficiencies)</t>
      </text>
    </comment>
    <comment ref="D12" authorId="12" shapeId="0" xr:uid="{EE745B13-D123-4D27-8B59-68EA8410BD13}">
      <text>
        <t xml:space="preserve">[Threaded comment]
Your version of Excel allows you to read this threaded comment; however, any edits to it will get removed if the file is opened in a newer version of Excel. Learn more: https://go.microsoft.com/fwlink/?linkid=870924
Comment:
    I would like to work with an efficience score realted to Max, Deployed, Utilized and lost Powerfactor. Here's my explanation:
The available cleaning power is the maximum power the pump can deliver. this is the combination of pressure and flow. Many time this is not needed, but sometimes it's still deployed, this is an overkill, not needed to clean faster or effecient. the optimum cleaning power is the optimum pressure x maximum flow. Most of the time they won't get the optimum pressure at the jet impact.
for example: The treshold pressure is 200bars, and the optimum is 800 bar. With they line up ineffecient they end up with Jet impact at 450 bar.
Maximum cleaning power is Pressure x Flow / 1000. In this case this would be 130 (a bit confusing because in this case it's the same number as the flow. Optimum power factor is optimum pressure x max flow / 1000
800bar x 130 / 1000 = 104. 
With the ineffecient lineup they'll get 450bar x flow (the max flow would be the best but probably they also don't have the max flow out of the nozzles) let's say the actual flow is  95 l/min instead of 130. then the actual Power factor utilized is 450bar x 95 l/min : 1000 = 42,75. So if we would say that in this case the optimum power factor(104) is 100% effeciency. 42,75 would be 41% So we could rate this from 1-10 effeciency score. OPTIMUM POWERFACTOR 104 would be 10. (MAX SCORE!!)
the UTILIZED POWER FACTOR 42,75 WOULD BE A 4,1 
</t>
      </text>
    </comment>
    <comment ref="A15" authorId="1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Lowest pressure that cuts material, determined with testing</t>
      </text>
    </comment>
    <comment ref="A16" authorId="14" shapeId="0" xr:uid="{3473B40C-78E5-4CE2-80E6-96454E5BC7A0}">
      <text>
        <t>[Threaded comment]
Your version of Excel allows you to read this threaded comment; however, any edits to it will get removed if the file is opened in a newer version of Excel. Learn more: https://go.microsoft.com/fwlink/?linkid=870924
Comment:
    Make a drop down menu, with 3-5 or perhaps in future with (hard &amp; brittle, Hard and resilient etc etc</t>
      </text>
    </comment>
    <comment ref="A17" authorId="1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2-5x minimum threshold pressure, depending on difficulty of material</t>
      </text>
    </comment>
    <comment ref="D20" authorId="1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Setup optimized by minimizing pressure loss and regulating pressure by idling down engine; this has an effect on water usage</t>
      </text>
    </comment>
    <comment ref="F20" authorId="1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Theoretically ideal setup with pressure regulator, less engine speed, efficient usage of torque gearbox, and pressure loss minimized - may not be attainable in the world.</t>
      </text>
    </comment>
    <comment ref="A22" authorId="18" shapeId="0" xr:uid="{3FCCF994-517C-5340-9037-5C8866DC8D80}">
      <text>
        <t>[Threaded comment]
Your version of Excel allows you to read this threaded comment; however, any edits to it will get removed if the file is opened in a newer version of Excel. Learn more: https://go.microsoft.com/fwlink/?linkid=870924
Comment:
    From Jetting calculator</t>
      </text>
    </comment>
    <comment ref="A23" authorId="19"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Use Jetting Calculator - there is always pressure loss in any system</t>
      </text>
    </comment>
    <comment ref="A24" authorId="20" shapeId="0" xr:uid="{C21F1C24-E3D3-3A44-9E5A-FE54FDACF66A}">
      <text>
        <t>[Threaded comment]
Your version of Excel allows you to read this threaded comment; however, any edits to it will get removed if the file is opened in a newer version of Excel. Learn more: https://go.microsoft.com/fwlink/?linkid=870924
Comment:
    For now, it’s the same as maximum flow. In a later scenario, we can lower this if maximum flow is not needed.
Discuss: how to calculate optimal flow</t>
      </text>
    </comment>
    <comment ref="A25" authorId="21" shapeId="0" xr:uid="{059545B2-282A-4FC1-B12C-B3C27EADF7A9}">
      <text>
        <t>[Threaded comment]
Your version of Excel allows you to read this threaded comment; however, any edits to it will get removed if the file is opened in a newer version of Excel. Learn more: https://go.microsoft.com/fwlink/?linkid=870924
Comment:
    Look at outcome Jetting calculator per setup (Inefficient-Optimized-Perfect!
Reply:
    Actual flow of jetting setup</t>
      </text>
    </comment>
    <comment ref="F25" authorId="22" shapeId="0" xr:uid="{D180557E-0F4A-41AC-B111-06756803FD9B}">
      <text>
        <t>[Threaded comment]
Your version of Excel allows you to read this threaded comment; however, any edits to it will get removed if the file is opened in a newer version of Excel. Learn more: https://go.microsoft.com/fwlink/?linkid=870924
Comment:
    This is max flow of pump</t>
      </text>
    </comment>
    <comment ref="A26" authorId="23" shapeId="0" xr:uid="{4BCCF105-E201-455B-8195-504122A3E8D6}">
      <text>
        <t xml:space="preserve">[Threaded comment]
Your version of Excel allows you to read this threaded comment; however, any edits to it will get removed if the file is opened in a newer version of Excel. Learn more: https://go.microsoft.com/fwlink/?linkid=870924
Comment:
    Pressure at pump X Water usage : 420
Reply:
    / 402 </t>
      </text>
    </comment>
    <comment ref="A28" authorId="24"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Pressure at pump * Flow / 1000
Needs more explanation - how is this different from Available cleaning power (L10)?</t>
      </text>
    </comment>
    <comment ref="A29" authorId="25"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Pressure at surface * Flow / 1000
Utilized power should be as high as possible at the lowest rpm</t>
      </text>
    </comment>
    <comment ref="A31" authorId="26" shapeId="0" xr:uid="{F98AA12B-7C7F-498F-AE65-1D8EB36EDA71}">
      <text>
        <t>[Threaded comment]
Your version of Excel allows you to read this threaded comment; however, any edits to it will get removed if the file is opened in a newer version of Excel. Learn more: https://go.microsoft.com/fwlink/?linkid=870924
Comment:
    10 is the Optimal Efficiency Score. Anything below or more than 10 is that much less efficient.
Power factor utilized * 10 (Optimal Efficiency Score) / Optimal Power Factor
Reply:
    Optimal Efficiency Score = Optimal pressure using maximum flow (explain)</t>
      </text>
    </comment>
    <comment ref="A36" authorId="27" shapeId="0" xr:uid="{CD1564D1-071A-4B81-84B8-046C23FC4469}">
      <text>
        <t>[Threaded comment]
Your version of Excel allows you to read this threaded comment; however, any edits to it will get removed if the file is opened in a newer version of Excel. Learn more: https://go.microsoft.com/fwlink/?linkid=870924
Comment:
    Deployed hp x Fuel consumption (litres/hp.h)</t>
      </text>
    </comment>
    <comment ref="A37" authorId="28" shapeId="0" xr:uid="{2EDF08A7-62ED-E74B-B1AA-E8EC8691146C}">
      <text>
        <t>[Threaded comment]
Your version of Excel allows you to read this threaded comment; however, any edits to it will get removed if the file is opened in a newer version of Excel. Learn more: https://go.microsoft.com/fwlink/?linkid=870924
Comment:
    Average emission rate * Fuel usage</t>
      </text>
    </comment>
    <comment ref="F39" authorId="29" shapeId="0" xr:uid="{C6540773-9ACC-464B-94BB-A86234C6422A}">
      <text>
        <t>[Threaded comment]
Your version of Excel allows you to read this threaded comment; however, any edits to it will get removed if the file is opened in a newer version of Excel. Learn more: https://go.microsoft.com/fwlink/?linkid=870924
Comment:
    Usage per job savings from inefficient to optimized job setup</t>
      </text>
    </comment>
    <comment ref="A44" authorId="30" shapeId="0" xr:uid="{608E492F-7F10-0844-8718-F24CA7A045D1}">
      <text>
        <t>[Threaded comment]
Your version of Excel allows you to read this threaded comment; however, any edits to it will get removed if the file is opened in a newer version of Excel. Learn more: https://go.microsoft.com/fwlink/?linkid=870924
Comment:
    Optimized vs Inefficient</t>
      </text>
    </comment>
    <comment ref="A51" authorId="31" shapeId="0" xr:uid="{7ADE9045-9C9B-734A-853E-7C5E3419E769}">
      <text>
        <t>[Threaded comment]
Your version of Excel allows you to read this threaded comment; however, any edits to it will get removed if the file is opened in a newer version of Excel. Learn more: https://go.microsoft.com/fwlink/?linkid=870924
Comment:
    21kg CO2 savings = 1 tree planted</t>
      </text>
    </comment>
  </commentList>
</comments>
</file>

<file path=xl/sharedStrings.xml><?xml version="1.0" encoding="utf-8"?>
<sst xmlns="http://schemas.openxmlformats.org/spreadsheetml/2006/main" count="133" uniqueCount="93">
  <si>
    <t>Job Optimization Calculator</t>
  </si>
  <si>
    <t>GOALS: Save fuel, save water, increase water efficiency, reduce time and CO2 emmisions</t>
  </si>
  <si>
    <t>Pump</t>
  </si>
  <si>
    <t>Number</t>
  </si>
  <si>
    <t>Unit</t>
  </si>
  <si>
    <t>LEGEND:</t>
  </si>
  <si>
    <t xml:space="preserve">Weight fuel </t>
  </si>
  <si>
    <t>Maximum pressure</t>
  </si>
  <si>
    <t xml:space="preserve">bar </t>
  </si>
  <si>
    <t>Input fields</t>
  </si>
  <si>
    <t>liter</t>
  </si>
  <si>
    <t>gram</t>
  </si>
  <si>
    <t>Maximum flow</t>
  </si>
  <si>
    <t>ltr/min</t>
  </si>
  <si>
    <t>Calculation fields</t>
  </si>
  <si>
    <t>kW</t>
  </si>
  <si>
    <t>hp</t>
  </si>
  <si>
    <t>Maximum kW</t>
  </si>
  <si>
    <t>litres/kWh</t>
  </si>
  <si>
    <t>litres/hp.h</t>
  </si>
  <si>
    <t>Maximum hp</t>
  </si>
  <si>
    <t>Fuel consumption engine</t>
  </si>
  <si>
    <t>gr/kWh</t>
  </si>
  <si>
    <t>Cost</t>
  </si>
  <si>
    <t>Price/uit</t>
  </si>
  <si>
    <t xml:space="preserve">CO2 Emissions </t>
  </si>
  <si>
    <t>kg/ltr fuel</t>
  </si>
  <si>
    <t>Supply water purchase</t>
  </si>
  <si>
    <t xml:space="preserve">Maximum fuel consumption </t>
  </si>
  <si>
    <t>l/hour</t>
  </si>
  <si>
    <t>Waste water disposal and processing</t>
  </si>
  <si>
    <t>Maximum availabe cleaning power (Power Factor)</t>
  </si>
  <si>
    <t>Fuel</t>
  </si>
  <si>
    <t>Cleaning Parameters</t>
  </si>
  <si>
    <t>Minimum treshold pressure</t>
  </si>
  <si>
    <t>bar</t>
  </si>
  <si>
    <t>3-5 x treshold pressure is optimal pressure</t>
  </si>
  <si>
    <t>Optimal cleaning pressure</t>
  </si>
  <si>
    <t>Optimal Power Factor</t>
  </si>
  <si>
    <t>Job Results</t>
  </si>
  <si>
    <t>Inefficient</t>
  </si>
  <si>
    <t>Optimized</t>
  </si>
  <si>
    <t>Perfect!</t>
  </si>
  <si>
    <t>Pressure at pump</t>
  </si>
  <si>
    <t>Pressure at surface (Jet Impact)</t>
  </si>
  <si>
    <t>Pressure loss</t>
  </si>
  <si>
    <t>Water input (before pressure loss)</t>
  </si>
  <si>
    <t>Water output</t>
  </si>
  <si>
    <t>l/min</t>
  </si>
  <si>
    <t>Deployed horse power (hp)</t>
  </si>
  <si>
    <t xml:space="preserve">Power Factor Deployed </t>
  </si>
  <si>
    <t>Power Factor Utilized</t>
  </si>
  <si>
    <t>Power Factor Lost</t>
  </si>
  <si>
    <t>Efficiency Score</t>
  </si>
  <si>
    <t>Effency is time saving !! less hours, less fuel, less CO2</t>
  </si>
  <si>
    <t xml:space="preserve">Operating time </t>
  </si>
  <si>
    <t>Usage Per Hour</t>
  </si>
  <si>
    <t>Water usage</t>
  </si>
  <si>
    <t xml:space="preserve">l/hr </t>
  </si>
  <si>
    <t>l/hr</t>
  </si>
  <si>
    <t>Fuel usage</t>
  </si>
  <si>
    <t>/l/hr</t>
  </si>
  <si>
    <t>CO2 emissions</t>
  </si>
  <si>
    <t>kg/hr</t>
  </si>
  <si>
    <t>Supply water purchase cost</t>
  </si>
  <si>
    <t>Waste water disposal and processing cost</t>
  </si>
  <si>
    <t>Fuel cost</t>
  </si>
  <si>
    <t>Considerations:</t>
  </si>
  <si>
    <t>How do we calculate optimal cleaning flow? We do not currently calculate this, but it would be cool to telll people opimal flow based on type of fouling</t>
  </si>
  <si>
    <t>Future app:</t>
  </si>
  <si>
    <t>Populate jet impact from tool config</t>
  </si>
  <si>
    <t>Waterjetting Technology by David Sommers</t>
  </si>
  <si>
    <t>Efficiency Score meter/gauge</t>
  </si>
  <si>
    <t>Usage Per Job</t>
  </si>
  <si>
    <t xml:space="preserve">l </t>
  </si>
  <si>
    <t>l</t>
  </si>
  <si>
    <t>kg</t>
  </si>
  <si>
    <t>Jobs completed:</t>
  </si>
  <si>
    <t>Savings</t>
  </si>
  <si>
    <t>Total cost savings</t>
  </si>
  <si>
    <t xml:space="preserve">Equivalent of trees planted </t>
  </si>
  <si>
    <t>Power factor &amp; efficiency score – how to best present to external audiences?</t>
  </si>
  <si>
    <t xml:space="preserve">     Required power factor for fouling type, how to calculate optimal flow?</t>
  </si>
  <si>
    <t xml:space="preserve">     What is the ideal flow per insert on 90 degree nozzles, this is very important to get most effecienht setup.  </t>
  </si>
  <si>
    <t xml:space="preserve">     If we would encounter over-pressure/overflow capacity, could we add another insert, perhaps we would have BJV with 2 or 4, or 3 or 6 inserts at 90 degrees to use maximum available flow</t>
  </si>
  <si>
    <t>How to calculate required pull?</t>
  </si>
  <si>
    <t xml:space="preserve">     Could we test pull with horizontal, 45 degree and full vertical lift to get a good estimate how much newton is needed per m length of hose. </t>
  </si>
  <si>
    <t xml:space="preserve">     In Science, we need to better explain how material impacts optimum pressure: hard &amp; brittle = 4x, hard&amp; resilient = 5, bulk = 3…</t>
  </si>
  <si>
    <t xml:space="preserve">     What if we can push nozzle with hose feeding device, how would this effect needed pull</t>
  </si>
  <si>
    <t>How can this "calculator" be synthesized into a comprehensive and easy-to-use app?</t>
  </si>
  <si>
    <t>Savings Per Number of Jobs</t>
  </si>
  <si>
    <t>Discuss: How do we calculate Operating time? Can we relate to Jet Impact, for example? Directly to efficiency score?</t>
  </si>
  <si>
    <t>Jobs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</si>
</sst>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 &quot;[$€]&quot; &quot;* #,##0.00&quot; &quot;;&quot; &quot;[$€]&quot; &quot;* &quot;-&quot;#,##0.00&quot; &quot;;&quot; &quot;[$€]&quot; &quot;* &quot;-&quot;#&quot; &quot;;&quot; &quot;@&quot; &quot;"/>
    <numFmt numFmtId="165" formatCode="_-[$€-462]\ * #,##0.00_-;_-[$€-462]\ * #,##0.00\-;_-[$€-462]\ * &quot;-&quot;??_-;_-@_-"/>
  </numFmts>
  <fonts count="22" x14ac:knownFonts="1">
    <font>
      <sz val="11"/>
      <color rgb="FF000000"/>
      <name val="Calibri"/>
      <family val="2"/>
    </font>
    <font>
      <sz val="11"/>
      <color rgb="FF000000"/>
      <name val="Arial"/>
      <family val="2"/>
    </font>
    <font>
      <sz val="12"/>
      <color rgb="FF000000"/>
      <name val="Arial"/>
      <family val="2"/>
    </font>
    <font>
      <b/>
      <sz val="24"/>
      <color rgb="FF000000"/>
      <name val="Arial"/>
      <family val="2"/>
    </font>
    <font>
      <sz val="11"/>
      <color theme="4"/>
      <name val="Arial"/>
      <family val="2"/>
    </font>
    <font>
      <b/>
      <sz val="11"/>
      <color rgb="FF000000"/>
      <name val="Arial"/>
      <family val="2"/>
    </font>
    <font>
      <i/>
      <sz val="14"/>
      <color rgb="FFD34B40"/>
      <name val="Arial"/>
      <family val="2"/>
    </font>
    <font>
      <b/>
      <sz val="12"/>
      <color theme="0"/>
      <name val="Arial"/>
      <family val="2"/>
    </font>
    <font>
      <sz val="11"/>
      <color rgb="FFFF0000"/>
      <name val="Arial"/>
      <family val="2"/>
    </font>
    <font>
      <sz val="11"/>
      <color theme="1" tint="0.499984740745262"/>
      <name val="Arial"/>
      <family val="2"/>
    </font>
    <font>
      <b/>
      <i/>
      <sz val="12"/>
      <color theme="0"/>
      <name val="Arial"/>
      <family val="2"/>
    </font>
    <font>
      <b/>
      <sz val="11"/>
      <color rgb="FFFF0000"/>
      <name val="Arial"/>
      <family val="2"/>
    </font>
    <font>
      <sz val="11"/>
      <name val="Arial"/>
      <family val="2"/>
    </font>
    <font>
      <i/>
      <sz val="11"/>
      <color rgb="FF000000"/>
      <name val="Arial"/>
      <family val="2"/>
    </font>
    <font>
      <sz val="11"/>
      <color rgb="FF7030A0"/>
      <name val="Arial"/>
      <family val="2"/>
    </font>
    <font>
      <b/>
      <sz val="11"/>
      <color rgb="FF7030A0"/>
      <name val="Arial"/>
      <family val="2"/>
    </font>
    <font>
      <b/>
      <sz val="11"/>
      <color theme="2" tint="-0.499984740745262"/>
      <name val="Arial"/>
      <family val="2"/>
    </font>
    <font>
      <sz val="11"/>
      <color theme="2" tint="-0.499984740745262"/>
      <name val="Arial"/>
      <family val="2"/>
    </font>
    <font>
      <b/>
      <i/>
      <sz val="12"/>
      <color rgb="FF000000"/>
      <name val="Arial"/>
      <family val="2"/>
    </font>
    <font>
      <b/>
      <sz val="11"/>
      <name val="Arial"/>
      <family val="2"/>
    </font>
    <font>
      <sz val="7"/>
      <color rgb="FF000000"/>
      <name val="Times New Roman"/>
      <family val="1"/>
    </font>
    <font>
      <b/>
      <sz val="7"/>
      <color rgb="FF000000"/>
      <name val="Times New Roman"/>
      <family val="1"/>
    </font>
  </fonts>
  <fills count="9">
    <fill>
      <patternFill patternType="none"/>
    </fill>
    <fill>
      <patternFill patternType="gray125"/>
    </fill>
    <fill>
      <patternFill patternType="solid">
        <fgColor theme="1"/>
        <bgColor rgb="FFFFF2CC"/>
      </patternFill>
    </fill>
    <fill>
      <patternFill patternType="solid">
        <fgColor theme="1"/>
        <bgColor indexed="64"/>
      </patternFill>
    </fill>
    <fill>
      <patternFill patternType="solid">
        <fgColor theme="5" tint="-0.24997711111789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9"/>
        <bgColor indexed="64"/>
      </patternFill>
    </fill>
    <fill>
      <patternFill patternType="solid">
        <fgColor theme="8"/>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3" fillId="0" borderId="0" xfId="0" applyFont="1" applyAlignment="1">
      <alignment vertical="center"/>
    </xf>
    <xf numFmtId="0" fontId="1" fillId="0" borderId="0" xfId="0" applyFont="1" applyAlignment="1">
      <alignment horizontal="left"/>
    </xf>
    <xf numFmtId="0" fontId="4" fillId="0" borderId="0" xfId="0" applyFont="1"/>
    <xf numFmtId="0" fontId="6" fillId="0" borderId="0" xfId="0" applyFont="1" applyAlignment="1">
      <alignment vertical="center"/>
    </xf>
    <xf numFmtId="0" fontId="7" fillId="2" borderId="0" xfId="0" applyFont="1" applyFill="1"/>
    <xf numFmtId="0" fontId="7" fillId="3" borderId="0" xfId="0" applyFont="1" applyFill="1" applyAlignment="1">
      <alignment horizontal="right"/>
    </xf>
    <xf numFmtId="0" fontId="7" fillId="3" borderId="0" xfId="0" applyFont="1" applyFill="1"/>
    <xf numFmtId="0" fontId="7" fillId="2" borderId="1" xfId="0" applyFont="1" applyFill="1" applyBorder="1"/>
    <xf numFmtId="0" fontId="5" fillId="0" borderId="0" xfId="0" applyFont="1"/>
    <xf numFmtId="2" fontId="1" fillId="0" borderId="2" xfId="0" applyNumberFormat="1" applyFont="1" applyBorder="1"/>
    <xf numFmtId="2" fontId="1" fillId="0" borderId="0" xfId="0" applyNumberFormat="1" applyFont="1"/>
    <xf numFmtId="0" fontId="8" fillId="0" borderId="0" xfId="0" applyFont="1"/>
    <xf numFmtId="3" fontId="1" fillId="6" borderId="2" xfId="0" applyNumberFormat="1" applyFont="1" applyFill="1" applyBorder="1"/>
    <xf numFmtId="0" fontId="1" fillId="6" borderId="2" xfId="0" applyFont="1" applyFill="1" applyBorder="1"/>
    <xf numFmtId="1" fontId="1" fillId="0" borderId="2" xfId="0" applyNumberFormat="1" applyFont="1" applyBorder="1"/>
    <xf numFmtId="0" fontId="5" fillId="5" borderId="2" xfId="0" applyFont="1" applyFill="1" applyBorder="1"/>
    <xf numFmtId="2" fontId="1" fillId="0" borderId="3" xfId="0" applyNumberFormat="1" applyFont="1" applyBorder="1"/>
    <xf numFmtId="0" fontId="9" fillId="0" borderId="0" xfId="0" applyFont="1"/>
    <xf numFmtId="1" fontId="5" fillId="0" borderId="2" xfId="0" applyNumberFormat="1" applyFont="1" applyBorder="1"/>
    <xf numFmtId="0" fontId="11" fillId="0" borderId="0" xfId="0" applyFont="1"/>
    <xf numFmtId="1" fontId="1" fillId="6" borderId="2" xfId="0" applyNumberFormat="1" applyFont="1" applyFill="1" applyBorder="1"/>
    <xf numFmtId="0" fontId="13" fillId="0" borderId="0" xfId="0" applyFont="1"/>
    <xf numFmtId="0" fontId="1" fillId="0" borderId="2" xfId="0" applyFont="1" applyBorder="1"/>
    <xf numFmtId="0" fontId="14" fillId="0" borderId="0" xfId="0" applyFont="1"/>
    <xf numFmtId="0" fontId="15" fillId="0" borderId="0" xfId="0" applyFont="1"/>
    <xf numFmtId="0" fontId="16" fillId="0" borderId="0" xfId="0" applyFont="1"/>
    <xf numFmtId="0" fontId="17" fillId="0" borderId="0" xfId="0" applyFont="1"/>
    <xf numFmtId="0" fontId="12" fillId="0" borderId="2" xfId="0" applyFont="1" applyBorder="1"/>
    <xf numFmtId="0" fontId="18" fillId="0" borderId="0" xfId="0" applyFont="1"/>
    <xf numFmtId="3" fontId="1" fillId="0" borderId="2" xfId="0" applyNumberFormat="1" applyFont="1" applyBorder="1"/>
    <xf numFmtId="0" fontId="2" fillId="6" borderId="2" xfId="0" applyFont="1" applyFill="1" applyBorder="1" applyAlignment="1">
      <alignment vertical="center"/>
    </xf>
    <xf numFmtId="1" fontId="19" fillId="0" borderId="2" xfId="0" applyNumberFormat="1" applyFont="1" applyBorder="1"/>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xf numFmtId="0" fontId="12" fillId="0" borderId="16" xfId="0" applyFont="1" applyBorder="1"/>
    <xf numFmtId="0" fontId="12" fillId="0" borderId="17" xfId="0" applyFont="1" applyBorder="1"/>
    <xf numFmtId="0" fontId="1" fillId="0" borderId="18" xfId="0" applyFont="1" applyBorder="1"/>
    <xf numFmtId="0" fontId="1" fillId="0" borderId="3" xfId="0" applyFont="1" applyBorder="1"/>
    <xf numFmtId="0" fontId="1" fillId="0" borderId="19" xfId="0" applyFont="1" applyBorder="1"/>
    <xf numFmtId="0" fontId="12" fillId="0" borderId="7" xfId="0" applyFont="1" applyBorder="1"/>
    <xf numFmtId="0" fontId="12" fillId="0" borderId="8" xfId="0" applyFont="1" applyBorder="1"/>
    <xf numFmtId="0" fontId="1" fillId="0" borderId="20" xfId="0" applyFont="1" applyBorder="1"/>
    <xf numFmtId="0" fontId="5" fillId="0" borderId="13" xfId="0" applyFont="1" applyBorder="1"/>
    <xf numFmtId="0" fontId="5" fillId="0" borderId="14" xfId="0" applyFont="1" applyBorder="1"/>
    <xf numFmtId="0" fontId="5" fillId="0" borderId="15" xfId="0" applyFont="1" applyBorder="1"/>
    <xf numFmtId="0" fontId="5" fillId="0" borderId="2" xfId="0" applyFont="1" applyBorder="1"/>
    <xf numFmtId="2" fontId="1" fillId="0" borderId="0" xfId="0" applyNumberFormat="1" applyFont="1" applyBorder="1"/>
    <xf numFmtId="1" fontId="5" fillId="0" borderId="21" xfId="0" applyNumberFormat="1" applyFont="1" applyBorder="1"/>
    <xf numFmtId="2" fontId="8" fillId="6" borderId="2" xfId="0" applyNumberFormat="1" applyFont="1" applyFill="1" applyBorder="1"/>
    <xf numFmtId="0" fontId="1" fillId="3" borderId="0" xfId="0" applyFont="1" applyFill="1"/>
    <xf numFmtId="165" fontId="1" fillId="0" borderId="0" xfId="0" applyNumberFormat="1" applyFont="1"/>
    <xf numFmtId="164" fontId="1" fillId="6" borderId="2" xfId="0" applyNumberFormat="1" applyFont="1" applyFill="1" applyBorder="1"/>
    <xf numFmtId="4" fontId="1" fillId="0" borderId="0" xfId="0" applyNumberFormat="1" applyFont="1"/>
    <xf numFmtId="0" fontId="0" fillId="0" borderId="0" xfId="0" applyAlignment="1">
      <alignment horizontal="left" vertical="center" indent="12"/>
    </xf>
    <xf numFmtId="0" fontId="20" fillId="0" borderId="0" xfId="0" applyFont="1" applyAlignment="1">
      <alignment horizontal="left" vertical="center" indent="15"/>
    </xf>
    <xf numFmtId="0" fontId="21" fillId="0" borderId="0" xfId="0" applyFont="1" applyAlignment="1">
      <alignment horizontal="left" vertical="center" indent="15"/>
    </xf>
    <xf numFmtId="3" fontId="1" fillId="0" borderId="2" xfId="0" applyNumberFormat="1" applyFont="1" applyFill="1" applyBorder="1"/>
    <xf numFmtId="1" fontId="1" fillId="0" borderId="2" xfId="0" applyNumberFormat="1" applyFont="1" applyFill="1" applyBorder="1"/>
    <xf numFmtId="0" fontId="7" fillId="4" borderId="0" xfId="0" applyFont="1" applyFill="1" applyAlignment="1">
      <alignment horizontal="center"/>
    </xf>
    <xf numFmtId="0" fontId="7" fillId="7" borderId="0" xfId="0" applyFont="1" applyFill="1" applyAlignment="1">
      <alignment horizontal="center"/>
    </xf>
    <xf numFmtId="0" fontId="7" fillId="3" borderId="0" xfId="0" applyFont="1" applyFill="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10" fillId="8" borderId="0" xfId="0" applyFont="1" applyFill="1" applyAlignment="1">
      <alignment horizontal="center"/>
    </xf>
    <xf numFmtId="2" fontId="8" fillId="0" borderId="0" xfId="0" applyNumberFormat="1" applyFont="1" applyFill="1" applyBorder="1"/>
  </cellXfs>
  <cellStyles count="1">
    <cellStyle name="Normal" xfId="0" builtinId="0" customBuiltin="1"/>
  </cellStyles>
  <dxfs count="0"/>
  <tableStyles count="0" defaultTableStyle="TableStyleMedium2" defaultPivotStyle="PivotStyleLight16"/>
  <colors>
    <mruColors>
      <color rgb="FFD34B40"/>
      <color rgb="FF9E6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164677</xdr:colOff>
      <xdr:row>77</xdr:row>
      <xdr:rowOff>116123</xdr:rowOff>
    </xdr:from>
    <xdr:to>
      <xdr:col>0</xdr:col>
      <xdr:colOff>2722726</xdr:colOff>
      <xdr:row>86</xdr:row>
      <xdr:rowOff>60224</xdr:rowOff>
    </xdr:to>
    <xdr:pic>
      <xdr:nvPicPr>
        <xdr:cNvPr id="4" name="Afbeelding 3">
          <a:extLst>
            <a:ext uri="{FF2B5EF4-FFF2-40B4-BE49-F238E27FC236}">
              <a16:creationId xmlns:a16="http://schemas.microsoft.com/office/drawing/2014/main" id="{A07C36B2-DF4C-4264-B167-439EF81584A0}"/>
            </a:ext>
          </a:extLst>
        </xdr:cNvPr>
        <xdr:cNvPicPr>
          <a:picLocks noChangeAspect="1"/>
        </xdr:cNvPicPr>
      </xdr:nvPicPr>
      <xdr:blipFill>
        <a:blip xmlns:r="http://schemas.openxmlformats.org/officeDocument/2006/relationships" r:embed="rId1"/>
        <a:stretch>
          <a:fillRect/>
        </a:stretch>
      </xdr:blipFill>
      <xdr:spPr>
        <a:xfrm>
          <a:off x="164677" y="14772960"/>
          <a:ext cx="2558049" cy="1576958"/>
        </a:xfrm>
        <a:prstGeom prst="rect">
          <a:avLst/>
        </a:prstGeom>
      </xdr:spPr>
    </xdr:pic>
    <xdr:clientData/>
  </xdr:twoCellAnchor>
  <xdr:oneCellAnchor>
    <xdr:from>
      <xdr:col>0</xdr:col>
      <xdr:colOff>1781888</xdr:colOff>
      <xdr:row>48</xdr:row>
      <xdr:rowOff>165100</xdr:rowOff>
    </xdr:from>
    <xdr:ext cx="393700" cy="404584"/>
    <xdr:pic>
      <xdr:nvPicPr>
        <xdr:cNvPr id="5" name="Graphic 4" descr="Forest scene with solid fill">
          <a:extLst>
            <a:ext uri="{FF2B5EF4-FFF2-40B4-BE49-F238E27FC236}">
              <a16:creationId xmlns:a16="http://schemas.microsoft.com/office/drawing/2014/main" id="{E0F24DB6-CB0C-FD47-86D6-2D9EEBD434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81888" y="9547549"/>
          <a:ext cx="393700" cy="404584"/>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Jan van der Wal" id="{0B16F02D-BDF2-4A93-93A0-6A95A6FB4313}" userId="S::jan.vanderwal@stoneagetools.com::bebb309d-a1d5-457f-b0f6-7cb026d42814" providerId="AD"/>
  <person displayName="Margaret Babiarz" id="{2BBDCF54-490C-C847-A894-3D5D403D76A5}" userId="S::margaret.babiarz@stoneagetools.com::8c648928-2d91-4711-93fe-4ffa0b9503f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21-12-20T12:22:44.71" personId="{0B16F02D-BDF2-4A93-93A0-6A95A6FB4313}" id="{3B0F5D3C-3D47-4B14-ACA7-06ABB731F566}">
    <text>hp = kW x 1,341023</text>
  </threadedComment>
  <threadedComment ref="B7" dT="2021-12-20T12:30:37.26" personId="{0B16F02D-BDF2-4A93-93A0-6A95A6FB4313}" id="{3824CA16-58D1-4C00-BB77-7D9539C4DAD5}" parentId="{3B0F5D3C-3D47-4B14-ACA7-06ABB731F566}">
    <text>kW = hp : 1,341023</text>
  </threadedComment>
  <threadedComment ref="C7" dT="2022-01-22T10:37:59.38" personId="{2BBDCF54-490C-C847-A894-3D5D403D76A5}" id="{E93ABDE1-AB81-C54C-8982-48E92C2EB98A}">
    <text>kW = Pressure X Flow / 540</text>
  </threadedComment>
  <threadedComment ref="J7" dT="2021-12-20T12:27:36.65" personId="{0B16F02D-BDF2-4A93-93A0-6A95A6FB4313}" id="{64D1DF82-E5B6-41FE-ACC5-FB7196AAFDF2}">
    <text>liters/kWh = fuel consumption engine (gr/kWH) : 0,835 (weight diesel per liter in grams)</text>
  </threadedComment>
  <threadedComment ref="L7" dT="2021-12-20T12:25:37.11" personId="{0B16F02D-BDF2-4A93-93A0-6A95A6FB4313}" id="{97EB1150-378E-474A-9B54-CAF67F73FD26}">
    <text>litres/hp.h = litres/kWh x 1,341023</text>
  </threadedComment>
  <threadedComment ref="B8" dT="2021-12-20T12:30:14.23" personId="{0B16F02D-BDF2-4A93-93A0-6A95A6FB4313}" id="{4AF3C396-6001-4B1A-9EB7-F5F492BFE6C1}">
    <text>hp = kW x 1,341023</text>
  </threadedComment>
  <threadedComment ref="C8" dT="2022-01-22T10:38:50.75" personId="{2BBDCF54-490C-C847-A894-3D5D403D76A5}" id="{0BBA2E6D-66DD-F84B-960D-A5F883A7470A}">
    <text>hp = Pressure X Flow / 402</text>
  </threadedComment>
  <threadedComment ref="A9" dT="2021-11-19T23:24:24.52" personId="{2BBDCF54-490C-C847-A894-3D5D403D76A5}" id="{3C7EDBDB-35C7-AF4B-A1BD-C2576AA445C8}">
    <text>Available from manufacturer. Need to find out what engine type/model and year</text>
  </threadedComment>
  <threadedComment ref="B9" dT="2021-12-20T12:16:29.46" personId="{0B16F02D-BDF2-4A93-93A0-6A95A6FB4313}" id="{FBC77EE6-1D0F-4263-B72D-EBEE1E8E2D5D}">
    <text>1 liter (1000ml) of diesel weighs 835 gram (0,835kg)</text>
  </threadedComment>
  <threadedComment ref="A10" dT="2022-01-13T14:34:53.59" personId="{2BBDCF54-490C-C847-A894-3D5D403D76A5}" id="{9585FC01-BCD1-CB4F-93DB-E7F42D26DA80}">
    <text>Need to look up: at the moment, average emissions on industrial diesel engine is 3.23 kg/l</text>
  </threadedComment>
  <threadedComment ref="B10" dT="2021-12-20T12:14:55.97" personId="{0B16F02D-BDF2-4A93-93A0-6A95A6FB4313}" id="{A2E64B84-2DA8-433F-8977-C301EDD9A946}">
    <text>A liter of diesel weighs 835 grams. Of this, 720 grams are carbon (C). To burn it (and convert it into CO2), 1920 grams of oxygen (O2) is needed. You can add these 2 values together: 720 + 1920 = 2640 grams of CO2. For example, a liter of diesel emits 2.6 kilograms of CO2. But energy is also needed to extract diesel and make it suitable for use. If we include this, one liter of diesel produces 3.23 kilograms of CO2.</text>
  </threadedComment>
  <threadedComment ref="B11" dT="2021-12-17T13:35:35.61" personId="{0B16F02D-BDF2-4A93-93A0-6A95A6FB4313}" id="{F7AA87A9-4561-4589-804A-9DA4BECFB474}">
    <text>max kW x Fuel consumption per l/h/kWh</text>
  </threadedComment>
  <threadedComment ref="A12" dT="2021-11-19T23:02:01.53" personId="{2BBDCF54-490C-C847-A894-3D5D403D76A5}" id="{A0FF76DE-4945-9C4A-A9CF-6617C3B96B73}">
    <text>Maximum combination of pressure and flow available from pump:
Pressure * Flow / 1000
Discuss Power Factor: combination of pressure and flow through a nozzle.
(Will not reach this on the actual job because there are always inefficiencies)</text>
  </threadedComment>
  <threadedComment ref="D12" dT="2021-11-22T09:38:21.27" personId="{0B16F02D-BDF2-4A93-93A0-6A95A6FB4313}" id="{EE745B13-D123-4D27-8B59-68EA8410BD13}">
    <text xml:space="preserve">I would like to work with an efficience score realted to Max, Deployed, Utilized and lost Powerfactor. Here's my explanation:
The available cleaning power is the maximum power the pump can deliver. this is the combination of pressure and flow. Many time this is not needed, but sometimes it's still deployed, this is an overkill, not needed to clean faster or effecient. the optimum cleaning power is the optimum pressure x maximum flow. Most of the time they won't get the optimum pressure at the jet impact.
for example: The treshold pressure is 200bars, and the optimum is 800 bar. With they line up ineffecient they end up with Jet impact at 450 bar.
Maximum cleaning power is Pressure x Flow / 1000. In this case this would be 130 (a bit confusing because in this case it's the same number as the flow. Optimum power factor is optimum pressure x max flow / 1000
800bar x 130 / 1000 = 104. 
With the ineffecient lineup they'll get 450bar x flow (the max flow would be the best but probably they also don't have the max flow out of the nozzles) let's say the actual flow is  95 l/min instead of 130. then the actual Power factor utilized is 450bar x 95 l/min : 1000 = 42,75. So if we would say that in this case the optimum power factor(104) is 100% effeciency. 42,75 would be 41% So we could rate this from 1-10 effeciency score. OPTIMUM POWERFACTOR 104 would be 10. (MAX SCORE!!)
the UTILIZED POWER FACTOR 42,75 WOULD BE A 4,1 
</text>
  </threadedComment>
  <threadedComment ref="A15" dT="2021-11-19T22:59:47.49" personId="{2BBDCF54-490C-C847-A894-3D5D403D76A5}" id="{5E7C25D0-8DCB-C142-9EC9-EA419067A3F3}">
    <text>Lowest pressure that cuts material, determined with testing</text>
  </threadedComment>
  <threadedComment ref="A16" dT="2021-12-20T12:37:18.92" personId="{0B16F02D-BDF2-4A93-93A0-6A95A6FB4313}" id="{3473B40C-78E5-4CE2-80E6-96454E5BC7A0}">
    <text>Make a drop down menu, with 3-5 or perhaps in future with (hard &amp; brittle, Hard and resilient etc etc</text>
  </threadedComment>
  <threadedComment ref="A17" dT="2021-11-19T23:00:28.29" personId="{2BBDCF54-490C-C847-A894-3D5D403D76A5}" id="{6656DE6A-F75E-544F-AF54-B9DF641504D1}">
    <text>2-5x minimum threshold pressure, depending on difficulty of material</text>
  </threadedComment>
  <threadedComment ref="D20" dT="2021-11-19T23:38:05.07" personId="{2BBDCF54-490C-C847-A894-3D5D403D76A5}" id="{F80863DF-2B6E-4F44-AE87-1C6607BCDC0A}">
    <text>Setup optimized by minimizing pressure loss and regulating pressure by idling down engine; this has an effect on water usage</text>
  </threadedComment>
  <threadedComment ref="F20" dT="2021-11-19T23:39:35.09" personId="{2BBDCF54-490C-C847-A894-3D5D403D76A5}" id="{D7584FC5-05FD-794E-BA0B-5EC8734D8BFA}">
    <text>Theoretically ideal setup with pressure regulator, less engine speed, efficient usage of torque gearbox, and pressure loss minimized - may not be attainable in the world.</text>
  </threadedComment>
  <threadedComment ref="A22" dT="2022-01-13T14:54:30.05" personId="{2BBDCF54-490C-C847-A894-3D5D403D76A5}" id="{3FCCF994-517C-5340-9037-5C8866DC8D80}">
    <text>From Jetting calculator</text>
  </threadedComment>
  <threadedComment ref="A23" dT="2021-11-19T23:01:01.66" personId="{2BBDCF54-490C-C847-A894-3D5D403D76A5}" id="{78174E07-2860-6449-9EED-44B6264F3A2B}">
    <text>Use Jetting Calculator - there is always pressure loss in any system</text>
  </threadedComment>
  <threadedComment ref="A24" dT="2022-01-24T17:23:56.89" personId="{2BBDCF54-490C-C847-A894-3D5D403D76A5}" id="{C21F1C24-E3D3-3A44-9E5A-FE54FDACF66A}">
    <text>For now, it’s the same as maximum flow. In a later scenario, we can lower this if maximum flow is not needed.
Discuss: how to calculate optimal flow</text>
  </threadedComment>
  <threadedComment ref="A25" dT="2021-12-20T13:31:51.09" personId="{0B16F02D-BDF2-4A93-93A0-6A95A6FB4313}" id="{059545B2-282A-4FC1-B12C-B3C27EADF7A9}">
    <text>Look at outcome Jetting calculator per setup (Inefficient-Optimized-Perfect!</text>
  </threadedComment>
  <threadedComment ref="A25" dT="2022-01-13T15:02:11.70" personId="{2BBDCF54-490C-C847-A894-3D5D403D76A5}" id="{7FA8E23D-D7F5-C94A-8F8B-DAFAC9F59869}" parentId="{059545B2-282A-4FC1-B12C-B3C27EADF7A9}">
    <text>Actual flow of jetting setup</text>
  </threadedComment>
  <threadedComment ref="F25" dT="2021-12-20T13:37:24.63" personId="{0B16F02D-BDF2-4A93-93A0-6A95A6FB4313}" id="{D180557E-0F4A-41AC-B111-06756803FD9B}">
    <text>This is max flow of pump</text>
  </threadedComment>
  <threadedComment ref="A26" dT="2021-12-20T13:59:01.44" personId="{0B16F02D-BDF2-4A93-93A0-6A95A6FB4313}" id="{4BCCF105-E201-455B-8195-504122A3E8D6}">
    <text>Pressure at pump X Water usage : 420</text>
  </threadedComment>
  <threadedComment ref="A26" dT="2022-01-13T15:09:02.72" personId="{2BBDCF54-490C-C847-A894-3D5D403D76A5}" id="{835D3DD1-D254-EB48-90CB-F09A6ABA83EF}" parentId="{4BCCF105-E201-455B-8195-504122A3E8D6}">
    <text xml:space="preserve">/ 402 </text>
  </threadedComment>
  <threadedComment ref="A28" dT="2021-11-19T23:31:10.16" personId="{2BBDCF54-490C-C847-A894-3D5D403D76A5}" id="{26C8CC90-E1A9-EA4E-822F-6CC29851FFAE}">
    <text>Pressure at pump * Flow / 1000
Needs more explanation - how is this different from Available cleaning power (L10)?</text>
  </threadedComment>
  <threadedComment ref="A29" dT="2021-11-19T23:32:10.68" personId="{2BBDCF54-490C-C847-A894-3D5D403D76A5}" id="{F43FFFF9-BA0D-7C40-B9F0-3FC456330747}">
    <text>Pressure at surface * Flow / 1000
Utilized power should be as high as possible at the lowest rpm</text>
  </threadedComment>
  <threadedComment ref="A31" dT="2021-11-22T15:52:06.62" personId="{2BBDCF54-490C-C847-A894-3D5D403D76A5}" id="{F98AA12B-7C7F-498F-AE65-1D8EB36EDA71}">
    <text>10 is the Optimal Efficiency Score. Anything below or more than 10 is that much less efficient.
Power factor utilized * 10 (Optimal Efficiency Score) / Optimal Power Factor</text>
  </threadedComment>
  <threadedComment ref="A31" dT="2022-01-13T15:11:42.08" personId="{2BBDCF54-490C-C847-A894-3D5D403D76A5}" id="{6178AE00-A243-9D44-BBB9-4B8F48240490}" parentId="{F98AA12B-7C7F-498F-AE65-1D8EB36EDA71}">
    <text>Optimal Efficiency Score = Optimal pressure using maximum flow (explain)</text>
  </threadedComment>
  <threadedComment ref="A36" dT="2021-12-20T14:00:35.60" personId="{0B16F02D-BDF2-4A93-93A0-6A95A6FB4313}" id="{CD1564D1-071A-4B81-84B8-046C23FC4469}">
    <text>Deployed hp x Fuel consumption (litres/hp.h)</text>
  </threadedComment>
  <threadedComment ref="A37" dT="2022-01-24T19:24:54.74" personId="{2BBDCF54-490C-C847-A894-3D5D403D76A5}" id="{2EDF08A7-62ED-E74B-B1AA-E8EC8691146C}">
    <text>Average emission rate * Fuel usage</text>
  </threadedComment>
  <threadedComment ref="F39" dT="2021-11-19T23:39:35.09" personId="{2BBDCF54-490C-C847-A894-3D5D403D76A5}" id="{C6540773-9ACC-464B-94BB-A86234C6422A}">
    <text>Usage per job savings from inefficient to optimized job setup</text>
  </threadedComment>
  <threadedComment ref="A44" dT="2022-01-24T19:13:07.48" personId="{2BBDCF54-490C-C847-A894-3D5D403D76A5}" id="{608E492F-7F10-0844-8718-F24CA7A045D1}">
    <text>Optimized vs Inefficient</text>
  </threadedComment>
  <threadedComment ref="A51" dT="2021-11-23T14:59:42.81" personId="{2BBDCF54-490C-C847-A894-3D5D403D76A5}" id="{7ADE9045-9C9B-734A-853E-7C5E3419E769}">
    <text>21kg CO2 savings = 1 tree planted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0"/>
  <sheetViews>
    <sheetView tabSelected="1" zoomScale="98" zoomScaleNormal="98" workbookViewId="0">
      <selection activeCell="E10" sqref="E10"/>
    </sheetView>
  </sheetViews>
  <sheetFormatPr baseColWidth="10" defaultColWidth="10.83203125" defaultRowHeight="14" x14ac:dyDescent="0.15"/>
  <cols>
    <col min="1" max="1" width="50.33203125" style="1" customWidth="1"/>
    <col min="2" max="2" width="16.83203125" style="1" customWidth="1"/>
    <col min="3" max="3" width="12.83203125" style="1" customWidth="1"/>
    <col min="4" max="4" width="16.83203125" style="1" customWidth="1"/>
    <col min="5" max="5" width="12.83203125" style="1" customWidth="1"/>
    <col min="6" max="6" width="16.83203125" style="1" customWidth="1"/>
    <col min="7" max="7" width="12.83203125" style="1" customWidth="1"/>
    <col min="8" max="8" width="15.6640625" style="1" customWidth="1"/>
    <col min="9" max="9" width="3" style="1" customWidth="1"/>
    <col min="10" max="10" width="10.5" style="1" customWidth="1"/>
    <col min="11" max="11" width="10.33203125" style="1" customWidth="1"/>
    <col min="12" max="12" width="11.1640625" style="1" customWidth="1"/>
    <col min="13" max="13" width="10.5" style="1" customWidth="1"/>
    <col min="14" max="16384" width="10.83203125" style="1"/>
  </cols>
  <sheetData>
    <row r="1" spans="1:18" ht="31" customHeight="1" x14ac:dyDescent="0.15">
      <c r="A1" s="3" t="s">
        <v>0</v>
      </c>
    </row>
    <row r="2" spans="1:18" ht="20" customHeight="1" x14ac:dyDescent="0.15">
      <c r="A2" s="6" t="s">
        <v>1</v>
      </c>
    </row>
    <row r="3" spans="1:18" ht="23" customHeight="1" thickBot="1" x14ac:dyDescent="0.2"/>
    <row r="4" spans="1:18" s="2" customFormat="1" ht="16" x14ac:dyDescent="0.2">
      <c r="A4" s="7" t="s">
        <v>2</v>
      </c>
      <c r="B4" s="8" t="s">
        <v>3</v>
      </c>
      <c r="C4" s="9" t="s">
        <v>4</v>
      </c>
      <c r="H4" s="31" t="s">
        <v>5</v>
      </c>
      <c r="J4" s="69" t="s">
        <v>6</v>
      </c>
      <c r="K4" s="70"/>
      <c r="L4" s="70"/>
      <c r="M4" s="71"/>
    </row>
    <row r="5" spans="1:18" ht="15" customHeight="1" x14ac:dyDescent="0.15">
      <c r="A5" s="1" t="s">
        <v>7</v>
      </c>
      <c r="B5" s="15">
        <v>1000</v>
      </c>
      <c r="C5" s="1" t="s">
        <v>8</v>
      </c>
      <c r="H5" s="33" t="s">
        <v>9</v>
      </c>
      <c r="J5" s="44">
        <v>1</v>
      </c>
      <c r="K5" s="35" t="s">
        <v>10</v>
      </c>
      <c r="L5" s="45">
        <v>835</v>
      </c>
      <c r="M5" s="46" t="s">
        <v>11</v>
      </c>
      <c r="N5" s="4"/>
      <c r="O5" s="4"/>
      <c r="P5" s="4"/>
      <c r="Q5" s="4"/>
      <c r="R5" s="4"/>
    </row>
    <row r="6" spans="1:18" ht="15" customHeight="1" thickBot="1" x14ac:dyDescent="0.2">
      <c r="A6" s="1" t="s">
        <v>12</v>
      </c>
      <c r="B6" s="15">
        <v>130</v>
      </c>
      <c r="C6" s="1" t="s">
        <v>13</v>
      </c>
      <c r="H6" s="25" t="s">
        <v>14</v>
      </c>
      <c r="J6" s="47">
        <v>1</v>
      </c>
      <c r="K6" s="48" t="s">
        <v>15</v>
      </c>
      <c r="L6" s="48">
        <v>1.3410229</v>
      </c>
      <c r="M6" s="49" t="s">
        <v>16</v>
      </c>
      <c r="N6" s="4"/>
      <c r="O6" s="4"/>
      <c r="P6" s="4"/>
      <c r="Q6" s="4"/>
      <c r="R6" s="4"/>
    </row>
    <row r="7" spans="1:18" ht="15" customHeight="1" x14ac:dyDescent="0.15">
      <c r="A7" s="1" t="s">
        <v>17</v>
      </c>
      <c r="B7" s="32">
        <f>SUM(B5*B6/540)</f>
        <v>240.74074074074073</v>
      </c>
      <c r="C7" s="1" t="s">
        <v>15</v>
      </c>
      <c r="D7" s="22"/>
      <c r="E7" s="22"/>
      <c r="F7" s="22"/>
      <c r="G7" s="22"/>
      <c r="J7" s="30">
        <f>SUM(B9*J5/L5)</f>
        <v>0.29940119760479039</v>
      </c>
      <c r="K7" s="42" t="s">
        <v>18</v>
      </c>
      <c r="L7" s="43">
        <f>SUM(J7/L6)</f>
        <v>0.2232632996832421</v>
      </c>
      <c r="M7" s="43" t="s">
        <v>19</v>
      </c>
      <c r="N7" s="4"/>
      <c r="O7" s="4"/>
      <c r="P7" s="4"/>
      <c r="Q7" s="4"/>
      <c r="R7" s="4"/>
    </row>
    <row r="8" spans="1:18" ht="15" customHeight="1" x14ac:dyDescent="0.15">
      <c r="A8" s="1" t="s">
        <v>20</v>
      </c>
      <c r="B8" s="32">
        <f>SUM(B7*L6)</f>
        <v>322.83884629629631</v>
      </c>
      <c r="C8" s="1" t="s">
        <v>16</v>
      </c>
      <c r="D8" s="22"/>
      <c r="E8" s="22"/>
      <c r="F8" s="22"/>
      <c r="G8" s="22"/>
      <c r="N8" s="4"/>
      <c r="O8" s="4"/>
      <c r="P8" s="4"/>
      <c r="Q8" s="4"/>
      <c r="R8" s="4"/>
    </row>
    <row r="9" spans="1:18" ht="15" customHeight="1" x14ac:dyDescent="0.15">
      <c r="A9" s="1" t="s">
        <v>21</v>
      </c>
      <c r="B9" s="15">
        <v>250</v>
      </c>
      <c r="C9" s="1" t="s">
        <v>22</v>
      </c>
      <c r="H9" s="14"/>
      <c r="I9" s="14"/>
      <c r="J9" s="50" t="s">
        <v>23</v>
      </c>
      <c r="K9" s="51"/>
      <c r="L9" s="52"/>
      <c r="M9" s="53" t="s">
        <v>24</v>
      </c>
    </row>
    <row r="10" spans="1:18" ht="15" customHeight="1" x14ac:dyDescent="0.15">
      <c r="A10" s="1" t="s">
        <v>25</v>
      </c>
      <c r="B10" s="16">
        <v>3.23</v>
      </c>
      <c r="C10" s="1" t="s">
        <v>26</v>
      </c>
      <c r="J10" s="39" t="s">
        <v>27</v>
      </c>
      <c r="K10" s="40"/>
      <c r="L10" s="41"/>
      <c r="M10" s="59">
        <v>0.8</v>
      </c>
      <c r="N10" s="4"/>
      <c r="O10" s="4"/>
      <c r="P10" s="4"/>
      <c r="Q10" s="4"/>
      <c r="R10" s="4"/>
    </row>
    <row r="11" spans="1:18" ht="15" customHeight="1" x14ac:dyDescent="0.15">
      <c r="A11" s="1" t="s">
        <v>28</v>
      </c>
      <c r="B11" s="12">
        <f>SUM(B7*J7)</f>
        <v>72.078066090042128</v>
      </c>
      <c r="C11" s="1" t="s">
        <v>29</v>
      </c>
      <c r="J11" s="36" t="s">
        <v>30</v>
      </c>
      <c r="K11" s="37"/>
      <c r="L11" s="38"/>
      <c r="M11" s="59">
        <v>5</v>
      </c>
    </row>
    <row r="12" spans="1:18" ht="15" customHeight="1" x14ac:dyDescent="0.15">
      <c r="A12" s="1" t="s">
        <v>31</v>
      </c>
      <c r="B12" s="25">
        <f>SUM(B5*B6/1000)</f>
        <v>130</v>
      </c>
      <c r="C12" s="11"/>
      <c r="D12" s="5"/>
      <c r="E12" s="20"/>
      <c r="J12" s="39" t="s">
        <v>32</v>
      </c>
      <c r="K12" s="40"/>
      <c r="L12" s="41"/>
      <c r="M12" s="59">
        <v>1.35</v>
      </c>
    </row>
    <row r="13" spans="1:18" ht="15" customHeight="1" x14ac:dyDescent="0.15"/>
    <row r="14" spans="1:18" s="2" customFormat="1" ht="16" x14ac:dyDescent="0.2">
      <c r="A14" s="10" t="s">
        <v>33</v>
      </c>
      <c r="B14" s="8" t="s">
        <v>3</v>
      </c>
      <c r="C14" s="9" t="s">
        <v>4</v>
      </c>
    </row>
    <row r="15" spans="1:18" x14ac:dyDescent="0.15">
      <c r="A15" s="1" t="s">
        <v>34</v>
      </c>
      <c r="B15" s="16">
        <v>200</v>
      </c>
      <c r="C15" s="1" t="s">
        <v>35</v>
      </c>
    </row>
    <row r="16" spans="1:18" x14ac:dyDescent="0.15">
      <c r="A16" s="1" t="s">
        <v>36</v>
      </c>
      <c r="B16" s="16">
        <v>4</v>
      </c>
    </row>
    <row r="17" spans="1:19" x14ac:dyDescent="0.15">
      <c r="A17" s="1" t="s">
        <v>37</v>
      </c>
      <c r="B17" s="25">
        <f>SUM(B15*B16)</f>
        <v>800</v>
      </c>
      <c r="C17" s="1" t="s">
        <v>8</v>
      </c>
      <c r="D17" s="20"/>
    </row>
    <row r="18" spans="1:19" x14ac:dyDescent="0.15">
      <c r="A18" s="11" t="s">
        <v>38</v>
      </c>
      <c r="B18" s="18">
        <f>SUM(B17*B6/1000)</f>
        <v>104</v>
      </c>
      <c r="D18" s="20"/>
      <c r="L18" s="20"/>
    </row>
    <row r="20" spans="1:19" s="2" customFormat="1" ht="16" x14ac:dyDescent="0.2">
      <c r="A20" s="9" t="s">
        <v>39</v>
      </c>
      <c r="B20" s="66" t="s">
        <v>40</v>
      </c>
      <c r="C20" s="66"/>
      <c r="D20" s="67" t="s">
        <v>41</v>
      </c>
      <c r="E20" s="67"/>
      <c r="F20" s="72" t="s">
        <v>42</v>
      </c>
      <c r="G20" s="72"/>
    </row>
    <row r="21" spans="1:19" x14ac:dyDescent="0.15">
      <c r="A21" s="1" t="s">
        <v>43</v>
      </c>
      <c r="B21" s="15">
        <v>1000</v>
      </c>
      <c r="C21" s="1" t="s">
        <v>35</v>
      </c>
      <c r="D21" s="15">
        <v>1000</v>
      </c>
      <c r="E21" s="1" t="s">
        <v>35</v>
      </c>
      <c r="F21" s="16">
        <f>SUM(B17)</f>
        <v>800</v>
      </c>
      <c r="G21" s="1" t="s">
        <v>35</v>
      </c>
      <c r="I21" s="22"/>
    </row>
    <row r="22" spans="1:19" x14ac:dyDescent="0.15">
      <c r="A22" s="1" t="s">
        <v>44</v>
      </c>
      <c r="B22" s="16">
        <v>378</v>
      </c>
      <c r="C22" s="1" t="s">
        <v>8</v>
      </c>
      <c r="D22" s="15">
        <v>684</v>
      </c>
      <c r="E22" s="1" t="s">
        <v>8</v>
      </c>
      <c r="F22" s="16">
        <f>SUM(B17)</f>
        <v>800</v>
      </c>
      <c r="G22" s="1" t="s">
        <v>8</v>
      </c>
      <c r="I22" s="22"/>
    </row>
    <row r="23" spans="1:19" x14ac:dyDescent="0.15">
      <c r="A23" s="1" t="s">
        <v>45</v>
      </c>
      <c r="B23" s="32">
        <f>B21-B22</f>
        <v>622</v>
      </c>
      <c r="C23" s="1" t="s">
        <v>35</v>
      </c>
      <c r="D23" s="32">
        <f>SUM(D21-D22)</f>
        <v>316</v>
      </c>
      <c r="E23" s="1" t="s">
        <v>35</v>
      </c>
      <c r="F23" s="64">
        <f>SUM(F21-F22)</f>
        <v>0</v>
      </c>
      <c r="G23" s="1" t="s">
        <v>35</v>
      </c>
      <c r="I23" s="22"/>
      <c r="J23" s="14"/>
      <c r="K23" s="14"/>
      <c r="L23" s="14"/>
    </row>
    <row r="24" spans="1:19" x14ac:dyDescent="0.15">
      <c r="A24" s="1" t="s">
        <v>46</v>
      </c>
      <c r="B24" s="15">
        <v>130</v>
      </c>
      <c r="D24" s="15">
        <v>130</v>
      </c>
      <c r="F24" s="15">
        <v>130</v>
      </c>
      <c r="I24" s="22"/>
      <c r="J24" s="14"/>
      <c r="K24" s="14"/>
      <c r="L24" s="14"/>
    </row>
    <row r="25" spans="1:19" x14ac:dyDescent="0.15">
      <c r="A25" s="1" t="s">
        <v>47</v>
      </c>
      <c r="B25" s="23">
        <v>121</v>
      </c>
      <c r="C25" s="1" t="s">
        <v>48</v>
      </c>
      <c r="D25" s="23">
        <v>127</v>
      </c>
      <c r="E25" s="1" t="s">
        <v>48</v>
      </c>
      <c r="F25" s="23">
        <f>SUM(B6)</f>
        <v>130</v>
      </c>
      <c r="G25" s="1" t="s">
        <v>48</v>
      </c>
      <c r="H25" s="20"/>
      <c r="I25" s="22"/>
      <c r="J25" s="20"/>
      <c r="K25" s="20"/>
      <c r="L25" s="20"/>
      <c r="M25" s="20"/>
      <c r="N25" s="20"/>
      <c r="O25" s="20"/>
    </row>
    <row r="26" spans="1:19" x14ac:dyDescent="0.15">
      <c r="A26" s="1" t="s">
        <v>49</v>
      </c>
      <c r="B26" s="17">
        <f>SUM(B21*B24/402)</f>
        <v>323.3830845771144</v>
      </c>
      <c r="C26" s="1" t="s">
        <v>16</v>
      </c>
      <c r="D26" s="17">
        <f>SUM(D21*D24/402)</f>
        <v>323.3830845771144</v>
      </c>
      <c r="E26" s="1" t="s">
        <v>16</v>
      </c>
      <c r="F26" s="65">
        <f>SUM(F21*F25/402)</f>
        <v>258.70646766169153</v>
      </c>
      <c r="G26" s="1" t="s">
        <v>16</v>
      </c>
      <c r="N26" s="20"/>
    </row>
    <row r="27" spans="1:19" x14ac:dyDescent="0.15">
      <c r="I27" s="22"/>
      <c r="J27" s="22"/>
      <c r="K27" s="22"/>
      <c r="L27" s="22"/>
      <c r="N27" s="20"/>
      <c r="O27" s="20"/>
      <c r="P27" s="20"/>
      <c r="Q27" s="20"/>
      <c r="R27" s="20"/>
      <c r="S27" s="20"/>
    </row>
    <row r="28" spans="1:19" x14ac:dyDescent="0.15">
      <c r="A28" s="1" t="s">
        <v>50</v>
      </c>
      <c r="B28" s="12">
        <f>B21*B24/1000</f>
        <v>130</v>
      </c>
      <c r="D28" s="12">
        <f>D21*D24/1000</f>
        <v>130</v>
      </c>
      <c r="F28" s="12">
        <f>F21*F25/B5</f>
        <v>104</v>
      </c>
      <c r="N28" s="20"/>
      <c r="O28" s="20"/>
      <c r="P28" s="20"/>
      <c r="Q28" s="20"/>
      <c r="R28" s="20"/>
      <c r="S28" s="20"/>
    </row>
    <row r="29" spans="1:19" x14ac:dyDescent="0.15">
      <c r="A29" s="1" t="s">
        <v>51</v>
      </c>
      <c r="B29" s="12">
        <f>B22*B25/1000</f>
        <v>45.738</v>
      </c>
      <c r="D29" s="12">
        <f>D22*D25/1000</f>
        <v>86.867999999999995</v>
      </c>
      <c r="F29" s="12">
        <f>F22*F25/B5</f>
        <v>104</v>
      </c>
      <c r="H29" s="20"/>
      <c r="N29" s="20"/>
    </row>
    <row r="30" spans="1:19" x14ac:dyDescent="0.15">
      <c r="A30" s="1" t="s">
        <v>52</v>
      </c>
      <c r="B30" s="19">
        <f>SUM(B28-B29)</f>
        <v>84.262</v>
      </c>
      <c r="D30" s="12">
        <f>D28-D29</f>
        <v>43.132000000000005</v>
      </c>
      <c r="F30" s="12">
        <f>F28-F29</f>
        <v>0</v>
      </c>
      <c r="H30" s="20"/>
    </row>
    <row r="31" spans="1:19" x14ac:dyDescent="0.15">
      <c r="A31" s="11" t="s">
        <v>53</v>
      </c>
      <c r="B31" s="55">
        <f>B29*10/B18</f>
        <v>4.3978846153846156</v>
      </c>
      <c r="D31" s="34">
        <f>D29*10/B18</f>
        <v>8.3526923076923065</v>
      </c>
      <c r="F31" s="21">
        <f>F29*10/B18</f>
        <v>10</v>
      </c>
      <c r="I31" s="22"/>
      <c r="J31" s="22"/>
      <c r="K31" s="22"/>
      <c r="L31" s="22"/>
      <c r="M31" s="20"/>
      <c r="N31" s="20"/>
      <c r="O31" s="20"/>
    </row>
    <row r="32" spans="1:19" x14ac:dyDescent="0.15">
      <c r="A32" s="14" t="s">
        <v>55</v>
      </c>
      <c r="B32" s="56">
        <v>10</v>
      </c>
      <c r="C32" s="14"/>
      <c r="D32" s="56">
        <v>7</v>
      </c>
      <c r="E32" s="14"/>
      <c r="F32" s="73"/>
      <c r="H32" s="14" t="s">
        <v>54</v>
      </c>
      <c r="I32" s="20"/>
      <c r="J32" s="20"/>
      <c r="K32" s="20"/>
      <c r="L32" s="20"/>
      <c r="M32" s="20"/>
      <c r="N32" s="20"/>
      <c r="O32" s="20"/>
    </row>
    <row r="33" spans="1:15" x14ac:dyDescent="0.15">
      <c r="B33" s="13"/>
      <c r="D33" s="13"/>
      <c r="F33" s="13"/>
      <c r="H33" s="14" t="s">
        <v>91</v>
      </c>
      <c r="I33" s="20"/>
      <c r="J33" s="20"/>
      <c r="K33" s="20"/>
      <c r="L33" s="20"/>
      <c r="M33" s="20"/>
      <c r="N33" s="20"/>
      <c r="O33" s="20"/>
    </row>
    <row r="34" spans="1:15" ht="16" x14ac:dyDescent="0.2">
      <c r="A34" s="9" t="s">
        <v>56</v>
      </c>
      <c r="B34" s="66" t="s">
        <v>40</v>
      </c>
      <c r="C34" s="66"/>
      <c r="D34" s="67" t="s">
        <v>41</v>
      </c>
      <c r="E34" s="67"/>
      <c r="F34" s="72" t="s">
        <v>42</v>
      </c>
      <c r="G34" s="72"/>
      <c r="H34" s="20"/>
      <c r="I34" s="20"/>
    </row>
    <row r="35" spans="1:15" x14ac:dyDescent="0.15">
      <c r="A35" s="1" t="s">
        <v>57</v>
      </c>
      <c r="B35" s="12">
        <f>B25*60</f>
        <v>7260</v>
      </c>
      <c r="C35" s="1" t="s">
        <v>58</v>
      </c>
      <c r="D35" s="12">
        <f>D25*60</f>
        <v>7620</v>
      </c>
      <c r="E35" s="1" t="s">
        <v>58</v>
      </c>
      <c r="F35" s="12">
        <f>F25*60</f>
        <v>7800</v>
      </c>
      <c r="G35" s="1" t="s">
        <v>59</v>
      </c>
      <c r="H35" s="20"/>
    </row>
    <row r="36" spans="1:15" x14ac:dyDescent="0.15">
      <c r="A36" s="1" t="s">
        <v>60</v>
      </c>
      <c r="B36" s="12">
        <f>SUM(B26*L7)</f>
        <v>72.199574524431526</v>
      </c>
      <c r="C36" s="1" t="s">
        <v>58</v>
      </c>
      <c r="D36" s="12">
        <f>SUM(D26*L7)</f>
        <v>72.199574524431526</v>
      </c>
      <c r="E36" s="1" t="s">
        <v>58</v>
      </c>
      <c r="F36" s="12">
        <f>SUM(F26*L7)</f>
        <v>57.759659619545218</v>
      </c>
      <c r="G36" s="1" t="s">
        <v>61</v>
      </c>
      <c r="H36" s="20"/>
    </row>
    <row r="37" spans="1:15" x14ac:dyDescent="0.15">
      <c r="A37" s="1" t="s">
        <v>62</v>
      </c>
      <c r="B37" s="12">
        <f>SUM(B36*B10)</f>
        <v>233.20462571391383</v>
      </c>
      <c r="C37" s="1" t="s">
        <v>63</v>
      </c>
      <c r="D37" s="12">
        <f>SUM(D36*B10)</f>
        <v>233.20462571391383</v>
      </c>
      <c r="E37" s="1" t="s">
        <v>63</v>
      </c>
      <c r="F37" s="12">
        <f>SUM(F36*B10)</f>
        <v>186.56370057113105</v>
      </c>
      <c r="G37" s="1" t="s">
        <v>63</v>
      </c>
      <c r="H37" s="20"/>
    </row>
    <row r="38" spans="1:15" x14ac:dyDescent="0.15">
      <c r="B38" s="54"/>
      <c r="D38" s="54"/>
      <c r="F38" s="54"/>
      <c r="H38" s="20"/>
    </row>
    <row r="39" spans="1:15" ht="16" x14ac:dyDescent="0.2">
      <c r="A39" s="9" t="s">
        <v>73</v>
      </c>
      <c r="B39" s="66" t="s">
        <v>40</v>
      </c>
      <c r="C39" s="66"/>
      <c r="D39" s="67" t="s">
        <v>41</v>
      </c>
      <c r="E39" s="67"/>
      <c r="F39" s="68" t="s">
        <v>78</v>
      </c>
      <c r="G39" s="68"/>
      <c r="H39" s="20"/>
      <c r="I39" s="20"/>
    </row>
    <row r="40" spans="1:15" x14ac:dyDescent="0.15">
      <c r="A40" s="1" t="s">
        <v>57</v>
      </c>
      <c r="B40" s="12">
        <f>B35*B32</f>
        <v>72600</v>
      </c>
      <c r="C40" s="1" t="s">
        <v>74</v>
      </c>
      <c r="D40" s="12">
        <f>D35*D32</f>
        <v>53340</v>
      </c>
      <c r="E40" s="1" t="s">
        <v>75</v>
      </c>
      <c r="F40" s="12">
        <f>B40-D40</f>
        <v>19260</v>
      </c>
      <c r="G40" s="1" t="s">
        <v>75</v>
      </c>
      <c r="H40" s="20"/>
    </row>
    <row r="41" spans="1:15" x14ac:dyDescent="0.15">
      <c r="A41" s="1" t="s">
        <v>60</v>
      </c>
      <c r="B41" s="12">
        <f>B36*B32</f>
        <v>721.99574524431523</v>
      </c>
      <c r="C41" s="1" t="s">
        <v>75</v>
      </c>
      <c r="D41" s="12">
        <f>D36*D32</f>
        <v>505.3970216710207</v>
      </c>
      <c r="E41" s="1" t="s">
        <v>75</v>
      </c>
      <c r="F41" s="12">
        <f>B41-D41</f>
        <v>216.59872357329454</v>
      </c>
      <c r="G41" s="1" t="s">
        <v>75</v>
      </c>
      <c r="H41" s="20"/>
    </row>
    <row r="42" spans="1:15" x14ac:dyDescent="0.15">
      <c r="A42" s="1" t="s">
        <v>62</v>
      </c>
      <c r="B42" s="12">
        <f>B37*B32</f>
        <v>2332.0462571391381</v>
      </c>
      <c r="C42" s="1" t="s">
        <v>76</v>
      </c>
      <c r="D42" s="12">
        <f>D37*D32</f>
        <v>1632.4323799973968</v>
      </c>
      <c r="E42" s="1" t="s">
        <v>76</v>
      </c>
      <c r="F42" s="12">
        <f>B42-D42</f>
        <v>699.61387714174134</v>
      </c>
      <c r="G42" s="1" t="s">
        <v>76</v>
      </c>
      <c r="H42" s="20"/>
    </row>
    <row r="43" spans="1:15" x14ac:dyDescent="0.15">
      <c r="B43" s="54"/>
      <c r="D43" s="54"/>
      <c r="F43" s="54"/>
      <c r="H43" s="20"/>
    </row>
    <row r="44" spans="1:15" ht="16" x14ac:dyDescent="0.2">
      <c r="A44" s="9" t="s">
        <v>90</v>
      </c>
      <c r="B44" s="57" t="s">
        <v>77</v>
      </c>
      <c r="C44" s="57"/>
      <c r="D44" s="53" t="s">
        <v>92</v>
      </c>
      <c r="H44" s="20"/>
    </row>
    <row r="45" spans="1:15" x14ac:dyDescent="0.15">
      <c r="A45" s="1" t="s">
        <v>64</v>
      </c>
      <c r="B45" s="58">
        <f>F40*M10*D45</f>
        <v>1540800</v>
      </c>
      <c r="D45" s="16">
        <v>100</v>
      </c>
      <c r="H45" s="20"/>
    </row>
    <row r="46" spans="1:15" x14ac:dyDescent="0.15">
      <c r="A46" s="1" t="s">
        <v>65</v>
      </c>
      <c r="B46" s="58">
        <f>F40*M11*D45</f>
        <v>9630000</v>
      </c>
      <c r="H46" s="20"/>
    </row>
    <row r="47" spans="1:15" x14ac:dyDescent="0.15">
      <c r="A47" s="1" t="s">
        <v>66</v>
      </c>
      <c r="B47" s="58">
        <f>F41*M12*D45</f>
        <v>29240.827682394764</v>
      </c>
      <c r="H47" s="20"/>
    </row>
    <row r="48" spans="1:15" x14ac:dyDescent="0.15">
      <c r="A48" s="1" t="s">
        <v>79</v>
      </c>
      <c r="B48" s="58">
        <f>SUM(B45:B47)</f>
        <v>11200040.827682395</v>
      </c>
      <c r="H48" s="20"/>
    </row>
    <row r="49" spans="1:12" x14ac:dyDescent="0.15">
      <c r="A49" s="1" t="s">
        <v>62</v>
      </c>
      <c r="B49" s="60">
        <f>F42*D45</f>
        <v>69961.38771417414</v>
      </c>
      <c r="C49" s="1" t="s">
        <v>76</v>
      </c>
      <c r="H49" s="20"/>
    </row>
    <row r="50" spans="1:12" x14ac:dyDescent="0.15">
      <c r="H50" s="20"/>
    </row>
    <row r="51" spans="1:12" x14ac:dyDescent="0.15">
      <c r="A51" s="1" t="s">
        <v>80</v>
      </c>
      <c r="B51" s="60">
        <f>B49/21</f>
        <v>3331.4946530559114</v>
      </c>
      <c r="H51" s="20"/>
    </row>
    <row r="52" spans="1:12" x14ac:dyDescent="0.15">
      <c r="H52" s="20"/>
    </row>
    <row r="53" spans="1:12" x14ac:dyDescent="0.15">
      <c r="H53" s="14"/>
    </row>
    <row r="54" spans="1:12" x14ac:dyDescent="0.15">
      <c r="H54" s="14"/>
    </row>
    <row r="55" spans="1:12" x14ac:dyDescent="0.15">
      <c r="H55" s="14"/>
    </row>
    <row r="56" spans="1:12" x14ac:dyDescent="0.15">
      <c r="A56" s="27"/>
    </row>
    <row r="57" spans="1:12" x14ac:dyDescent="0.15">
      <c r="A57" s="27"/>
    </row>
    <row r="58" spans="1:12" x14ac:dyDescent="0.15">
      <c r="A58" s="27"/>
    </row>
    <row r="59" spans="1:12" x14ac:dyDescent="0.15">
      <c r="A59" s="27"/>
    </row>
    <row r="62" spans="1:12" x14ac:dyDescent="0.15">
      <c r="A62" s="28" t="s">
        <v>67</v>
      </c>
      <c r="B62" s="24"/>
      <c r="C62" s="24"/>
      <c r="D62" s="24"/>
      <c r="E62" s="24"/>
      <c r="F62" s="24"/>
      <c r="G62" s="24"/>
      <c r="H62" s="24"/>
      <c r="I62" s="24"/>
      <c r="J62" s="24"/>
      <c r="K62" s="24"/>
      <c r="L62" s="24"/>
    </row>
    <row r="63" spans="1:12" x14ac:dyDescent="0.15">
      <c r="A63" s="29" t="s">
        <v>81</v>
      </c>
      <c r="B63" s="24"/>
      <c r="C63" s="24"/>
      <c r="D63" s="24"/>
      <c r="E63" s="24"/>
      <c r="F63" s="24"/>
      <c r="G63" s="24"/>
      <c r="H63" s="24"/>
      <c r="I63" s="24"/>
      <c r="J63" s="24"/>
      <c r="K63" s="24"/>
      <c r="L63" s="24"/>
    </row>
    <row r="64" spans="1:12" x14ac:dyDescent="0.15">
      <c r="A64" s="29" t="s">
        <v>82</v>
      </c>
      <c r="B64" s="24"/>
      <c r="C64" s="24"/>
      <c r="D64" s="24"/>
      <c r="E64" s="24"/>
      <c r="F64" s="24"/>
      <c r="G64" s="24"/>
      <c r="H64" s="24"/>
      <c r="I64" s="24"/>
      <c r="J64" s="24"/>
      <c r="K64" s="24"/>
      <c r="L64" s="24"/>
    </row>
    <row r="65" spans="1:12" x14ac:dyDescent="0.15">
      <c r="A65" s="29" t="s">
        <v>83</v>
      </c>
      <c r="B65" s="24"/>
      <c r="C65" s="24"/>
      <c r="D65" s="24"/>
      <c r="E65" s="24"/>
      <c r="F65" s="24"/>
      <c r="G65" s="24"/>
      <c r="H65" s="24"/>
      <c r="I65" s="24"/>
      <c r="J65" s="24"/>
      <c r="K65" s="24"/>
      <c r="L65" s="24"/>
    </row>
    <row r="66" spans="1:12" x14ac:dyDescent="0.15">
      <c r="A66" s="29" t="s">
        <v>84</v>
      </c>
      <c r="B66" s="24"/>
      <c r="C66" s="24"/>
      <c r="D66" s="24"/>
      <c r="E66" s="24"/>
      <c r="F66" s="24"/>
      <c r="G66" s="24"/>
      <c r="H66" s="24"/>
      <c r="I66" s="24"/>
      <c r="J66" s="24"/>
      <c r="K66" s="24"/>
      <c r="L66" s="24"/>
    </row>
    <row r="67" spans="1:12" x14ac:dyDescent="0.15">
      <c r="A67" s="29" t="s">
        <v>85</v>
      </c>
      <c r="B67" s="24"/>
      <c r="C67" s="24"/>
      <c r="D67" s="24"/>
      <c r="E67" s="24"/>
      <c r="F67" s="24"/>
      <c r="G67" s="24"/>
      <c r="H67" s="24"/>
      <c r="I67" s="24"/>
      <c r="J67" s="24"/>
      <c r="K67" s="24"/>
      <c r="L67" s="24"/>
    </row>
    <row r="68" spans="1:12" x14ac:dyDescent="0.15">
      <c r="A68" s="29" t="s">
        <v>86</v>
      </c>
    </row>
    <row r="69" spans="1:12" x14ac:dyDescent="0.15">
      <c r="A69" s="29" t="s">
        <v>88</v>
      </c>
      <c r="B69" s="24"/>
      <c r="C69" s="24"/>
      <c r="D69" s="24"/>
      <c r="E69" s="24"/>
      <c r="F69" s="24"/>
      <c r="G69" s="24"/>
      <c r="H69" s="24"/>
      <c r="I69" s="24"/>
      <c r="J69" s="24"/>
      <c r="K69" s="24"/>
      <c r="L69" s="24"/>
    </row>
    <row r="70" spans="1:12" x14ac:dyDescent="0.15">
      <c r="A70" s="29" t="s">
        <v>68</v>
      </c>
    </row>
    <row r="71" spans="1:12" x14ac:dyDescent="0.15">
      <c r="A71" s="29" t="s">
        <v>87</v>
      </c>
    </row>
    <row r="72" spans="1:12" x14ac:dyDescent="0.15">
      <c r="A72" s="29"/>
    </row>
    <row r="73" spans="1:12" x14ac:dyDescent="0.15">
      <c r="A73" s="28" t="s">
        <v>69</v>
      </c>
    </row>
    <row r="74" spans="1:12" x14ac:dyDescent="0.15">
      <c r="A74" s="29" t="s">
        <v>70</v>
      </c>
    </row>
    <row r="75" spans="1:12" ht="15" x14ac:dyDescent="0.15">
      <c r="A75" s="29" t="s">
        <v>71</v>
      </c>
      <c r="D75" s="61"/>
    </row>
    <row r="76" spans="1:12" x14ac:dyDescent="0.15">
      <c r="A76" s="29" t="s">
        <v>72</v>
      </c>
      <c r="D76" s="62"/>
    </row>
    <row r="77" spans="1:12" x14ac:dyDescent="0.15">
      <c r="A77" s="29" t="s">
        <v>89</v>
      </c>
    </row>
    <row r="78" spans="1:12" x14ac:dyDescent="0.15">
      <c r="A78" s="26"/>
      <c r="D78" s="62"/>
    </row>
    <row r="79" spans="1:12" x14ac:dyDescent="0.15">
      <c r="D79" s="62"/>
    </row>
    <row r="80" spans="1:12" x14ac:dyDescent="0.15">
      <c r="D80" s="63"/>
    </row>
  </sheetData>
  <mergeCells count="10">
    <mergeCell ref="B39:C39"/>
    <mergeCell ref="D39:E39"/>
    <mergeCell ref="F39:G39"/>
    <mergeCell ref="J4:M4"/>
    <mergeCell ref="B34:C34"/>
    <mergeCell ref="D34:E34"/>
    <mergeCell ref="B20:C20"/>
    <mergeCell ref="D20:E20"/>
    <mergeCell ref="F20:G20"/>
    <mergeCell ref="F34:G34"/>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7C8252500EE3C40AA57C5BE9C66831A" ma:contentTypeVersion="13" ma:contentTypeDescription="Create a new document." ma:contentTypeScope="" ma:versionID="d989bf1b0f3409a73b20dfccf02b9193">
  <xsd:schema xmlns:xsd="http://www.w3.org/2001/XMLSchema" xmlns:xs="http://www.w3.org/2001/XMLSchema" xmlns:p="http://schemas.microsoft.com/office/2006/metadata/properties" xmlns:ns2="39b07ebf-1bb3-4d50-a6be-4b54a139a2fc" xmlns:ns3="a35c4d2c-1beb-4be0-bf34-2906ba87a093" targetNamespace="http://schemas.microsoft.com/office/2006/metadata/properties" ma:root="true" ma:fieldsID="b1f61f0da05cc4bfb8ae18a85d5eaf51" ns2:_="" ns3:_="">
    <xsd:import namespace="39b07ebf-1bb3-4d50-a6be-4b54a139a2fc"/>
    <xsd:import namespace="a35c4d2c-1beb-4be0-bf34-2906ba87a09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b07ebf-1bb3-4d50-a6be-4b54a139a2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Location" ma:index="11" nillable="true" ma:displayName="MediaServiceLocation" ma:internalName="MediaServiceLocation" ma:readOnly="true">
      <xsd:simpleType>
        <xsd:restriction base="dms:Text"/>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35c4d2c-1beb-4be0-bf34-2906ba87a09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9EEA10-F9E7-4935-B48F-57147ABD4C3C}">
  <ds:schemaRefs>
    <ds:schemaRef ds:uri="http://schemas.microsoft.com/sharepoint/v3/contenttype/forms"/>
  </ds:schemaRefs>
</ds:datastoreItem>
</file>

<file path=customXml/itemProps2.xml><?xml version="1.0" encoding="utf-8"?>
<ds:datastoreItem xmlns:ds="http://schemas.openxmlformats.org/officeDocument/2006/customXml" ds:itemID="{BE2774AE-A413-460D-BE72-3B105D1BB1A1}">
  <ds:schemaRefs>
    <ds:schemaRef ds:uri="http://schemas.microsoft.com/office/2006/documentManagement/types"/>
    <ds:schemaRef ds:uri="http://www.w3.org/XML/1998/namespace"/>
    <ds:schemaRef ds:uri="http://purl.org/dc/elements/1.1/"/>
    <ds:schemaRef ds:uri="a35c4d2c-1beb-4be0-bf34-2906ba87a093"/>
    <ds:schemaRef ds:uri="39b07ebf-1bb3-4d50-a6be-4b54a139a2fc"/>
    <ds:schemaRef ds:uri="http://schemas.microsoft.com/office/2006/metadata/properties"/>
    <ds:schemaRef ds:uri="http://purl.org/dc/dcmitype/"/>
    <ds:schemaRef ds:uri="http://schemas.openxmlformats.org/package/2006/metadata/core-properties"/>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406C7C0F-C6E9-452C-BDF3-B0863F4245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b07ebf-1bb3-4d50-a6be-4b54a139a2fc"/>
    <ds:schemaRef ds:uri="a35c4d2c-1beb-4be0-bf34-2906ba87a0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 van der Wal</dc:creator>
  <cp:keywords/>
  <dc:description/>
  <cp:lastModifiedBy>Margaret Babiarz</cp:lastModifiedBy>
  <cp:revision/>
  <dcterms:created xsi:type="dcterms:W3CDTF">2021-11-15T14:56:21Z</dcterms:created>
  <dcterms:modified xsi:type="dcterms:W3CDTF">2022-01-27T18:38:55Z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0x010100B7C8252500EE3C40AA57C5BE9C66831A</vt:lpwstr>
  </property>
</Properties>
</file>