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"/>
    </mc:Choice>
  </mc:AlternateContent>
  <xr:revisionPtr revIDLastSave="206" documentId="8_{2AB1BE43-61F4-4C7B-8CB2-E9B8FC65C95C}" xr6:coauthVersionLast="47" xr6:coauthVersionMax="47" xr10:uidLastSave="{74AA57D1-5B8D-46A4-8E93-AB6C76223A12}"/>
  <bookViews>
    <workbookView xWindow="25080" yWindow="-120" windowWidth="25440" windowHeight="15390" xr2:uid="{CB1A8A0D-9D97-4379-8165-4BCA07248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4" i="1"/>
  <c r="C22" i="1"/>
  <c r="C10" i="1"/>
  <c r="C15" i="1"/>
  <c r="C17" i="1" s="1"/>
  <c r="C34" i="1"/>
  <c r="C33" i="1"/>
  <c r="C11" i="1"/>
  <c r="C6" i="1"/>
  <c r="C30" i="1" s="1"/>
  <c r="J8" i="1"/>
  <c r="J5" i="1"/>
  <c r="J6" i="1"/>
  <c r="J7" i="1"/>
  <c r="J4" i="1"/>
  <c r="C18" i="1" l="1"/>
  <c r="C19" i="1" s="1"/>
  <c r="C20" i="1" s="1"/>
  <c r="C37" i="1" l="1"/>
  <c r="C38" i="1"/>
</calcChain>
</file>

<file path=xl/sharedStrings.xml><?xml version="1.0" encoding="utf-8"?>
<sst xmlns="http://schemas.openxmlformats.org/spreadsheetml/2006/main" count="83" uniqueCount="71">
  <si>
    <t xml:space="preserve">Cost estimation for heating element </t>
  </si>
  <si>
    <t>Heating elment components</t>
  </si>
  <si>
    <t>Heating Plate (coil sink)</t>
  </si>
  <si>
    <t>material</t>
  </si>
  <si>
    <t>cost/kg</t>
  </si>
  <si>
    <t>aluminum</t>
  </si>
  <si>
    <t xml:space="preserve">Coil </t>
  </si>
  <si>
    <t xml:space="preserve">Contacts </t>
  </si>
  <si>
    <t xml:space="preserve">wire </t>
  </si>
  <si>
    <t>controller step-down</t>
  </si>
  <si>
    <t>https://www.digikey.com/en/products/detail/monolithic-power-systems-inc/MPQ4325GRE-AEC1-P/25803238</t>
  </si>
  <si>
    <t>awg</t>
  </si>
  <si>
    <t>current (A)</t>
  </si>
  <si>
    <t>current by awg (&lt;3ft)</t>
  </si>
  <si>
    <t>voltage</t>
  </si>
  <si>
    <t>power</t>
  </si>
  <si>
    <t>notes/links</t>
  </si>
  <si>
    <t>average of current by awg</t>
  </si>
  <si>
    <t>https://www.digikey.com/en/products/detail/molex/1718250100/4839811 https://www.digikey.com/en/products/detail/molex/0433750001/592656</t>
  </si>
  <si>
    <t>example automotive 3-30V input suitable for batteries</t>
  </si>
  <si>
    <t>contact price</t>
  </si>
  <si>
    <t>made-in-china .com average of selection</t>
  </si>
  <si>
    <t>alum 6061-T8</t>
  </si>
  <si>
    <t xml:space="preserve">copper per kg </t>
  </si>
  <si>
    <t>copper</t>
  </si>
  <si>
    <t>itemized</t>
  </si>
  <si>
    <t>Coil length</t>
  </si>
  <si>
    <t>2 * pi * (nalgene d)/2</t>
  </si>
  <si>
    <t>Density (g/cm3) - 8.4</t>
  </si>
  <si>
    <t>nichrome resistance wire 8mm</t>
  </si>
  <si>
    <t>coil volume</t>
  </si>
  <si>
    <t>mm</t>
  </si>
  <si>
    <t>kg</t>
  </si>
  <si>
    <t>coil cost</t>
  </si>
  <si>
    <t>$</t>
  </si>
  <si>
    <t>cost contacts</t>
  </si>
  <si>
    <t xml:space="preserve">wire weight </t>
  </si>
  <si>
    <t>wire cost</t>
  </si>
  <si>
    <t>controler cost</t>
  </si>
  <si>
    <t>Total of heating element</t>
  </si>
  <si>
    <t>resistivity</t>
  </si>
  <si>
    <t xml:space="preserve">coil length </t>
  </si>
  <si>
    <t>W</t>
  </si>
  <si>
    <t>m</t>
  </si>
  <si>
    <t>cross section</t>
  </si>
  <si>
    <t>m^2</t>
  </si>
  <si>
    <t>m^3</t>
  </si>
  <si>
    <t>resistance</t>
  </si>
  <si>
    <t>ohm</t>
  </si>
  <si>
    <t xml:space="preserve">voltage </t>
  </si>
  <si>
    <t>v</t>
  </si>
  <si>
    <t>current</t>
  </si>
  <si>
    <t>i</t>
  </si>
  <si>
    <t>3 batteries @ 3.7V nom</t>
  </si>
  <si>
    <t>ohm* m</t>
  </si>
  <si>
    <t>R = (V^2)/P</t>
  </si>
  <si>
    <t>input variable</t>
  </si>
  <si>
    <t>heating plate area</t>
  </si>
  <si>
    <t>pi * (nalgene d)^2</t>
  </si>
  <si>
    <t>heating plat thickness</t>
  </si>
  <si>
    <t>heating plate volume</t>
  </si>
  <si>
    <t>alum density</t>
  </si>
  <si>
    <t>g/cm^3</t>
  </si>
  <si>
    <t xml:space="preserve">alum density </t>
  </si>
  <si>
    <t>kg/m^3</t>
  </si>
  <si>
    <t>heating plate mass</t>
  </si>
  <si>
    <t>coil mass</t>
  </si>
  <si>
    <t xml:space="preserve">kg </t>
  </si>
  <si>
    <t>Heating plate cost</t>
  </si>
  <si>
    <t>4 contacts, 2 on coil and 2 on wires</t>
  </si>
  <si>
    <t>Percentage of cost for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</si>
</sst>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monolithic-power-systems-inc/MPQ4325GRE-AEC1-P/25803238" TargetMode="External"/><Relationship Id="rId1" Type="http://schemas.openxmlformats.org/officeDocument/2006/relationships/hyperlink" Target="https://www.digikey.com/en/products/detail/molex/1718250100/4839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1C-9B26-4F8E-9E1E-C6F56EBB70C1}">
  <dimension ref="A1:J38"/>
  <sheetViews>
    <sheetView tabSelected="1" topLeftCell="A10" workbookViewId="0">
      <selection activeCell="D38" sqref="D38"/>
    </sheetView>
  </sheetViews>
  <sheetFormatPr defaultRowHeight="15" x14ac:dyDescent="0.25"/>
  <cols>
    <col min="1" max="1" width="25.28515625" customWidth="1"/>
    <col min="2" max="2" width="21.140625" customWidth="1"/>
    <col min="3" max="3" width="21.85546875" customWidth="1"/>
    <col min="4" max="4" width="21.5703125" customWidth="1"/>
    <col min="5" max="5" width="49.85546875" customWidth="1"/>
    <col min="6" max="6" width="10.42578125" customWidth="1"/>
    <col min="8" max="8" width="11.28515625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/>
      <c r="F2" s="5"/>
      <c r="G2" s="6" t="s">
        <v>13</v>
      </c>
      <c r="H2" s="6"/>
      <c r="I2" s="6"/>
      <c r="J2" s="7"/>
    </row>
    <row r="3" spans="1:10" ht="30" x14ac:dyDescent="0.25">
      <c r="B3" s="2" t="s">
        <v>3</v>
      </c>
      <c r="C3" s="2" t="s">
        <v>4</v>
      </c>
      <c r="D3" t="s">
        <v>16</v>
      </c>
      <c r="E3" s="1"/>
      <c r="F3" s="8" t="s">
        <v>20</v>
      </c>
      <c r="G3" t="s">
        <v>11</v>
      </c>
      <c r="H3" t="s">
        <v>12</v>
      </c>
      <c r="I3" t="s">
        <v>14</v>
      </c>
      <c r="J3" s="9" t="s">
        <v>15</v>
      </c>
    </row>
    <row r="4" spans="1:10" x14ac:dyDescent="0.25">
      <c r="A4" t="s">
        <v>2</v>
      </c>
      <c r="B4" t="s">
        <v>5</v>
      </c>
      <c r="C4">
        <v>4.5</v>
      </c>
      <c r="D4" t="s">
        <v>22</v>
      </c>
      <c r="E4" s="1"/>
      <c r="F4" s="10">
        <v>0.11</v>
      </c>
      <c r="G4">
        <v>16</v>
      </c>
      <c r="H4">
        <v>10</v>
      </c>
      <c r="I4">
        <v>25</v>
      </c>
      <c r="J4" s="9">
        <f>I4*H4</f>
        <v>250</v>
      </c>
    </row>
    <row r="5" spans="1:10" ht="30" x14ac:dyDescent="0.25">
      <c r="A5" t="s">
        <v>6</v>
      </c>
      <c r="B5" s="1" t="s">
        <v>29</v>
      </c>
      <c r="C5">
        <v>30</v>
      </c>
      <c r="D5" s="1" t="s">
        <v>21</v>
      </c>
      <c r="E5" s="1" t="s">
        <v>28</v>
      </c>
      <c r="F5" s="10">
        <v>0.11</v>
      </c>
      <c r="G5">
        <v>14</v>
      </c>
      <c r="H5">
        <v>15</v>
      </c>
      <c r="I5">
        <v>25</v>
      </c>
      <c r="J5" s="9">
        <f t="shared" ref="J5:J8" si="0">I5*H5</f>
        <v>375</v>
      </c>
    </row>
    <row r="6" spans="1:10" ht="60" x14ac:dyDescent="0.25">
      <c r="A6" t="s">
        <v>7</v>
      </c>
      <c r="B6" t="s">
        <v>25</v>
      </c>
      <c r="C6">
        <f>AVERAGE(F4:F8)</f>
        <v>0.33799999999999997</v>
      </c>
      <c r="D6" s="1" t="s">
        <v>17</v>
      </c>
      <c r="E6" s="3" t="s">
        <v>18</v>
      </c>
      <c r="F6" s="10">
        <v>0.11</v>
      </c>
      <c r="G6">
        <v>14</v>
      </c>
      <c r="H6">
        <v>20</v>
      </c>
      <c r="I6">
        <v>25</v>
      </c>
      <c r="J6" s="9">
        <f t="shared" si="0"/>
        <v>500</v>
      </c>
    </row>
    <row r="7" spans="1:10" x14ac:dyDescent="0.25">
      <c r="A7" t="s">
        <v>8</v>
      </c>
      <c r="B7" t="s">
        <v>24</v>
      </c>
      <c r="C7">
        <v>11.21</v>
      </c>
      <c r="D7" t="s">
        <v>23</v>
      </c>
      <c r="E7" s="1"/>
      <c r="F7" s="10">
        <v>0.68</v>
      </c>
      <c r="G7">
        <v>12</v>
      </c>
      <c r="H7">
        <v>25</v>
      </c>
      <c r="I7">
        <v>25</v>
      </c>
      <c r="J7" s="9">
        <f t="shared" si="0"/>
        <v>625</v>
      </c>
    </row>
    <row r="8" spans="1:10" ht="45" x14ac:dyDescent="0.25">
      <c r="A8" t="s">
        <v>9</v>
      </c>
      <c r="B8" t="s">
        <v>25</v>
      </c>
      <c r="C8">
        <v>4.3</v>
      </c>
      <c r="D8" s="1" t="s">
        <v>19</v>
      </c>
      <c r="E8" s="3" t="s">
        <v>10</v>
      </c>
      <c r="F8" s="11">
        <v>0.68</v>
      </c>
      <c r="G8" s="2">
        <v>10</v>
      </c>
      <c r="H8" s="2">
        <v>30</v>
      </c>
      <c r="I8" s="2">
        <v>25</v>
      </c>
      <c r="J8" s="12">
        <f t="shared" si="0"/>
        <v>750</v>
      </c>
    </row>
    <row r="9" spans="1:10" x14ac:dyDescent="0.25">
      <c r="A9" s="2"/>
      <c r="B9" s="2"/>
      <c r="C9" s="2"/>
      <c r="D9" s="2"/>
      <c r="E9" s="2"/>
      <c r="F9" s="1"/>
    </row>
    <row r="10" spans="1:10" x14ac:dyDescent="0.25">
      <c r="A10" t="s">
        <v>26</v>
      </c>
      <c r="B10" t="s">
        <v>31</v>
      </c>
      <c r="C10">
        <f>2*3.14159*(89/2)</f>
        <v>279.60150999999996</v>
      </c>
      <c r="D10" s="1" t="s">
        <v>27</v>
      </c>
    </row>
    <row r="11" spans="1:10" x14ac:dyDescent="0.25">
      <c r="A11" t="s">
        <v>41</v>
      </c>
      <c r="B11" t="s">
        <v>43</v>
      </c>
      <c r="C11">
        <f>C10/1000</f>
        <v>0.27960150999999994</v>
      </c>
    </row>
    <row r="12" spans="1:10" x14ac:dyDescent="0.25">
      <c r="A12" t="s">
        <v>49</v>
      </c>
      <c r="B12" t="s">
        <v>50</v>
      </c>
      <c r="C12">
        <v>11.1</v>
      </c>
      <c r="D12" s="1" t="s">
        <v>53</v>
      </c>
    </row>
    <row r="13" spans="1:10" x14ac:dyDescent="0.25">
      <c r="A13" t="s">
        <v>51</v>
      </c>
      <c r="B13" t="s">
        <v>52</v>
      </c>
      <c r="C13">
        <v>30</v>
      </c>
    </row>
    <row r="14" spans="1:10" x14ac:dyDescent="0.25">
      <c r="A14" t="s">
        <v>15</v>
      </c>
      <c r="B14" t="s">
        <v>42</v>
      </c>
      <c r="C14" s="4">
        <v>1000</v>
      </c>
      <c r="E14" t="s">
        <v>56</v>
      </c>
    </row>
    <row r="15" spans="1:10" x14ac:dyDescent="0.25">
      <c r="A15" t="s">
        <v>47</v>
      </c>
      <c r="B15" t="s">
        <v>48</v>
      </c>
      <c r="C15">
        <f>(C12)^2/C14</f>
        <v>0.12321</v>
      </c>
      <c r="D15" t="s">
        <v>55</v>
      </c>
    </row>
    <row r="16" spans="1:10" x14ac:dyDescent="0.25">
      <c r="A16" t="s">
        <v>40</v>
      </c>
      <c r="B16" t="s">
        <v>54</v>
      </c>
      <c r="C16">
        <v>1.04E-6</v>
      </c>
    </row>
    <row r="17" spans="1:4" x14ac:dyDescent="0.25">
      <c r="A17" t="s">
        <v>44</v>
      </c>
      <c r="B17" t="s">
        <v>45</v>
      </c>
      <c r="C17">
        <f>((C11*C16))/C15</f>
        <v>2.3600809220030837E-6</v>
      </c>
    </row>
    <row r="18" spans="1:4" x14ac:dyDescent="0.25">
      <c r="A18" t="s">
        <v>30</v>
      </c>
      <c r="B18" t="s">
        <v>46</v>
      </c>
      <c r="C18">
        <f>C17*C11</f>
        <v>6.5988218951425435E-7</v>
      </c>
    </row>
    <row r="19" spans="1:4" x14ac:dyDescent="0.25">
      <c r="A19" t="s">
        <v>66</v>
      </c>
      <c r="B19" t="s">
        <v>32</v>
      </c>
      <c r="C19">
        <f>C18*8400</f>
        <v>5.5430103919197364E-3</v>
      </c>
    </row>
    <row r="20" spans="1:4" x14ac:dyDescent="0.25">
      <c r="A20" t="s">
        <v>33</v>
      </c>
      <c r="B20" t="s">
        <v>34</v>
      </c>
      <c r="C20">
        <f>C19*C5</f>
        <v>0.1662903117575921</v>
      </c>
    </row>
    <row r="22" spans="1:4" x14ac:dyDescent="0.25">
      <c r="A22" t="s">
        <v>57</v>
      </c>
      <c r="B22" t="s">
        <v>45</v>
      </c>
      <c r="C22">
        <f>(3.14159*(0.089/2)^2)</f>
        <v>6.2211335974999993E-3</v>
      </c>
      <c r="D22" t="s">
        <v>58</v>
      </c>
    </row>
    <row r="23" spans="1:4" x14ac:dyDescent="0.25">
      <c r="A23" t="s">
        <v>59</v>
      </c>
      <c r="B23" t="s">
        <v>43</v>
      </c>
      <c r="C23">
        <v>0.01</v>
      </c>
    </row>
    <row r="24" spans="1:4" x14ac:dyDescent="0.25">
      <c r="A24" t="s">
        <v>60</v>
      </c>
      <c r="B24" t="s">
        <v>46</v>
      </c>
      <c r="C24">
        <f>C23*C22</f>
        <v>6.2211335974999996E-5</v>
      </c>
    </row>
    <row r="25" spans="1:4" x14ac:dyDescent="0.25">
      <c r="A25" t="s">
        <v>61</v>
      </c>
      <c r="B25" t="s">
        <v>62</v>
      </c>
      <c r="C25">
        <v>2.7</v>
      </c>
    </row>
    <row r="26" spans="1:4" x14ac:dyDescent="0.25">
      <c r="A26" t="s">
        <v>63</v>
      </c>
      <c r="B26" t="s">
        <v>64</v>
      </c>
      <c r="C26">
        <f>C25*1000</f>
        <v>2700</v>
      </c>
    </row>
    <row r="27" spans="1:4" x14ac:dyDescent="0.25">
      <c r="A27" t="s">
        <v>65</v>
      </c>
      <c r="B27" t="s">
        <v>67</v>
      </c>
      <c r="C27">
        <f>C24*C26</f>
        <v>0.16797060713249998</v>
      </c>
    </row>
    <row r="28" spans="1:4" x14ac:dyDescent="0.25">
      <c r="A28" t="s">
        <v>68</v>
      </c>
      <c r="B28" t="s">
        <v>34</v>
      </c>
      <c r="C28">
        <f>C27*4.5</f>
        <v>0.75586773209624991</v>
      </c>
    </row>
    <row r="30" spans="1:4" x14ac:dyDescent="0.25">
      <c r="A30" t="s">
        <v>35</v>
      </c>
      <c r="B30" t="s">
        <v>34</v>
      </c>
      <c r="C30">
        <f>4*C6</f>
        <v>1.3519999999999999</v>
      </c>
      <c r="D30" t="s">
        <v>69</v>
      </c>
    </row>
    <row r="32" spans="1:4" x14ac:dyDescent="0.25">
      <c r="A32" t="s">
        <v>36</v>
      </c>
      <c r="B32" t="s">
        <v>32</v>
      </c>
      <c r="C32">
        <v>0.2</v>
      </c>
    </row>
    <row r="33" spans="1:3" x14ac:dyDescent="0.25">
      <c r="A33" t="s">
        <v>37</v>
      </c>
      <c r="B33" t="s">
        <v>34</v>
      </c>
      <c r="C33">
        <f>C32*C7</f>
        <v>2.2420000000000004</v>
      </c>
    </row>
    <row r="34" spans="1:3" x14ac:dyDescent="0.25">
      <c r="A34" t="s">
        <v>38</v>
      </c>
      <c r="B34" t="s">
        <v>34</v>
      </c>
      <c r="C34">
        <f>1*C8</f>
        <v>4.3</v>
      </c>
    </row>
    <row r="37" spans="1:3" x14ac:dyDescent="0.25">
      <c r="A37" t="s">
        <v>39</v>
      </c>
      <c r="B37" t="s">
        <v>34</v>
      </c>
      <c r="C37">
        <f>C34+C33+C30+C28+C20</f>
        <v>8.8161580438538429</v>
      </c>
    </row>
    <row r="38" spans="1:3" x14ac:dyDescent="0.25">
      <c r="A38" t="s">
        <v>70</v>
      </c>
      <c r="B38" t="s">
        <v>34</v>
      </c>
      <c r="C38" s="13">
        <f>C20/C37</f>
        <v>1.8861993050762159E-2</v>
      </c>
    </row>
  </sheetData>
  <hyperlinks>
    <hyperlink ref="E6" r:id="rId1" display="https://www.digikey.com/en/products/detail/molex/1718250100/4839811" xr:uid="{67B2BF06-F697-4D25-A48E-1A1DAEE102CB}"/>
    <hyperlink ref="E8" r:id="rId2" xr:uid="{F4C78DAA-B65A-41C2-8A9F-9C779B2D66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Rafael J</dc:creator>
  <cp:lastModifiedBy>Garcia, Rafael J</cp:lastModifiedBy>
  <dcterms:created xsi:type="dcterms:W3CDTF">2025-10-30T01:33:02Z</dcterms:created>
  <dcterms:modified xsi:type="dcterms:W3CDTF">2025-10-30T12:46:50Z</dcterms:modified>
</cp:coreProperties>
</file>