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le\OneDrive\Desktop\"/>
    </mc:Choice>
  </mc:AlternateContent>
  <xr:revisionPtr revIDLastSave="0" documentId="8_{C3CF17EE-D9CE-47CE-98A8-5D139DCDB952}" xr6:coauthVersionLast="47" xr6:coauthVersionMax="47" xr10:uidLastSave="{00000000-0000-0000-0000-000000000000}"/>
  <bookViews>
    <workbookView xWindow="2055" yWindow="1590" windowWidth="21600" windowHeight="11385" xr2:uid="{578EB27F-83EA-453F-BC26-89220B5A2EFB}"/>
  </bookViews>
  <sheets>
    <sheet name="Backprop_MarwinAlejo_2020202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1" i="1" l="1"/>
  <c r="AC11" i="1" s="1"/>
  <c r="AA7" i="1"/>
  <c r="T17" i="1"/>
  <c r="T12" i="1"/>
  <c r="T7" i="1"/>
  <c r="M19" i="1"/>
  <c r="M15" i="1"/>
  <c r="M11" i="1"/>
  <c r="M7" i="1"/>
  <c r="Z7" i="1"/>
  <c r="Z11" i="1"/>
  <c r="S17" i="1"/>
  <c r="S12" i="1"/>
  <c r="S7" i="1"/>
  <c r="L19" i="1"/>
  <c r="L15" i="1"/>
  <c r="L11" i="1"/>
  <c r="L7" i="1"/>
  <c r="J19" i="1"/>
  <c r="J15" i="1"/>
  <c r="J11" i="1"/>
  <c r="C9" i="1"/>
  <c r="J7" i="1"/>
  <c r="W8" i="1" l="1"/>
  <c r="V26" i="1" s="1"/>
  <c r="I15" i="1"/>
  <c r="H33" i="1" s="1"/>
  <c r="AC7" i="1"/>
  <c r="P12" i="1" s="1"/>
  <c r="O30" i="1" s="1"/>
  <c r="P16" i="1" l="1"/>
  <c r="O34" i="1" s="1"/>
  <c r="P21" i="1"/>
  <c r="O39" i="1" s="1"/>
  <c r="P19" i="1"/>
  <c r="O37" i="1" s="1"/>
  <c r="I11" i="1"/>
  <c r="H29" i="1" s="1"/>
  <c r="P17" i="1"/>
  <c r="O35" i="1" s="1"/>
  <c r="I8" i="1"/>
  <c r="H26" i="1" s="1"/>
  <c r="I13" i="1"/>
  <c r="H31" i="1" s="1"/>
  <c r="P13" i="1"/>
  <c r="O31" i="1" s="1"/>
  <c r="P14" i="1"/>
  <c r="O32" i="1" s="1"/>
  <c r="I9" i="1"/>
  <c r="H27" i="1" s="1"/>
  <c r="W13" i="1"/>
  <c r="V31" i="1" s="1"/>
  <c r="I7" i="1"/>
  <c r="H25" i="1" s="1"/>
  <c r="I22" i="1"/>
  <c r="H40" i="1" s="1"/>
  <c r="P15" i="1"/>
  <c r="O33" i="1" s="1"/>
  <c r="I19" i="1"/>
  <c r="H37" i="1" s="1"/>
  <c r="I18" i="1"/>
  <c r="H36" i="1" s="1"/>
  <c r="P11" i="1"/>
  <c r="O29" i="1" s="1"/>
  <c r="I17" i="1"/>
  <c r="H35" i="1" s="1"/>
  <c r="P7" i="1"/>
  <c r="O25" i="1" s="1"/>
  <c r="I21" i="1"/>
  <c r="H39" i="1" s="1"/>
  <c r="P8" i="1"/>
  <c r="O26" i="1" s="1"/>
  <c r="W7" i="1"/>
  <c r="V25" i="1" s="1"/>
  <c r="W11" i="1"/>
  <c r="V29" i="1" s="1"/>
  <c r="P10" i="1"/>
  <c r="O28" i="1" s="1"/>
  <c r="W10" i="1"/>
  <c r="V28" i="1" s="1"/>
  <c r="I10" i="1"/>
  <c r="H28" i="1" s="1"/>
  <c r="P20" i="1"/>
  <c r="O38" i="1" s="1"/>
  <c r="I14" i="1"/>
  <c r="H32" i="1" s="1"/>
  <c r="W12" i="1"/>
  <c r="V30" i="1" s="1"/>
  <c r="W14" i="1"/>
  <c r="V32" i="1" s="1"/>
  <c r="I20" i="1"/>
  <c r="H38" i="1" s="1"/>
  <c r="P18" i="1"/>
  <c r="O36" i="1" s="1"/>
  <c r="I16" i="1"/>
  <c r="H34" i="1" s="1"/>
  <c r="I12" i="1"/>
  <c r="H30" i="1" s="1"/>
  <c r="P9" i="1"/>
  <c r="O27" i="1" s="1"/>
  <c r="W9" i="1"/>
  <c r="V27" i="1" s="1"/>
  <c r="Q7" i="1" l="1"/>
  <c r="Q12" i="1"/>
  <c r="X7" i="1"/>
  <c r="Q17" i="1"/>
  <c r="X11" i="1"/>
</calcChain>
</file>

<file path=xl/sharedStrings.xml><?xml version="1.0" encoding="utf-8"?>
<sst xmlns="http://schemas.openxmlformats.org/spreadsheetml/2006/main" count="57" uniqueCount="45">
  <si>
    <t xml:space="preserve"> </t>
  </si>
  <si>
    <t>CS280 BACKPROPAGATION ALGORITHM EXERCISE</t>
  </si>
  <si>
    <t>Instructor: Pros Naval</t>
  </si>
  <si>
    <t>eta (learning rate)</t>
  </si>
  <si>
    <t>Student Copy (Ver20201016)</t>
  </si>
  <si>
    <t>Out_target</t>
  </si>
  <si>
    <t>Error</t>
  </si>
  <si>
    <t>a_L (logistic slope param)</t>
  </si>
  <si>
    <t>Input</t>
  </si>
  <si>
    <t>w_h1</t>
  </si>
  <si>
    <t>Delta_w_h1</t>
  </si>
  <si>
    <t>delta_h1</t>
  </si>
  <si>
    <t>v_h1</t>
  </si>
  <si>
    <t>y_h1</t>
  </si>
  <si>
    <t>w_h2</t>
  </si>
  <si>
    <t>delta_h2</t>
  </si>
  <si>
    <t>v_h2</t>
  </si>
  <si>
    <t>y_h2</t>
  </si>
  <si>
    <t>w_out</t>
  </si>
  <si>
    <t>delta_out</t>
  </si>
  <si>
    <t>v_out</t>
  </si>
  <si>
    <t>out</t>
  </si>
  <si>
    <t>d</t>
  </si>
  <si>
    <t>e</t>
  </si>
  <si>
    <t>v_1</t>
  </si>
  <si>
    <t>v_h2_1</t>
  </si>
  <si>
    <t>v_out_1</t>
  </si>
  <si>
    <t>a (tanh parameter)</t>
  </si>
  <si>
    <t>b (tanh parameter)</t>
  </si>
  <si>
    <t>v_2</t>
  </si>
  <si>
    <t>v_out_2</t>
  </si>
  <si>
    <t>Logistic/Tanh/ReLu: 0/1/2</t>
  </si>
  <si>
    <t>v_h2_2</t>
  </si>
  <si>
    <t xml:space="preserve">  Hidden layer 1</t>
  </si>
  <si>
    <t xml:space="preserve">  Hidden layer 2</t>
  </si>
  <si>
    <t xml:space="preserve">  Output Layer</t>
  </si>
  <si>
    <t>v_3</t>
  </si>
  <si>
    <t>v_h2_3</t>
  </si>
  <si>
    <t>v_4</t>
  </si>
  <si>
    <t>Updated w_h1</t>
  </si>
  <si>
    <t>Updated w_h2</t>
  </si>
  <si>
    <t>Updated w_out</t>
  </si>
  <si>
    <t>Bias</t>
  </si>
  <si>
    <t>Delta_out_with_LR(C4)</t>
  </si>
  <si>
    <t>Delta_w_h2_with_LR(C4)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</si>
</sst>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8CE7DF"/>
        <bgColor indexed="64"/>
      </patternFill>
    </fill>
    <fill>
      <patternFill patternType="solid">
        <fgColor rgb="FFFFDBE4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2">
    <xf numFmtId="0" fontId="0" fillId="0" borderId="0" xfId="0"/>
    <xf numFmtId="0" fontId="1" fillId="4" borderId="0" xfId="1" applyFill="1"/>
    <xf numFmtId="0" fontId="4" fillId="4" borderId="0" xfId="2" applyFont="1" applyFill="1"/>
    <xf numFmtId="0" fontId="4" fillId="0" borderId="0" xfId="0" applyFont="1"/>
    <xf numFmtId="2" fontId="0" fillId="0" borderId="0" xfId="0" applyNumberFormat="1"/>
    <xf numFmtId="0" fontId="4" fillId="3" borderId="0" xfId="2" applyFont="1" applyAlignment="1">
      <alignment horizontal="center"/>
    </xf>
    <xf numFmtId="0" fontId="0" fillId="4" borderId="0" xfId="0" applyFill="1"/>
    <xf numFmtId="0" fontId="4" fillId="3" borderId="0" xfId="2" applyFont="1"/>
    <xf numFmtId="0" fontId="0" fillId="5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2" borderId="0" xfId="1" applyFont="1" applyAlignment="1">
      <alignment horizontal="center"/>
    </xf>
    <xf numFmtId="0" fontId="0" fillId="5" borderId="0" xfId="0" quotePrefix="1" applyFill="1" applyAlignment="1">
      <alignment horizontal="center"/>
    </xf>
    <xf numFmtId="0" fontId="4" fillId="5" borderId="0" xfId="0" applyFont="1" applyFill="1"/>
    <xf numFmtId="0" fontId="5" fillId="5" borderId="0" xfId="0" applyFont="1" applyFill="1" applyProtection="1">
      <protection locked="0"/>
    </xf>
    <xf numFmtId="0" fontId="0" fillId="5" borderId="0" xfId="0" applyFill="1" applyAlignment="1">
      <alignment horizontal="right"/>
    </xf>
    <xf numFmtId="0" fontId="4" fillId="6" borderId="0" xfId="0" applyFont="1" applyFill="1"/>
    <xf numFmtId="0" fontId="5" fillId="6" borderId="0" xfId="0" applyFont="1" applyFill="1" applyProtection="1">
      <protection locked="0"/>
    </xf>
    <xf numFmtId="0" fontId="4" fillId="2" borderId="0" xfId="1" applyFont="1"/>
    <xf numFmtId="0" fontId="5" fillId="2" borderId="0" xfId="1" applyFont="1" applyProtection="1">
      <protection locked="0"/>
    </xf>
    <xf numFmtId="0" fontId="4" fillId="3" borderId="0" xfId="2" applyFont="1" applyProtection="1"/>
    <xf numFmtId="0" fontId="0" fillId="0" borderId="0" xfId="0" applyAlignment="1">
      <alignment horizontal="center"/>
    </xf>
    <xf numFmtId="0" fontId="5" fillId="4" borderId="0" xfId="0" applyFont="1" applyFill="1" applyProtection="1">
      <protection locked="0"/>
    </xf>
    <xf numFmtId="0" fontId="0" fillId="5" borderId="0" xfId="0" applyFill="1"/>
    <xf numFmtId="0" fontId="0" fillId="6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2" borderId="0" xfId="1" applyFont="1" applyAlignment="1">
      <alignment horizontal="center"/>
    </xf>
    <xf numFmtId="0" fontId="3" fillId="4" borderId="0" xfId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5" fillId="6" borderId="0" xfId="0" applyNumberFormat="1" applyFont="1" applyFill="1" applyProtection="1">
      <protection locked="0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4248-02E8-42E0-82D0-639EC721FD7B}">
  <dimension ref="B1:AC40"/>
  <sheetViews>
    <sheetView tabSelected="1" zoomScale="68" zoomScaleNormal="68" zoomScaleSheetLayoutView="50" workbookViewId="0"/>
  </sheetViews>
  <sheetFormatPr defaultRowHeight="15" x14ac:dyDescent="0.25"/>
  <cols>
    <col min="2" max="2" width="25.28515625" bestFit="1" customWidth="1"/>
    <col min="8" max="8" width="12.85546875" bestFit="1" customWidth="1"/>
    <col min="9" max="9" width="16" bestFit="1" customWidth="1"/>
    <col min="12" max="12" width="5.85546875" bestFit="1" customWidth="1"/>
    <col min="13" max="13" width="14.28515625" bestFit="1" customWidth="1"/>
    <col min="15" max="15" width="16.7109375" bestFit="1" customWidth="1"/>
    <col min="16" max="16" width="38.28515625" customWidth="1"/>
    <col min="17" max="17" width="16.7109375" bestFit="1" customWidth="1"/>
    <col min="19" max="19" width="7.7109375" bestFit="1" customWidth="1"/>
    <col min="20" max="20" width="14.28515625" bestFit="1" customWidth="1"/>
    <col min="22" max="22" width="15" bestFit="1" customWidth="1"/>
    <col min="23" max="23" width="23.85546875" bestFit="1" customWidth="1"/>
    <col min="24" max="24" width="10.42578125" bestFit="1" customWidth="1"/>
    <col min="26" max="26" width="15" bestFit="1" customWidth="1"/>
    <col min="27" max="27" width="14.28515625" bestFit="1" customWidth="1"/>
    <col min="29" max="29" width="14.28515625" bestFit="1" customWidth="1"/>
  </cols>
  <sheetData>
    <row r="1" spans="2:29" x14ac:dyDescent="0.25"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2:29" ht="15.75" x14ac:dyDescent="0.25">
      <c r="E2" s="29" t="s">
        <v>1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</row>
    <row r="3" spans="2:29" ht="15.75" x14ac:dyDescent="0.25">
      <c r="E3" s="29" t="s">
        <v>2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</row>
    <row r="4" spans="2:29" ht="15.75" x14ac:dyDescent="0.25">
      <c r="B4" s="2" t="s">
        <v>3</v>
      </c>
      <c r="C4" s="2">
        <v>0.85</v>
      </c>
      <c r="D4" s="3"/>
      <c r="E4" s="30" t="s">
        <v>4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spans="2:29" ht="15.75" x14ac:dyDescent="0.25">
      <c r="H5" s="4" t="s">
        <v>0</v>
      </c>
      <c r="I5" s="4"/>
      <c r="J5" s="4"/>
      <c r="O5" s="4" t="s">
        <v>0</v>
      </c>
      <c r="P5" s="4"/>
      <c r="Q5" s="4"/>
      <c r="AB5" s="5" t="s">
        <v>5</v>
      </c>
      <c r="AC5" s="5" t="s">
        <v>6</v>
      </c>
    </row>
    <row r="6" spans="2:29" ht="15.75" x14ac:dyDescent="0.25">
      <c r="B6" s="6" t="s">
        <v>7</v>
      </c>
      <c r="C6" s="6">
        <v>0.7</v>
      </c>
      <c r="E6" s="5" t="s">
        <v>8</v>
      </c>
      <c r="F6" s="7"/>
      <c r="G6" s="26" t="s">
        <v>9</v>
      </c>
      <c r="H6" s="26"/>
      <c r="I6" s="8" t="s">
        <v>10</v>
      </c>
      <c r="J6" s="8" t="s">
        <v>11</v>
      </c>
      <c r="K6" s="26" t="s">
        <v>12</v>
      </c>
      <c r="L6" s="26"/>
      <c r="M6" s="8" t="s">
        <v>13</v>
      </c>
      <c r="N6" s="27" t="s">
        <v>14</v>
      </c>
      <c r="O6" s="27"/>
      <c r="P6" s="9" t="s">
        <v>44</v>
      </c>
      <c r="Q6" s="10" t="s">
        <v>15</v>
      </c>
      <c r="R6" s="27" t="s">
        <v>16</v>
      </c>
      <c r="S6" s="27"/>
      <c r="T6" s="10" t="s">
        <v>17</v>
      </c>
      <c r="U6" s="28" t="s">
        <v>18</v>
      </c>
      <c r="V6" s="28"/>
      <c r="W6" s="11" t="s">
        <v>43</v>
      </c>
      <c r="X6" s="11" t="s">
        <v>19</v>
      </c>
      <c r="Y6" s="28" t="s">
        <v>20</v>
      </c>
      <c r="Z6" s="28"/>
      <c r="AA6" s="11" t="s">
        <v>21</v>
      </c>
      <c r="AB6" s="5" t="s">
        <v>22</v>
      </c>
      <c r="AC6" s="5" t="s">
        <v>23</v>
      </c>
    </row>
    <row r="7" spans="2:29" ht="15.75" x14ac:dyDescent="0.25">
      <c r="B7" t="s">
        <v>0</v>
      </c>
      <c r="E7" s="5">
        <v>1</v>
      </c>
      <c r="F7" s="7">
        <v>0.4</v>
      </c>
      <c r="G7" s="12">
        <v>10</v>
      </c>
      <c r="H7" s="13">
        <v>-0.7</v>
      </c>
      <c r="I7" s="14">
        <f>$C$4*(PRODUCT(AC7,AA7*(1-AA7),H7,M7*(1-M7),1))</f>
        <v>1.2184715544430609E-2</v>
      </c>
      <c r="J7" s="14">
        <f>$A$1</f>
        <v>0</v>
      </c>
      <c r="K7" s="15" t="s">
        <v>24</v>
      </c>
      <c r="L7" s="14">
        <f>SUMPRODUCT({1,0.4,0.8,-0.7},{-0.7,0.1,0.4,-0.6})</f>
        <v>8.0000000000000127E-2</v>
      </c>
      <c r="M7" s="14">
        <f>IF($C$13=0,1/(1+EXP(-1*$L$7*$C$6)),IF($C$13=1,$C$8*TANH($L$7*$C$9),IF($C$13=2,MAX(0,$L$7),1/(1+EXP(-$L$7)))))</f>
        <v>0.51399634248032722</v>
      </c>
      <c r="N7" s="10">
        <v>10</v>
      </c>
      <c r="O7" s="16">
        <v>-0.7</v>
      </c>
      <c r="P7" s="31">
        <f>C4*((PRODUCT(AC7,AA7*(1-AA7),T7*(1-T7),O7,1)))</f>
        <v>1.1717074635966624E-2</v>
      </c>
      <c r="Q7" s="17">
        <f>SUM(P7:P11)</f>
        <v>1.0204074362030467E-2</v>
      </c>
      <c r="R7" s="10" t="s">
        <v>25</v>
      </c>
      <c r="S7" s="17">
        <f>SUMPRODUCT({1,0.51998934,0.539914885,0.354343694,0.425557483},{-0.7,-0.3,0.8,-0.9,0.4})</f>
        <v>-0.5727512253999999</v>
      </c>
      <c r="T7" s="17">
        <f>IF($C$14=0,1/(1+EXP(-1*$S$7*$C$6)),IF($C$14=1,$C$8*TANH($S$7*$C$9),IF($C$14=2,MAX(0,$S$7),1/(1+EXP(-$S$7)))))</f>
        <v>0.40108991294607738</v>
      </c>
      <c r="U7" s="18">
        <v>10</v>
      </c>
      <c r="V7" s="18">
        <v>-0.6</v>
      </c>
      <c r="W7" s="19">
        <f>$C$4*AC7*(AA7*(1-AA7))*V7*1</f>
        <v>4.1808928656507177E-2</v>
      </c>
      <c r="X7" s="19">
        <f>SUM(W7:W10)</f>
        <v>2.8878171556133737E-3</v>
      </c>
      <c r="Y7" s="11" t="s">
        <v>26</v>
      </c>
      <c r="Z7" s="19">
        <f>SUMPRODUCT({1,0.360602237,0.310966356,0.595286412},{-0.6,0.8,-0.3,0.7})</f>
        <v>1.1892371199999974E-2</v>
      </c>
      <c r="AA7" s="19">
        <f>IF($C$15=0,1/(1+EXP(-1*$Z$7*$C$6)),IF($C$15=1,$C$8*TANH($Z$7*$C$9),IF($C$15=2,MAX(0,$Z$7),1/(1+EXP(-$Z$7)))))</f>
        <v>0.50208115294136224</v>
      </c>
      <c r="AB7" s="20">
        <v>0.83</v>
      </c>
      <c r="AC7" s="7">
        <f>AA7-AB7</f>
        <v>-0.32791884705863772</v>
      </c>
    </row>
    <row r="8" spans="2:29" ht="15.75" x14ac:dyDescent="0.25">
      <c r="B8" s="6" t="s">
        <v>27</v>
      </c>
      <c r="C8" s="6">
        <v>1.716</v>
      </c>
      <c r="E8" s="5">
        <v>2</v>
      </c>
      <c r="F8" s="7">
        <v>0.8</v>
      </c>
      <c r="G8" s="12">
        <v>11</v>
      </c>
      <c r="H8" s="13">
        <v>0.1</v>
      </c>
      <c r="I8" s="14">
        <f>$C$4*PRODUCT(AC7,AA7*(1-AA7),H8,M7*(1-M7),F7)</f>
        <v>-6.9626945968174917E-4</v>
      </c>
      <c r="N8" s="10">
        <v>11</v>
      </c>
      <c r="O8" s="16">
        <v>-0.3</v>
      </c>
      <c r="P8" s="31">
        <f>C4*((PRODUCT(AC7,AA7*(1-AA7),T7*(1-T7),O8,M7)))</f>
        <v>2.5810857889096528E-3</v>
      </c>
      <c r="Q8" s="21"/>
      <c r="R8" s="21"/>
      <c r="U8" s="18">
        <v>11</v>
      </c>
      <c r="V8" s="18">
        <v>0.8</v>
      </c>
      <c r="W8" s="19">
        <f>$C$4*AC11*(AA11*(1-AA11))*V8*T7</f>
        <v>-1.8873377350080617E-2</v>
      </c>
    </row>
    <row r="9" spans="2:29" ht="15.75" x14ac:dyDescent="0.25">
      <c r="B9" s="6" t="s">
        <v>28</v>
      </c>
      <c r="C9" s="6">
        <f>2/3</f>
        <v>0.66666666666666663</v>
      </c>
      <c r="E9" s="5">
        <v>3</v>
      </c>
      <c r="F9" s="7">
        <v>-0.7</v>
      </c>
      <c r="G9" s="12">
        <v>12</v>
      </c>
      <c r="H9" s="13">
        <v>0.4</v>
      </c>
      <c r="I9" s="14">
        <f>$C$4*PRODUCT(AC7,AA7*(1-AA7),H9,M7*(1-M7),F8)</f>
        <v>-5.5701556774539933E-3</v>
      </c>
      <c r="N9" s="10">
        <v>12</v>
      </c>
      <c r="O9" s="16">
        <v>0.8</v>
      </c>
      <c r="P9" s="31">
        <f>C4*((PRODUCT(AC7,AA7*(1-AA7),T7*(1-T7),O9,M11)))</f>
        <v>-7.0700261559765512E-3</v>
      </c>
      <c r="Q9" s="21"/>
      <c r="R9" s="21"/>
      <c r="U9" s="18">
        <v>12</v>
      </c>
      <c r="V9" s="18">
        <v>-0.3</v>
      </c>
      <c r="W9" s="19">
        <f>$C$4*AC7*(AA7*(1-AA7))*V9*T12</f>
        <v>7.6146505712211621E-3</v>
      </c>
    </row>
    <row r="10" spans="2:29" ht="15.75" x14ac:dyDescent="0.25">
      <c r="G10" s="12">
        <v>13</v>
      </c>
      <c r="H10" s="13">
        <v>-0.6</v>
      </c>
      <c r="I10" s="14">
        <f>$C$4*PRODUCT(AC7,AA7*(1-AA7),H10,M7*(1-M7),F9)</f>
        <v>-7.3108293266583649E-3</v>
      </c>
      <c r="N10" s="10">
        <v>13</v>
      </c>
      <c r="O10" s="16">
        <v>-0.9</v>
      </c>
      <c r="P10" s="31">
        <f>C4*((PRODUCT(AC7,AA7*(1-AA7),T7*(1-T7),O10,M15)))</f>
        <v>5.9734496002447693E-3</v>
      </c>
      <c r="Q10" s="21"/>
      <c r="R10" s="21"/>
      <c r="U10" s="18">
        <v>13</v>
      </c>
      <c r="V10" s="18">
        <v>0.7</v>
      </c>
      <c r="W10" s="19">
        <f>$C$4*AC7*(AA7*(1-AA7))*V10*T17</f>
        <v>-2.7662384722034347E-2</v>
      </c>
    </row>
    <row r="11" spans="2:29" ht="15.75" x14ac:dyDescent="0.25">
      <c r="G11" s="12">
        <v>20</v>
      </c>
      <c r="H11" s="13">
        <v>-0.8</v>
      </c>
      <c r="I11" s="14">
        <f>$C$4*(PRODUCT(AC7,AA7*(1-AA7),H11,M11*(1-M11),1))</f>
        <v>1.3892696494359589E-2</v>
      </c>
      <c r="J11" s="14">
        <f>$A$1</f>
        <v>0</v>
      </c>
      <c r="K11" s="15" t="s">
        <v>29</v>
      </c>
      <c r="L11" s="14">
        <f>SUMPRODUCT({1,0.4,0.8,-0.7},{-0.8,0.3,0.7,-0.4})</f>
        <v>0.15999999999999986</v>
      </c>
      <c r="M11" s="14">
        <f>IF($C$13=0,1/(1+EXP(-1*$L$11*$C$6)),IF($C$13=1,$C$8*TANH($L$11*$C$9),IF($C$13=2,MAX(0,$L$11),1/(1+EXP(-$L$11)))))</f>
        <v>0.52797076733557335</v>
      </c>
      <c r="N11" s="10">
        <v>14</v>
      </c>
      <c r="O11" s="16">
        <v>0.4</v>
      </c>
      <c r="P11" s="31">
        <f>C4*((PRODUCT(AC7,AA7*(1-AA7),T7*(1-T7),O11,M19)))</f>
        <v>-2.9975095071140281E-3</v>
      </c>
      <c r="Q11" s="21"/>
      <c r="R11" s="21"/>
      <c r="U11" s="18">
        <v>20</v>
      </c>
      <c r="V11" s="18">
        <v>-0.4</v>
      </c>
      <c r="W11" s="19">
        <f>$C$4*AC7*(AA7*(1-AA7))*V11*1</f>
        <v>2.7872619104338123E-2</v>
      </c>
      <c r="X11" s="19">
        <f>SUM(W11:W14)</f>
        <v>1.5018932922014581E-2</v>
      </c>
      <c r="Y11" s="11" t="s">
        <v>30</v>
      </c>
      <c r="Z11" s="19">
        <f>SUMPRODUCT({1,0.360602237,0.310966356,0.595286412},{-0.4,-0.6,0.7,0.3})</f>
        <v>-0.22009896940000009</v>
      </c>
      <c r="AA11" s="19">
        <f>IF($C$15=0,1/(1+EXP(-1*$Z$11*$C$6)),IF($C$15=1,$C$8*TANH($Z$11*$C$9),IF($C$15=2,MAX(0,$Z$11),1/(1+EXP(-$Z$11)))))</f>
        <v>0.46155869149755507</v>
      </c>
      <c r="AB11" s="20">
        <v>0.74</v>
      </c>
      <c r="AC11" s="7">
        <f>AA11-AB11</f>
        <v>-0.27844130850244492</v>
      </c>
    </row>
    <row r="12" spans="2:29" ht="15.75" x14ac:dyDescent="0.25">
      <c r="B12" s="25" t="s">
        <v>31</v>
      </c>
      <c r="C12" s="25"/>
      <c r="G12" s="8">
        <v>21</v>
      </c>
      <c r="H12" s="13">
        <v>0.3</v>
      </c>
      <c r="I12" s="14">
        <f>$C$4*(PRODUCT(AC7,AA7*(1-AA7),H12,M11*(1-M11),F7))</f>
        <v>-2.083904474153938E-3</v>
      </c>
      <c r="N12" s="10">
        <v>20</v>
      </c>
      <c r="O12" s="16">
        <v>-0.6</v>
      </c>
      <c r="P12" s="31">
        <f>C4*((PRODUCT(AC7,AA7*(1-AA7),T12*(1-T12),O12,1)))</f>
        <v>9.68188290571367E-3</v>
      </c>
      <c r="Q12" s="17">
        <f>SUM(P12:P16)</f>
        <v>1.5750969370657685E-2</v>
      </c>
      <c r="R12" s="10" t="s">
        <v>32</v>
      </c>
      <c r="S12" s="17">
        <f>SUMPRODUCT({1,0.51998934,0.539914885,0.354343694,0.425557483},{-0.6,-0.4,-0.2,0.7,-0.3})</f>
        <v>-0.79560537210000004</v>
      </c>
      <c r="T12" s="17">
        <f>IF($C$14=0,1/(1+EXP(-1*$S$12*$C$6)),IF($C$14=1,$C$8*TANH($S$12*$C$9),IF($C$14=2,MAX(0,$S$12),1/(1+EXP(-$S$12)))))</f>
        <v>0.36425954052931758</v>
      </c>
      <c r="U12" s="18">
        <v>21</v>
      </c>
      <c r="V12" s="18">
        <v>-0.6</v>
      </c>
      <c r="W12" s="19">
        <f>$C$4*AC7*(AA7*(1-AA7))*V12*T7</f>
        <v>1.6769139555207223E-2</v>
      </c>
    </row>
    <row r="13" spans="2:29" ht="15.75" x14ac:dyDescent="0.25">
      <c r="B13" s="6" t="s">
        <v>33</v>
      </c>
      <c r="C13" s="22">
        <v>0</v>
      </c>
      <c r="G13" s="8">
        <v>22</v>
      </c>
      <c r="H13" s="13">
        <v>0.7</v>
      </c>
      <c r="I13" s="14">
        <f>$C$4*(PRODUCT(AC7,AA7*(1-AA7),H13,M11*(1-M11),F8))</f>
        <v>-9.7248875460517123E-3</v>
      </c>
      <c r="N13" s="10">
        <v>21</v>
      </c>
      <c r="O13" s="16">
        <v>-0.4</v>
      </c>
      <c r="P13" s="31">
        <f>C4*((PRODUCT(AC7,AA7*(1-AA7),T12*(1-T12),O13,M7)))</f>
        <v>3.3176349345730863E-3</v>
      </c>
      <c r="Q13" s="21"/>
      <c r="R13" s="21"/>
      <c r="U13" s="18">
        <v>22</v>
      </c>
      <c r="V13" s="18">
        <v>0.7</v>
      </c>
      <c r="W13" s="19">
        <f>$C$4*AC7*(AA7*(1-AA7))*V13*T12</f>
        <v>-1.7767517999516043E-2</v>
      </c>
    </row>
    <row r="14" spans="2:29" ht="15.75" x14ac:dyDescent="0.25">
      <c r="B14" s="6" t="s">
        <v>34</v>
      </c>
      <c r="C14" s="22">
        <v>0</v>
      </c>
      <c r="G14" s="8">
        <v>23</v>
      </c>
      <c r="H14" s="13">
        <v>-0.4</v>
      </c>
      <c r="I14" s="14">
        <f>$C$4*(PRODUCT(AC7,AA7*(1-AA7),H14,M11*(1-M11),F9))</f>
        <v>-4.8624437730258553E-3</v>
      </c>
      <c r="N14" s="10">
        <v>22</v>
      </c>
      <c r="O14" s="16">
        <v>-0.2</v>
      </c>
      <c r="P14" s="31">
        <f>C4*((PRODUCT(AC7,AA7*(1-AA7),T12*(1-T12),O14,M11)))</f>
        <v>1.7039170489942723E-3</v>
      </c>
      <c r="Q14" s="21"/>
      <c r="R14" s="21"/>
      <c r="U14" s="18">
        <v>23</v>
      </c>
      <c r="V14" s="18">
        <v>0.3</v>
      </c>
      <c r="W14" s="19">
        <f>$C$4*AC7*(AA7*(1-AA7))*V14*T17</f>
        <v>-1.1855307738014721E-2</v>
      </c>
    </row>
    <row r="15" spans="2:29" ht="15.75" x14ac:dyDescent="0.25">
      <c r="B15" s="6" t="s">
        <v>35</v>
      </c>
      <c r="C15" s="22">
        <v>0</v>
      </c>
      <c r="G15" s="8">
        <v>30</v>
      </c>
      <c r="H15" s="13">
        <v>-0.9</v>
      </c>
      <c r="I15" s="14">
        <f>$C$4*(PRODUCT(AC11,AA11*(1-AA11),H15,M15*(1-M15),1))</f>
        <v>1.2667390653139522E-2</v>
      </c>
      <c r="J15" s="14">
        <f>$A$1</f>
        <v>0</v>
      </c>
      <c r="K15" s="15" t="s">
        <v>36</v>
      </c>
      <c r="L15" s="14">
        <f>SUMPRODUCT({1,0.4,0.8,-0.7},{-0.9,-0.9,0.3,-0.6})</f>
        <v>-0.60000000000000009</v>
      </c>
      <c r="M15" s="14">
        <f>IF($C$13=0,1/(1+EXP(-1*$L$15*$C$6)),IF($C$13=1,$C$8*TANH($L$15*$C$9),IF($C$13=2,MAX(0,$L$15),1/(1+EXP(-$L$15)))))</f>
        <v>0.39651675013527371</v>
      </c>
      <c r="N15" s="10">
        <v>23</v>
      </c>
      <c r="O15" s="16">
        <v>0.7</v>
      </c>
      <c r="P15" s="31">
        <f>C4*((PRODUCT(AC7,AA7*(1-AA7),T12*(1-T12),O15,M15))/4)</f>
        <v>-1.1197167172811214E-3</v>
      </c>
      <c r="Q15" s="21"/>
      <c r="R15" s="21"/>
    </row>
    <row r="16" spans="2:29" ht="15.75" x14ac:dyDescent="0.25">
      <c r="G16" s="8">
        <v>31</v>
      </c>
      <c r="H16" s="13">
        <v>-0.9</v>
      </c>
      <c r="I16" s="14">
        <f>$C$4*(PRODUCT(AC7,AA7*(1-AA7),H16,M15*(1-M15),F7))</f>
        <v>6.0027056517447126E-3</v>
      </c>
      <c r="N16" s="10">
        <v>24</v>
      </c>
      <c r="O16" s="16">
        <v>-0.3</v>
      </c>
      <c r="P16" s="31">
        <f>C4*((PRODUCT(AC7,AA7*(1-AA7),T12*(1-T12),O16,M19)))</f>
        <v>2.1672511986577793E-3</v>
      </c>
      <c r="Q16" s="21"/>
      <c r="R16" s="21"/>
    </row>
    <row r="17" spans="6:22" ht="15.75" x14ac:dyDescent="0.25">
      <c r="G17" s="8">
        <v>32</v>
      </c>
      <c r="H17" s="13">
        <v>0.3</v>
      </c>
      <c r="I17" s="14">
        <f>$C$4*(PRODUCT(AC7,AA7*(1-AA7),H17,M15*(1-M15),F8))</f>
        <v>-4.0018037678298084E-3</v>
      </c>
      <c r="N17" s="9">
        <v>30</v>
      </c>
      <c r="O17" s="16">
        <v>0.4</v>
      </c>
      <c r="P17" s="31">
        <f>C4*((PRODUCT(AC7,AA7*(1-AA7),T17*(1-T17),O17,1)))</f>
        <v>-6.8425917362075908E-3</v>
      </c>
      <c r="Q17" s="17">
        <f>SUM(P17:P21)</f>
        <v>-7.1663279717805112E-3</v>
      </c>
      <c r="R17" s="10" t="s">
        <v>37</v>
      </c>
      <c r="S17" s="17">
        <f>SUMPRODUCT({1,0.51998934,0.539914885,0.354343694,0.425557483},{0.4,0.4,-0.7,0.8,-0.3})</f>
        <v>0.38586302680000006</v>
      </c>
      <c r="T17" s="17">
        <f>IF($C$14=0,1/(1+EXP(-1*$S$17*$C$6)),IF($C$14=1,$C$8*TANH($S$17*$C$9),IF($C$14=2,MAX(0,$S$17),1/(1+EXP(-$S$17)))))</f>
        <v>0.56711846579065839</v>
      </c>
      <c r="U17" t="s">
        <v>0</v>
      </c>
    </row>
    <row r="18" spans="6:22" ht="15.75" x14ac:dyDescent="0.25">
      <c r="G18" s="8">
        <v>33</v>
      </c>
      <c r="H18" s="13">
        <v>-0.6</v>
      </c>
      <c r="I18" s="14">
        <f>$C$4*(PRODUCT(AC7,AA7*(1-AA7),H18,M15*(1-M15),F9))</f>
        <v>-7.0031565937021647E-3</v>
      </c>
      <c r="N18" s="9">
        <v>31</v>
      </c>
      <c r="O18" s="16">
        <v>0.4</v>
      </c>
      <c r="P18" s="31">
        <f>C4*((PRODUCT(AC7,AA7*(1-AA7),T17*(1-T17),O18,M7)))</f>
        <v>-3.5170671254968139E-3</v>
      </c>
      <c r="Q18" s="21"/>
    </row>
    <row r="19" spans="6:22" ht="15.75" x14ac:dyDescent="0.25">
      <c r="G19" s="8">
        <v>40</v>
      </c>
      <c r="H19" s="13">
        <v>-0.4</v>
      </c>
      <c r="I19" s="14">
        <f>$C$4*(PRODUCT(AC7,AA7*(1-AA7),H19,M19*(1-M19),1))</f>
        <v>6.8918920178570901E-3</v>
      </c>
      <c r="J19" s="14">
        <f>$A$1</f>
        <v>0</v>
      </c>
      <c r="K19" s="15" t="s">
        <v>38</v>
      </c>
      <c r="L19" s="14">
        <f>SUMPRODUCT({1,0.4,0.8,-0.7},{-0.4,-0.8,0.7,0.2})</f>
        <v>-0.30000000000000016</v>
      </c>
      <c r="M19" s="14">
        <f>IF($C$13=0,1/(1+EXP(-1*$L$19*$C$6)),IF($C$13=1,$C$8*TANH($L$19*$C$9),IF($C$13=2,MAX(0,$L$19),1/(1+EXP(-$L$19)))))</f>
        <v>0.4476920904256747</v>
      </c>
      <c r="N19" s="9">
        <v>32</v>
      </c>
      <c r="O19" s="16">
        <v>-0.7</v>
      </c>
      <c r="P19" s="31">
        <f>C4*((PRODUCT(AC7,AA7*(1-AA7),T17*(1-T17),O19,M11)))</f>
        <v>6.3222047166767549E-3</v>
      </c>
      <c r="Q19" s="21"/>
    </row>
    <row r="20" spans="6:22" ht="15.75" x14ac:dyDescent="0.25">
      <c r="G20" s="8">
        <v>41</v>
      </c>
      <c r="H20" s="13">
        <v>-0.8</v>
      </c>
      <c r="I20" s="14">
        <f>$C$4*(PRODUCT(AC7,AA7*(1-AA7),H20,M19*(1-M19),F7))</f>
        <v>5.5135136142856721E-3</v>
      </c>
      <c r="N20" s="9">
        <v>33</v>
      </c>
      <c r="O20" s="16">
        <v>0.8</v>
      </c>
      <c r="P20" s="31">
        <f>C4*((PRODUCT(AC7,AA7*(1-AA7),T17*(1-T17),O20,M15)))</f>
        <v>-5.4264044754870283E-3</v>
      </c>
      <c r="Q20" s="21"/>
    </row>
    <row r="21" spans="6:22" ht="15.75" x14ac:dyDescent="0.25">
      <c r="G21" s="8">
        <v>42</v>
      </c>
      <c r="H21" s="13">
        <v>0.7</v>
      </c>
      <c r="I21" s="14">
        <f>$C$4*(PRODUCT(AC7,AA7*(1-AA7),H21,M19*(1-M19),F8))</f>
        <v>-9.648648824999927E-3</v>
      </c>
      <c r="N21" s="9">
        <v>34</v>
      </c>
      <c r="O21" s="16">
        <v>-0.3</v>
      </c>
      <c r="P21" s="31">
        <f>C4*((PRODUCT(AC7,AA7*(1-AA7),T17*(1-T17),O21,M19)))</f>
        <v>2.297530648734167E-3</v>
      </c>
    </row>
    <row r="22" spans="6:22" ht="15.75" x14ac:dyDescent="0.25">
      <c r="G22" s="8">
        <v>43</v>
      </c>
      <c r="H22" s="13">
        <v>0.2</v>
      </c>
      <c r="I22" s="14">
        <f>$C$4*(PRODUCT(AC7,AA7*(1-AA7),H22,M19*(1-M19),F9))</f>
        <v>2.4121622062499818E-3</v>
      </c>
    </row>
    <row r="24" spans="6:22" ht="15.75" x14ac:dyDescent="0.25">
      <c r="G24" s="26" t="s">
        <v>39</v>
      </c>
      <c r="H24" s="26"/>
      <c r="N24" s="27" t="s">
        <v>40</v>
      </c>
      <c r="O24" s="27"/>
      <c r="U24" s="28" t="s">
        <v>41</v>
      </c>
      <c r="V24" s="28"/>
    </row>
    <row r="25" spans="6:22" ht="15.75" x14ac:dyDescent="0.25">
      <c r="F25" s="8" t="s">
        <v>42</v>
      </c>
      <c r="G25" s="12">
        <v>10</v>
      </c>
      <c r="H25" s="23">
        <f>H7+I7</f>
        <v>-0.68781528445556939</v>
      </c>
      <c r="M25" s="10" t="s">
        <v>42</v>
      </c>
      <c r="N25" s="10">
        <v>10</v>
      </c>
      <c r="O25" s="24">
        <f>O7+P7</f>
        <v>-0.68828292536403335</v>
      </c>
      <c r="T25" s="11" t="s">
        <v>42</v>
      </c>
      <c r="U25" s="18">
        <v>10</v>
      </c>
      <c r="V25" s="18">
        <f>V7+W7</f>
        <v>-0.55819107134349277</v>
      </c>
    </row>
    <row r="26" spans="6:22" ht="15.75" x14ac:dyDescent="0.25">
      <c r="G26" s="12">
        <v>11</v>
      </c>
      <c r="H26" s="23">
        <f>H8-I8</f>
        <v>0.10069626945968176</v>
      </c>
      <c r="N26" s="10">
        <v>11</v>
      </c>
      <c r="O26" s="24">
        <f t="shared" ref="O26:O39" si="0">O8+P8</f>
        <v>-0.29741891421109035</v>
      </c>
      <c r="U26" s="18">
        <v>11</v>
      </c>
      <c r="V26" s="18">
        <f>V8-W8</f>
        <v>0.8188733773500807</v>
      </c>
    </row>
    <row r="27" spans="6:22" ht="15.75" x14ac:dyDescent="0.25">
      <c r="G27" s="12">
        <v>12</v>
      </c>
      <c r="H27" s="23">
        <f>H9-I9</f>
        <v>0.40557015567745403</v>
      </c>
      <c r="N27" s="10">
        <v>12</v>
      </c>
      <c r="O27" s="24">
        <f>O9-P9</f>
        <v>0.80707002615597656</v>
      </c>
      <c r="U27" s="18">
        <v>12</v>
      </c>
      <c r="V27" s="18">
        <f>V9+W9</f>
        <v>-0.29238534942877881</v>
      </c>
    </row>
    <row r="28" spans="6:22" ht="15.75" x14ac:dyDescent="0.25">
      <c r="G28" s="12">
        <v>13</v>
      </c>
      <c r="H28" s="23">
        <f t="shared" ref="H28:H40" si="1">H10+I10</f>
        <v>-0.60731082932665836</v>
      </c>
      <c r="N28" s="10">
        <v>13</v>
      </c>
      <c r="O28" s="24">
        <f t="shared" si="0"/>
        <v>-0.8940265503997552</v>
      </c>
      <c r="U28" s="18">
        <v>13</v>
      </c>
      <c r="V28" s="18">
        <f t="shared" ref="V28" si="2">V10-W10</f>
        <v>0.72766238472203426</v>
      </c>
    </row>
    <row r="29" spans="6:22" ht="15.75" x14ac:dyDescent="0.25">
      <c r="F29" s="8" t="s">
        <v>42</v>
      </c>
      <c r="G29" s="12">
        <v>20</v>
      </c>
      <c r="H29" s="23">
        <f>H11-I11</f>
        <v>-0.81389269649435958</v>
      </c>
      <c r="N29" s="10">
        <v>14</v>
      </c>
      <c r="O29" s="24">
        <f>O11-P11</f>
        <v>0.40299750950711405</v>
      </c>
      <c r="T29" s="11" t="s">
        <v>42</v>
      </c>
      <c r="U29" s="18">
        <v>20</v>
      </c>
      <c r="V29" s="18">
        <f>V11+W11</f>
        <v>-0.37212738089566189</v>
      </c>
    </row>
    <row r="30" spans="6:22" ht="15.75" x14ac:dyDescent="0.25">
      <c r="G30" s="8">
        <v>21</v>
      </c>
      <c r="H30" s="23">
        <f t="shared" si="1"/>
        <v>0.29791609552584603</v>
      </c>
      <c r="M30" s="10" t="s">
        <v>42</v>
      </c>
      <c r="N30" s="10">
        <v>20</v>
      </c>
      <c r="O30" s="24">
        <f t="shared" si="0"/>
        <v>-0.59031811709428628</v>
      </c>
      <c r="U30" s="18">
        <v>21</v>
      </c>
      <c r="V30" s="18">
        <f>V12+W12</f>
        <v>-0.58323086044479278</v>
      </c>
    </row>
    <row r="31" spans="6:22" ht="15.75" x14ac:dyDescent="0.25">
      <c r="G31" s="8">
        <v>22</v>
      </c>
      <c r="H31" s="23">
        <f t="shared" si="1"/>
        <v>0.69027511245394824</v>
      </c>
      <c r="N31" s="10">
        <v>21</v>
      </c>
      <c r="O31" s="24">
        <f t="shared" si="0"/>
        <v>-0.39668236506542692</v>
      </c>
      <c r="U31" s="18">
        <v>22</v>
      </c>
      <c r="V31" s="18">
        <f>V13-W13</f>
        <v>0.71776751799951599</v>
      </c>
    </row>
    <row r="32" spans="6:22" ht="15.75" x14ac:dyDescent="0.25">
      <c r="G32" s="8">
        <v>23</v>
      </c>
      <c r="H32" s="23">
        <f>H14-I14</f>
        <v>-0.39513755622697416</v>
      </c>
      <c r="N32" s="10">
        <v>22</v>
      </c>
      <c r="O32" s="24">
        <f t="shared" si="0"/>
        <v>-0.19829608295100573</v>
      </c>
      <c r="U32" s="18">
        <v>23</v>
      </c>
      <c r="V32" s="18">
        <f>V14-W14</f>
        <v>0.31185530773801473</v>
      </c>
    </row>
    <row r="33" spans="6:15" x14ac:dyDescent="0.25">
      <c r="F33" s="8" t="s">
        <v>42</v>
      </c>
      <c r="G33" s="8">
        <v>30</v>
      </c>
      <c r="H33" s="23">
        <f t="shared" si="1"/>
        <v>-0.88733260934686053</v>
      </c>
      <c r="N33" s="10">
        <v>23</v>
      </c>
      <c r="O33" s="24">
        <f>O15-P15</f>
        <v>0.70111971671728113</v>
      </c>
    </row>
    <row r="34" spans="6:15" x14ac:dyDescent="0.25">
      <c r="G34" s="8">
        <v>31</v>
      </c>
      <c r="H34" s="23">
        <f>H16+I16</f>
        <v>-0.89399729434825526</v>
      </c>
      <c r="N34" s="10">
        <v>24</v>
      </c>
      <c r="O34" s="24">
        <f t="shared" si="0"/>
        <v>-0.2978327488013422</v>
      </c>
    </row>
    <row r="35" spans="6:15" ht="15.75" x14ac:dyDescent="0.25">
      <c r="G35" s="8">
        <v>32</v>
      </c>
      <c r="H35" s="23">
        <f>H17-I17</f>
        <v>0.30400180376782981</v>
      </c>
      <c r="M35" s="10" t="s">
        <v>42</v>
      </c>
      <c r="N35" s="9">
        <v>30</v>
      </c>
      <c r="O35" s="24">
        <f>O17-P17</f>
        <v>0.40684259173620763</v>
      </c>
    </row>
    <row r="36" spans="6:15" ht="15.75" x14ac:dyDescent="0.25">
      <c r="G36" s="8">
        <v>33</v>
      </c>
      <c r="H36" s="23">
        <f t="shared" si="1"/>
        <v>-0.60700315659370219</v>
      </c>
      <c r="N36" s="9">
        <v>31</v>
      </c>
      <c r="O36" s="24">
        <f>O18-P18</f>
        <v>0.40351706712549684</v>
      </c>
    </row>
    <row r="37" spans="6:15" ht="15.75" x14ac:dyDescent="0.25">
      <c r="F37" s="8" t="s">
        <v>42</v>
      </c>
      <c r="G37" s="8">
        <v>40</v>
      </c>
      <c r="H37" s="23">
        <f>H19-I19</f>
        <v>-0.40689189201785714</v>
      </c>
      <c r="N37" s="9">
        <v>32</v>
      </c>
      <c r="O37" s="24">
        <f t="shared" si="0"/>
        <v>-0.69367779528332318</v>
      </c>
    </row>
    <row r="38" spans="6:15" ht="15.75" x14ac:dyDescent="0.25">
      <c r="G38" s="8">
        <v>41</v>
      </c>
      <c r="H38" s="23">
        <f t="shared" si="1"/>
        <v>-0.7944864863857144</v>
      </c>
      <c r="N38" s="9">
        <v>33</v>
      </c>
      <c r="O38" s="24">
        <f>O20-P20</f>
        <v>0.80542640447548708</v>
      </c>
    </row>
    <row r="39" spans="6:15" ht="15.75" x14ac:dyDescent="0.25">
      <c r="G39" s="8">
        <v>42</v>
      </c>
      <c r="H39" s="23">
        <f t="shared" si="1"/>
        <v>0.69035135117500002</v>
      </c>
      <c r="N39" s="9">
        <v>34</v>
      </c>
      <c r="O39" s="24">
        <f t="shared" si="0"/>
        <v>-0.29770246935126582</v>
      </c>
    </row>
    <row r="40" spans="6:15" x14ac:dyDescent="0.25">
      <c r="G40" s="8">
        <v>43</v>
      </c>
      <c r="H40" s="23">
        <f t="shared" si="1"/>
        <v>0.20241216220625</v>
      </c>
    </row>
  </sheetData>
  <mergeCells count="13">
    <mergeCell ref="B12:C12"/>
    <mergeCell ref="G24:H24"/>
    <mergeCell ref="N24:O24"/>
    <mergeCell ref="U24:V24"/>
    <mergeCell ref="E2:AC2"/>
    <mergeCell ref="E3:AC3"/>
    <mergeCell ref="E4:AC4"/>
    <mergeCell ref="G6:H6"/>
    <mergeCell ref="K6:L6"/>
    <mergeCell ref="N6:O6"/>
    <mergeCell ref="R6:S6"/>
    <mergeCell ref="U6:V6"/>
    <mergeCell ref="Y6:Z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Backprop_MarwinAlejo_202020221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Marwin Alejo</dc:creator>
  <cp:lastModifiedBy>Marwin Alejo</cp:lastModifiedBy>
  <dcterms:created xsi:type="dcterms:W3CDTF">2021-10-21T07:11:51Z</dcterms:created>
  <dcterms:modified xsi:type="dcterms:W3CDTF">2021-10-22T14:31:40Z</dcterms:modified>
</cp:coreProperties>
</file>