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Software\STM32\f_debugCL42T\Doc\ConfigPrj\ExcelCfg\STM32G474RE\"/>
    </mc:Choice>
  </mc:AlternateContent>
  <xr:revisionPtr revIDLastSave="0" documentId="13_ncr:1_{837F6EA8-C6C7-4A7C-962B-E1A27BD99F79}" xr6:coauthVersionLast="47" xr6:coauthVersionMax="47" xr10:uidLastSave="{00000000-0000-0000-0000-000000000000}"/>
  <bookViews>
    <workbookView xWindow="-108" yWindow="-108" windowWidth="23256" windowHeight="12456" xr2:uid="{2AF09063-600F-437A-B138-F66136E922A5}"/>
  </bookViews>
  <sheets>
    <sheet name="General_Info" sheetId="1" r:id="rId1"/>
    <sheet name="FMK_IO" sheetId="2" r:id="rId2"/>
    <sheet name="FMK_TIM" sheetId="3" r:id="rId3"/>
    <sheet name="FMK_CDA" sheetId="4" r:id="rId4"/>
    <sheet name="FMKMAC" sheetId="6" r:id="rId5"/>
    <sheet name="FMKCAN" sheetId="7" r:id="rId6"/>
    <sheet name="FMKSRL" sheetId="8" r:id="rId7"/>
    <sheet name="Feuil1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5" l="1"/>
  <c r="D16" i="5"/>
  <c r="J8" i="5"/>
  <c r="J14" i="5"/>
  <c r="J15" i="5" s="1"/>
  <c r="M31" i="5"/>
  <c r="I61" i="5"/>
  <c r="I33" i="5"/>
  <c r="K33" i="5" s="1"/>
  <c r="L32" i="5"/>
  <c r="K32" i="5"/>
  <c r="M32" i="5" s="1"/>
  <c r="L31" i="5"/>
  <c r="K31" i="5"/>
  <c r="P30" i="5"/>
  <c r="K29" i="5"/>
  <c r="D18" i="5"/>
  <c r="J18" i="5" l="1"/>
  <c r="M9" i="5"/>
  <c r="L13" i="5" s="1"/>
  <c r="L18" i="5" s="1"/>
  <c r="M33" i="5"/>
  <c r="K61" i="5"/>
  <c r="L61" i="5"/>
  <c r="I62" i="5"/>
  <c r="J32" i="5"/>
  <c r="O32" i="5" s="1"/>
  <c r="I34" i="5"/>
  <c r="I35" i="5" s="1"/>
  <c r="L33" i="5"/>
  <c r="J31" i="5"/>
  <c r="O31" i="5" s="1"/>
  <c r="N35" i="5"/>
  <c r="N36" i="5"/>
  <c r="G31" i="5"/>
  <c r="D13" i="5" l="1"/>
  <c r="J33" i="5"/>
  <c r="O33" i="5" s="1"/>
  <c r="N64" i="5"/>
  <c r="M61" i="5"/>
  <c r="J61" i="5" s="1"/>
  <c r="O61" i="5" s="1"/>
  <c r="I63" i="5"/>
  <c r="L62" i="5"/>
  <c r="K62" i="5"/>
  <c r="L34" i="5"/>
  <c r="K34" i="5"/>
  <c r="M34" i="5" s="1"/>
  <c r="I36" i="5"/>
  <c r="K35" i="5"/>
  <c r="M35" i="5" s="1"/>
  <c r="L35" i="5"/>
  <c r="M62" i="5" l="1"/>
  <c r="J62" i="5" s="1"/>
  <c r="O62" i="5" s="1"/>
  <c r="N65" i="5"/>
  <c r="K63" i="5"/>
  <c r="L63" i="5"/>
  <c r="I64" i="5"/>
  <c r="J34" i="5"/>
  <c r="O34" i="5" s="1"/>
  <c r="N37" i="5"/>
  <c r="N38" i="5"/>
  <c r="I37" i="5"/>
  <c r="K36" i="5"/>
  <c r="L36" i="5"/>
  <c r="M36" i="5" l="1"/>
  <c r="I65" i="5"/>
  <c r="K64" i="5"/>
  <c r="L64" i="5"/>
  <c r="N66" i="5"/>
  <c r="M63" i="5"/>
  <c r="J63" i="5" s="1"/>
  <c r="O63" i="5" s="1"/>
  <c r="J35" i="5"/>
  <c r="O35" i="5" s="1"/>
  <c r="J36" i="5"/>
  <c r="O36" i="5" s="1"/>
  <c r="N39" i="5"/>
  <c r="L37" i="5"/>
  <c r="I38" i="5"/>
  <c r="K37" i="5"/>
  <c r="M37" i="5" l="1"/>
  <c r="J37" i="5" s="1"/>
  <c r="O37" i="5" s="1"/>
  <c r="M64" i="5"/>
  <c r="J64" i="5" s="1"/>
  <c r="O64" i="5" s="1"/>
  <c r="N67" i="5"/>
  <c r="K65" i="5"/>
  <c r="L65" i="5"/>
  <c r="I66" i="5"/>
  <c r="N40" i="5"/>
  <c r="L38" i="5"/>
  <c r="I39" i="5"/>
  <c r="K38" i="5"/>
  <c r="M38" i="5" l="1"/>
  <c r="J38" i="5" s="1"/>
  <c r="O38" i="5" s="1"/>
  <c r="K66" i="5"/>
  <c r="L66" i="5"/>
  <c r="I67" i="5"/>
  <c r="N68" i="5"/>
  <c r="M65" i="5"/>
  <c r="J65" i="5" s="1"/>
  <c r="O65" i="5" s="1"/>
  <c r="N41" i="5"/>
  <c r="L39" i="5"/>
  <c r="I40" i="5"/>
  <c r="K39" i="5"/>
  <c r="M39" i="5" l="1"/>
  <c r="J39" i="5" s="1"/>
  <c r="O39" i="5" s="1"/>
  <c r="N69" i="5"/>
  <c r="M66" i="5"/>
  <c r="J66" i="5" s="1"/>
  <c r="O66" i="5" s="1"/>
  <c r="I68" i="5"/>
  <c r="K67" i="5"/>
  <c r="L67" i="5"/>
  <c r="N42" i="5"/>
  <c r="L40" i="5"/>
  <c r="I41" i="5"/>
  <c r="K40" i="5"/>
  <c r="M40" i="5" s="1"/>
  <c r="M67" i="5" l="1"/>
  <c r="J67" i="5" s="1"/>
  <c r="O67" i="5" s="1"/>
  <c r="N70" i="5"/>
  <c r="K68" i="5"/>
  <c r="L68" i="5"/>
  <c r="I69" i="5"/>
  <c r="J40" i="5"/>
  <c r="O40" i="5" s="1"/>
  <c r="N43" i="5"/>
  <c r="L41" i="5"/>
  <c r="I42" i="5"/>
  <c r="K41" i="5"/>
  <c r="M41" i="5" l="1"/>
  <c r="J41" i="5" s="1"/>
  <c r="O41" i="5" s="1"/>
  <c r="N71" i="5"/>
  <c r="M68" i="5"/>
  <c r="J68" i="5" s="1"/>
  <c r="O68" i="5" s="1"/>
  <c r="I70" i="5"/>
  <c r="K69" i="5"/>
  <c r="L69" i="5"/>
  <c r="N44" i="5"/>
  <c r="L42" i="5"/>
  <c r="I43" i="5"/>
  <c r="K42" i="5"/>
  <c r="M42" i="5" l="1"/>
  <c r="J42" i="5" s="1"/>
  <c r="O42" i="5" s="1"/>
  <c r="N72" i="5"/>
  <c r="M69" i="5"/>
  <c r="J69" i="5" s="1"/>
  <c r="O69" i="5" s="1"/>
  <c r="K70" i="5"/>
  <c r="L70" i="5"/>
  <c r="I71" i="5"/>
  <c r="N45" i="5"/>
  <c r="K43" i="5"/>
  <c r="L43" i="5"/>
  <c r="I44" i="5"/>
  <c r="M43" i="5" l="1"/>
  <c r="L71" i="5"/>
  <c r="I72" i="5"/>
  <c r="K71" i="5"/>
  <c r="N73" i="5"/>
  <c r="M70" i="5"/>
  <c r="J70" i="5" s="1"/>
  <c r="O70" i="5" s="1"/>
  <c r="J43" i="5"/>
  <c r="O43" i="5" s="1"/>
  <c r="I45" i="5"/>
  <c r="K44" i="5"/>
  <c r="L44" i="5"/>
  <c r="N46" i="5"/>
  <c r="M44" i="5" l="1"/>
  <c r="M71" i="5"/>
  <c r="J71" i="5" s="1"/>
  <c r="O71" i="5" s="1"/>
  <c r="N74" i="5"/>
  <c r="K72" i="5"/>
  <c r="I73" i="5"/>
  <c r="L72" i="5"/>
  <c r="N47" i="5"/>
  <c r="K45" i="5"/>
  <c r="I46" i="5"/>
  <c r="L45" i="5"/>
  <c r="M45" i="5" l="1"/>
  <c r="K73" i="5"/>
  <c r="L73" i="5"/>
  <c r="I74" i="5"/>
  <c r="N75" i="5"/>
  <c r="M72" i="5"/>
  <c r="J72" i="5" s="1"/>
  <c r="O72" i="5" s="1"/>
  <c r="J44" i="5"/>
  <c r="O44" i="5" s="1"/>
  <c r="J45" i="5"/>
  <c r="O45" i="5" s="1"/>
  <c r="I47" i="5"/>
  <c r="L46" i="5"/>
  <c r="K46" i="5"/>
  <c r="M46" i="5" s="1"/>
  <c r="N48" i="5"/>
  <c r="I75" i="5" l="1"/>
  <c r="L74" i="5"/>
  <c r="K74" i="5"/>
  <c r="N76" i="5"/>
  <c r="M73" i="5"/>
  <c r="J73" i="5" s="1"/>
  <c r="O73" i="5" s="1"/>
  <c r="J46" i="5"/>
  <c r="O46" i="5" s="1"/>
  <c r="N49" i="5"/>
  <c r="I48" i="5"/>
  <c r="K47" i="5"/>
  <c r="L47" i="5"/>
  <c r="M47" i="5" l="1"/>
  <c r="M74" i="5"/>
  <c r="J74" i="5" s="1"/>
  <c r="O74" i="5" s="1"/>
  <c r="N77" i="5"/>
  <c r="K75" i="5"/>
  <c r="L75" i="5"/>
  <c r="I76" i="5"/>
  <c r="J47" i="5"/>
  <c r="O47" i="5" s="1"/>
  <c r="N50" i="5"/>
  <c r="I49" i="5"/>
  <c r="K48" i="5"/>
  <c r="L48" i="5"/>
  <c r="M48" i="5" l="1"/>
  <c r="I77" i="5"/>
  <c r="K76" i="5"/>
  <c r="L76" i="5"/>
  <c r="N78" i="5"/>
  <c r="M75" i="5"/>
  <c r="J75" i="5" s="1"/>
  <c r="O75" i="5" s="1"/>
  <c r="J48" i="5"/>
  <c r="O48" i="5" s="1"/>
  <c r="N51" i="5"/>
  <c r="L49" i="5"/>
  <c r="I50" i="5"/>
  <c r="K49" i="5"/>
  <c r="M49" i="5" l="1"/>
  <c r="J49" i="5" s="1"/>
  <c r="O49" i="5" s="1"/>
  <c r="M76" i="5"/>
  <c r="J76" i="5" s="1"/>
  <c r="O76" i="5" s="1"/>
  <c r="N79" i="5"/>
  <c r="K77" i="5"/>
  <c r="L77" i="5"/>
  <c r="I78" i="5"/>
  <c r="N52" i="5"/>
  <c r="L50" i="5"/>
  <c r="I51" i="5"/>
  <c r="K50" i="5"/>
  <c r="M50" i="5" s="1"/>
  <c r="K78" i="5" l="1"/>
  <c r="L78" i="5"/>
  <c r="I79" i="5"/>
  <c r="N80" i="5"/>
  <c r="M77" i="5"/>
  <c r="J77" i="5" s="1"/>
  <c r="O77" i="5" s="1"/>
  <c r="J50" i="5"/>
  <c r="O50" i="5" s="1"/>
  <c r="L51" i="5"/>
  <c r="I52" i="5"/>
  <c r="K51" i="5"/>
  <c r="N53" i="5"/>
  <c r="M51" i="5" l="1"/>
  <c r="I80" i="5"/>
  <c r="L79" i="5"/>
  <c r="K79" i="5"/>
  <c r="N81" i="5"/>
  <c r="M78" i="5"/>
  <c r="J78" i="5" s="1"/>
  <c r="O78" i="5" s="1"/>
  <c r="J51" i="5"/>
  <c r="O51" i="5" s="1"/>
  <c r="N54" i="5"/>
  <c r="I53" i="5"/>
  <c r="K52" i="5"/>
  <c r="L52" i="5"/>
  <c r="M52" i="5" l="1"/>
  <c r="M79" i="5"/>
  <c r="J79" i="5" s="1"/>
  <c r="O79" i="5" s="1"/>
  <c r="N82" i="5"/>
  <c r="K80" i="5"/>
  <c r="L80" i="5"/>
  <c r="I81" i="5"/>
  <c r="J52" i="5"/>
  <c r="O52" i="5" s="1"/>
  <c r="N55" i="5"/>
  <c r="L53" i="5"/>
  <c r="I54" i="5"/>
  <c r="K53" i="5"/>
  <c r="M53" i="5" l="1"/>
  <c r="N83" i="5"/>
  <c r="M80" i="5"/>
  <c r="J80" i="5" s="1"/>
  <c r="O80" i="5" s="1"/>
  <c r="I82" i="5"/>
  <c r="K81" i="5"/>
  <c r="L81" i="5"/>
  <c r="J53" i="5"/>
  <c r="O53" i="5" s="1"/>
  <c r="N56" i="5"/>
  <c r="L54" i="5"/>
  <c r="I55" i="5"/>
  <c r="K54" i="5"/>
  <c r="M54" i="5" s="1"/>
  <c r="N84" i="5" l="1"/>
  <c r="M81" i="5"/>
  <c r="J81" i="5" s="1"/>
  <c r="O81" i="5" s="1"/>
  <c r="K82" i="5"/>
  <c r="L82" i="5"/>
  <c r="I83" i="5"/>
  <c r="J54" i="5"/>
  <c r="O54" i="5" s="1"/>
  <c r="N57" i="5"/>
  <c r="K55" i="5"/>
  <c r="L55" i="5"/>
  <c r="I56" i="5"/>
  <c r="M55" i="5" l="1"/>
  <c r="L83" i="5"/>
  <c r="I84" i="5"/>
  <c r="K83" i="5"/>
  <c r="N85" i="5"/>
  <c r="M82" i="5"/>
  <c r="J82" i="5" s="1"/>
  <c r="O82" i="5" s="1"/>
  <c r="J55" i="5"/>
  <c r="O55" i="5" s="1"/>
  <c r="I57" i="5"/>
  <c r="K56" i="5"/>
  <c r="M56" i="5" s="1"/>
  <c r="L56" i="5"/>
  <c r="N58" i="5"/>
  <c r="M83" i="5" l="1"/>
  <c r="J83" i="5" s="1"/>
  <c r="O83" i="5" s="1"/>
  <c r="N86" i="5"/>
  <c r="K84" i="5"/>
  <c r="L84" i="5"/>
  <c r="I85" i="5"/>
  <c r="J56" i="5"/>
  <c r="O56" i="5" s="1"/>
  <c r="N59" i="5"/>
  <c r="I58" i="5"/>
  <c r="K57" i="5"/>
  <c r="M57" i="5" s="1"/>
  <c r="L57" i="5"/>
  <c r="N87" i="5" l="1"/>
  <c r="M84" i="5"/>
  <c r="J84" i="5" s="1"/>
  <c r="O84" i="5" s="1"/>
  <c r="K85" i="5"/>
  <c r="L85" i="5"/>
  <c r="I86" i="5"/>
  <c r="N60" i="5"/>
  <c r="I59" i="5"/>
  <c r="L58" i="5"/>
  <c r="K58" i="5"/>
  <c r="N61" i="5" l="1"/>
  <c r="M58" i="5"/>
  <c r="N88" i="5"/>
  <c r="M85" i="5"/>
  <c r="J85" i="5" s="1"/>
  <c r="O85" i="5" s="1"/>
  <c r="I87" i="5"/>
  <c r="L86" i="5"/>
  <c r="K86" i="5"/>
  <c r="J57" i="5"/>
  <c r="O57" i="5" s="1"/>
  <c r="I60" i="5"/>
  <c r="K59" i="5"/>
  <c r="L59" i="5"/>
  <c r="N62" i="5" l="1"/>
  <c r="M59" i="5"/>
  <c r="M86" i="5"/>
  <c r="J86" i="5" s="1"/>
  <c r="O86" i="5" s="1"/>
  <c r="N89" i="5"/>
  <c r="K87" i="5"/>
  <c r="L87" i="5"/>
  <c r="I88" i="5"/>
  <c r="J58" i="5"/>
  <c r="O58" i="5" s="1"/>
  <c r="K60" i="5"/>
  <c r="L60" i="5"/>
  <c r="N63" i="5" l="1"/>
  <c r="M60" i="5"/>
  <c r="I89" i="5"/>
  <c r="K88" i="5"/>
  <c r="L88" i="5"/>
  <c r="N90" i="5"/>
  <c r="M87" i="5"/>
  <c r="J87" i="5" s="1"/>
  <c r="O87" i="5" s="1"/>
  <c r="J59" i="5"/>
  <c r="O59" i="5" s="1"/>
  <c r="J60" i="5"/>
  <c r="O60" i="5" s="1"/>
  <c r="M88" i="5" l="1"/>
  <c r="J88" i="5" s="1"/>
  <c r="O88" i="5" s="1"/>
  <c r="N91" i="5"/>
  <c r="K89" i="5"/>
  <c r="L89" i="5"/>
  <c r="I90" i="5"/>
  <c r="K90" i="5" l="1"/>
  <c r="L90" i="5"/>
  <c r="I91" i="5"/>
  <c r="N92" i="5"/>
  <c r="M89" i="5"/>
  <c r="J89" i="5" s="1"/>
  <c r="O89" i="5" s="1"/>
  <c r="I92" i="5" l="1"/>
  <c r="K91" i="5"/>
  <c r="L91" i="5"/>
  <c r="N93" i="5"/>
  <c r="M90" i="5"/>
  <c r="J90" i="5" s="1"/>
  <c r="O90" i="5" s="1"/>
  <c r="M91" i="5" l="1"/>
  <c r="J91" i="5" s="1"/>
  <c r="O91" i="5" s="1"/>
  <c r="N94" i="5"/>
  <c r="K92" i="5"/>
  <c r="L92" i="5"/>
  <c r="I93" i="5"/>
  <c r="I94" i="5" l="1"/>
  <c r="K93" i="5"/>
  <c r="L93" i="5"/>
  <c r="N95" i="5"/>
  <c r="M92" i="5"/>
  <c r="J92" i="5" s="1"/>
  <c r="O92" i="5" s="1"/>
  <c r="N96" i="5" l="1"/>
  <c r="M93" i="5"/>
  <c r="J93" i="5" s="1"/>
  <c r="O93" i="5" s="1"/>
  <c r="K94" i="5"/>
  <c r="L94" i="5"/>
  <c r="I95" i="5"/>
  <c r="L95" i="5" l="1"/>
  <c r="I96" i="5"/>
  <c r="K95" i="5"/>
  <c r="N97" i="5"/>
  <c r="M94" i="5"/>
  <c r="J94" i="5" s="1"/>
  <c r="O94" i="5" s="1"/>
  <c r="M95" i="5" l="1"/>
  <c r="J95" i="5" s="1"/>
  <c r="O95" i="5" s="1"/>
  <c r="N98" i="5"/>
  <c r="K96" i="5"/>
  <c r="L96" i="5"/>
  <c r="I97" i="5"/>
  <c r="N99" i="5" l="1"/>
  <c r="M96" i="5"/>
  <c r="J96" i="5" s="1"/>
  <c r="O96" i="5" s="1"/>
  <c r="K97" i="5"/>
  <c r="L97" i="5"/>
  <c r="I98" i="5"/>
  <c r="I99" i="5" l="1"/>
  <c r="L98" i="5"/>
  <c r="K98" i="5"/>
  <c r="N100" i="5"/>
  <c r="M97" i="5"/>
  <c r="J97" i="5" s="1"/>
  <c r="O97" i="5" s="1"/>
  <c r="M98" i="5" l="1"/>
  <c r="J98" i="5" s="1"/>
  <c r="O98" i="5" s="1"/>
  <c r="N101" i="5"/>
  <c r="K99" i="5"/>
  <c r="L99" i="5"/>
  <c r="I100" i="5"/>
  <c r="I101" i="5" l="1"/>
  <c r="K100" i="5"/>
  <c r="L100" i="5"/>
  <c r="N102" i="5"/>
  <c r="M99" i="5"/>
  <c r="J99" i="5" s="1"/>
  <c r="O99" i="5" s="1"/>
  <c r="M100" i="5" l="1"/>
  <c r="J100" i="5" s="1"/>
  <c r="O100" i="5" s="1"/>
  <c r="N103" i="5"/>
  <c r="K101" i="5"/>
  <c r="L101" i="5"/>
  <c r="I102" i="5"/>
  <c r="K102" i="5" l="1"/>
  <c r="L102" i="5"/>
  <c r="I103" i="5"/>
  <c r="N104" i="5"/>
  <c r="M101" i="5"/>
  <c r="J101" i="5" s="1"/>
  <c r="O101" i="5" s="1"/>
  <c r="I104" i="5" l="1"/>
  <c r="K103" i="5"/>
  <c r="L103" i="5"/>
  <c r="N105" i="5"/>
  <c r="M102" i="5"/>
  <c r="J102" i="5" s="1"/>
  <c r="O102" i="5" s="1"/>
  <c r="N106" i="5" l="1"/>
  <c r="M103" i="5"/>
  <c r="J103" i="5" s="1"/>
  <c r="O103" i="5" s="1"/>
  <c r="K104" i="5"/>
  <c r="L104" i="5"/>
  <c r="I105" i="5"/>
  <c r="N107" i="5" l="1"/>
  <c r="M104" i="5"/>
  <c r="J104" i="5" s="1"/>
  <c r="O104" i="5" s="1"/>
  <c r="I106" i="5"/>
  <c r="L105" i="5"/>
  <c r="K105" i="5"/>
  <c r="K106" i="5" l="1"/>
  <c r="L106" i="5"/>
  <c r="I107" i="5"/>
  <c r="M105" i="5"/>
  <c r="J105" i="5" s="1"/>
  <c r="O105" i="5" s="1"/>
  <c r="N108" i="5"/>
  <c r="L107" i="5" l="1"/>
  <c r="I108" i="5"/>
  <c r="K107" i="5"/>
  <c r="N109" i="5"/>
  <c r="M106" i="5"/>
  <c r="J106" i="5" s="1"/>
  <c r="O106" i="5" s="1"/>
  <c r="M107" i="5" l="1"/>
  <c r="J107" i="5" s="1"/>
  <c r="O107" i="5" s="1"/>
  <c r="N110" i="5"/>
  <c r="K108" i="5"/>
  <c r="L108" i="5"/>
  <c r="I109" i="5"/>
  <c r="K109" i="5" l="1"/>
  <c r="L109" i="5"/>
  <c r="I110" i="5"/>
  <c r="N111" i="5"/>
  <c r="M108" i="5"/>
  <c r="J108" i="5" s="1"/>
  <c r="O108" i="5" s="1"/>
  <c r="I111" i="5" l="1"/>
  <c r="K110" i="5"/>
  <c r="L110" i="5"/>
  <c r="N112" i="5"/>
  <c r="M109" i="5"/>
  <c r="J109" i="5" s="1"/>
  <c r="O109" i="5" s="1"/>
  <c r="M110" i="5" l="1"/>
  <c r="J110" i="5" s="1"/>
  <c r="O110" i="5" s="1"/>
  <c r="N113" i="5"/>
  <c r="K111" i="5"/>
  <c r="L111" i="5"/>
  <c r="I112" i="5"/>
  <c r="N114" i="5" l="1"/>
  <c r="M111" i="5"/>
  <c r="J111" i="5" s="1"/>
  <c r="O111" i="5" s="1"/>
  <c r="I113" i="5"/>
  <c r="K112" i="5"/>
  <c r="L112" i="5"/>
  <c r="M112" i="5" l="1"/>
  <c r="J112" i="5" s="1"/>
  <c r="O112" i="5" s="1"/>
  <c r="N115" i="5"/>
  <c r="K113" i="5"/>
  <c r="L113" i="5"/>
  <c r="I114" i="5"/>
  <c r="K114" i="5" l="1"/>
  <c r="L114" i="5"/>
  <c r="I115" i="5"/>
  <c r="N116" i="5"/>
  <c r="M113" i="5"/>
  <c r="J113" i="5" s="1"/>
  <c r="O113" i="5" s="1"/>
  <c r="I116" i="5" l="1"/>
  <c r="K115" i="5"/>
  <c r="L115" i="5"/>
  <c r="N117" i="5"/>
  <c r="M114" i="5"/>
  <c r="J114" i="5" s="1"/>
  <c r="O114" i="5" s="1"/>
  <c r="N118" i="5" l="1"/>
  <c r="M115" i="5"/>
  <c r="J115" i="5" s="1"/>
  <c r="O115" i="5" s="1"/>
  <c r="K116" i="5"/>
  <c r="L116" i="5"/>
  <c r="I117" i="5"/>
  <c r="I118" i="5" l="1"/>
  <c r="L117" i="5"/>
  <c r="K117" i="5"/>
  <c r="N119" i="5"/>
  <c r="M116" i="5"/>
  <c r="J116" i="5" s="1"/>
  <c r="O116" i="5" s="1"/>
  <c r="M117" i="5" l="1"/>
  <c r="J117" i="5" s="1"/>
  <c r="O117" i="5" s="1"/>
  <c r="N120" i="5"/>
  <c r="K118" i="5"/>
  <c r="L118" i="5"/>
  <c r="I119" i="5"/>
  <c r="L119" i="5" l="1"/>
  <c r="I120" i="5"/>
  <c r="K119" i="5"/>
  <c r="N121" i="5"/>
  <c r="M118" i="5"/>
  <c r="J118" i="5" s="1"/>
  <c r="O118" i="5" s="1"/>
  <c r="M119" i="5" l="1"/>
  <c r="J119" i="5" s="1"/>
  <c r="O119" i="5" s="1"/>
  <c r="N122" i="5"/>
  <c r="K120" i="5"/>
  <c r="I121" i="5"/>
  <c r="L120" i="5"/>
  <c r="K121" i="5" l="1"/>
  <c r="L121" i="5"/>
  <c r="I122" i="5"/>
  <c r="N123" i="5"/>
  <c r="M120" i="5"/>
  <c r="J120" i="5" s="1"/>
  <c r="O120" i="5" s="1"/>
  <c r="I123" i="5" l="1"/>
  <c r="K122" i="5"/>
  <c r="L122" i="5"/>
  <c r="N124" i="5"/>
  <c r="M121" i="5"/>
  <c r="J121" i="5" s="1"/>
  <c r="O121" i="5" s="1"/>
  <c r="M122" i="5" l="1"/>
  <c r="J122" i="5" s="1"/>
  <c r="O122" i="5" s="1"/>
  <c r="N125" i="5"/>
  <c r="K123" i="5"/>
  <c r="L123" i="5"/>
  <c r="I124" i="5"/>
  <c r="N126" i="5" l="1"/>
  <c r="M123" i="5"/>
  <c r="J123" i="5" s="1"/>
  <c r="O123" i="5" s="1"/>
  <c r="I125" i="5"/>
  <c r="K124" i="5"/>
  <c r="L124" i="5"/>
  <c r="M124" i="5" l="1"/>
  <c r="J124" i="5" s="1"/>
  <c r="O124" i="5" s="1"/>
  <c r="N127" i="5"/>
  <c r="K125" i="5"/>
  <c r="L125" i="5"/>
  <c r="I126" i="5"/>
  <c r="K126" i="5" l="1"/>
  <c r="L126" i="5"/>
  <c r="I127" i="5"/>
  <c r="N128" i="5"/>
  <c r="M125" i="5"/>
  <c r="J125" i="5" s="1"/>
  <c r="O125" i="5" s="1"/>
  <c r="I128" i="5" l="1"/>
  <c r="K127" i="5"/>
  <c r="L127" i="5"/>
  <c r="N129" i="5"/>
  <c r="M126" i="5"/>
  <c r="J126" i="5" s="1"/>
  <c r="O126" i="5" s="1"/>
  <c r="M127" i="5" l="1"/>
  <c r="J127" i="5" s="1"/>
  <c r="O127" i="5" s="1"/>
  <c r="N130" i="5"/>
  <c r="K128" i="5"/>
  <c r="L128" i="5"/>
  <c r="I129" i="5"/>
  <c r="I130" i="5" l="1"/>
  <c r="L129" i="5"/>
  <c r="K129" i="5"/>
  <c r="N131" i="5"/>
  <c r="M128" i="5"/>
  <c r="J128" i="5" s="1"/>
  <c r="O128" i="5" s="1"/>
  <c r="N132" i="5" l="1"/>
  <c r="M129" i="5"/>
  <c r="J129" i="5" s="1"/>
  <c r="O129" i="5" s="1"/>
  <c r="K130" i="5"/>
  <c r="L130" i="5"/>
  <c r="I131" i="5"/>
  <c r="N133" i="5" l="1"/>
  <c r="M130" i="5"/>
  <c r="J130" i="5" s="1"/>
  <c r="O130" i="5" s="1"/>
  <c r="L131" i="5"/>
  <c r="I132" i="5"/>
  <c r="K131" i="5"/>
  <c r="M131" i="5" l="1"/>
  <c r="J131" i="5" s="1"/>
  <c r="O131" i="5" s="1"/>
  <c r="N134" i="5"/>
  <c r="K132" i="5"/>
  <c r="L132" i="5"/>
  <c r="I133" i="5"/>
  <c r="N135" i="5" l="1"/>
  <c r="M132" i="5"/>
  <c r="J132" i="5" s="1"/>
  <c r="O132" i="5" s="1"/>
  <c r="K133" i="5"/>
  <c r="L133" i="5"/>
  <c r="I134" i="5"/>
  <c r="I135" i="5" l="1"/>
  <c r="K134" i="5"/>
  <c r="L134" i="5"/>
  <c r="N136" i="5"/>
  <c r="M133" i="5"/>
  <c r="J133" i="5" s="1"/>
  <c r="O133" i="5" s="1"/>
  <c r="M134" i="5" l="1"/>
  <c r="J134" i="5" s="1"/>
  <c r="O134" i="5" s="1"/>
  <c r="N137" i="5"/>
  <c r="K135" i="5"/>
  <c r="L135" i="5"/>
  <c r="I136" i="5"/>
  <c r="N138" i="5" l="1"/>
  <c r="M135" i="5"/>
  <c r="J135" i="5" s="1"/>
  <c r="O135" i="5" s="1"/>
  <c r="I137" i="5"/>
  <c r="K136" i="5"/>
  <c r="L136" i="5"/>
  <c r="K137" i="5" l="1"/>
  <c r="L137" i="5"/>
  <c r="I138" i="5"/>
  <c r="M136" i="5"/>
  <c r="J136" i="5" s="1"/>
  <c r="O136" i="5" s="1"/>
  <c r="N139" i="5"/>
  <c r="K138" i="5" l="1"/>
  <c r="L138" i="5"/>
  <c r="I139" i="5"/>
  <c r="N140" i="5"/>
  <c r="M137" i="5"/>
  <c r="J137" i="5" s="1"/>
  <c r="O137" i="5" s="1"/>
  <c r="I140" i="5" l="1"/>
  <c r="K139" i="5"/>
  <c r="L139" i="5"/>
  <c r="N141" i="5"/>
  <c r="M138" i="5"/>
  <c r="J138" i="5" s="1"/>
  <c r="O138" i="5" s="1"/>
  <c r="N142" i="5" l="1"/>
  <c r="M139" i="5"/>
  <c r="J139" i="5" s="1"/>
  <c r="O139" i="5" s="1"/>
  <c r="K140" i="5"/>
  <c r="L140" i="5"/>
  <c r="I141" i="5"/>
  <c r="N143" i="5" l="1"/>
  <c r="M140" i="5"/>
  <c r="J140" i="5" s="1"/>
  <c r="O140" i="5" s="1"/>
  <c r="I142" i="5"/>
  <c r="L141" i="5"/>
  <c r="K141" i="5"/>
  <c r="M141" i="5" l="1"/>
  <c r="J141" i="5" s="1"/>
  <c r="O141" i="5" s="1"/>
  <c r="N144" i="5"/>
  <c r="K142" i="5"/>
  <c r="L142" i="5"/>
  <c r="I143" i="5"/>
  <c r="N145" i="5" l="1"/>
  <c r="M142" i="5"/>
  <c r="J142" i="5" s="1"/>
  <c r="O142" i="5" s="1"/>
  <c r="L143" i="5"/>
  <c r="I144" i="5"/>
  <c r="K143" i="5"/>
  <c r="M143" i="5" l="1"/>
  <c r="J143" i="5" s="1"/>
  <c r="O143" i="5" s="1"/>
  <c r="N146" i="5"/>
  <c r="K144" i="5"/>
  <c r="L144" i="5"/>
  <c r="I145" i="5"/>
  <c r="K145" i="5" l="1"/>
  <c r="L145" i="5"/>
  <c r="I146" i="5"/>
  <c r="N147" i="5"/>
  <c r="M144" i="5"/>
  <c r="J144" i="5" s="1"/>
  <c r="O144" i="5" s="1"/>
  <c r="I147" i="5" l="1"/>
  <c r="L146" i="5"/>
  <c r="K146" i="5"/>
  <c r="N148" i="5"/>
  <c r="M145" i="5"/>
  <c r="J145" i="5" s="1"/>
  <c r="O145" i="5" s="1"/>
  <c r="M146" i="5" l="1"/>
  <c r="J146" i="5" s="1"/>
  <c r="O146" i="5" s="1"/>
  <c r="N149" i="5"/>
  <c r="K147" i="5"/>
  <c r="L147" i="5"/>
  <c r="I148" i="5"/>
  <c r="N150" i="5" l="1"/>
  <c r="M147" i="5"/>
  <c r="J147" i="5" s="1"/>
  <c r="O147" i="5" s="1"/>
  <c r="I149" i="5"/>
  <c r="K148" i="5"/>
  <c r="L148" i="5"/>
  <c r="M148" i="5" l="1"/>
  <c r="J148" i="5" s="1"/>
  <c r="O148" i="5" s="1"/>
  <c r="N151" i="5"/>
  <c r="K149" i="5"/>
  <c r="L149" i="5"/>
  <c r="I150" i="5"/>
  <c r="N152" i="5" l="1"/>
  <c r="M149" i="5"/>
  <c r="J149" i="5" s="1"/>
  <c r="O149" i="5" s="1"/>
  <c r="K150" i="5"/>
  <c r="L150" i="5"/>
  <c r="I151" i="5"/>
  <c r="I152" i="5" l="1"/>
  <c r="K151" i="5"/>
  <c r="L151" i="5"/>
  <c r="N153" i="5"/>
  <c r="M150" i="5"/>
  <c r="J150" i="5" s="1"/>
  <c r="O150" i="5" s="1"/>
  <c r="N154" i="5" l="1"/>
  <c r="M151" i="5"/>
  <c r="J151" i="5" s="1"/>
  <c r="O151" i="5" s="1"/>
  <c r="K152" i="5"/>
  <c r="L152" i="5"/>
  <c r="I153" i="5"/>
  <c r="I154" i="5" l="1"/>
  <c r="L153" i="5"/>
  <c r="K153" i="5"/>
  <c r="N155" i="5"/>
  <c r="M152" i="5"/>
  <c r="J152" i="5" s="1"/>
  <c r="O152" i="5" s="1"/>
  <c r="M153" i="5" l="1"/>
  <c r="J153" i="5" s="1"/>
  <c r="O153" i="5" s="1"/>
  <c r="N156" i="5"/>
  <c r="K154" i="5"/>
  <c r="L154" i="5"/>
  <c r="I155" i="5"/>
  <c r="L155" i="5" l="1"/>
  <c r="I156" i="5"/>
  <c r="K155" i="5"/>
  <c r="N157" i="5"/>
  <c r="M154" i="5"/>
  <c r="J154" i="5" s="1"/>
  <c r="O154" i="5" s="1"/>
  <c r="M155" i="5" l="1"/>
  <c r="J155" i="5" s="1"/>
  <c r="O155" i="5" s="1"/>
  <c r="N158" i="5"/>
  <c r="K156" i="5"/>
  <c r="I157" i="5"/>
  <c r="L156" i="5"/>
  <c r="K157" i="5" l="1"/>
  <c r="L157" i="5"/>
  <c r="I158" i="5"/>
  <c r="N159" i="5"/>
  <c r="M156" i="5"/>
  <c r="J156" i="5" s="1"/>
  <c r="O156" i="5" s="1"/>
  <c r="I159" i="5" l="1"/>
  <c r="K158" i="5"/>
  <c r="L158" i="5"/>
  <c r="N160" i="5"/>
  <c r="M157" i="5"/>
  <c r="J157" i="5" s="1"/>
  <c r="O157" i="5" s="1"/>
  <c r="M158" i="5" l="1"/>
  <c r="J158" i="5" s="1"/>
  <c r="O158" i="5" s="1"/>
  <c r="N161" i="5"/>
  <c r="K159" i="5"/>
  <c r="L159" i="5"/>
  <c r="I160" i="5"/>
  <c r="N162" i="5" l="1"/>
  <c r="M159" i="5"/>
  <c r="J159" i="5" s="1"/>
  <c r="O159" i="5" s="1"/>
  <c r="I161" i="5"/>
  <c r="K160" i="5"/>
  <c r="L160" i="5"/>
  <c r="M160" i="5" l="1"/>
  <c r="J160" i="5" s="1"/>
  <c r="O160" i="5" s="1"/>
  <c r="N163" i="5"/>
  <c r="K161" i="5"/>
  <c r="L161" i="5"/>
  <c r="I162" i="5"/>
  <c r="K162" i="5" l="1"/>
  <c r="L162" i="5"/>
  <c r="I163" i="5"/>
  <c r="N164" i="5"/>
  <c r="M161" i="5"/>
  <c r="J161" i="5" s="1"/>
  <c r="O161" i="5" s="1"/>
  <c r="I164" i="5" l="1"/>
  <c r="K163" i="5"/>
  <c r="L163" i="5"/>
  <c r="N165" i="5"/>
  <c r="M162" i="5"/>
  <c r="J162" i="5" s="1"/>
  <c r="O162" i="5" s="1"/>
  <c r="M163" i="5" l="1"/>
  <c r="J163" i="5" s="1"/>
  <c r="O163" i="5" s="1"/>
  <c r="N166" i="5"/>
  <c r="K164" i="5"/>
  <c r="L164" i="5"/>
  <c r="I165" i="5"/>
  <c r="I166" i="5" l="1"/>
  <c r="L165" i="5"/>
  <c r="K165" i="5"/>
  <c r="N167" i="5"/>
  <c r="M164" i="5"/>
  <c r="J164" i="5" s="1"/>
  <c r="O164" i="5" s="1"/>
  <c r="N168" i="5" l="1"/>
  <c r="M165" i="5"/>
  <c r="J165" i="5" s="1"/>
  <c r="O165" i="5" s="1"/>
  <c r="K166" i="5"/>
  <c r="L166" i="5"/>
  <c r="I167" i="5"/>
  <c r="L167" i="5" l="1"/>
  <c r="I168" i="5"/>
  <c r="K167" i="5"/>
  <c r="N169" i="5"/>
  <c r="M166" i="5"/>
  <c r="J166" i="5" s="1"/>
  <c r="O166" i="5" s="1"/>
  <c r="M167" i="5" l="1"/>
  <c r="J167" i="5" s="1"/>
  <c r="O167" i="5" s="1"/>
  <c r="N170" i="5"/>
  <c r="K168" i="5"/>
  <c r="L168" i="5"/>
  <c r="I169" i="5"/>
  <c r="N171" i="5" l="1"/>
  <c r="M168" i="5"/>
  <c r="J168" i="5" s="1"/>
  <c r="O168" i="5" s="1"/>
  <c r="K169" i="5"/>
  <c r="L169" i="5"/>
  <c r="I170" i="5"/>
  <c r="N172" i="5" l="1"/>
  <c r="M169" i="5"/>
  <c r="J169" i="5" s="1"/>
  <c r="O169" i="5" s="1"/>
  <c r="I171" i="5"/>
  <c r="K170" i="5"/>
  <c r="L170" i="5"/>
  <c r="K171" i="5" l="1"/>
  <c r="I172" i="5"/>
  <c r="L171" i="5"/>
  <c r="M170" i="5"/>
  <c r="J170" i="5" s="1"/>
  <c r="O170" i="5" s="1"/>
  <c r="N173" i="5"/>
  <c r="I173" i="5" l="1"/>
  <c r="K172" i="5"/>
  <c r="L172" i="5"/>
  <c r="N174" i="5"/>
  <c r="M171" i="5"/>
  <c r="J171" i="5" s="1"/>
  <c r="O171" i="5" s="1"/>
  <c r="M172" i="5" l="1"/>
  <c r="J172" i="5" s="1"/>
  <c r="O172" i="5" s="1"/>
  <c r="N175" i="5"/>
  <c r="L173" i="5"/>
  <c r="I174" i="5"/>
  <c r="K173" i="5"/>
  <c r="M173" i="5" l="1"/>
  <c r="J173" i="5" s="1"/>
  <c r="O173" i="5" s="1"/>
  <c r="N176" i="5"/>
  <c r="K174" i="5"/>
  <c r="L174" i="5"/>
  <c r="I175" i="5"/>
  <c r="I176" i="5" l="1"/>
  <c r="K175" i="5"/>
  <c r="L175" i="5"/>
  <c r="N177" i="5"/>
  <c r="M174" i="5"/>
  <c r="J174" i="5" s="1"/>
  <c r="O174" i="5" s="1"/>
  <c r="M175" i="5" l="1"/>
  <c r="J175" i="5" s="1"/>
  <c r="O175" i="5" s="1"/>
  <c r="N178" i="5"/>
  <c r="L176" i="5"/>
  <c r="K176" i="5"/>
  <c r="I177" i="5"/>
  <c r="L177" i="5" l="1"/>
  <c r="K177" i="5"/>
  <c r="I178" i="5"/>
  <c r="M176" i="5"/>
  <c r="J176" i="5" s="1"/>
  <c r="O176" i="5" s="1"/>
  <c r="N179" i="5"/>
  <c r="N180" i="5" l="1"/>
  <c r="M177" i="5"/>
  <c r="J177" i="5" s="1"/>
  <c r="O177" i="5" s="1"/>
  <c r="K178" i="5"/>
  <c r="L178" i="5"/>
  <c r="I179" i="5"/>
  <c r="L179" i="5" l="1"/>
  <c r="K179" i="5"/>
  <c r="I180" i="5"/>
  <c r="M178" i="5"/>
  <c r="J178" i="5" s="1"/>
  <c r="O178" i="5" s="1"/>
  <c r="N181" i="5"/>
  <c r="K180" i="5" l="1"/>
  <c r="I181" i="5"/>
  <c r="L180" i="5"/>
  <c r="M179" i="5"/>
  <c r="J179" i="5" s="1"/>
  <c r="O179" i="5" s="1"/>
  <c r="N182" i="5"/>
  <c r="K181" i="5" l="1"/>
  <c r="I182" i="5"/>
  <c r="L181" i="5"/>
  <c r="N183" i="5"/>
  <c r="M180" i="5"/>
  <c r="J180" i="5" s="1"/>
  <c r="O180" i="5" s="1"/>
  <c r="I183" i="5" l="1"/>
  <c r="K182" i="5"/>
  <c r="L182" i="5"/>
  <c r="N184" i="5"/>
  <c r="M181" i="5"/>
  <c r="J181" i="5" s="1"/>
  <c r="O181" i="5" s="1"/>
  <c r="M182" i="5" l="1"/>
  <c r="J182" i="5" s="1"/>
  <c r="O182" i="5" s="1"/>
  <c r="N185" i="5"/>
  <c r="K183" i="5"/>
  <c r="I184" i="5"/>
  <c r="L183" i="5"/>
  <c r="N186" i="5" l="1"/>
  <c r="M183" i="5"/>
  <c r="J183" i="5" s="1"/>
  <c r="O183" i="5" s="1"/>
  <c r="I185" i="5"/>
  <c r="K184" i="5"/>
  <c r="L184" i="5"/>
  <c r="M184" i="5" l="1"/>
  <c r="J184" i="5" s="1"/>
  <c r="O184" i="5" s="1"/>
  <c r="N187" i="5"/>
  <c r="L185" i="5"/>
  <c r="I186" i="5"/>
  <c r="K185" i="5"/>
  <c r="M185" i="5" l="1"/>
  <c r="J185" i="5" s="1"/>
  <c r="O185" i="5" s="1"/>
  <c r="N188" i="5"/>
  <c r="K186" i="5"/>
  <c r="L186" i="5"/>
  <c r="I187" i="5"/>
  <c r="I188" i="5" l="1"/>
  <c r="K187" i="5"/>
  <c r="L187" i="5"/>
  <c r="N189" i="5"/>
  <c r="M186" i="5"/>
  <c r="J186" i="5" s="1"/>
  <c r="O186" i="5" s="1"/>
  <c r="M187" i="5" l="1"/>
  <c r="J187" i="5" s="1"/>
  <c r="O187" i="5" s="1"/>
  <c r="N190" i="5"/>
  <c r="L188" i="5"/>
  <c r="K188" i="5"/>
  <c r="I189" i="5"/>
  <c r="M188" i="5" l="1"/>
  <c r="J188" i="5" s="1"/>
  <c r="O188" i="5" s="1"/>
  <c r="N191" i="5"/>
  <c r="L189" i="5"/>
  <c r="I190" i="5"/>
  <c r="K189" i="5"/>
  <c r="N192" i="5" l="1"/>
  <c r="M189" i="5"/>
  <c r="J189" i="5" s="1"/>
  <c r="O189" i="5" s="1"/>
  <c r="K190" i="5"/>
  <c r="L190" i="5"/>
  <c r="I191" i="5"/>
  <c r="M190" i="5" l="1"/>
  <c r="J190" i="5" s="1"/>
  <c r="O190" i="5" s="1"/>
  <c r="N193" i="5"/>
  <c r="L191" i="5"/>
  <c r="K191" i="5"/>
  <c r="I192" i="5"/>
  <c r="M191" i="5" l="1"/>
  <c r="J191" i="5" s="1"/>
  <c r="O191" i="5" s="1"/>
  <c r="N194" i="5"/>
  <c r="K192" i="5"/>
  <c r="I193" i="5"/>
  <c r="L192" i="5"/>
  <c r="I194" i="5" l="1"/>
  <c r="K193" i="5"/>
  <c r="L193" i="5"/>
  <c r="N195" i="5"/>
  <c r="M192" i="5"/>
  <c r="J192" i="5" s="1"/>
  <c r="O192" i="5" s="1"/>
  <c r="M193" i="5" l="1"/>
  <c r="J193" i="5" s="1"/>
  <c r="O193" i="5" s="1"/>
  <c r="N196" i="5"/>
  <c r="K194" i="5"/>
  <c r="L194" i="5"/>
  <c r="I195" i="5"/>
  <c r="K195" i="5" l="1"/>
  <c r="L195" i="5"/>
  <c r="I196" i="5"/>
  <c r="M194" i="5"/>
  <c r="J194" i="5" s="1"/>
  <c r="O194" i="5" s="1"/>
  <c r="N197" i="5"/>
  <c r="I197" i="5" l="1"/>
  <c r="K196" i="5"/>
  <c r="L196" i="5"/>
  <c r="N198" i="5"/>
  <c r="M195" i="5"/>
  <c r="J195" i="5" s="1"/>
  <c r="O195" i="5" s="1"/>
  <c r="M196" i="5" l="1"/>
  <c r="J196" i="5" s="1"/>
  <c r="O196" i="5" s="1"/>
  <c r="N199" i="5"/>
  <c r="L197" i="5"/>
  <c r="I198" i="5"/>
  <c r="K197" i="5"/>
  <c r="K198" i="5" l="1"/>
  <c r="L198" i="5"/>
  <c r="I199" i="5"/>
  <c r="N200" i="5"/>
  <c r="M197" i="5"/>
  <c r="J197" i="5" s="1"/>
  <c r="O197" i="5" s="1"/>
  <c r="I200" i="5" l="1"/>
  <c r="K199" i="5"/>
  <c r="L199" i="5"/>
  <c r="N201" i="5"/>
  <c r="M198" i="5"/>
  <c r="J198" i="5" s="1"/>
  <c r="O198" i="5" s="1"/>
  <c r="M199" i="5" l="1"/>
  <c r="J199" i="5" s="1"/>
  <c r="O199" i="5" s="1"/>
  <c r="N202" i="5"/>
  <c r="L200" i="5"/>
  <c r="K200" i="5"/>
  <c r="I201" i="5"/>
  <c r="L201" i="5" l="1"/>
  <c r="K201" i="5"/>
  <c r="I202" i="5"/>
  <c r="M200" i="5"/>
  <c r="J200" i="5" s="1"/>
  <c r="O200" i="5" s="1"/>
  <c r="N203" i="5"/>
  <c r="I203" i="5" l="1"/>
  <c r="K202" i="5"/>
  <c r="L202" i="5"/>
  <c r="M201" i="5"/>
  <c r="J201" i="5" s="1"/>
  <c r="O201" i="5" s="1"/>
  <c r="N204" i="5"/>
  <c r="M202" i="5" l="1"/>
  <c r="J202" i="5" s="1"/>
  <c r="O202" i="5" s="1"/>
  <c r="N205" i="5"/>
  <c r="L203" i="5"/>
  <c r="K203" i="5"/>
  <c r="I204" i="5"/>
  <c r="K204" i="5" l="1"/>
  <c r="L204" i="5"/>
  <c r="I205" i="5"/>
  <c r="M203" i="5"/>
  <c r="J203" i="5" s="1"/>
  <c r="O203" i="5" s="1"/>
  <c r="N206" i="5"/>
  <c r="I206" i="5" l="1"/>
  <c r="K205" i="5"/>
  <c r="L205" i="5"/>
  <c r="N207" i="5"/>
  <c r="M204" i="5"/>
  <c r="J204" i="5" s="1"/>
  <c r="O204" i="5" s="1"/>
  <c r="M205" i="5" l="1"/>
  <c r="J205" i="5" s="1"/>
  <c r="O205" i="5" s="1"/>
  <c r="N208" i="5"/>
  <c r="K206" i="5"/>
  <c r="I207" i="5"/>
  <c r="L206" i="5"/>
  <c r="M206" i="5" l="1"/>
  <c r="J206" i="5" s="1"/>
  <c r="O206" i="5" s="1"/>
  <c r="N209" i="5"/>
  <c r="L207" i="5"/>
  <c r="I208" i="5"/>
  <c r="K207" i="5"/>
  <c r="M207" i="5" l="1"/>
  <c r="J207" i="5" s="1"/>
  <c r="O207" i="5" s="1"/>
  <c r="N210" i="5"/>
  <c r="K208" i="5"/>
  <c r="I209" i="5"/>
  <c r="L208" i="5"/>
  <c r="K209" i="5" l="1"/>
  <c r="L209" i="5"/>
  <c r="I210" i="5"/>
  <c r="N211" i="5"/>
  <c r="M208" i="5"/>
  <c r="J208" i="5" s="1"/>
  <c r="O208" i="5" s="1"/>
  <c r="I211" i="5" l="1"/>
  <c r="L210" i="5"/>
  <c r="K210" i="5"/>
  <c r="N212" i="5"/>
  <c r="M209" i="5"/>
  <c r="J209" i="5" s="1"/>
  <c r="O209" i="5" s="1"/>
  <c r="M210" i="5" l="1"/>
  <c r="J210" i="5" s="1"/>
  <c r="O210" i="5" s="1"/>
  <c r="N213" i="5"/>
  <c r="K211" i="5"/>
  <c r="L211" i="5"/>
  <c r="I212" i="5"/>
  <c r="I213" i="5" l="1"/>
  <c r="L212" i="5"/>
  <c r="K212" i="5"/>
  <c r="N214" i="5"/>
  <c r="M211" i="5"/>
  <c r="J211" i="5" s="1"/>
  <c r="O211" i="5" s="1"/>
  <c r="N215" i="5" l="1"/>
  <c r="M212" i="5"/>
  <c r="J212" i="5" s="1"/>
  <c r="O212" i="5" s="1"/>
  <c r="K213" i="5"/>
  <c r="L213" i="5"/>
  <c r="I214" i="5"/>
  <c r="L214" i="5" l="1"/>
  <c r="I215" i="5"/>
  <c r="K214" i="5"/>
  <c r="N216" i="5"/>
  <c r="M213" i="5"/>
  <c r="J213" i="5" s="1"/>
  <c r="O213" i="5" s="1"/>
  <c r="M214" i="5" l="1"/>
  <c r="J214" i="5" s="1"/>
  <c r="O214" i="5" s="1"/>
  <c r="N217" i="5"/>
  <c r="K215" i="5"/>
  <c r="I216" i="5"/>
  <c r="L215" i="5"/>
  <c r="K216" i="5" l="1"/>
  <c r="L216" i="5"/>
  <c r="I217" i="5"/>
  <c r="N218" i="5"/>
  <c r="M215" i="5"/>
  <c r="J215" i="5" s="1"/>
  <c r="O215" i="5" s="1"/>
  <c r="I218" i="5" l="1"/>
  <c r="K217" i="5"/>
  <c r="L217" i="5"/>
  <c r="N219" i="5"/>
  <c r="M216" i="5"/>
  <c r="J216" i="5" s="1"/>
  <c r="O216" i="5" s="1"/>
  <c r="M217" i="5" l="1"/>
  <c r="J217" i="5" s="1"/>
  <c r="O217" i="5" s="1"/>
  <c r="N220" i="5"/>
  <c r="K218" i="5"/>
  <c r="L218" i="5"/>
  <c r="I219" i="5"/>
  <c r="L219" i="5" l="1"/>
  <c r="K219" i="5"/>
  <c r="I220" i="5"/>
  <c r="M218" i="5"/>
  <c r="J218" i="5" s="1"/>
  <c r="O218" i="5" s="1"/>
  <c r="N221" i="5"/>
  <c r="K220" i="5" l="1"/>
  <c r="L220" i="5"/>
  <c r="I221" i="5"/>
  <c r="M219" i="5"/>
  <c r="J219" i="5" s="1"/>
  <c r="O219" i="5" s="1"/>
  <c r="N222" i="5"/>
  <c r="K221" i="5" l="1"/>
  <c r="L221" i="5"/>
  <c r="I222" i="5"/>
  <c r="N223" i="5"/>
  <c r="M220" i="5"/>
  <c r="J220" i="5" s="1"/>
  <c r="O220" i="5" s="1"/>
  <c r="I223" i="5" l="1"/>
  <c r="L222" i="5"/>
  <c r="K222" i="5"/>
  <c r="M221" i="5"/>
  <c r="J221" i="5" s="1"/>
  <c r="O221" i="5" s="1"/>
  <c r="N224" i="5"/>
  <c r="N225" i="5" l="1"/>
  <c r="M222" i="5"/>
  <c r="J222" i="5" s="1"/>
  <c r="O222" i="5" s="1"/>
  <c r="K223" i="5"/>
  <c r="L223" i="5"/>
  <c r="I224" i="5"/>
  <c r="I225" i="5" l="1"/>
  <c r="K224" i="5"/>
  <c r="L224" i="5"/>
  <c r="N226" i="5"/>
  <c r="M223" i="5"/>
  <c r="J223" i="5" s="1"/>
  <c r="O223" i="5" s="1"/>
  <c r="N227" i="5" l="1"/>
  <c r="M224" i="5"/>
  <c r="J224" i="5" s="1"/>
  <c r="O224" i="5" s="1"/>
  <c r="L225" i="5"/>
  <c r="K225" i="5"/>
  <c r="I226" i="5"/>
  <c r="I227" i="5" l="1"/>
  <c r="K226" i="5"/>
  <c r="L226" i="5"/>
  <c r="M225" i="5"/>
  <c r="J225" i="5" s="1"/>
  <c r="O225" i="5" s="1"/>
  <c r="N228" i="5"/>
  <c r="M226" i="5" l="1"/>
  <c r="J226" i="5" s="1"/>
  <c r="O226" i="5" s="1"/>
  <c r="N229" i="5"/>
  <c r="I228" i="5"/>
  <c r="K227" i="5"/>
  <c r="L227" i="5"/>
  <c r="K228" i="5" l="1"/>
  <c r="L228" i="5"/>
  <c r="I229" i="5"/>
  <c r="M227" i="5"/>
  <c r="J227" i="5" s="1"/>
  <c r="O227" i="5" s="1"/>
  <c r="N230" i="5"/>
  <c r="I230" i="5" l="1"/>
  <c r="K229" i="5"/>
  <c r="L229" i="5"/>
  <c r="N231" i="5"/>
  <c r="M228" i="5"/>
  <c r="J228" i="5" s="1"/>
  <c r="O228" i="5" s="1"/>
  <c r="N232" i="5" l="1"/>
  <c r="M229" i="5"/>
  <c r="J229" i="5" s="1"/>
  <c r="O229" i="5" s="1"/>
  <c r="I231" i="5"/>
  <c r="K230" i="5"/>
  <c r="L230" i="5"/>
  <c r="I232" i="5" l="1"/>
  <c r="L231" i="5"/>
  <c r="K231" i="5"/>
  <c r="M230" i="5"/>
  <c r="J230" i="5" s="1"/>
  <c r="O230" i="5" s="1"/>
  <c r="N233" i="5"/>
  <c r="N234" i="5" l="1"/>
  <c r="M231" i="5"/>
  <c r="J231" i="5" s="1"/>
  <c r="O231" i="5" s="1"/>
  <c r="K232" i="5"/>
  <c r="I233" i="5"/>
  <c r="L232" i="5"/>
  <c r="N235" i="5" l="1"/>
  <c r="M232" i="5"/>
  <c r="J232" i="5" s="1"/>
  <c r="O232" i="5" s="1"/>
  <c r="L233" i="5"/>
  <c r="I234" i="5"/>
  <c r="K233" i="5"/>
  <c r="M233" i="5" l="1"/>
  <c r="J233" i="5" s="1"/>
  <c r="O233" i="5" s="1"/>
  <c r="N236" i="5"/>
  <c r="K234" i="5"/>
  <c r="L234" i="5"/>
  <c r="I235" i="5"/>
  <c r="M234" i="5" l="1"/>
  <c r="J234" i="5" s="1"/>
  <c r="O234" i="5" s="1"/>
  <c r="N237" i="5"/>
  <c r="K235" i="5"/>
  <c r="I236" i="5"/>
  <c r="L235" i="5"/>
  <c r="I237" i="5" l="1"/>
  <c r="K236" i="5"/>
  <c r="L236" i="5"/>
  <c r="N238" i="5"/>
  <c r="M235" i="5"/>
  <c r="J235" i="5" s="1"/>
  <c r="O235" i="5" s="1"/>
  <c r="M236" i="5" l="1"/>
  <c r="J236" i="5" s="1"/>
  <c r="O236" i="5" s="1"/>
  <c r="N239" i="5"/>
  <c r="I238" i="5"/>
  <c r="K237" i="5"/>
  <c r="L237" i="5"/>
  <c r="M237" i="5" l="1"/>
  <c r="J237" i="5" s="1"/>
  <c r="O237" i="5" s="1"/>
  <c r="N240" i="5"/>
  <c r="K238" i="5"/>
  <c r="L238" i="5"/>
  <c r="I239" i="5"/>
  <c r="I240" i="5" l="1"/>
  <c r="L239" i="5"/>
  <c r="K239" i="5"/>
  <c r="M238" i="5"/>
  <c r="J238" i="5" s="1"/>
  <c r="O238" i="5" s="1"/>
  <c r="N241" i="5"/>
  <c r="M239" i="5" l="1"/>
  <c r="J239" i="5" s="1"/>
  <c r="O239" i="5" s="1"/>
  <c r="N242" i="5"/>
  <c r="K240" i="5"/>
  <c r="L240" i="5"/>
  <c r="I241" i="5"/>
  <c r="I242" i="5" l="1"/>
  <c r="K241" i="5"/>
  <c r="L241" i="5"/>
  <c r="N243" i="5"/>
  <c r="M240" i="5"/>
  <c r="J240" i="5" s="1"/>
  <c r="O240" i="5" s="1"/>
  <c r="N244" i="5" l="1"/>
  <c r="M241" i="5"/>
  <c r="J241" i="5" s="1"/>
  <c r="O241" i="5" s="1"/>
  <c r="K242" i="5"/>
  <c r="L242" i="5"/>
  <c r="I243" i="5"/>
  <c r="L243" i="5" l="1"/>
  <c r="K243" i="5"/>
  <c r="I244" i="5"/>
  <c r="M242" i="5"/>
  <c r="J242" i="5" s="1"/>
  <c r="O242" i="5" s="1"/>
  <c r="N245" i="5"/>
  <c r="K244" i="5" l="1"/>
  <c r="L244" i="5"/>
  <c r="I245" i="5"/>
  <c r="M243" i="5"/>
  <c r="J243" i="5" s="1"/>
  <c r="O243" i="5" s="1"/>
  <c r="N246" i="5"/>
  <c r="L245" i="5" l="1"/>
  <c r="K245" i="5"/>
  <c r="I246" i="5"/>
  <c r="N247" i="5"/>
  <c r="M244" i="5"/>
  <c r="J244" i="5" s="1"/>
  <c r="O244" i="5" s="1"/>
  <c r="K246" i="5" l="1"/>
  <c r="L246" i="5"/>
  <c r="I247" i="5"/>
  <c r="M245" i="5"/>
  <c r="J245" i="5" s="1"/>
  <c r="O245" i="5" s="1"/>
  <c r="N248" i="5"/>
  <c r="K247" i="5" l="1"/>
  <c r="I248" i="5"/>
  <c r="L247" i="5"/>
  <c r="M246" i="5"/>
  <c r="J246" i="5" s="1"/>
  <c r="O246" i="5" s="1"/>
  <c r="N249" i="5"/>
  <c r="N250" i="5" l="1"/>
  <c r="M247" i="5"/>
  <c r="J247" i="5" s="1"/>
  <c r="O247" i="5" s="1"/>
  <c r="I249" i="5"/>
  <c r="K248" i="5"/>
  <c r="L248" i="5"/>
  <c r="M248" i="5" l="1"/>
  <c r="J248" i="5" s="1"/>
  <c r="O248" i="5" s="1"/>
  <c r="N251" i="5"/>
  <c r="I250" i="5"/>
  <c r="L249" i="5"/>
  <c r="K249" i="5"/>
  <c r="N252" i="5" l="1"/>
  <c r="M249" i="5"/>
  <c r="J249" i="5" s="1"/>
  <c r="O249" i="5" s="1"/>
  <c r="K250" i="5"/>
  <c r="L250" i="5"/>
  <c r="I251" i="5"/>
  <c r="K251" i="5" l="1"/>
  <c r="L251" i="5"/>
  <c r="I252" i="5"/>
  <c r="M250" i="5"/>
  <c r="J250" i="5" s="1"/>
  <c r="O250" i="5" s="1"/>
  <c r="N253" i="5"/>
  <c r="K252" i="5" l="1"/>
  <c r="L252" i="5"/>
  <c r="I253" i="5"/>
  <c r="N254" i="5"/>
  <c r="M251" i="5"/>
  <c r="J251" i="5" s="1"/>
  <c r="O251" i="5" s="1"/>
  <c r="I254" i="5" l="1"/>
  <c r="K253" i="5"/>
  <c r="L253" i="5"/>
  <c r="M252" i="5"/>
  <c r="J252" i="5" s="1"/>
  <c r="O252" i="5" s="1"/>
  <c r="M253" i="5" l="1"/>
  <c r="J253" i="5" s="1"/>
  <c r="O253" i="5" s="1"/>
  <c r="L254" i="5"/>
  <c r="K254" i="5"/>
  <c r="M254" i="5" s="1"/>
  <c r="J254" i="5" s="1"/>
  <c r="O254" i="5" s="1"/>
</calcChain>
</file>

<file path=xl/sharedStrings.xml><?xml version="1.0" encoding="utf-8"?>
<sst xmlns="http://schemas.openxmlformats.org/spreadsheetml/2006/main" count="1006" uniqueCount="440">
  <si>
    <t>Colonne1</t>
  </si>
  <si>
    <t>Colonne2</t>
  </si>
  <si>
    <t>Timer_name</t>
  </si>
  <si>
    <t>Number of channels</t>
  </si>
  <si>
    <t>TIMER_1</t>
  </si>
  <si>
    <t>TIMER_3</t>
  </si>
  <si>
    <t>TIMER_15</t>
  </si>
  <si>
    <t>TIMER_16</t>
  </si>
  <si>
    <t>TIMER_17</t>
  </si>
  <si>
    <t>GPIO_Name</t>
  </si>
  <si>
    <t>Number of pin</t>
  </si>
  <si>
    <t>GPIO_A</t>
  </si>
  <si>
    <t>GPIO_B</t>
  </si>
  <si>
    <t>GPIO_C</t>
  </si>
  <si>
    <t>GPIO_D</t>
  </si>
  <si>
    <t>GPIO_F</t>
  </si>
  <si>
    <t>ADC_1</t>
  </si>
  <si>
    <t>ADC_Name</t>
  </si>
  <si>
    <t>number of channel</t>
  </si>
  <si>
    <t>DAC_Name</t>
  </si>
  <si>
    <t>None</t>
  </si>
  <si>
    <t>RCC_ClockName</t>
  </si>
  <si>
    <t>DMA_Name</t>
  </si>
  <si>
    <t>GPIO_name</t>
  </si>
  <si>
    <t>Pin_name</t>
  </si>
  <si>
    <t>PIN_0</t>
  </si>
  <si>
    <t>PIN_1</t>
  </si>
  <si>
    <t>PIN_2</t>
  </si>
  <si>
    <t>PIN_3</t>
  </si>
  <si>
    <t>PIN_4</t>
  </si>
  <si>
    <t>PIN_5</t>
  </si>
  <si>
    <t>PIN_6</t>
  </si>
  <si>
    <t>PIN_7</t>
  </si>
  <si>
    <t>PIN_8</t>
  </si>
  <si>
    <t>PIN_9</t>
  </si>
  <si>
    <t>PIN_10</t>
  </si>
  <si>
    <t>PIN_11</t>
  </si>
  <si>
    <t>Output digital</t>
  </si>
  <si>
    <t>PIN_12</t>
  </si>
  <si>
    <t>PIN_13</t>
  </si>
  <si>
    <t>PIN_14</t>
  </si>
  <si>
    <t>PIN_15</t>
  </si>
  <si>
    <t>alternate function timer</t>
  </si>
  <si>
    <t xml:space="preserve">Timer </t>
  </si>
  <si>
    <t>Timer_channel</t>
  </si>
  <si>
    <t>CHANNEL_1</t>
  </si>
  <si>
    <t>CHANNEL_2</t>
  </si>
  <si>
    <t>GPIO_IRQN</t>
  </si>
  <si>
    <t>ADC_Used</t>
  </si>
  <si>
    <t>Adc_Channel</t>
  </si>
  <si>
    <t>CHANNEL_4</t>
  </si>
  <si>
    <t>Event timer configuration</t>
  </si>
  <si>
    <t>Input Analogic Configuration</t>
  </si>
  <si>
    <t>Input digital Configuration</t>
  </si>
  <si>
    <t>Input Frequence Configuration</t>
  </si>
  <si>
    <t>Input Event Configuration</t>
  </si>
  <si>
    <t>Output PWM Configuration</t>
  </si>
  <si>
    <t>IRQN_name</t>
  </si>
  <si>
    <t xml:space="preserve">Interrupt Prioirty </t>
  </si>
  <si>
    <t>WWDG_IRQn</t>
  </si>
  <si>
    <t>FLASH_IRQn</t>
  </si>
  <si>
    <t>RCC_IRQn</t>
  </si>
  <si>
    <t>DMA1_Channel1_IRQn</t>
  </si>
  <si>
    <t>TIM1_CC_IRQn</t>
  </si>
  <si>
    <t>TIM3_IRQn</t>
  </si>
  <si>
    <t>SPI1_IRQn</t>
  </si>
  <si>
    <t>SPI2_IRQn</t>
  </si>
  <si>
    <t>USART1_IRQn</t>
  </si>
  <si>
    <t>USART2_IRQn</t>
  </si>
  <si>
    <t>MEDIUM</t>
  </si>
  <si>
    <t>SYSCFG</t>
  </si>
  <si>
    <t>TIM1</t>
  </si>
  <si>
    <t>TIM3</t>
  </si>
  <si>
    <t>TIM15</t>
  </si>
  <si>
    <t>TIM16</t>
  </si>
  <si>
    <t>TIM17</t>
  </si>
  <si>
    <t>SPI1</t>
  </si>
  <si>
    <t>SPI2</t>
  </si>
  <si>
    <t>USART1</t>
  </si>
  <si>
    <t>USART2</t>
  </si>
  <si>
    <t>GPIOA</t>
  </si>
  <si>
    <t>GPIOB</t>
  </si>
  <si>
    <t>GPIOC</t>
  </si>
  <si>
    <t>GPIOF</t>
  </si>
  <si>
    <t>CRC</t>
  </si>
  <si>
    <t>DMA1</t>
  </si>
  <si>
    <t>WWDG</t>
  </si>
  <si>
    <t>PWR</t>
  </si>
  <si>
    <t>_NVIC_Piority_Choice</t>
  </si>
  <si>
    <t>LOW</t>
  </si>
  <si>
    <t>HIGH</t>
  </si>
  <si>
    <t>Pin_Choice</t>
  </si>
  <si>
    <t>CHANNEL_3</t>
  </si>
  <si>
    <t>Channel_Choice</t>
  </si>
  <si>
    <t>ADC_CHANNEL_0</t>
  </si>
  <si>
    <t>ADC_CHANNEL_1</t>
  </si>
  <si>
    <t>ADC_CHANNEL_2</t>
  </si>
  <si>
    <t>ADC_CHANNEL_3</t>
  </si>
  <si>
    <t>ADC_CHANNEL_4</t>
  </si>
  <si>
    <t>ADC_CHANNEL_5</t>
  </si>
  <si>
    <t>ADC_CHANNEL_6</t>
  </si>
  <si>
    <t>ADC_CHANNEL_7</t>
  </si>
  <si>
    <t>ADC_CHANNEL_8</t>
  </si>
  <si>
    <t>ADC_CHANNEL_9</t>
  </si>
  <si>
    <t>ADC_CHANNEL_10</t>
  </si>
  <si>
    <t>ADC_CHANNEL_11</t>
  </si>
  <si>
    <t>ADC_CHANNEL_12</t>
  </si>
  <si>
    <t>ADC_CHANNEL_13</t>
  </si>
  <si>
    <t>ADC_CHANNEL_14</t>
  </si>
  <si>
    <t>ADC_CHANNEL_15</t>
  </si>
  <si>
    <t>ADC_CHANNEL_16</t>
  </si>
  <si>
    <t>ADC_CHANNEL_17</t>
  </si>
  <si>
    <t xml:space="preserve"> </t>
  </si>
  <si>
    <t>PC15, PC14, PF0, PF1  are forbidden</t>
  </si>
  <si>
    <t>TS_CAL1</t>
  </si>
  <si>
    <t xml:space="preserve">calibration temperature </t>
  </si>
  <si>
    <t>Put in this array the name and address for calibration for reference tension Vref for each adc</t>
  </si>
  <si>
    <t>Vref Calib</t>
  </si>
  <si>
    <t>Put in this array the name and address for calibration value temperature / battery voltage etc</t>
  </si>
  <si>
    <t>Adc Vref</t>
  </si>
  <si>
    <t>Channel Vref</t>
  </si>
  <si>
    <t>address in hexacecimal</t>
  </si>
  <si>
    <t>address  hexacecimal</t>
  </si>
  <si>
    <t xml:space="preserve">STM32 Processor </t>
  </si>
  <si>
    <t>stm32g4xx</t>
  </si>
  <si>
    <t>PVD_PVM_IRQn</t>
  </si>
  <si>
    <t>RTC_TAMP_LSECSS_IRQn</t>
  </si>
  <si>
    <t>RTC_WKUP_IRQn</t>
  </si>
  <si>
    <t>EXTI0_IRQn</t>
  </si>
  <si>
    <t>EXTI1_IRQn</t>
  </si>
  <si>
    <t>EXTI2_IRQn</t>
  </si>
  <si>
    <t>EXTI3_IRQn</t>
  </si>
  <si>
    <t>EXTI4_IRQn</t>
  </si>
  <si>
    <t>DMA1_Channel2_IRQn</t>
  </si>
  <si>
    <t>DMA1_Channel3_IRQn</t>
  </si>
  <si>
    <t>DMA1_Channel4_IRQn</t>
  </si>
  <si>
    <t>DMA1_Channel5_IRQn</t>
  </si>
  <si>
    <t>DMA1_Channel6_IRQn</t>
  </si>
  <si>
    <t>DMA1_Channel7_IRQn</t>
  </si>
  <si>
    <t>ADC1_2_IRQn</t>
  </si>
  <si>
    <t>USB_HP_IRQn</t>
  </si>
  <si>
    <t>USB_LP_IRQn</t>
  </si>
  <si>
    <t>FDCAN1_IT0_IRQn</t>
  </si>
  <si>
    <t>FDCAN1_IT1_IRQn</t>
  </si>
  <si>
    <t>EXTI9_5_IRQn</t>
  </si>
  <si>
    <t>TIM1_BRK_TIM15_IRQn</t>
  </si>
  <si>
    <t>TIM1_UP_TIM16_IRQn</t>
  </si>
  <si>
    <t>TIM1_TRG_COM_TIM17_IRQn</t>
  </si>
  <si>
    <t>TIM2_IRQn</t>
  </si>
  <si>
    <t>TIM4_IRQn</t>
  </si>
  <si>
    <t>I2C1_EV_IRQn</t>
  </si>
  <si>
    <t>I2C1_ER_IRQn</t>
  </si>
  <si>
    <t>I2C2_EV_IRQn</t>
  </si>
  <si>
    <t>I2C2_ER_IRQn</t>
  </si>
  <si>
    <t>USART3_IRQn</t>
  </si>
  <si>
    <t>EXTI15_10_IRQn</t>
  </si>
  <si>
    <t>RTC_Alarm_IRQn</t>
  </si>
  <si>
    <t>USBWakeUp_IRQn</t>
  </si>
  <si>
    <t>TIM8_BRK_IRQn</t>
  </si>
  <si>
    <t>TIM8_UP_IRQn</t>
  </si>
  <si>
    <t>TIM8_TRG_COM_IRQn</t>
  </si>
  <si>
    <t>TIM8_CC_IRQn</t>
  </si>
  <si>
    <t>ADC3_IRQn</t>
  </si>
  <si>
    <t>FMC_IRQn</t>
  </si>
  <si>
    <t>LPTIM1_IRQn</t>
  </si>
  <si>
    <t>TIM5_IRQn</t>
  </si>
  <si>
    <t>SPI3_IRQn</t>
  </si>
  <si>
    <t>UART4_IRQn</t>
  </si>
  <si>
    <t>UART5_IRQn</t>
  </si>
  <si>
    <t>TIM6_DAC_IRQn</t>
  </si>
  <si>
    <t>TIM7_DAC_IRQn</t>
  </si>
  <si>
    <t>DMA2_Channel1_IRQn</t>
  </si>
  <si>
    <t>DMA2_Channel2_IRQn</t>
  </si>
  <si>
    <t>DMA2_Channel3_IRQn</t>
  </si>
  <si>
    <t>DMA2_Channel4_IRQn</t>
  </si>
  <si>
    <t>DMA2_Channel5_IRQn</t>
  </si>
  <si>
    <t>ADC4_IRQn</t>
  </si>
  <si>
    <t>ADC5_IRQn</t>
  </si>
  <si>
    <t>UCPD1_IRQn</t>
  </si>
  <si>
    <t>COMP1_2_3_IRQn</t>
  </si>
  <si>
    <t>COMP4_5_6_IRQn</t>
  </si>
  <si>
    <t>COMP7_IRQn</t>
  </si>
  <si>
    <t>HRTIM1_Master_IRQn</t>
  </si>
  <si>
    <t>HRTIM1_TIMA_IRQn</t>
  </si>
  <si>
    <t>HRTIM1_TIMB_IRQn</t>
  </si>
  <si>
    <t>HRTIM1_TIMC_IRQn</t>
  </si>
  <si>
    <t>HRTIM1_TIMD_IRQn</t>
  </si>
  <si>
    <t>HRTIM1_TIME_IRQn</t>
  </si>
  <si>
    <t>HRTIM1_FLT_IRQn</t>
  </si>
  <si>
    <t>HRTIM1_TIMF_IRQn</t>
  </si>
  <si>
    <t>CRS_IRQn</t>
  </si>
  <si>
    <t>SAI1_IRQn</t>
  </si>
  <si>
    <t>TIM20_BRK_IRQn</t>
  </si>
  <si>
    <t>TIM20_UP_IRQn</t>
  </si>
  <si>
    <t>TIM20_TRG_COM_IRQn</t>
  </si>
  <si>
    <t>TIM20_CC_IRQn</t>
  </si>
  <si>
    <t>FPU_IRQn</t>
  </si>
  <si>
    <t>I2C4_EV_IRQn</t>
  </si>
  <si>
    <t>I2C4_ER_IRQn</t>
  </si>
  <si>
    <t>SPI4_IRQn</t>
  </si>
  <si>
    <t>FDCAN2_IT0_IRQn</t>
  </si>
  <si>
    <t>FDCAN2_IT1_IRQn</t>
  </si>
  <si>
    <t>FDCAN3_IT0_IRQn</t>
  </si>
  <si>
    <t>FDCAN3_IT1_IRQn</t>
  </si>
  <si>
    <t>RNG_IRQn</t>
  </si>
  <si>
    <t>LPUART1_IRQn</t>
  </si>
  <si>
    <t>I2C3_EV_IRQn</t>
  </si>
  <si>
    <t>I2C3_ER_IRQn</t>
  </si>
  <si>
    <t>DMAMUX_OVR_IRQn</t>
  </si>
  <si>
    <t>QUADSPI_IRQn</t>
  </si>
  <si>
    <t>DMA1_Channel8_IRQn</t>
  </si>
  <si>
    <t>DMA2_Channel6_IRQn</t>
  </si>
  <si>
    <t>DMA2_Channel7_IRQn</t>
  </si>
  <si>
    <t>DMA2_Channel8_IRQn</t>
  </si>
  <si>
    <t>CORDIC_IRQn</t>
  </si>
  <si>
    <t>FMAC_IRQn</t>
  </si>
  <si>
    <t>RNG</t>
  </si>
  <si>
    <t>USB</t>
  </si>
  <si>
    <t>I2C3</t>
  </si>
  <si>
    <t>I2C2</t>
  </si>
  <si>
    <t>USART3</t>
  </si>
  <si>
    <t>SPI3</t>
  </si>
  <si>
    <t>LPTIM1</t>
  </si>
  <si>
    <t>TIM20</t>
  </si>
  <si>
    <t>TIM8</t>
  </si>
  <si>
    <t>TIM7</t>
  </si>
  <si>
    <t>TIM6</t>
  </si>
  <si>
    <t>TIM4</t>
  </si>
  <si>
    <t>TIM2</t>
  </si>
  <si>
    <t>DAC2</t>
  </si>
  <si>
    <t>DAC1</t>
  </si>
  <si>
    <t>DMA2</t>
  </si>
  <si>
    <t>GPIOE</t>
  </si>
  <si>
    <t>GPIOD</t>
  </si>
  <si>
    <t>DMAMUX1</t>
  </si>
  <si>
    <t>CORDIC</t>
  </si>
  <si>
    <t>FMAC</t>
  </si>
  <si>
    <t>FLASH</t>
  </si>
  <si>
    <t>ADC12</t>
  </si>
  <si>
    <t>ADC345</t>
  </si>
  <si>
    <t>DAC3</t>
  </si>
  <si>
    <t>DAC4</t>
  </si>
  <si>
    <t>FMC</t>
  </si>
  <si>
    <t>QSPI</t>
  </si>
  <si>
    <t>TIM5</t>
  </si>
  <si>
    <t>CRS</t>
  </si>
  <si>
    <t>RTCAPB</t>
  </si>
  <si>
    <t>FDCAN</t>
  </si>
  <si>
    <t>UCPD1</t>
  </si>
  <si>
    <t>SPI4</t>
  </si>
  <si>
    <t>SAI1</t>
  </si>
  <si>
    <t>HRTIM1</t>
  </si>
  <si>
    <t>TIMER_2</t>
  </si>
  <si>
    <t>TIMER_4</t>
  </si>
  <si>
    <t>TIMER_6</t>
  </si>
  <si>
    <t>TIMER_7</t>
  </si>
  <si>
    <t>TIMER_8</t>
  </si>
  <si>
    <t>TIMER_20</t>
  </si>
  <si>
    <t>TIMER_5</t>
  </si>
  <si>
    <t>GPIO_E</t>
  </si>
  <si>
    <t>GPIO_G</t>
  </si>
  <si>
    <t>GPIOG</t>
  </si>
  <si>
    <t>ADC_2</t>
  </si>
  <si>
    <t>ADC_3</t>
  </si>
  <si>
    <t>ADC_4</t>
  </si>
  <si>
    <t>ADC_5</t>
  </si>
  <si>
    <t>TS_CAL2</t>
  </si>
  <si>
    <t>0x1FFF75A8</t>
  </si>
  <si>
    <t>0x1FFF75CA</t>
  </si>
  <si>
    <t>0x1FFF75AA</t>
  </si>
  <si>
    <t>Interrupt line associate</t>
  </si>
  <si>
    <t xml:space="preserve">Purpose </t>
  </si>
  <si>
    <t>Timer Purpose</t>
  </si>
  <si>
    <t>PWM/IC/OC/OP</t>
  </si>
  <si>
    <t>EVENT</t>
  </si>
  <si>
    <t>DAC</t>
  </si>
  <si>
    <t>IRQN assoiated</t>
  </si>
  <si>
    <t>Clock Associated</t>
  </si>
  <si>
    <t>UART4</t>
  </si>
  <si>
    <t>UART5</t>
  </si>
  <si>
    <t>Registre</t>
  </si>
  <si>
    <t>ADC</t>
  </si>
  <si>
    <t>Max Clock Frequency (MHz)</t>
  </si>
  <si>
    <t>Reference to AlternateFunction Datasheet</t>
  </si>
  <si>
    <t>GPIO_AF2_TIM3</t>
  </si>
  <si>
    <t>GPIO_AF9_FDCAN1</t>
  </si>
  <si>
    <t>Rx_GPIO_name</t>
  </si>
  <si>
    <t>RxPin_name</t>
  </si>
  <si>
    <t>Tx_Gpio_Name</t>
  </si>
  <si>
    <t>Tx_Pin_Name</t>
  </si>
  <si>
    <t>FDCAN 1</t>
  </si>
  <si>
    <t>FDCAN 3</t>
  </si>
  <si>
    <t>FDCAN 2</t>
  </si>
  <si>
    <t>FDCAnx</t>
  </si>
  <si>
    <t>Clock Src</t>
  </si>
  <si>
    <t>APB1</t>
  </si>
  <si>
    <t>APB2</t>
  </si>
  <si>
    <t xml:space="preserve">Clock Source </t>
  </si>
  <si>
    <t>Clock Soure</t>
  </si>
  <si>
    <t>HSE</t>
  </si>
  <si>
    <t>HSI</t>
  </si>
  <si>
    <t>SYSTEM</t>
  </si>
  <si>
    <t>HCLK1</t>
  </si>
  <si>
    <t>PLLQ</t>
  </si>
  <si>
    <t>PLLP</t>
  </si>
  <si>
    <t>AHB1</t>
  </si>
  <si>
    <t>AHB2</t>
  </si>
  <si>
    <t xml:space="preserve">Prescaler </t>
  </si>
  <si>
    <t>ARR</t>
  </si>
  <si>
    <t>FreqClock (Mhz)</t>
  </si>
  <si>
    <t>FreqPwm (Hz)</t>
  </si>
  <si>
    <t>MaxFreqSupported</t>
  </si>
  <si>
    <t>MaxArr</t>
  </si>
  <si>
    <t xml:space="preserve">CalculatePrescaler </t>
  </si>
  <si>
    <t>NewFreqPwmWithCalculatePrescaler</t>
  </si>
  <si>
    <t>PrecalerPif</t>
  </si>
  <si>
    <t>FreqPwmPrescalerPif</t>
  </si>
  <si>
    <t>ArrRecalculated</t>
  </si>
  <si>
    <t>DeltaPrescaler</t>
  </si>
  <si>
    <t>PWM</t>
  </si>
  <si>
    <t>EVNT</t>
  </si>
  <si>
    <t>periodMs</t>
  </si>
  <si>
    <t>FreqOsc</t>
  </si>
  <si>
    <t>MHz_To_Hz</t>
  </si>
  <si>
    <t>prescaler</t>
  </si>
  <si>
    <t>Freq_Convert</t>
  </si>
  <si>
    <t>Calculate ARR</t>
  </si>
  <si>
    <t xml:space="preserve">BestPrescaler </t>
  </si>
  <si>
    <t>FreqConvert</t>
  </si>
  <si>
    <t xml:space="preserve">Haut_Prescaler </t>
  </si>
  <si>
    <t xml:space="preserve">basPrescaler </t>
  </si>
  <si>
    <t>FrequenceeTheo</t>
  </si>
  <si>
    <t>ADC1</t>
  </si>
  <si>
    <t>DMA_1</t>
  </si>
  <si>
    <t>DMA_2</t>
  </si>
  <si>
    <t>RqstDmaType</t>
  </si>
  <si>
    <t xml:space="preserve">DMA </t>
  </si>
  <si>
    <t>CHANNEL</t>
  </si>
  <si>
    <t>Priority</t>
  </si>
  <si>
    <t>CHANNEL_5</t>
  </si>
  <si>
    <t>UART4_RX</t>
  </si>
  <si>
    <t>UART4_TX</t>
  </si>
  <si>
    <t>USART1_RX</t>
  </si>
  <si>
    <t>CHANNEL_6</t>
  </si>
  <si>
    <t>USART1_TX</t>
  </si>
  <si>
    <t>CHANNEL_7</t>
  </si>
  <si>
    <t>SERIAL CONFIGURATION</t>
  </si>
  <si>
    <t>GPIO_AF7_USART2</t>
  </si>
  <si>
    <t>GPIO_AF5_UART4</t>
  </si>
  <si>
    <t>UART/USART REF</t>
  </si>
  <si>
    <t>TIM1_BRK_TIM15_IRQHandler</t>
  </si>
  <si>
    <t>TIM1_UP_TIM16_IRQHandler</t>
  </si>
  <si>
    <t>TIM1_TRG_COM_TIM17_IRQHandler</t>
  </si>
  <si>
    <t>TIM2_IRQHandler</t>
  </si>
  <si>
    <t>TIM3_IRQHandler</t>
  </si>
  <si>
    <t>TIM4_IRQHandler</t>
  </si>
  <si>
    <t>List IRQN_Handler</t>
  </si>
  <si>
    <t>TIM6_DAC_IRQHandler</t>
  </si>
  <si>
    <t>TIM7_DAC_IRQHandler</t>
  </si>
  <si>
    <t>TIM20_BRK_IRQHandler</t>
  </si>
  <si>
    <t>TIM20_UP_IRQHandler</t>
  </si>
  <si>
    <t>TIM20_TRG_COM_IRQHandler</t>
  </si>
  <si>
    <t>TIM20_CC_IRQHandler</t>
  </si>
  <si>
    <t>check startup_stm32XYYY</t>
  </si>
  <si>
    <t>EXTI0_IRQHandler</t>
  </si>
  <si>
    <t>EXTI1_IRQHandler</t>
  </si>
  <si>
    <t>EXTI2_IRQHandler</t>
  </si>
  <si>
    <t>EXTI3_IRQHandler</t>
  </si>
  <si>
    <t>EXTI4_IRQHandler</t>
  </si>
  <si>
    <t>EXTI9_5_IRQHandler</t>
  </si>
  <si>
    <t>EXTI15_10_IRQHandler</t>
  </si>
  <si>
    <t>ADC1_2_IRQHandler</t>
  </si>
  <si>
    <t>ADC3_IRQHandler</t>
  </si>
  <si>
    <t>ADC4_IRQHandler</t>
  </si>
  <si>
    <t>ADC5_IRQHandler</t>
  </si>
  <si>
    <t>DMA2_Channel1_IRQHandler</t>
  </si>
  <si>
    <t>DMA2_Channel2_IRQHandler</t>
  </si>
  <si>
    <t>DMA2_Channel3_IRQHandler</t>
  </si>
  <si>
    <t>DMA2_Channel4_IRQHandler</t>
  </si>
  <si>
    <t>DMA2_Channel5_IRQHandler</t>
  </si>
  <si>
    <t>DMA1_Channel1_IRQHandler</t>
  </si>
  <si>
    <t>DMA1_Channel2_IRQHandler</t>
  </si>
  <si>
    <t>DMA1_Channel3_IRQHandler</t>
  </si>
  <si>
    <t>DMA1_Channel4_IRQHandler</t>
  </si>
  <si>
    <t>DMA1_Channel5_IRQHandler</t>
  </si>
  <si>
    <t>DMA1_Channel6_IRQHandler</t>
  </si>
  <si>
    <t>DMA1_Channel7_IRQHandler</t>
  </si>
  <si>
    <t>DMA2_Channel6_IRQHandler</t>
  </si>
  <si>
    <t>DMA2_Channel7_IRQHandler</t>
  </si>
  <si>
    <t>DMA2_Channel8_IRQHandler</t>
  </si>
  <si>
    <t>F</t>
  </si>
  <si>
    <t>FDCAN2_IT0_IRQHandler</t>
  </si>
  <si>
    <t>FDCAN2_IT1_IRQHandler</t>
  </si>
  <si>
    <t>FDCAN3_IT0_IRQHandler</t>
  </si>
  <si>
    <t>FDCAN3_IT1_IRQHandler</t>
  </si>
  <si>
    <t>FDCAN1_IT0_IRQHandler</t>
  </si>
  <si>
    <t>FDCAN1_IT1_IRQHandler</t>
  </si>
  <si>
    <t>Timer Associated</t>
  </si>
  <si>
    <t>Adc, Dac associated</t>
  </si>
  <si>
    <t>ADC1,ADC2</t>
  </si>
  <si>
    <t>ADC3</t>
  </si>
  <si>
    <t>ADC4</t>
  </si>
  <si>
    <t>ADC5</t>
  </si>
  <si>
    <t>No</t>
  </si>
  <si>
    <t>Yes</t>
  </si>
  <si>
    <t>Request Periph Cfg</t>
  </si>
  <si>
    <t>USART2_RX</t>
  </si>
  <si>
    <t>USART2_TX</t>
  </si>
  <si>
    <t>RqstType Associated</t>
  </si>
  <si>
    <t>put ',' if two channel in one IRQN Handler</t>
  </si>
  <si>
    <t>ADC2</t>
  </si>
  <si>
    <t>DMAMUX List</t>
  </si>
  <si>
    <t>CAN configuration</t>
  </si>
  <si>
    <t xml:space="preserve">IRQN_Handler </t>
  </si>
  <si>
    <t>List USART/UART</t>
  </si>
  <si>
    <t>USART1_IRQHandler</t>
  </si>
  <si>
    <t>USART2_IRQHandler</t>
  </si>
  <si>
    <t>USART3_IRQHandler</t>
  </si>
  <si>
    <t>UART4_IRQHandler</t>
  </si>
  <si>
    <t>UART5_IRQHandler</t>
  </si>
  <si>
    <t>Rx Buffer Size</t>
  </si>
  <si>
    <t>Tx Buffer Size</t>
  </si>
  <si>
    <t>VREFINT_CAL_1</t>
  </si>
  <si>
    <t>VREFINT_CAL_2</t>
  </si>
  <si>
    <t>VREFINT_CAL_3</t>
  </si>
  <si>
    <t>VREFINT_CAL_4</t>
  </si>
  <si>
    <t>VREFINT_CAL_5</t>
  </si>
  <si>
    <t>GPIO_AF7_USART1</t>
  </si>
  <si>
    <t>GPIO_AF7_USART3</t>
  </si>
  <si>
    <t>GPIO_AF8_UART5</t>
  </si>
  <si>
    <t>GPIO_AF14_UART4</t>
  </si>
  <si>
    <t>TIM8_CH1</t>
  </si>
  <si>
    <t>GPIO_AF2_TIM1</t>
  </si>
  <si>
    <t>GPIO_AF4_TIM8</t>
  </si>
  <si>
    <t>GPIO_AF6_TIM20</t>
  </si>
  <si>
    <t>GPIO_AF2_TIM4</t>
  </si>
  <si>
    <t>TIM8_UP_IRQHandler</t>
  </si>
  <si>
    <t>EXTI2_IRQN</t>
  </si>
  <si>
    <t>EXTI9_5_IRQN</t>
  </si>
  <si>
    <t>JTAG User -&gt; PA14/PA13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</si>
</sst>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72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20" fontId="0" fillId="0" borderId="0" xfId="0" applyNumberFormat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927120186322141"/>
          <c:y val="0.15341701534170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374954695118679"/>
          <c:y val="0.13711073772682181"/>
          <c:w val="0.86480563521549791"/>
          <c:h val="0.60121642744447734"/>
        </c:manualLayout>
      </c:layout>
      <c:lineChart>
        <c:grouping val="stacked"/>
        <c:varyColors val="0"/>
        <c:ser>
          <c:idx val="0"/>
          <c:order val="0"/>
          <c:tx>
            <c:strRef>
              <c:f>Feuil1!$I$30</c:f>
              <c:strCache>
                <c:ptCount val="1"/>
                <c:pt idx="0">
                  <c:v>FreqConvert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Feuil1!$I$31:$I$254</c:f>
              <c:numCache>
                <c:formatCode>General</c:formatCode>
                <c:ptCount val="224"/>
                <c:pt idx="0">
                  <c:v>0.6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  <c:pt idx="4">
                  <c:v>170</c:v>
                </c:pt>
                <c:pt idx="5">
                  <c:v>220</c:v>
                </c:pt>
                <c:pt idx="6">
                  <c:v>270</c:v>
                </c:pt>
                <c:pt idx="7">
                  <c:v>320</c:v>
                </c:pt>
                <c:pt idx="8">
                  <c:v>370</c:v>
                </c:pt>
                <c:pt idx="9">
                  <c:v>420</c:v>
                </c:pt>
                <c:pt idx="10">
                  <c:v>470</c:v>
                </c:pt>
                <c:pt idx="11">
                  <c:v>520</c:v>
                </c:pt>
                <c:pt idx="12">
                  <c:v>570</c:v>
                </c:pt>
                <c:pt idx="13">
                  <c:v>620</c:v>
                </c:pt>
                <c:pt idx="14">
                  <c:v>670</c:v>
                </c:pt>
                <c:pt idx="15">
                  <c:v>720</c:v>
                </c:pt>
                <c:pt idx="16">
                  <c:v>770</c:v>
                </c:pt>
                <c:pt idx="17">
                  <c:v>820</c:v>
                </c:pt>
                <c:pt idx="18">
                  <c:v>870</c:v>
                </c:pt>
                <c:pt idx="19">
                  <c:v>920</c:v>
                </c:pt>
                <c:pt idx="20">
                  <c:v>970</c:v>
                </c:pt>
                <c:pt idx="21">
                  <c:v>1020</c:v>
                </c:pt>
                <c:pt idx="22">
                  <c:v>1070</c:v>
                </c:pt>
                <c:pt idx="23">
                  <c:v>1120</c:v>
                </c:pt>
                <c:pt idx="24">
                  <c:v>1170</c:v>
                </c:pt>
                <c:pt idx="25">
                  <c:v>1220</c:v>
                </c:pt>
                <c:pt idx="26">
                  <c:v>1270</c:v>
                </c:pt>
                <c:pt idx="27">
                  <c:v>1320</c:v>
                </c:pt>
                <c:pt idx="28">
                  <c:v>1370</c:v>
                </c:pt>
                <c:pt idx="29">
                  <c:v>1420</c:v>
                </c:pt>
                <c:pt idx="30">
                  <c:v>1470</c:v>
                </c:pt>
                <c:pt idx="31">
                  <c:v>1520</c:v>
                </c:pt>
                <c:pt idx="32">
                  <c:v>1570</c:v>
                </c:pt>
                <c:pt idx="33">
                  <c:v>1620</c:v>
                </c:pt>
                <c:pt idx="34">
                  <c:v>1670</c:v>
                </c:pt>
                <c:pt idx="35">
                  <c:v>1720</c:v>
                </c:pt>
                <c:pt idx="36">
                  <c:v>1770</c:v>
                </c:pt>
                <c:pt idx="37">
                  <c:v>1820</c:v>
                </c:pt>
                <c:pt idx="38">
                  <c:v>1870</c:v>
                </c:pt>
                <c:pt idx="39">
                  <c:v>1920</c:v>
                </c:pt>
                <c:pt idx="40">
                  <c:v>1970</c:v>
                </c:pt>
                <c:pt idx="41">
                  <c:v>2020</c:v>
                </c:pt>
                <c:pt idx="42">
                  <c:v>2070</c:v>
                </c:pt>
                <c:pt idx="43">
                  <c:v>2120</c:v>
                </c:pt>
                <c:pt idx="44">
                  <c:v>2170</c:v>
                </c:pt>
                <c:pt idx="45">
                  <c:v>2220</c:v>
                </c:pt>
                <c:pt idx="46">
                  <c:v>2270</c:v>
                </c:pt>
                <c:pt idx="47">
                  <c:v>2320</c:v>
                </c:pt>
                <c:pt idx="48">
                  <c:v>2370</c:v>
                </c:pt>
                <c:pt idx="49">
                  <c:v>2420</c:v>
                </c:pt>
                <c:pt idx="50">
                  <c:v>2470</c:v>
                </c:pt>
                <c:pt idx="51">
                  <c:v>2520</c:v>
                </c:pt>
                <c:pt idx="52">
                  <c:v>2570</c:v>
                </c:pt>
                <c:pt idx="53">
                  <c:v>2620</c:v>
                </c:pt>
                <c:pt idx="54">
                  <c:v>2670</c:v>
                </c:pt>
                <c:pt idx="55">
                  <c:v>2720</c:v>
                </c:pt>
                <c:pt idx="56">
                  <c:v>2770</c:v>
                </c:pt>
                <c:pt idx="57">
                  <c:v>2820</c:v>
                </c:pt>
                <c:pt idx="58">
                  <c:v>2870</c:v>
                </c:pt>
                <c:pt idx="59">
                  <c:v>2920</c:v>
                </c:pt>
                <c:pt idx="60">
                  <c:v>2970</c:v>
                </c:pt>
                <c:pt idx="61">
                  <c:v>3020</c:v>
                </c:pt>
                <c:pt idx="62">
                  <c:v>3070</c:v>
                </c:pt>
                <c:pt idx="63">
                  <c:v>3120</c:v>
                </c:pt>
                <c:pt idx="64">
                  <c:v>3170</c:v>
                </c:pt>
                <c:pt idx="65">
                  <c:v>3220</c:v>
                </c:pt>
                <c:pt idx="66">
                  <c:v>3270</c:v>
                </c:pt>
                <c:pt idx="67">
                  <c:v>3320</c:v>
                </c:pt>
                <c:pt idx="68">
                  <c:v>3370</c:v>
                </c:pt>
                <c:pt idx="69">
                  <c:v>3420</c:v>
                </c:pt>
                <c:pt idx="70">
                  <c:v>3470</c:v>
                </c:pt>
                <c:pt idx="71">
                  <c:v>3520</c:v>
                </c:pt>
                <c:pt idx="72">
                  <c:v>3570</c:v>
                </c:pt>
                <c:pt idx="73">
                  <c:v>3620</c:v>
                </c:pt>
                <c:pt idx="74">
                  <c:v>3670</c:v>
                </c:pt>
                <c:pt idx="75">
                  <c:v>3720</c:v>
                </c:pt>
                <c:pt idx="76">
                  <c:v>3770</c:v>
                </c:pt>
                <c:pt idx="77">
                  <c:v>3820</c:v>
                </c:pt>
                <c:pt idx="78">
                  <c:v>3870</c:v>
                </c:pt>
                <c:pt idx="79">
                  <c:v>3920</c:v>
                </c:pt>
                <c:pt idx="80">
                  <c:v>3970</c:v>
                </c:pt>
                <c:pt idx="81">
                  <c:v>4020</c:v>
                </c:pt>
                <c:pt idx="82">
                  <c:v>4070</c:v>
                </c:pt>
                <c:pt idx="83">
                  <c:v>4120</c:v>
                </c:pt>
                <c:pt idx="84">
                  <c:v>4170</c:v>
                </c:pt>
                <c:pt idx="85">
                  <c:v>4220</c:v>
                </c:pt>
                <c:pt idx="86">
                  <c:v>4270</c:v>
                </c:pt>
                <c:pt idx="87">
                  <c:v>4320</c:v>
                </c:pt>
                <c:pt idx="88">
                  <c:v>4370</c:v>
                </c:pt>
                <c:pt idx="89">
                  <c:v>4420</c:v>
                </c:pt>
                <c:pt idx="90">
                  <c:v>4470</c:v>
                </c:pt>
                <c:pt idx="91">
                  <c:v>4520</c:v>
                </c:pt>
                <c:pt idx="92">
                  <c:v>4570</c:v>
                </c:pt>
                <c:pt idx="93">
                  <c:v>4620</c:v>
                </c:pt>
                <c:pt idx="94">
                  <c:v>4670</c:v>
                </c:pt>
                <c:pt idx="95">
                  <c:v>4720</c:v>
                </c:pt>
                <c:pt idx="96">
                  <c:v>4770</c:v>
                </c:pt>
                <c:pt idx="97">
                  <c:v>4820</c:v>
                </c:pt>
                <c:pt idx="98">
                  <c:v>4870</c:v>
                </c:pt>
                <c:pt idx="99">
                  <c:v>4920</c:v>
                </c:pt>
                <c:pt idx="100">
                  <c:v>4970</c:v>
                </c:pt>
                <c:pt idx="101">
                  <c:v>5020</c:v>
                </c:pt>
                <c:pt idx="102">
                  <c:v>5070</c:v>
                </c:pt>
                <c:pt idx="103">
                  <c:v>5120</c:v>
                </c:pt>
                <c:pt idx="104">
                  <c:v>5170</c:v>
                </c:pt>
                <c:pt idx="105">
                  <c:v>5220</c:v>
                </c:pt>
                <c:pt idx="106">
                  <c:v>5270</c:v>
                </c:pt>
                <c:pt idx="107">
                  <c:v>5320</c:v>
                </c:pt>
                <c:pt idx="108">
                  <c:v>5370</c:v>
                </c:pt>
                <c:pt idx="109">
                  <c:v>5420</c:v>
                </c:pt>
                <c:pt idx="110">
                  <c:v>5470</c:v>
                </c:pt>
                <c:pt idx="111">
                  <c:v>5520</c:v>
                </c:pt>
                <c:pt idx="112">
                  <c:v>5570</c:v>
                </c:pt>
                <c:pt idx="113">
                  <c:v>5620</c:v>
                </c:pt>
                <c:pt idx="114">
                  <c:v>5670</c:v>
                </c:pt>
                <c:pt idx="115">
                  <c:v>5720</c:v>
                </c:pt>
                <c:pt idx="116">
                  <c:v>5770</c:v>
                </c:pt>
                <c:pt idx="117">
                  <c:v>5820</c:v>
                </c:pt>
                <c:pt idx="118">
                  <c:v>5870</c:v>
                </c:pt>
                <c:pt idx="119">
                  <c:v>5920</c:v>
                </c:pt>
                <c:pt idx="120">
                  <c:v>5970</c:v>
                </c:pt>
                <c:pt idx="121">
                  <c:v>6020</c:v>
                </c:pt>
                <c:pt idx="122">
                  <c:v>6070</c:v>
                </c:pt>
                <c:pt idx="123">
                  <c:v>6120</c:v>
                </c:pt>
                <c:pt idx="124">
                  <c:v>6170</c:v>
                </c:pt>
                <c:pt idx="125">
                  <c:v>6220</c:v>
                </c:pt>
                <c:pt idx="126">
                  <c:v>6270</c:v>
                </c:pt>
                <c:pt idx="127">
                  <c:v>6320</c:v>
                </c:pt>
                <c:pt idx="128">
                  <c:v>6370</c:v>
                </c:pt>
                <c:pt idx="129">
                  <c:v>6420</c:v>
                </c:pt>
                <c:pt idx="130">
                  <c:v>6470</c:v>
                </c:pt>
                <c:pt idx="131">
                  <c:v>6520</c:v>
                </c:pt>
                <c:pt idx="132">
                  <c:v>6570</c:v>
                </c:pt>
                <c:pt idx="133">
                  <c:v>6620</c:v>
                </c:pt>
                <c:pt idx="134">
                  <c:v>6670</c:v>
                </c:pt>
                <c:pt idx="135">
                  <c:v>6720</c:v>
                </c:pt>
                <c:pt idx="136">
                  <c:v>6770</c:v>
                </c:pt>
                <c:pt idx="137">
                  <c:v>6820</c:v>
                </c:pt>
                <c:pt idx="138">
                  <c:v>6870</c:v>
                </c:pt>
                <c:pt idx="139">
                  <c:v>6920</c:v>
                </c:pt>
                <c:pt idx="140">
                  <c:v>6970</c:v>
                </c:pt>
                <c:pt idx="141">
                  <c:v>7020</c:v>
                </c:pt>
                <c:pt idx="142">
                  <c:v>7070</c:v>
                </c:pt>
                <c:pt idx="143">
                  <c:v>7120</c:v>
                </c:pt>
                <c:pt idx="144">
                  <c:v>7170</c:v>
                </c:pt>
                <c:pt idx="145">
                  <c:v>7220</c:v>
                </c:pt>
                <c:pt idx="146">
                  <c:v>7270</c:v>
                </c:pt>
                <c:pt idx="147">
                  <c:v>7320</c:v>
                </c:pt>
                <c:pt idx="148">
                  <c:v>7370</c:v>
                </c:pt>
                <c:pt idx="149">
                  <c:v>7420</c:v>
                </c:pt>
                <c:pt idx="150">
                  <c:v>7470</c:v>
                </c:pt>
                <c:pt idx="151">
                  <c:v>7520</c:v>
                </c:pt>
                <c:pt idx="152">
                  <c:v>7570</c:v>
                </c:pt>
                <c:pt idx="153">
                  <c:v>7620</c:v>
                </c:pt>
                <c:pt idx="154">
                  <c:v>7670</c:v>
                </c:pt>
                <c:pt idx="155">
                  <c:v>7720</c:v>
                </c:pt>
                <c:pt idx="156">
                  <c:v>7770</c:v>
                </c:pt>
                <c:pt idx="157">
                  <c:v>7820</c:v>
                </c:pt>
                <c:pt idx="158">
                  <c:v>7870</c:v>
                </c:pt>
                <c:pt idx="159">
                  <c:v>7920</c:v>
                </c:pt>
                <c:pt idx="160">
                  <c:v>7970</c:v>
                </c:pt>
                <c:pt idx="161">
                  <c:v>8020</c:v>
                </c:pt>
                <c:pt idx="162">
                  <c:v>8070</c:v>
                </c:pt>
                <c:pt idx="163">
                  <c:v>8120</c:v>
                </c:pt>
                <c:pt idx="164">
                  <c:v>8170</c:v>
                </c:pt>
                <c:pt idx="165">
                  <c:v>8220</c:v>
                </c:pt>
                <c:pt idx="166">
                  <c:v>8270</c:v>
                </c:pt>
                <c:pt idx="167">
                  <c:v>8320</c:v>
                </c:pt>
                <c:pt idx="168">
                  <c:v>8370</c:v>
                </c:pt>
                <c:pt idx="169">
                  <c:v>8420</c:v>
                </c:pt>
                <c:pt idx="170">
                  <c:v>8470</c:v>
                </c:pt>
                <c:pt idx="171">
                  <c:v>8520</c:v>
                </c:pt>
                <c:pt idx="172">
                  <c:v>8570</c:v>
                </c:pt>
                <c:pt idx="173">
                  <c:v>8620</c:v>
                </c:pt>
                <c:pt idx="174">
                  <c:v>8670</c:v>
                </c:pt>
                <c:pt idx="175">
                  <c:v>8720</c:v>
                </c:pt>
                <c:pt idx="176">
                  <c:v>8770</c:v>
                </c:pt>
                <c:pt idx="177">
                  <c:v>8820</c:v>
                </c:pt>
                <c:pt idx="178">
                  <c:v>8870</c:v>
                </c:pt>
                <c:pt idx="179">
                  <c:v>8920</c:v>
                </c:pt>
                <c:pt idx="180">
                  <c:v>8970</c:v>
                </c:pt>
                <c:pt idx="181">
                  <c:v>9020</c:v>
                </c:pt>
                <c:pt idx="182">
                  <c:v>9070</c:v>
                </c:pt>
                <c:pt idx="183">
                  <c:v>9120</c:v>
                </c:pt>
                <c:pt idx="184">
                  <c:v>9170</c:v>
                </c:pt>
                <c:pt idx="185">
                  <c:v>9220</c:v>
                </c:pt>
                <c:pt idx="186">
                  <c:v>9270</c:v>
                </c:pt>
                <c:pt idx="187">
                  <c:v>9320</c:v>
                </c:pt>
                <c:pt idx="188">
                  <c:v>9370</c:v>
                </c:pt>
                <c:pt idx="189">
                  <c:v>9420</c:v>
                </c:pt>
                <c:pt idx="190">
                  <c:v>9470</c:v>
                </c:pt>
                <c:pt idx="191">
                  <c:v>9520</c:v>
                </c:pt>
                <c:pt idx="192">
                  <c:v>9570</c:v>
                </c:pt>
                <c:pt idx="193">
                  <c:v>9620</c:v>
                </c:pt>
                <c:pt idx="194">
                  <c:v>9670</c:v>
                </c:pt>
                <c:pt idx="195">
                  <c:v>9720</c:v>
                </c:pt>
                <c:pt idx="196">
                  <c:v>9770</c:v>
                </c:pt>
                <c:pt idx="197">
                  <c:v>9820</c:v>
                </c:pt>
                <c:pt idx="198">
                  <c:v>9870</c:v>
                </c:pt>
                <c:pt idx="199">
                  <c:v>9920</c:v>
                </c:pt>
                <c:pt idx="200">
                  <c:v>9970</c:v>
                </c:pt>
                <c:pt idx="201">
                  <c:v>10020</c:v>
                </c:pt>
                <c:pt idx="202">
                  <c:v>10070</c:v>
                </c:pt>
                <c:pt idx="203">
                  <c:v>10120</c:v>
                </c:pt>
                <c:pt idx="204">
                  <c:v>10170</c:v>
                </c:pt>
                <c:pt idx="205">
                  <c:v>10220</c:v>
                </c:pt>
                <c:pt idx="206">
                  <c:v>10270</c:v>
                </c:pt>
                <c:pt idx="207">
                  <c:v>10320</c:v>
                </c:pt>
                <c:pt idx="208">
                  <c:v>10370</c:v>
                </c:pt>
                <c:pt idx="209">
                  <c:v>10420</c:v>
                </c:pt>
                <c:pt idx="210">
                  <c:v>10470</c:v>
                </c:pt>
                <c:pt idx="211">
                  <c:v>10520</c:v>
                </c:pt>
                <c:pt idx="212">
                  <c:v>10570</c:v>
                </c:pt>
                <c:pt idx="213">
                  <c:v>10620</c:v>
                </c:pt>
                <c:pt idx="214">
                  <c:v>10670</c:v>
                </c:pt>
                <c:pt idx="215">
                  <c:v>10720</c:v>
                </c:pt>
                <c:pt idx="216">
                  <c:v>10770</c:v>
                </c:pt>
                <c:pt idx="217">
                  <c:v>10820</c:v>
                </c:pt>
                <c:pt idx="218">
                  <c:v>10870</c:v>
                </c:pt>
                <c:pt idx="219">
                  <c:v>10920</c:v>
                </c:pt>
                <c:pt idx="220">
                  <c:v>10970</c:v>
                </c:pt>
                <c:pt idx="221">
                  <c:v>11020</c:v>
                </c:pt>
                <c:pt idx="222">
                  <c:v>11070</c:v>
                </c:pt>
                <c:pt idx="223">
                  <c:v>11120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A-4F2B-8B45-188877ADBAD2}"/>
            </c:ext>
          </c:extLst>
        </c:ser>
        <c:ser>
          <c:idx val="1"/>
          <c:order val="1"/>
          <c:tx>
            <c:strRef>
              <c:f>Feuil1!$J$30</c:f>
              <c:strCache>
                <c:ptCount val="1"/>
                <c:pt idx="0">
                  <c:v>Calculate ARR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Feuil1!$J$31:$J$254</c:f>
              <c:numCache>
                <c:formatCode>General</c:formatCode>
                <c:ptCount val="224"/>
                <c:pt idx="0">
                  <c:v>56713.455267262165</c:v>
                </c:pt>
                <c:pt idx="1">
                  <c:v>56338.028169014084</c:v>
                </c:pt>
                <c:pt idx="2">
                  <c:v>55749.128919860625</c:v>
                </c:pt>
                <c:pt idx="3">
                  <c:v>55555.555555555555</c:v>
                </c:pt>
                <c:pt idx="4">
                  <c:v>55363.32179930796</c:v>
                </c:pt>
                <c:pt idx="5">
                  <c:v>55944.055944055945</c:v>
                </c:pt>
                <c:pt idx="6">
                  <c:v>53872.053872053875</c:v>
                </c:pt>
                <c:pt idx="7">
                  <c:v>55555.555555555555</c:v>
                </c:pt>
                <c:pt idx="8">
                  <c:v>54054.054054054053</c:v>
                </c:pt>
                <c:pt idx="9">
                  <c:v>54421.768707482996</c:v>
                </c:pt>
                <c:pt idx="10">
                  <c:v>48632.218844984804</c:v>
                </c:pt>
                <c:pt idx="11">
                  <c:v>51282.051282051281</c:v>
                </c:pt>
                <c:pt idx="12">
                  <c:v>56140.350877192985</c:v>
                </c:pt>
                <c:pt idx="13">
                  <c:v>51612.903225806454</c:v>
                </c:pt>
                <c:pt idx="14">
                  <c:v>47761.194029850747</c:v>
                </c:pt>
                <c:pt idx="15">
                  <c:v>55555.555555555555</c:v>
                </c:pt>
                <c:pt idx="16">
                  <c:v>51948.051948051951</c:v>
                </c:pt>
                <c:pt idx="17">
                  <c:v>48780.487804878052</c:v>
                </c:pt>
                <c:pt idx="18">
                  <c:v>45977.011494252874</c:v>
                </c:pt>
                <c:pt idx="19">
                  <c:v>43478.260869565216</c:v>
                </c:pt>
                <c:pt idx="20">
                  <c:v>54982.817869415805</c:v>
                </c:pt>
                <c:pt idx="21">
                  <c:v>52287.581699346403</c:v>
                </c:pt>
                <c:pt idx="22">
                  <c:v>49844.236760124608</c:v>
                </c:pt>
                <c:pt idx="23">
                  <c:v>47619.047619047618</c:v>
                </c:pt>
                <c:pt idx="24">
                  <c:v>45584.045584045583</c:v>
                </c:pt>
                <c:pt idx="25">
                  <c:v>43715.846994535517</c:v>
                </c:pt>
                <c:pt idx="26">
                  <c:v>41994.750656167977</c:v>
                </c:pt>
                <c:pt idx="27">
                  <c:v>40404.040404040403</c:v>
                </c:pt>
                <c:pt idx="28">
                  <c:v>38929.440389294403</c:v>
                </c:pt>
                <c:pt idx="29">
                  <c:v>56338.028169014084</c:v>
                </c:pt>
                <c:pt idx="30">
                  <c:v>54421.768707482996</c:v>
                </c:pt>
                <c:pt idx="31">
                  <c:v>52631.57894736842</c:v>
                </c:pt>
                <c:pt idx="32">
                  <c:v>50955.414012738853</c:v>
                </c:pt>
                <c:pt idx="33">
                  <c:v>49382.716049382718</c:v>
                </c:pt>
                <c:pt idx="34">
                  <c:v>47904.191616766468</c:v>
                </c:pt>
                <c:pt idx="35">
                  <c:v>46511.627906976741</c:v>
                </c:pt>
                <c:pt idx="36">
                  <c:v>45197.740112994354</c:v>
                </c:pt>
                <c:pt idx="37">
                  <c:v>43956.043956043955</c:v>
                </c:pt>
                <c:pt idx="38">
                  <c:v>42780.748663101607</c:v>
                </c:pt>
                <c:pt idx="39">
                  <c:v>41666.666666666664</c:v>
                </c:pt>
                <c:pt idx="40">
                  <c:v>40609.137055837564</c:v>
                </c:pt>
                <c:pt idx="41">
                  <c:v>39603.960396039605</c:v>
                </c:pt>
                <c:pt idx="42">
                  <c:v>38647.342995169085</c:v>
                </c:pt>
                <c:pt idx="43">
                  <c:v>37735.849056603773</c:v>
                </c:pt>
                <c:pt idx="44">
                  <c:v>36866.359447004608</c:v>
                </c:pt>
                <c:pt idx="45">
                  <c:v>36036.036036036036</c:v>
                </c:pt>
                <c:pt idx="46">
                  <c:v>35242.290748898675</c:v>
                </c:pt>
                <c:pt idx="47">
                  <c:v>34482.758620689652</c:v>
                </c:pt>
                <c:pt idx="48">
                  <c:v>33755.274261603372</c:v>
                </c:pt>
                <c:pt idx="49">
                  <c:v>33057.85123966942</c:v>
                </c:pt>
                <c:pt idx="50">
                  <c:v>32388.663967611337</c:v>
                </c:pt>
                <c:pt idx="51">
                  <c:v>31746.031746031746</c:v>
                </c:pt>
                <c:pt idx="52">
                  <c:v>31128.404669260701</c:v>
                </c:pt>
                <c:pt idx="53">
                  <c:v>30534.351145038167</c:v>
                </c:pt>
                <c:pt idx="54">
                  <c:v>29962.5468164794</c:v>
                </c:pt>
                <c:pt idx="55">
                  <c:v>29411.764705882353</c:v>
                </c:pt>
                <c:pt idx="56">
                  <c:v>28880.866425992779</c:v>
                </c:pt>
                <c:pt idx="57">
                  <c:v>28368.794326241135</c:v>
                </c:pt>
                <c:pt idx="58">
                  <c:v>55749.128919860625</c:v>
                </c:pt>
                <c:pt idx="59">
                  <c:v>54794.520547945205</c:v>
                </c:pt>
                <c:pt idx="60">
                  <c:v>53872.053872053875</c:v>
                </c:pt>
                <c:pt idx="61">
                  <c:v>52980.132450331126</c:v>
                </c:pt>
                <c:pt idx="62">
                  <c:v>52117.263843648208</c:v>
                </c:pt>
                <c:pt idx="63">
                  <c:v>51282.051282051281</c:v>
                </c:pt>
                <c:pt idx="64">
                  <c:v>50473.186119873819</c:v>
                </c:pt>
                <c:pt idx="65">
                  <c:v>49689.440993788819</c:v>
                </c:pt>
                <c:pt idx="66">
                  <c:v>48929.663608562689</c:v>
                </c:pt>
                <c:pt idx="67">
                  <c:v>48192.77108433735</c:v>
                </c:pt>
                <c:pt idx="68">
                  <c:v>47477.744807121664</c:v>
                </c:pt>
                <c:pt idx="69">
                  <c:v>46783.62573099415</c:v>
                </c:pt>
                <c:pt idx="70">
                  <c:v>46109.510086455331</c:v>
                </c:pt>
                <c:pt idx="71">
                  <c:v>45454.545454545456</c:v>
                </c:pt>
                <c:pt idx="72">
                  <c:v>44817.927170868345</c:v>
                </c:pt>
                <c:pt idx="73">
                  <c:v>44198.895027624312</c:v>
                </c:pt>
                <c:pt idx="74">
                  <c:v>43596.730245231607</c:v>
                </c:pt>
                <c:pt idx="75">
                  <c:v>43010.752688172041</c:v>
                </c:pt>
                <c:pt idx="76">
                  <c:v>42440.31830238727</c:v>
                </c:pt>
                <c:pt idx="77">
                  <c:v>41884.816753926701</c:v>
                </c:pt>
                <c:pt idx="78">
                  <c:v>41343.669250645995</c:v>
                </c:pt>
                <c:pt idx="79">
                  <c:v>40816.326530612248</c:v>
                </c:pt>
                <c:pt idx="80">
                  <c:v>40302.267002518893</c:v>
                </c:pt>
                <c:pt idx="81">
                  <c:v>39800.995024875621</c:v>
                </c:pt>
                <c:pt idx="82">
                  <c:v>39312.039312039313</c:v>
                </c:pt>
                <c:pt idx="83">
                  <c:v>38834.951456310679</c:v>
                </c:pt>
                <c:pt idx="84">
                  <c:v>38369.304556354917</c:v>
                </c:pt>
                <c:pt idx="85">
                  <c:v>37914.69194312796</c:v>
                </c:pt>
                <c:pt idx="86">
                  <c:v>37470.725995316163</c:v>
                </c:pt>
                <c:pt idx="87">
                  <c:v>37037.037037037036</c:v>
                </c:pt>
                <c:pt idx="88">
                  <c:v>36613.272311212815</c:v>
                </c:pt>
                <c:pt idx="89">
                  <c:v>36199.095022624431</c:v>
                </c:pt>
                <c:pt idx="90">
                  <c:v>35794.18344519016</c:v>
                </c:pt>
                <c:pt idx="91">
                  <c:v>35398.230088495577</c:v>
                </c:pt>
                <c:pt idx="92">
                  <c:v>35010.940919037203</c:v>
                </c:pt>
                <c:pt idx="93">
                  <c:v>34632.034632034629</c:v>
                </c:pt>
                <c:pt idx="94">
                  <c:v>34261.241970021416</c:v>
                </c:pt>
                <c:pt idx="95">
                  <c:v>33898.305084745763</c:v>
                </c:pt>
                <c:pt idx="96">
                  <c:v>33542.976939203356</c:v>
                </c:pt>
                <c:pt idx="97">
                  <c:v>33195.020746887967</c:v>
                </c:pt>
                <c:pt idx="98">
                  <c:v>32854.209445585213</c:v>
                </c:pt>
                <c:pt idx="99">
                  <c:v>32520.325203252032</c:v>
                </c:pt>
                <c:pt idx="100">
                  <c:v>32193.158953722334</c:v>
                </c:pt>
                <c:pt idx="101">
                  <c:v>31872.509960159361</c:v>
                </c:pt>
                <c:pt idx="102">
                  <c:v>31558.185404339252</c:v>
                </c:pt>
                <c:pt idx="103">
                  <c:v>31250</c:v>
                </c:pt>
                <c:pt idx="104">
                  <c:v>30947.775628626692</c:v>
                </c:pt>
                <c:pt idx="105">
                  <c:v>30651.340996168583</c:v>
                </c:pt>
                <c:pt idx="106">
                  <c:v>30360.531309297912</c:v>
                </c:pt>
                <c:pt idx="107">
                  <c:v>30075.187969924813</c:v>
                </c:pt>
                <c:pt idx="108">
                  <c:v>29795.158286778398</c:v>
                </c:pt>
                <c:pt idx="109">
                  <c:v>29520.295202952031</c:v>
                </c:pt>
                <c:pt idx="110">
                  <c:v>29250.457038391225</c:v>
                </c:pt>
                <c:pt idx="111">
                  <c:v>28985.507246376812</c:v>
                </c:pt>
                <c:pt idx="112">
                  <c:v>28725.314183123879</c:v>
                </c:pt>
                <c:pt idx="113">
                  <c:v>28469.750889679715</c:v>
                </c:pt>
                <c:pt idx="114">
                  <c:v>28218.69488536155</c:v>
                </c:pt>
                <c:pt idx="115">
                  <c:v>27972.027972027972</c:v>
                </c:pt>
                <c:pt idx="116">
                  <c:v>27729.636048526863</c:v>
                </c:pt>
                <c:pt idx="117">
                  <c:v>27491.408934707903</c:v>
                </c:pt>
                <c:pt idx="118">
                  <c:v>27257.240204429301</c:v>
                </c:pt>
                <c:pt idx="119">
                  <c:v>27027.027027027027</c:v>
                </c:pt>
                <c:pt idx="120">
                  <c:v>26800.67001675042</c:v>
                </c:pt>
                <c:pt idx="121">
                  <c:v>26578.073089700996</c:v>
                </c:pt>
                <c:pt idx="122">
                  <c:v>26359.143327841844</c:v>
                </c:pt>
                <c:pt idx="123">
                  <c:v>26143.790849673202</c:v>
                </c:pt>
                <c:pt idx="124">
                  <c:v>25931.928687196109</c:v>
                </c:pt>
                <c:pt idx="125">
                  <c:v>25723.472668810289</c:v>
                </c:pt>
                <c:pt idx="126">
                  <c:v>25518.341307814993</c:v>
                </c:pt>
                <c:pt idx="127">
                  <c:v>25316.455696202531</c:v>
                </c:pt>
                <c:pt idx="128">
                  <c:v>25117.739403453688</c:v>
                </c:pt>
                <c:pt idx="129">
                  <c:v>24922.118380062304</c:v>
                </c:pt>
                <c:pt idx="130">
                  <c:v>24729.520865533232</c:v>
                </c:pt>
                <c:pt idx="131">
                  <c:v>24539.877300613498</c:v>
                </c:pt>
                <c:pt idx="132">
                  <c:v>24353.120243531201</c:v>
                </c:pt>
                <c:pt idx="133">
                  <c:v>24169.184290030211</c:v>
                </c:pt>
                <c:pt idx="134">
                  <c:v>23988.005997001499</c:v>
                </c:pt>
                <c:pt idx="135">
                  <c:v>23809.523809523809</c:v>
                </c:pt>
                <c:pt idx="136">
                  <c:v>23633.677991137371</c:v>
                </c:pt>
                <c:pt idx="137">
                  <c:v>23460.41055718475</c:v>
                </c:pt>
                <c:pt idx="138">
                  <c:v>23289.665211062591</c:v>
                </c:pt>
                <c:pt idx="139">
                  <c:v>23121.387283236993</c:v>
                </c:pt>
                <c:pt idx="140">
                  <c:v>22955.523672883788</c:v>
                </c:pt>
                <c:pt idx="141">
                  <c:v>22792.022792022792</c:v>
                </c:pt>
                <c:pt idx="142">
                  <c:v>22630.834512022629</c:v>
                </c:pt>
                <c:pt idx="143">
                  <c:v>22471.91011235955</c:v>
                </c:pt>
                <c:pt idx="144">
                  <c:v>22315.202231520223</c:v>
                </c:pt>
                <c:pt idx="145">
                  <c:v>22160.664819944599</c:v>
                </c:pt>
                <c:pt idx="146">
                  <c:v>22008.253094910593</c:v>
                </c:pt>
                <c:pt idx="147">
                  <c:v>21857.923497267759</c:v>
                </c:pt>
                <c:pt idx="148">
                  <c:v>21709.633649932159</c:v>
                </c:pt>
                <c:pt idx="149">
                  <c:v>21563.342318059298</c:v>
                </c:pt>
                <c:pt idx="150">
                  <c:v>21419.009370816599</c:v>
                </c:pt>
                <c:pt idx="151">
                  <c:v>21276.59574468085</c:v>
                </c:pt>
                <c:pt idx="152">
                  <c:v>21136.063408190224</c:v>
                </c:pt>
                <c:pt idx="153">
                  <c:v>20997.375328083988</c:v>
                </c:pt>
                <c:pt idx="154">
                  <c:v>20860.495436766621</c:v>
                </c:pt>
                <c:pt idx="155">
                  <c:v>20725.388601036269</c:v>
                </c:pt>
                <c:pt idx="156">
                  <c:v>20592.020592020592</c:v>
                </c:pt>
                <c:pt idx="157">
                  <c:v>20460.358056265984</c:v>
                </c:pt>
                <c:pt idx="158">
                  <c:v>20330.368487928845</c:v>
                </c:pt>
                <c:pt idx="159">
                  <c:v>20202.020202020201</c:v>
                </c:pt>
                <c:pt idx="160">
                  <c:v>20075.282308657464</c:v>
                </c:pt>
                <c:pt idx="161">
                  <c:v>19950.124688279302</c:v>
                </c:pt>
                <c:pt idx="162">
                  <c:v>19826.517967781907</c:v>
                </c:pt>
                <c:pt idx="163">
                  <c:v>19704.433497536946</c:v>
                </c:pt>
                <c:pt idx="164">
                  <c:v>19583.843329253366</c:v>
                </c:pt>
                <c:pt idx="165">
                  <c:v>19464.720194647201</c:v>
                </c:pt>
                <c:pt idx="166">
                  <c:v>19347.037484885128</c:v>
                </c:pt>
                <c:pt idx="167">
                  <c:v>19230.76923076923</c:v>
                </c:pt>
                <c:pt idx="168">
                  <c:v>19115.890083632021</c:v>
                </c:pt>
                <c:pt idx="169">
                  <c:v>19002.375296912112</c:v>
                </c:pt>
                <c:pt idx="170">
                  <c:v>18890.200708382526</c:v>
                </c:pt>
                <c:pt idx="171">
                  <c:v>18779.342723004695</c:v>
                </c:pt>
                <c:pt idx="172">
                  <c:v>18669.77829638273</c:v>
                </c:pt>
                <c:pt idx="173">
                  <c:v>18561.484918793503</c:v>
                </c:pt>
                <c:pt idx="174">
                  <c:v>18454.440599769321</c:v>
                </c:pt>
                <c:pt idx="175">
                  <c:v>18348.623853211007</c:v>
                </c:pt>
                <c:pt idx="176">
                  <c:v>18244.013683010264</c:v>
                </c:pt>
                <c:pt idx="177">
                  <c:v>18140.589569160999</c:v>
                </c:pt>
                <c:pt idx="178">
                  <c:v>18038.331454340474</c:v>
                </c:pt>
                <c:pt idx="179">
                  <c:v>17937.219730941702</c:v>
                </c:pt>
                <c:pt idx="180">
                  <c:v>17837.235228539575</c:v>
                </c:pt>
                <c:pt idx="181">
                  <c:v>17738.359201773837</c:v>
                </c:pt>
                <c:pt idx="182">
                  <c:v>17640.573318632854</c:v>
                </c:pt>
                <c:pt idx="183">
                  <c:v>17543.859649122805</c:v>
                </c:pt>
                <c:pt idx="184">
                  <c:v>17448.200654307526</c:v>
                </c:pt>
                <c:pt idx="185">
                  <c:v>17353.579175704988</c:v>
                </c:pt>
                <c:pt idx="186">
                  <c:v>17259.978425026969</c:v>
                </c:pt>
                <c:pt idx="187">
                  <c:v>17167.381974248929</c:v>
                </c:pt>
                <c:pt idx="188">
                  <c:v>17075.773745997867</c:v>
                </c:pt>
                <c:pt idx="189">
                  <c:v>16985.138004246284</c:v>
                </c:pt>
                <c:pt idx="190">
                  <c:v>16895.459345300951</c:v>
                </c:pt>
                <c:pt idx="191">
                  <c:v>16806.722689075632</c:v>
                </c:pt>
                <c:pt idx="192">
                  <c:v>16718.913270637408</c:v>
                </c:pt>
                <c:pt idx="193">
                  <c:v>16632.016632016632</c:v>
                </c:pt>
                <c:pt idx="194">
                  <c:v>16546.018614270943</c:v>
                </c:pt>
                <c:pt idx="195">
                  <c:v>16460.90534979424</c:v>
                </c:pt>
                <c:pt idx="196">
                  <c:v>16376.663254861822</c:v>
                </c:pt>
                <c:pt idx="197">
                  <c:v>16293.279022403258</c:v>
                </c:pt>
                <c:pt idx="198">
                  <c:v>16210.739614994935</c:v>
                </c:pt>
                <c:pt idx="199">
                  <c:v>16129.032258064517</c:v>
                </c:pt>
                <c:pt idx="200">
                  <c:v>16048.1444332999</c:v>
                </c:pt>
                <c:pt idx="201">
                  <c:v>15968.063872255489</c:v>
                </c:pt>
                <c:pt idx="202">
                  <c:v>15888.778550148958</c:v>
                </c:pt>
                <c:pt idx="203">
                  <c:v>15810.276679841898</c:v>
                </c:pt>
                <c:pt idx="204">
                  <c:v>15732.546705998033</c:v>
                </c:pt>
                <c:pt idx="205">
                  <c:v>15655.577299412917</c:v>
                </c:pt>
                <c:pt idx="206">
                  <c:v>15579.35735150925</c:v>
                </c:pt>
                <c:pt idx="207">
                  <c:v>15503.875968992248</c:v>
                </c:pt>
                <c:pt idx="208">
                  <c:v>15429.122468659594</c:v>
                </c:pt>
                <c:pt idx="209">
                  <c:v>15355.086372360845</c:v>
                </c:pt>
                <c:pt idx="210">
                  <c:v>15281.757402101242</c:v>
                </c:pt>
                <c:pt idx="211">
                  <c:v>15209.125475285171</c:v>
                </c:pt>
                <c:pt idx="212">
                  <c:v>15137.180700094608</c:v>
                </c:pt>
                <c:pt idx="213">
                  <c:v>15065.913370998116</c:v>
                </c:pt>
                <c:pt idx="214">
                  <c:v>14995.313964386129</c:v>
                </c:pt>
                <c:pt idx="215">
                  <c:v>14925.373134328358</c:v>
                </c:pt>
                <c:pt idx="216">
                  <c:v>14856.081708449396</c:v>
                </c:pt>
                <c:pt idx="217">
                  <c:v>14787.430683918668</c:v>
                </c:pt>
                <c:pt idx="218">
                  <c:v>14719.411223551058</c:v>
                </c:pt>
                <c:pt idx="219">
                  <c:v>14652.014652014652</c:v>
                </c:pt>
                <c:pt idx="220">
                  <c:v>14585.232452142205</c:v>
                </c:pt>
                <c:pt idx="221">
                  <c:v>14519.056261343012</c:v>
                </c:pt>
                <c:pt idx="222">
                  <c:v>14453.477868112015</c:v>
                </c:pt>
                <c:pt idx="223">
                  <c:v>14388.489208633093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A-4F2B-8B45-188877ADB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68383"/>
        <c:axId val="210571743"/>
      </c:lineChart>
      <c:catAx>
        <c:axId val="21056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71743"/>
        <c:crosses val="autoZero"/>
        <c:auto val="1"/>
        <c:lblAlgn val="ctr"/>
        <c:lblOffset val="100"/>
        <c:noMultiLvlLbl val="0"/>
      </c:catAx>
      <c:valAx>
        <c:axId val="21057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6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393754</xdr:colOff>
      <xdr:row>32</xdr:row>
      <xdr:rowOff>0</xdr:rowOff>
    </xdr:from>
    <xdr:to>
      <xdr:col>7</xdr:col>
      <xdr:colOff>238290</xdr:colOff>
      <xdr:row>46</xdr:row>
      <xdr:rowOff>178821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7D5B642-9118-4DDA-9B01-A95A7A7BC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E1452B-3AF2-4D4B-B30D-A715E2B5240F}" name="GI_Timer" displayName="GI_Timer" ref="K18:O30" totalsRowShown="0">
  <autoFilter ref="K18:O30" xr:uid="{82E1452B-3AF2-4D4B-B30D-A715E2B5240F}"/>
  <tableColumns count="5">
    <tableColumn id="1" xr3:uid="{8EBC08AF-F674-4D3F-80D1-664693CE12C7}" name="Timer_name"/>
    <tableColumn id="2" xr3:uid="{9707AE90-9D0C-47B3-A89D-28A13CE83851}" name="Number of channels"/>
    <tableColumn id="3" xr3:uid="{D8031831-59FD-4378-ADF9-534E59E34124}" name="Interrupt line associate"/>
    <tableColumn id="4" xr3:uid="{F81B2123-AE73-4BAA-A2DB-915ACD9E2233}" name="Purpose "/>
    <tableColumn id="5" xr3:uid="{90409EC9-D84F-4040-AB7C-7CFE8D3ABB81}" name="Clock Source 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B17A539-E635-4152-9412-9ADCB0D5ADE1}" name="Tableau26" displayName="Tableau26" ref="AF46:AF49" totalsRowShown="0">
  <autoFilter ref="AF46:AF49" xr:uid="{7B17A539-E635-4152-9412-9ADCB0D5ADE1}"/>
  <tableColumns count="1">
    <tableColumn id="1" xr3:uid="{41DEADB1-B8AC-4DA1-AAC6-1E2E0AF40D54}" name="Timer Purpos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403EF2-391D-4DDF-AB62-FECA73965F51}" name="Tableau27" displayName="Tableau27" ref="A27:B30" totalsRowShown="0">
  <autoFilter ref="A27:B30" xr:uid="{00403EF2-391D-4DDF-AB62-FECA73965F51}"/>
  <tableColumns count="2">
    <tableColumn id="1" xr3:uid="{8DA9BC8A-42CE-4C30-97A8-288FDEAB51D0}" name="Registre"/>
    <tableColumn id="2" xr3:uid="{B79EB748-2894-4CA2-AF71-1F52E1882F52}" name="Max Clock Frequency (MHz)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3312290-37F4-462E-A13D-1DDA737E97BF}" name="GI_OSCILLATOR" displayName="GI_OSCILLATOR" ref="AF52:AF62" totalsRowShown="0">
  <autoFilter ref="AF52:AF62" xr:uid="{93312290-37F4-462E-A13D-1DDA737E97BF}"/>
  <tableColumns count="1">
    <tableColumn id="1" xr3:uid="{23F99948-81BD-4C18-8B63-7CCABA76B6A0}" name="Clock Src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4B7C8E-8730-4908-B1BE-2954AF9427C0}" name="FMKIO_InputDig" displayName="FMKIO_InputDig" ref="A6:B14" totalsRowShown="0">
  <autoFilter ref="A6:B14" xr:uid="{9F4B7C8E-8730-4908-B1BE-2954AF9427C0}"/>
  <tableColumns count="2">
    <tableColumn id="1" xr3:uid="{6C4BEFED-5E85-401A-AA66-51A07D13FEBC}" name="GPIO_name"/>
    <tableColumn id="2" xr3:uid="{E08F986F-8D6D-4DEB-A18F-F4FB9A36C956}" name="Pin_nam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98A48DC-88A9-4122-ADE1-86E0F3796141}" name="FMKIO_OutputDig" displayName="FMKIO_OutputDig" ref="Z7:AA18" totalsRowShown="0">
  <autoFilter ref="Z7:AA18" xr:uid="{098A48DC-88A9-4122-ADE1-86E0F3796141}"/>
  <tableColumns count="2">
    <tableColumn id="1" xr3:uid="{395BD36A-0840-48CF-8D8D-56878E366FC5}" name="GPIO_name"/>
    <tableColumn id="2" xr3:uid="{34DF2CF3-8826-4F9E-A09D-280EE0FEFFBB}" name="Pin_nam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7D0C574-E325-48F5-AA31-7FBAF1E09007}" name="FMKIO_InputFreq" displayName="FMKIO_InputFreq" ref="J6:N10" totalsRowShown="0">
  <autoFilter ref="J6:N10" xr:uid="{27D0C574-E325-48F5-AA31-7FBAF1E09007}"/>
  <tableColumns count="5">
    <tableColumn id="1" xr3:uid="{F1DD33F7-0EF3-4BDF-839A-2E3FA15D0FD7}" name="GPIO_name"/>
    <tableColumn id="2" xr3:uid="{1EC5875F-046C-4961-B678-CB3386C5E012}" name="Pin_name"/>
    <tableColumn id="3" xr3:uid="{2903FC49-054C-4AAE-B1B2-EC8322607BC4}" name="alternate function timer"/>
    <tableColumn id="4" xr3:uid="{0FAF5E65-42DC-4A3D-BA84-99E7D9316BC5}" name="Timer "/>
    <tableColumn id="5" xr3:uid="{B821B507-A7EE-484E-99AA-009CEEB6B587}" name="Timer_channe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918A5C3-EE53-4DBF-8C0C-2251FB41871E}" name="FMKIO_InputEvnt" displayName="FMKIO_InputEvnt" ref="V6:X8" totalsRowShown="0">
  <autoFilter ref="V6:X8" xr:uid="{0918A5C3-EE53-4DBF-8C0C-2251FB41871E}"/>
  <tableColumns count="3">
    <tableColumn id="1" xr3:uid="{5C8A98A4-9028-4F61-A263-67D85D1BFF84}" name="GPIO_name"/>
    <tableColumn id="2" xr3:uid="{D3F2DFB4-9CF8-4086-ABAA-63BD13D3A4C5}" name="Pin_name"/>
    <tableColumn id="3" xr3:uid="{1B7695EF-BA44-4919-B42B-7277C82EAEAE}" name="GPIO_IRQN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E41CD30-BCBD-40FE-B5DD-848DAAA9C25B}" name="FMKIO_OutputPwm" displayName="FMKIO_OutputPwm" ref="P6:T18" totalsRowShown="0">
  <autoFilter ref="P6:T18" xr:uid="{DE41CD30-BCBD-40FE-B5DD-848DAAA9C25B}"/>
  <tableColumns count="5">
    <tableColumn id="1" xr3:uid="{F2B685DB-87AE-429A-9E70-076DA856F9A2}" name="GPIO_name"/>
    <tableColumn id="2" xr3:uid="{30126296-E33C-4D56-9110-2D49FE159CF1}" name="Pin_name"/>
    <tableColumn id="3" xr3:uid="{40FECABF-BB72-44BD-85CF-471C0A6DFCAD}" name="alternate function timer"/>
    <tableColumn id="4" xr3:uid="{B11B3F8E-B4EB-4DA0-9576-7D8704B7B2D1}" name="Timer "/>
    <tableColumn id="5" xr3:uid="{7FD00E0A-7E1B-4877-A449-DCC379CE738A}" name="Timer_channe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6D8F853-4E95-4D0E-932E-0F3ECC221901}" name="FMKIO_InputAna" displayName="FMKIO_InputAna" ref="E6:H11" totalsRowShown="0">
  <autoFilter ref="E6:H11" xr:uid="{B6D8F853-4E95-4D0E-932E-0F3ECC221901}"/>
  <tableColumns count="4">
    <tableColumn id="1" xr3:uid="{EDBDBF14-1FA4-44B8-A62D-BAA9F312652A}" name="GPIO_name"/>
    <tableColumn id="2" xr3:uid="{75AD9B1E-8F88-4CD9-86AB-C0D6BFDB44CD}" name="Pin_name"/>
    <tableColumn id="3" xr3:uid="{1D048BA7-3BEB-4D49-9106-38D6D8BF0832}" name="ADC_Used"/>
    <tableColumn id="4" xr3:uid="{2343B7ED-C668-4AE0-9949-C8D70A9AC2BF}" name="Adc_Channel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EFA786-828B-422C-9405-D0B0DD120CF4}" name="Tableau17" displayName="Tableau17" ref="AW29:AW45" totalsRowShown="0">
  <autoFilter ref="AW29:AW45" xr:uid="{3EEFA786-828B-422C-9405-D0B0DD120CF4}"/>
  <tableColumns count="1">
    <tableColumn id="1" xr3:uid="{01BF5210-733A-4DB1-A72E-FC1B749F7F18}" name="Pin_Cho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F4D34-CEA0-4CC8-AB6D-4C40C7CBEB5D}" name="GI_GPIO" displayName="GI_GPIO" ref="P33:Q40" totalsRowShown="0">
  <autoFilter ref="P33:Q40" xr:uid="{FB0F4D34-CEA0-4CC8-AB6D-4C40C7CBEB5D}"/>
  <tableColumns count="2">
    <tableColumn id="1" xr3:uid="{3404615A-1121-4984-AE0D-5A1D34461BCA}" name="GPIO_Name"/>
    <tableColumn id="2" xr3:uid="{37ECDCD3-2CED-4177-80B2-3A88EFA9E7C2}" name="Number of pin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6E0084F-32F1-4C7D-A6E0-EE7152DB4CBF}" name="Tableau18" displayName="Tableau18" ref="AY30:AY34" totalsRowShown="0">
  <autoFilter ref="AY30:AY34" xr:uid="{06E0084F-32F1-4C7D-A6E0-EE7152DB4CBF}"/>
  <tableColumns count="1">
    <tableColumn id="1" xr3:uid="{DD976920-6FFB-4C96-8085-12D970F3A0A7}" name="Channel_Choic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1C0A09-0E71-42DD-A451-D3B53F431EBF}" name="Tableau1720" displayName="Tableau1720" ref="BA29:BA47" totalsRowShown="0">
  <autoFilter ref="BA29:BA47" xr:uid="{9F1C0A09-0E71-42DD-A451-D3B53F431EBF}"/>
  <tableColumns count="1">
    <tableColumn id="1" xr3:uid="{D50D0836-4115-4278-AA16-2E66D5FB62AC}" name="Adc_Channel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413BBED-76B8-4200-A43C-D97EFAA1EA94}" name="FMKIO_CanCfg" displayName="FMKIO_CanCfg" ref="A25:F28" totalsRowShown="0">
  <autoFilter ref="A25:F28" xr:uid="{0413BBED-76B8-4200-A43C-D97EFAA1EA94}"/>
  <tableColumns count="6">
    <tableColumn id="1" xr3:uid="{95762CE8-B06D-493C-B844-88501CD65909}" name="Rx_GPIO_name"/>
    <tableColumn id="4" xr3:uid="{A74F40FB-56BA-4761-B2D5-1E61012674DB}" name="RxPin_name"/>
    <tableColumn id="6" xr3:uid="{6FE9310C-C4EC-42EB-9AC8-096669172652}" name="Tx_Gpio_Name"/>
    <tableColumn id="5" xr3:uid="{F380EA12-9AE7-4F1E-87A3-552D4DD6AFC7}" name="Tx_Pin_Name"/>
    <tableColumn id="2" xr3:uid="{F5525426-5A61-46C9-A36F-3B7B9F70AC40}" name="alternate function timer"/>
    <tableColumn id="7" xr3:uid="{C3C3D9CA-81EB-41EA-A0AC-F29FFF017741}" name="FDCAnx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978057A4-13F6-44F3-B65B-2C409866E1DE}" name="FMKIO_SerialCfg" displayName="FMKIO_SerialCfg" ref="A34:F36" totalsRowShown="0">
  <autoFilter ref="A34:F36" xr:uid="{978057A4-13F6-44F3-B65B-2C409866E1DE}"/>
  <tableColumns count="6">
    <tableColumn id="1" xr3:uid="{24FCFF33-29FB-4C97-8C6A-E82227514712}" name="Rx_GPIO_name"/>
    <tableColumn id="4" xr3:uid="{12CA2E7A-25CB-4594-B099-0C3300125F20}" name="RxPin_name"/>
    <tableColumn id="6" xr3:uid="{D003CF17-D1FC-4925-A150-971DDF359F41}" name="Tx_Gpio_Name"/>
    <tableColumn id="5" xr3:uid="{14396C2C-537A-4355-B49A-DC2EB4D94AF0}" name="Tx_Pin_Name"/>
    <tableColumn id="2" xr3:uid="{EBD561D8-5769-44A2-9D68-D1A8F057FDD0}" name="alternate function timer"/>
    <tableColumn id="7" xr3:uid="{9DFBCFF1-0113-4C17-8011-2570BD8C9102}" name="UART/USART REF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A1831B2-BC94-42A9-B299-31A3CE618396}" name="FMKIO_IRQNHandler" displayName="FMKIO_IRQNHandler" ref="W29:W36" totalsRowShown="0">
  <autoFilter ref="W29:W36" xr:uid="{DA1831B2-BC94-42A9-B299-31A3CE618396}"/>
  <tableColumns count="1">
    <tableColumn id="1" xr3:uid="{435A2CB3-E527-4D4E-9A3C-7D2BA856E09C}" name="List IRQN_Handler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4AB3A4-4693-477C-AADC-64EBB335C3E9}" name="FMKTIM_EvntTimer" displayName="FMKTIM_EvntTimer" ref="B4:C6" totalsRowShown="0">
  <autoFilter ref="B4:C6" xr:uid="{684AB3A4-4693-477C-AADC-64EBB335C3E9}"/>
  <tableColumns count="2">
    <tableColumn id="1" xr3:uid="{B097540B-A2DD-432F-8D25-C369E6A041DD}" name="Colonne1"/>
    <tableColumn id="2" xr3:uid="{B680C179-8637-4CB0-847E-6E544634DED3}" name="Colonne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CB68487-82CB-434C-A0E4-701B1FDDACF5}" name="FMKTIM_IRQNHandler" displayName="FMKTIM_IRQNHandler" ref="F4:G17" totalsRowShown="0">
  <autoFilter ref="F4:G17" xr:uid="{CCB68487-82CB-434C-A0E4-701B1FDDACF5}"/>
  <tableColumns count="2">
    <tableColumn id="1" xr3:uid="{C0EA827E-D0A1-4F96-9D94-60107C8F02D0}" name="List IRQN_Handler"/>
    <tableColumn id="2" xr3:uid="{B344E14A-A089-45F4-9C1B-D978E362DC5A}" name="Timer Associated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4F27ADC-56A6-479B-93EF-D6AA72368D72}" name="FMKCDA_CalibrationOthers" displayName="FMKCDA_CalibrationOthers" ref="I3:L5" totalsRowShown="0">
  <autoFilter ref="I3:L5" xr:uid="{A4F27ADC-56A6-479B-93EF-D6AA72368D72}"/>
  <tableColumns count="4">
    <tableColumn id="1" xr3:uid="{74AD6856-B046-40F9-89E8-C5AC0EB4C661}" name="calibration temperature "/>
    <tableColumn id="2" xr3:uid="{D58B2B24-74EC-4445-9DDA-83A119877B67}" name="address in hexacecimal"/>
    <tableColumn id="3" xr3:uid="{0793AAF2-321B-4695-AEBB-122FAB9D49F7}" name="Adc Vref"/>
    <tableColumn id="4" xr3:uid="{F1198D75-5BAD-4CA5-814F-DDA2BB66E5F2}" name="Channel Vref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9B4503A-67B2-48AD-BE25-2B3425F892A9}" name="FMKCDA_VoltageRef" displayName="FMKCDA_VoltageRef" ref="S3:V8" totalsRowShown="0">
  <autoFilter ref="S3:V8" xr:uid="{99B4503A-67B2-48AD-BE25-2B3425F892A9}"/>
  <tableColumns count="4">
    <tableColumn id="1" xr3:uid="{0BCC2BC4-7FF0-4C14-809D-9D95A3225151}" name="Vref Calib"/>
    <tableColumn id="2" xr3:uid="{0E78A6D4-DF9E-4966-A80E-64FE5BD9F1E2}" name="address  hexacecimal"/>
    <tableColumn id="4" xr3:uid="{4C711A0D-EAF5-4229-B4D2-99254AE9F9BA}" name="Adc Vref"/>
    <tableColumn id="5" xr3:uid="{0B4759AE-B188-4822-92BB-EEEB3203C895}" name="Channel Vref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FAF38277-E25D-413A-A145-AFBC74566FF1}" name="FMKCDA_IRQNHandler" displayName="FMKCDA_IRQNHandler" ref="E8:F12" totalsRowShown="0">
  <autoFilter ref="E8:F12" xr:uid="{FAF38277-E25D-413A-A145-AFBC74566FF1}"/>
  <tableColumns count="2">
    <tableColumn id="1" xr3:uid="{CD80BAAD-36DA-496C-9F7C-D80D4296914C}" name="List IRQN_Handler"/>
    <tableColumn id="2" xr3:uid="{9F8B466B-BFC7-4900-8330-976222B1008D}" name="Adc, Dac associat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CADD5-26F4-4DF6-9D41-CEE02A85C4E9}" name="GI_ADC" displayName="GI_ADC" ref="T20:W25" totalsRowShown="0">
  <autoFilter ref="T20:W25" xr:uid="{A27CADD5-26F4-4DF6-9D41-CEE02A85C4E9}"/>
  <tableColumns count="4">
    <tableColumn id="1" xr3:uid="{46462DEE-B3A7-45AD-A2F8-63AC8C3C0154}" name="ADC_Name"/>
    <tableColumn id="2" xr3:uid="{20DF5352-4B39-416D-A6E4-D94E56AED1C9}" name="number of channel"/>
    <tableColumn id="3" xr3:uid="{9F9316C2-2066-47BF-B84E-436D4C41B07C}" name="IRQN assoiated"/>
    <tableColumn id="4" xr3:uid="{CC116C4D-98B0-46BC-A882-0B90828FFD68}" name="Clock Associated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333A4E38-7E7A-4098-B282-4F58DD308AC2}" name="FMKMAC_Cfg" displayName="FMKMAC_Cfg" ref="B2:E12" totalsRowShown="0">
  <autoFilter ref="B2:E12" xr:uid="{333A4E38-7E7A-4098-B282-4F58DD308AC2}"/>
  <tableColumns count="4">
    <tableColumn id="1" xr3:uid="{9B6EDCAA-F526-412C-A8EC-AC6897A0EB04}" name="RqstDmaType"/>
    <tableColumn id="2" xr3:uid="{ED583461-6D2B-456F-A394-15F76B273D8C}" name="DMA "/>
    <tableColumn id="3" xr3:uid="{7F10CEC2-41BD-45B5-9EDB-D20E18825436}" name="CHANNEL"/>
    <tableColumn id="4" xr3:uid="{EFAF749E-49CF-4544-A2E6-D7B17CF25518}" name="Priority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8B613F4D-88F2-4091-AA3A-5550AB627653}" name="FMKMAC_IRQN" displayName="FMKMAC_IRQN" ref="J3:K18" totalsRowShown="0">
  <autoFilter ref="J3:K18" xr:uid="{8B613F4D-88F2-4091-AA3A-5550AB627653}"/>
  <tableColumns count="2">
    <tableColumn id="1" xr3:uid="{7FC5E369-C5C5-44CD-98EF-8136D5348789}" name="List IRQN_Handler"/>
    <tableColumn id="2" xr3:uid="{0FFD83C8-633F-48FF-B94F-239B6386B204}" name="RqstType Associated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9E75F4B3-8C66-44CB-A927-82E8A09563A2}" name="FMKMAC_DMAMUX" displayName="FMKMAC_DMAMUX" ref="P3:P4" totalsRowShown="0">
  <autoFilter ref="P3:P4" xr:uid="{9E75F4B3-8C66-44CB-A927-82E8A09563A2}"/>
  <tableColumns count="1">
    <tableColumn id="1" xr3:uid="{230DEE15-D20F-429D-B4EB-51FB3C57F9A9}" name="DMAMUX List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568793B-2270-4B9A-A9E5-55F929444AFF}" name="Tableau35" displayName="Tableau35" ref="B5:B11" totalsRowShown="0">
  <autoFilter ref="B5:B11" xr:uid="{3568793B-2270-4B9A-A9E5-55F929444AFF}"/>
  <tableColumns count="1">
    <tableColumn id="1" xr3:uid="{61C0BDFB-C4E4-44F5-AA25-0ECEC1F95FDC}" name="List IRQN_Handler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CF6032E9-4D15-4575-AD94-133BB9C2FD31}" name="FMKSRL_INFO" displayName="FMKSRL_INFO" ref="E2:M7" totalsRowShown="0">
  <autoFilter ref="E2:M7" xr:uid="{CF6032E9-4D15-4575-AD94-133BB9C2FD31}"/>
  <tableColumns count="9">
    <tableColumn id="1" xr3:uid="{12502774-1323-464D-ABF1-A64EAE0742C0}" name="List USART/UART"/>
    <tableColumn id="2" xr3:uid="{73C1FD75-5549-419D-8E5F-A6563E10AE3C}" name="IRQN_Handler "/>
    <tableColumn id="3" xr3:uid="{51FF6EA1-88DA-48AF-B204-9E7E41DF7DE2}" name="Rx Buffer Size"/>
    <tableColumn id="4" xr3:uid="{0B3BF550-8B6E-4A05-8D50-A860E7703D9A}" name="Tx Buffer Size"/>
    <tableColumn id="5" xr3:uid="{6D86083F-0334-4F94-BB1A-53D1074988B3}" name="Rx_GPIO_name"/>
    <tableColumn id="6" xr3:uid="{386C4D1D-01F5-4796-8676-B3D0ACAF503C}" name="RxPin_name"/>
    <tableColumn id="7" xr3:uid="{A5D26E27-EB27-44C5-9EC3-C28B26CCAA76}" name="Tx_Gpio_Name"/>
    <tableColumn id="8" xr3:uid="{2F846358-5341-48BB-8F3B-6C6370021E51}" name="Tx_Pin_Name"/>
    <tableColumn id="9" xr3:uid="{81B54DFD-A22D-46F2-8062-B9CA25246E06}" name="alternate function tim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8C957F-EDE6-44F1-B8F8-2086E255196A}" name="GI_DAC" displayName="GI_DAC" ref="Y36:Z37" totalsRowShown="0">
  <autoFilter ref="Y36:Z37" xr:uid="{5A8C957F-EDE6-44F1-B8F8-2086E255196A}"/>
  <tableColumns count="2">
    <tableColumn id="1" xr3:uid="{73150C50-6B2A-4CD8-A7E6-62C171935AF8}" name="DAC_Name"/>
    <tableColumn id="2" xr3:uid="{EF9B5413-9A3C-4163-8063-C74DAB2D51F7}" name="number of channe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D818BF-294B-4FA2-8E5A-7FD1DB70B357}" name="GI_IRQN" displayName="GI_IRQN" ref="H18:I119" totalsRowShown="0">
  <autoFilter ref="H18:I119" xr:uid="{0BD818BF-294B-4FA2-8E5A-7FD1DB70B357}"/>
  <tableColumns count="2">
    <tableColumn id="1" xr3:uid="{95486269-8ABF-444C-A7FD-956C784AC88B}" name="IRQN_name"/>
    <tableColumn id="2" xr3:uid="{72C5AB1D-5859-4FB9-812E-7971E444E4B8}" name="Interrupt Prioirty 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4F1398-0B6D-4B55-A4C3-611E0B66A012}" name="GI_RCC_CLOCK" displayName="GI_RCC_CLOCK" ref="D18:F75" totalsRowShown="0">
  <autoFilter ref="D18:F75" xr:uid="{9B4F1398-0B6D-4B55-A4C3-611E0B66A012}"/>
  <tableColumns count="3">
    <tableColumn id="1" xr3:uid="{402A3AD5-0AFA-40A5-A5A4-0D9CB2EED72D}" name="RCC_ClockName"/>
    <tableColumn id="2" xr3:uid="{05025EF0-98DC-4B06-8DD6-ABD9D73D50B7}" name="Clock Soure"/>
    <tableColumn id="3" xr3:uid="{A98345EB-D57F-464A-8549-42B6B6F4ED23}" name="Request Periph Cfg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2F87AB-FFF7-4006-99CC-8D938E27338D}" name="GI_DMA" displayName="GI_DMA" ref="AB20:AD22" totalsRowShown="0">
  <autoFilter ref="AB20:AD22" xr:uid="{FC2F87AB-FFF7-4006-99CC-8D938E27338D}"/>
  <tableColumns count="3">
    <tableColumn id="1" xr3:uid="{00302DEC-D815-47CE-9380-676FE769FF43}" name="DMA_Name"/>
    <tableColumn id="2" xr3:uid="{2654BB85-F763-4BBA-9124-13A3875B62D0}" name="number of channel"/>
    <tableColumn id="3" xr3:uid="{8630D7D5-DAE5-4E6D-9958-F1FC2A620F7A}" name="Clock Associate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3E9277E-229F-41F0-9B99-7D1A0B71D1B3}" name="Tableau16" displayName="Tableau16" ref="AF40:AF43" totalsRowShown="0">
  <autoFilter ref="AF40:AF43" xr:uid="{13E9277E-229F-41F0-9B99-7D1A0B71D1B3}"/>
  <tableColumns count="1">
    <tableColumn id="1" xr3:uid="{84137467-8FB1-43EA-9F20-573D7FE9FADD}" name="_NVIC_Piority_Choic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B16F87-38FA-4931-845E-91EC8B0FFB29}" name="CPU_Config" displayName="CPU_Config" ref="B18:B19" totalsRowShown="0">
  <autoFilter ref="B18:B19" xr:uid="{69B16F87-38FA-4931-845E-91EC8B0FFB29}"/>
  <tableColumns count="1">
    <tableColumn id="1" xr3:uid="{FD4FECA3-1A39-43C0-8443-3217FDF815FF}" name="STM32 Processor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13" Type="http://schemas.openxmlformats.org/officeDocument/2006/relationships/table" Target="../tables/table24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12" Type="http://schemas.openxmlformats.org/officeDocument/2006/relationships/table" Target="../tables/table23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7.xml"/><Relationship Id="rId11" Type="http://schemas.openxmlformats.org/officeDocument/2006/relationships/table" Target="../tables/table22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2D6D-43F7-44B1-8255-ECFDDA33AA9C}">
  <dimension ref="A18:AF119"/>
  <sheetViews>
    <sheetView tabSelected="1" topLeftCell="H15" zoomScale="99" zoomScaleNormal="115" workbookViewId="0">
      <selection activeCell="L26" sqref="L26"/>
    </sheetView>
  </sheetViews>
  <sheetFormatPr baseColWidth="10" defaultRowHeight="14.4" x14ac:dyDescent="0.3"/>
  <cols>
    <col min="1" max="1" width="23.6640625" customWidth="1"/>
    <col min="2" max="2" width="24.77734375" customWidth="1"/>
    <col min="3" max="3" width="37.33203125" customWidth="1"/>
    <col min="4" max="4" width="26.44140625" customWidth="1"/>
    <col min="5" max="6" width="25.109375" customWidth="1"/>
    <col min="7" max="7" width="33.109375" customWidth="1"/>
    <col min="8" max="8" width="26.88671875" customWidth="1"/>
    <col min="9" max="9" width="21.44140625" customWidth="1"/>
    <col min="10" max="10" width="21.33203125" customWidth="1"/>
    <col min="12" max="12" width="20.44140625" customWidth="1"/>
    <col min="13" max="13" width="29.44140625" customWidth="1"/>
    <col min="14" max="14" width="21.33203125" customWidth="1"/>
    <col min="15" max="15" width="22.77734375" customWidth="1"/>
    <col min="16" max="16" width="23.44140625" customWidth="1"/>
    <col min="17" max="17" width="20.6640625" customWidth="1"/>
    <col min="20" max="20" width="21.33203125" customWidth="1"/>
    <col min="21" max="21" width="21.21875" customWidth="1"/>
    <col min="22" max="22" width="19.109375" customWidth="1"/>
    <col min="23" max="23" width="18.77734375" customWidth="1"/>
    <col min="24" max="24" width="29.21875" customWidth="1"/>
    <col min="28" max="28" width="24" customWidth="1"/>
    <col min="31" max="31" width="17.77734375" customWidth="1"/>
  </cols>
  <sheetData>
    <row r="18" spans="1:30" x14ac:dyDescent="0.3">
      <c r="B18" t="s">
        <v>123</v>
      </c>
      <c r="D18" t="s">
        <v>21</v>
      </c>
      <c r="E18" t="s">
        <v>298</v>
      </c>
      <c r="F18" t="s">
        <v>405</v>
      </c>
      <c r="H18" t="s">
        <v>57</v>
      </c>
      <c r="I18" t="s">
        <v>58</v>
      </c>
      <c r="K18" t="s">
        <v>2</v>
      </c>
      <c r="L18" t="s">
        <v>3</v>
      </c>
      <c r="M18" t="s">
        <v>270</v>
      </c>
      <c r="N18" t="s">
        <v>271</v>
      </c>
      <c r="O18" t="s">
        <v>297</v>
      </c>
    </row>
    <row r="19" spans="1:30" x14ac:dyDescent="0.3">
      <c r="B19" t="s">
        <v>124</v>
      </c>
      <c r="D19" t="s">
        <v>85</v>
      </c>
      <c r="E19" t="s">
        <v>305</v>
      </c>
      <c r="F19" t="s">
        <v>403</v>
      </c>
      <c r="H19" t="s">
        <v>59</v>
      </c>
      <c r="I19" t="s">
        <v>69</v>
      </c>
      <c r="K19" t="s">
        <v>4</v>
      </c>
      <c r="L19">
        <v>4</v>
      </c>
      <c r="M19" t="s">
        <v>146</v>
      </c>
      <c r="N19" t="s">
        <v>273</v>
      </c>
      <c r="O19" t="s">
        <v>296</v>
      </c>
    </row>
    <row r="20" spans="1:30" x14ac:dyDescent="0.3">
      <c r="D20" t="s">
        <v>231</v>
      </c>
      <c r="E20" t="s">
        <v>305</v>
      </c>
      <c r="F20" t="s">
        <v>403</v>
      </c>
      <c r="H20" t="s">
        <v>125</v>
      </c>
      <c r="I20" t="s">
        <v>69</v>
      </c>
      <c r="K20" t="s">
        <v>252</v>
      </c>
      <c r="L20">
        <v>4</v>
      </c>
      <c r="M20" t="s">
        <v>148</v>
      </c>
      <c r="N20" t="s">
        <v>273</v>
      </c>
      <c r="O20" t="s">
        <v>295</v>
      </c>
      <c r="T20" t="s">
        <v>17</v>
      </c>
      <c r="U20" t="s">
        <v>18</v>
      </c>
      <c r="V20" t="s">
        <v>276</v>
      </c>
      <c r="W20" t="s">
        <v>277</v>
      </c>
      <c r="AB20" t="s">
        <v>22</v>
      </c>
      <c r="AC20" t="s">
        <v>18</v>
      </c>
      <c r="AD20" t="s">
        <v>277</v>
      </c>
    </row>
    <row r="21" spans="1:30" x14ac:dyDescent="0.3">
      <c r="D21" t="s">
        <v>234</v>
      </c>
      <c r="E21" t="s">
        <v>305</v>
      </c>
      <c r="F21" t="s">
        <v>403</v>
      </c>
      <c r="H21" t="s">
        <v>126</v>
      </c>
      <c r="I21" t="s">
        <v>69</v>
      </c>
      <c r="K21" t="s">
        <v>5</v>
      </c>
      <c r="L21">
        <v>4</v>
      </c>
      <c r="M21" t="s">
        <v>64</v>
      </c>
      <c r="N21" t="s">
        <v>273</v>
      </c>
      <c r="O21" t="s">
        <v>295</v>
      </c>
      <c r="T21" t="s">
        <v>16</v>
      </c>
      <c r="U21">
        <v>18</v>
      </c>
      <c r="V21" t="s">
        <v>139</v>
      </c>
      <c r="W21" t="s">
        <v>238</v>
      </c>
      <c r="AB21" t="s">
        <v>333</v>
      </c>
      <c r="AC21">
        <v>8</v>
      </c>
      <c r="AD21" t="s">
        <v>85</v>
      </c>
    </row>
    <row r="22" spans="1:30" x14ac:dyDescent="0.3">
      <c r="D22" t="s">
        <v>235</v>
      </c>
      <c r="E22" t="s">
        <v>305</v>
      </c>
      <c r="F22" t="s">
        <v>403</v>
      </c>
      <c r="H22" t="s">
        <v>127</v>
      </c>
      <c r="I22" t="s">
        <v>69</v>
      </c>
      <c r="K22" t="s">
        <v>253</v>
      </c>
      <c r="L22">
        <v>4</v>
      </c>
      <c r="M22" t="s">
        <v>149</v>
      </c>
      <c r="N22" t="s">
        <v>273</v>
      </c>
      <c r="O22" t="s">
        <v>295</v>
      </c>
      <c r="T22" t="s">
        <v>262</v>
      </c>
      <c r="U22">
        <v>18</v>
      </c>
      <c r="V22" t="s">
        <v>139</v>
      </c>
      <c r="W22" t="s">
        <v>238</v>
      </c>
      <c r="AB22" t="s">
        <v>334</v>
      </c>
      <c r="AC22">
        <v>8</v>
      </c>
      <c r="AD22" t="s">
        <v>231</v>
      </c>
    </row>
    <row r="23" spans="1:30" x14ac:dyDescent="0.3">
      <c r="D23" t="s">
        <v>236</v>
      </c>
      <c r="E23" t="s">
        <v>305</v>
      </c>
      <c r="F23" t="s">
        <v>403</v>
      </c>
      <c r="H23" t="s">
        <v>60</v>
      </c>
      <c r="I23" t="s">
        <v>69</v>
      </c>
      <c r="K23" t="s">
        <v>258</v>
      </c>
      <c r="L23">
        <v>4</v>
      </c>
      <c r="M23" t="s">
        <v>165</v>
      </c>
      <c r="N23" t="s">
        <v>273</v>
      </c>
      <c r="O23" t="s">
        <v>295</v>
      </c>
      <c r="T23" t="s">
        <v>263</v>
      </c>
      <c r="U23">
        <v>18</v>
      </c>
      <c r="V23" t="s">
        <v>162</v>
      </c>
      <c r="W23" t="s">
        <v>239</v>
      </c>
    </row>
    <row r="24" spans="1:30" x14ac:dyDescent="0.3">
      <c r="D24" t="s">
        <v>237</v>
      </c>
      <c r="E24" t="s">
        <v>305</v>
      </c>
      <c r="F24" t="s">
        <v>403</v>
      </c>
      <c r="H24" t="s">
        <v>61</v>
      </c>
      <c r="I24" t="s">
        <v>69</v>
      </c>
      <c r="K24" t="s">
        <v>254</v>
      </c>
      <c r="L24">
        <v>1</v>
      </c>
      <c r="M24" t="s">
        <v>169</v>
      </c>
      <c r="N24" t="s">
        <v>275</v>
      </c>
      <c r="O24" t="s">
        <v>295</v>
      </c>
      <c r="T24" t="s">
        <v>264</v>
      </c>
      <c r="U24">
        <v>18</v>
      </c>
      <c r="V24" t="s">
        <v>176</v>
      </c>
      <c r="W24" t="s">
        <v>239</v>
      </c>
    </row>
    <row r="25" spans="1:30" x14ac:dyDescent="0.3">
      <c r="D25" t="s">
        <v>84</v>
      </c>
      <c r="E25" t="s">
        <v>305</v>
      </c>
      <c r="F25" t="s">
        <v>403</v>
      </c>
      <c r="H25" t="s">
        <v>128</v>
      </c>
      <c r="I25" t="s">
        <v>69</v>
      </c>
      <c r="K25" t="s">
        <v>255</v>
      </c>
      <c r="L25">
        <v>1</v>
      </c>
      <c r="M25" t="s">
        <v>170</v>
      </c>
      <c r="N25" t="s">
        <v>275</v>
      </c>
      <c r="O25" t="s">
        <v>296</v>
      </c>
      <c r="T25" t="s">
        <v>265</v>
      </c>
      <c r="U25">
        <v>18</v>
      </c>
      <c r="V25" t="s">
        <v>177</v>
      </c>
      <c r="W25" t="s">
        <v>239</v>
      </c>
    </row>
    <row r="26" spans="1:30" x14ac:dyDescent="0.3">
      <c r="D26" t="s">
        <v>261</v>
      </c>
      <c r="E26" t="s">
        <v>306</v>
      </c>
      <c r="F26" t="s">
        <v>403</v>
      </c>
      <c r="H26" t="s">
        <v>129</v>
      </c>
      <c r="I26" t="s">
        <v>69</v>
      </c>
      <c r="K26" t="s">
        <v>256</v>
      </c>
      <c r="L26">
        <v>4</v>
      </c>
      <c r="M26" t="s">
        <v>159</v>
      </c>
      <c r="N26" t="s">
        <v>273</v>
      </c>
      <c r="O26" t="s">
        <v>296</v>
      </c>
    </row>
    <row r="27" spans="1:30" x14ac:dyDescent="0.3">
      <c r="A27" t="s">
        <v>280</v>
      </c>
      <c r="B27" t="s">
        <v>282</v>
      </c>
      <c r="D27" t="s">
        <v>83</v>
      </c>
      <c r="E27" t="s">
        <v>306</v>
      </c>
      <c r="F27" t="s">
        <v>403</v>
      </c>
      <c r="H27" t="s">
        <v>130</v>
      </c>
      <c r="I27" t="s">
        <v>69</v>
      </c>
      <c r="K27" t="s">
        <v>6</v>
      </c>
      <c r="L27">
        <v>2</v>
      </c>
      <c r="M27" t="s">
        <v>145</v>
      </c>
      <c r="N27" t="s">
        <v>274</v>
      </c>
      <c r="O27" t="s">
        <v>296</v>
      </c>
    </row>
    <row r="28" spans="1:30" x14ac:dyDescent="0.3">
      <c r="A28" t="s">
        <v>281</v>
      </c>
      <c r="B28">
        <v>60</v>
      </c>
      <c r="D28" t="s">
        <v>232</v>
      </c>
      <c r="E28" t="s">
        <v>306</v>
      </c>
      <c r="F28" t="s">
        <v>403</v>
      </c>
      <c r="H28" t="s">
        <v>131</v>
      </c>
      <c r="I28" t="s">
        <v>69</v>
      </c>
      <c r="K28" t="s">
        <v>7</v>
      </c>
      <c r="L28">
        <v>1</v>
      </c>
      <c r="M28" t="s">
        <v>146</v>
      </c>
      <c r="N28" t="s">
        <v>274</v>
      </c>
      <c r="O28" t="s">
        <v>296</v>
      </c>
    </row>
    <row r="29" spans="1:30" x14ac:dyDescent="0.3">
      <c r="A29" t="s">
        <v>247</v>
      </c>
      <c r="B29">
        <v>170</v>
      </c>
      <c r="D29" t="s">
        <v>233</v>
      </c>
      <c r="E29" t="s">
        <v>306</v>
      </c>
      <c r="F29" t="s">
        <v>403</v>
      </c>
      <c r="H29" t="s">
        <v>132</v>
      </c>
      <c r="I29" t="s">
        <v>69</v>
      </c>
      <c r="K29" t="s">
        <v>8</v>
      </c>
      <c r="L29">
        <v>1</v>
      </c>
      <c r="M29" t="s">
        <v>147</v>
      </c>
      <c r="N29" t="s">
        <v>274</v>
      </c>
      <c r="O29" t="s">
        <v>296</v>
      </c>
    </row>
    <row r="30" spans="1:30" x14ac:dyDescent="0.3">
      <c r="D30" t="s">
        <v>82</v>
      </c>
      <c r="E30" t="s">
        <v>306</v>
      </c>
      <c r="F30" t="s">
        <v>403</v>
      </c>
      <c r="H30" t="s">
        <v>62</v>
      </c>
      <c r="I30" t="s">
        <v>69</v>
      </c>
      <c r="K30" t="s">
        <v>257</v>
      </c>
      <c r="L30">
        <v>4</v>
      </c>
      <c r="M30" t="s">
        <v>193</v>
      </c>
      <c r="N30" t="s">
        <v>273</v>
      </c>
      <c r="O30" t="s">
        <v>296</v>
      </c>
    </row>
    <row r="31" spans="1:30" x14ac:dyDescent="0.3">
      <c r="D31" t="s">
        <v>81</v>
      </c>
      <c r="E31" t="s">
        <v>306</v>
      </c>
      <c r="F31" t="s">
        <v>403</v>
      </c>
      <c r="H31" t="s">
        <v>133</v>
      </c>
      <c r="I31" t="s">
        <v>69</v>
      </c>
    </row>
    <row r="32" spans="1:30" x14ac:dyDescent="0.3">
      <c r="D32" t="s">
        <v>80</v>
      </c>
      <c r="E32" t="s">
        <v>306</v>
      </c>
      <c r="F32" t="s">
        <v>403</v>
      </c>
      <c r="H32" t="s">
        <v>134</v>
      </c>
      <c r="I32" t="s">
        <v>69</v>
      </c>
    </row>
    <row r="33" spans="4:32" x14ac:dyDescent="0.3">
      <c r="D33" t="s">
        <v>238</v>
      </c>
      <c r="E33" t="s">
        <v>304</v>
      </c>
      <c r="F33" t="s">
        <v>404</v>
      </c>
      <c r="H33" t="s">
        <v>135</v>
      </c>
      <c r="I33" t="s">
        <v>69</v>
      </c>
      <c r="P33" t="s">
        <v>9</v>
      </c>
      <c r="Q33" t="s">
        <v>10</v>
      </c>
    </row>
    <row r="34" spans="4:32" x14ac:dyDescent="0.3">
      <c r="D34" t="s">
        <v>239</v>
      </c>
      <c r="E34" t="s">
        <v>304</v>
      </c>
      <c r="F34" t="s">
        <v>404</v>
      </c>
      <c r="H34" t="s">
        <v>136</v>
      </c>
      <c r="I34" t="s">
        <v>69</v>
      </c>
      <c r="P34" t="s">
        <v>11</v>
      </c>
      <c r="Q34">
        <v>16</v>
      </c>
    </row>
    <row r="35" spans="4:32" x14ac:dyDescent="0.3">
      <c r="D35" t="s">
        <v>230</v>
      </c>
      <c r="E35" t="s">
        <v>296</v>
      </c>
      <c r="F35" t="s">
        <v>403</v>
      </c>
      <c r="H35" t="s">
        <v>137</v>
      </c>
      <c r="I35" t="s">
        <v>69</v>
      </c>
      <c r="P35" t="s">
        <v>12</v>
      </c>
      <c r="Q35">
        <v>16</v>
      </c>
    </row>
    <row r="36" spans="4:32" x14ac:dyDescent="0.3">
      <c r="D36" t="s">
        <v>229</v>
      </c>
      <c r="E36" t="s">
        <v>296</v>
      </c>
      <c r="F36" t="s">
        <v>403</v>
      </c>
      <c r="H36" t="s">
        <v>138</v>
      </c>
      <c r="I36" t="s">
        <v>69</v>
      </c>
      <c r="P36" t="s">
        <v>13</v>
      </c>
      <c r="Q36">
        <v>16</v>
      </c>
      <c r="Y36" t="s">
        <v>19</v>
      </c>
      <c r="Z36" t="s">
        <v>18</v>
      </c>
    </row>
    <row r="37" spans="4:32" x14ac:dyDescent="0.3">
      <c r="D37" t="s">
        <v>240</v>
      </c>
      <c r="E37" t="s">
        <v>296</v>
      </c>
      <c r="F37" t="s">
        <v>403</v>
      </c>
      <c r="H37" t="s">
        <v>139</v>
      </c>
      <c r="I37" t="s">
        <v>69</v>
      </c>
      <c r="P37" t="s">
        <v>14</v>
      </c>
      <c r="Q37">
        <v>16</v>
      </c>
      <c r="Y37" t="s">
        <v>20</v>
      </c>
      <c r="Z37" t="s">
        <v>20</v>
      </c>
    </row>
    <row r="38" spans="4:32" x14ac:dyDescent="0.3">
      <c r="D38" t="s">
        <v>241</v>
      </c>
      <c r="E38" t="s">
        <v>296</v>
      </c>
      <c r="F38" t="s">
        <v>403</v>
      </c>
      <c r="H38" t="s">
        <v>140</v>
      </c>
      <c r="I38" t="s">
        <v>69</v>
      </c>
      <c r="P38" t="s">
        <v>259</v>
      </c>
      <c r="Q38">
        <v>16</v>
      </c>
    </row>
    <row r="39" spans="4:32" x14ac:dyDescent="0.3">
      <c r="D39" t="s">
        <v>216</v>
      </c>
      <c r="E39" t="s">
        <v>306</v>
      </c>
      <c r="F39" t="s">
        <v>403</v>
      </c>
      <c r="H39" t="s">
        <v>141</v>
      </c>
      <c r="I39" t="s">
        <v>69</v>
      </c>
      <c r="P39" t="s">
        <v>15</v>
      </c>
      <c r="Q39">
        <v>16</v>
      </c>
    </row>
    <row r="40" spans="4:32" x14ac:dyDescent="0.3">
      <c r="D40" t="s">
        <v>242</v>
      </c>
      <c r="E40" t="s">
        <v>306</v>
      </c>
      <c r="F40" t="s">
        <v>403</v>
      </c>
      <c r="H40" t="s">
        <v>142</v>
      </c>
      <c r="I40" t="s">
        <v>90</v>
      </c>
      <c r="P40" t="s">
        <v>260</v>
      </c>
      <c r="Q40">
        <v>11</v>
      </c>
      <c r="AF40" t="s">
        <v>88</v>
      </c>
    </row>
    <row r="41" spans="4:32" x14ac:dyDescent="0.3">
      <c r="D41" t="s">
        <v>243</v>
      </c>
      <c r="E41" t="s">
        <v>303</v>
      </c>
      <c r="F41" t="s">
        <v>404</v>
      </c>
      <c r="H41" t="s">
        <v>143</v>
      </c>
      <c r="I41" t="s">
        <v>90</v>
      </c>
      <c r="AF41" t="s">
        <v>89</v>
      </c>
    </row>
    <row r="42" spans="4:32" x14ac:dyDescent="0.3">
      <c r="D42" t="s">
        <v>228</v>
      </c>
      <c r="E42" t="s">
        <v>295</v>
      </c>
      <c r="F42" t="s">
        <v>403</v>
      </c>
      <c r="H42" t="s">
        <v>144</v>
      </c>
      <c r="I42" t="s">
        <v>69</v>
      </c>
      <c r="AF42" t="s">
        <v>69</v>
      </c>
    </row>
    <row r="43" spans="4:32" x14ac:dyDescent="0.3">
      <c r="D43" t="s">
        <v>72</v>
      </c>
      <c r="E43" t="s">
        <v>295</v>
      </c>
      <c r="F43" t="s">
        <v>403</v>
      </c>
      <c r="H43" t="s">
        <v>145</v>
      </c>
      <c r="I43" t="s">
        <v>69</v>
      </c>
      <c r="AF43" t="s">
        <v>90</v>
      </c>
    </row>
    <row r="44" spans="4:32" x14ac:dyDescent="0.3">
      <c r="D44" t="s">
        <v>227</v>
      </c>
      <c r="E44" t="s">
        <v>295</v>
      </c>
      <c r="F44" t="s">
        <v>403</v>
      </c>
      <c r="H44" t="s">
        <v>146</v>
      </c>
      <c r="I44" t="s">
        <v>69</v>
      </c>
    </row>
    <row r="45" spans="4:32" x14ac:dyDescent="0.3">
      <c r="D45" t="s">
        <v>244</v>
      </c>
      <c r="E45" t="s">
        <v>295</v>
      </c>
      <c r="F45" t="s">
        <v>403</v>
      </c>
      <c r="H45" t="s">
        <v>147</v>
      </c>
      <c r="I45" t="s">
        <v>69</v>
      </c>
    </row>
    <row r="46" spans="4:32" x14ac:dyDescent="0.3">
      <c r="D46" t="s">
        <v>226</v>
      </c>
      <c r="E46" t="s">
        <v>295</v>
      </c>
      <c r="F46" t="s">
        <v>403</v>
      </c>
      <c r="H46" t="s">
        <v>63</v>
      </c>
      <c r="I46" t="s">
        <v>69</v>
      </c>
      <c r="AF46" t="s">
        <v>272</v>
      </c>
    </row>
    <row r="47" spans="4:32" x14ac:dyDescent="0.3">
      <c r="D47" t="s">
        <v>225</v>
      </c>
      <c r="E47" t="s">
        <v>295</v>
      </c>
      <c r="F47" t="s">
        <v>403</v>
      </c>
      <c r="H47" t="s">
        <v>148</v>
      </c>
      <c r="I47" t="s">
        <v>69</v>
      </c>
      <c r="AF47" t="s">
        <v>273</v>
      </c>
    </row>
    <row r="48" spans="4:32" x14ac:dyDescent="0.3">
      <c r="D48" t="s">
        <v>245</v>
      </c>
      <c r="E48" t="s">
        <v>295</v>
      </c>
      <c r="F48" t="s">
        <v>403</v>
      </c>
      <c r="H48" t="s">
        <v>64</v>
      </c>
      <c r="I48" t="s">
        <v>69</v>
      </c>
      <c r="AF48" t="s">
        <v>274</v>
      </c>
    </row>
    <row r="49" spans="4:32" x14ac:dyDescent="0.3">
      <c r="D49" t="s">
        <v>246</v>
      </c>
      <c r="E49" t="s">
        <v>295</v>
      </c>
      <c r="F49" t="s">
        <v>403</v>
      </c>
      <c r="H49" t="s">
        <v>149</v>
      </c>
      <c r="I49" t="s">
        <v>69</v>
      </c>
      <c r="AF49" t="s">
        <v>275</v>
      </c>
    </row>
    <row r="50" spans="4:32" x14ac:dyDescent="0.3">
      <c r="D50" t="s">
        <v>86</v>
      </c>
      <c r="E50" t="s">
        <v>295</v>
      </c>
      <c r="F50" t="s">
        <v>403</v>
      </c>
      <c r="H50" t="s">
        <v>150</v>
      </c>
      <c r="I50" t="s">
        <v>69</v>
      </c>
    </row>
    <row r="51" spans="4:32" x14ac:dyDescent="0.3">
      <c r="D51" t="s">
        <v>77</v>
      </c>
      <c r="E51" t="s">
        <v>295</v>
      </c>
      <c r="F51" t="s">
        <v>403</v>
      </c>
      <c r="H51" t="s">
        <v>151</v>
      </c>
      <c r="I51" t="s">
        <v>69</v>
      </c>
    </row>
    <row r="52" spans="4:32" x14ac:dyDescent="0.3">
      <c r="D52" t="s">
        <v>221</v>
      </c>
      <c r="E52" t="s">
        <v>295</v>
      </c>
      <c r="F52" t="s">
        <v>403</v>
      </c>
      <c r="H52" t="s">
        <v>152</v>
      </c>
      <c r="I52" t="s">
        <v>69</v>
      </c>
      <c r="AF52" t="s">
        <v>294</v>
      </c>
    </row>
    <row r="53" spans="4:32" x14ac:dyDescent="0.3">
      <c r="D53" t="s">
        <v>79</v>
      </c>
      <c r="E53" t="s">
        <v>295</v>
      </c>
      <c r="F53" t="s">
        <v>404</v>
      </c>
      <c r="H53" t="s">
        <v>153</v>
      </c>
      <c r="I53" t="s">
        <v>69</v>
      </c>
      <c r="AF53" t="s">
        <v>299</v>
      </c>
    </row>
    <row r="54" spans="4:32" x14ac:dyDescent="0.3">
      <c r="D54" t="s">
        <v>220</v>
      </c>
      <c r="E54" t="s">
        <v>295</v>
      </c>
      <c r="F54" t="s">
        <v>404</v>
      </c>
      <c r="H54" t="s">
        <v>65</v>
      </c>
      <c r="I54" t="s">
        <v>69</v>
      </c>
      <c r="AF54" t="s">
        <v>300</v>
      </c>
    </row>
    <row r="55" spans="4:32" x14ac:dyDescent="0.3">
      <c r="D55" t="s">
        <v>278</v>
      </c>
      <c r="E55" t="s">
        <v>295</v>
      </c>
      <c r="F55" t="s">
        <v>404</v>
      </c>
      <c r="H55" t="s">
        <v>66</v>
      </c>
      <c r="I55" t="s">
        <v>69</v>
      </c>
      <c r="AF55" t="s">
        <v>301</v>
      </c>
    </row>
    <row r="56" spans="4:32" x14ac:dyDescent="0.3">
      <c r="D56" t="s">
        <v>279</v>
      </c>
      <c r="E56" t="s">
        <v>295</v>
      </c>
      <c r="F56" t="s">
        <v>404</v>
      </c>
      <c r="H56" t="s">
        <v>67</v>
      </c>
      <c r="I56" t="s">
        <v>69</v>
      </c>
      <c r="AF56" t="s">
        <v>302</v>
      </c>
    </row>
    <row r="57" spans="4:32" x14ac:dyDescent="0.3">
      <c r="D57" t="s">
        <v>219</v>
      </c>
      <c r="E57" t="s">
        <v>295</v>
      </c>
      <c r="F57" t="s">
        <v>403</v>
      </c>
      <c r="H57" t="s">
        <v>68</v>
      </c>
      <c r="I57" t="s">
        <v>69</v>
      </c>
      <c r="AF57" t="s">
        <v>305</v>
      </c>
    </row>
    <row r="58" spans="4:32" x14ac:dyDescent="0.3">
      <c r="D58" t="s">
        <v>217</v>
      </c>
      <c r="E58" t="s">
        <v>295</v>
      </c>
      <c r="F58" t="s">
        <v>403</v>
      </c>
      <c r="H58" t="s">
        <v>154</v>
      </c>
      <c r="I58" t="s">
        <v>69</v>
      </c>
      <c r="AF58" t="s">
        <v>306</v>
      </c>
    </row>
    <row r="59" spans="4:32" x14ac:dyDescent="0.3">
      <c r="D59" t="s">
        <v>247</v>
      </c>
      <c r="E59" t="s">
        <v>303</v>
      </c>
      <c r="F59" t="s">
        <v>404</v>
      </c>
      <c r="H59" t="s">
        <v>155</v>
      </c>
      <c r="I59" t="s">
        <v>69</v>
      </c>
      <c r="AF59" t="s">
        <v>295</v>
      </c>
    </row>
    <row r="60" spans="4:32" x14ac:dyDescent="0.3">
      <c r="D60" t="s">
        <v>87</v>
      </c>
      <c r="E60" t="s">
        <v>295</v>
      </c>
      <c r="F60" t="s">
        <v>403</v>
      </c>
      <c r="H60" t="s">
        <v>156</v>
      </c>
      <c r="I60" t="s">
        <v>69</v>
      </c>
      <c r="AF60" t="s">
        <v>296</v>
      </c>
    </row>
    <row r="61" spans="4:32" x14ac:dyDescent="0.3">
      <c r="D61" t="s">
        <v>218</v>
      </c>
      <c r="E61" t="s">
        <v>295</v>
      </c>
      <c r="F61" t="s">
        <v>404</v>
      </c>
      <c r="H61" t="s">
        <v>157</v>
      </c>
      <c r="I61" t="s">
        <v>69</v>
      </c>
      <c r="AF61" t="s">
        <v>303</v>
      </c>
    </row>
    <row r="62" spans="4:32" x14ac:dyDescent="0.3">
      <c r="D62" t="s">
        <v>222</v>
      </c>
      <c r="E62" t="s">
        <v>295</v>
      </c>
      <c r="F62" t="s">
        <v>403</v>
      </c>
      <c r="H62" t="s">
        <v>158</v>
      </c>
      <c r="I62" t="s">
        <v>69</v>
      </c>
      <c r="AF62" t="s">
        <v>304</v>
      </c>
    </row>
    <row r="63" spans="4:32" x14ac:dyDescent="0.3">
      <c r="D63" t="s">
        <v>248</v>
      </c>
      <c r="E63" t="s">
        <v>295</v>
      </c>
      <c r="F63" t="s">
        <v>403</v>
      </c>
      <c r="H63" t="s">
        <v>159</v>
      </c>
      <c r="I63" t="s">
        <v>69</v>
      </c>
    </row>
    <row r="64" spans="4:32" x14ac:dyDescent="0.3">
      <c r="D64" t="s">
        <v>70</v>
      </c>
      <c r="E64" t="s">
        <v>296</v>
      </c>
      <c r="F64" t="s">
        <v>403</v>
      </c>
      <c r="H64" t="s">
        <v>160</v>
      </c>
      <c r="I64" t="s">
        <v>69</v>
      </c>
    </row>
    <row r="65" spans="4:9" x14ac:dyDescent="0.3">
      <c r="D65" t="s">
        <v>71</v>
      </c>
      <c r="E65" t="s">
        <v>296</v>
      </c>
      <c r="F65" t="s">
        <v>403</v>
      </c>
      <c r="H65" t="s">
        <v>161</v>
      </c>
      <c r="I65" t="s">
        <v>69</v>
      </c>
    </row>
    <row r="66" spans="4:9" x14ac:dyDescent="0.3">
      <c r="D66" t="s">
        <v>76</v>
      </c>
      <c r="E66" t="s">
        <v>296</v>
      </c>
      <c r="F66" t="s">
        <v>403</v>
      </c>
      <c r="H66" t="s">
        <v>162</v>
      </c>
      <c r="I66" t="s">
        <v>69</v>
      </c>
    </row>
    <row r="67" spans="4:9" x14ac:dyDescent="0.3">
      <c r="D67" t="s">
        <v>224</v>
      </c>
      <c r="E67" t="s">
        <v>296</v>
      </c>
      <c r="F67" t="s">
        <v>403</v>
      </c>
      <c r="H67" t="s">
        <v>163</v>
      </c>
      <c r="I67" t="s">
        <v>69</v>
      </c>
    </row>
    <row r="68" spans="4:9" x14ac:dyDescent="0.3">
      <c r="D68" t="s">
        <v>78</v>
      </c>
      <c r="E68" t="s">
        <v>296</v>
      </c>
      <c r="F68" t="s">
        <v>404</v>
      </c>
      <c r="H68" t="s">
        <v>164</v>
      </c>
      <c r="I68" t="s">
        <v>69</v>
      </c>
    </row>
    <row r="69" spans="4:9" x14ac:dyDescent="0.3">
      <c r="D69" t="s">
        <v>249</v>
      </c>
      <c r="E69" t="s">
        <v>296</v>
      </c>
      <c r="F69" t="s">
        <v>403</v>
      </c>
      <c r="H69" t="s">
        <v>165</v>
      </c>
      <c r="I69" t="s">
        <v>69</v>
      </c>
    </row>
    <row r="70" spans="4:9" x14ac:dyDescent="0.3">
      <c r="D70" t="s">
        <v>73</v>
      </c>
      <c r="E70" t="s">
        <v>296</v>
      </c>
      <c r="F70" t="s">
        <v>403</v>
      </c>
      <c r="H70" t="s">
        <v>166</v>
      </c>
      <c r="I70" t="s">
        <v>69</v>
      </c>
    </row>
    <row r="71" spans="4:9" x14ac:dyDescent="0.3">
      <c r="D71" t="s">
        <v>74</v>
      </c>
      <c r="E71" t="s">
        <v>296</v>
      </c>
      <c r="F71" t="s">
        <v>403</v>
      </c>
      <c r="H71" t="s">
        <v>167</v>
      </c>
      <c r="I71" t="s">
        <v>69</v>
      </c>
    </row>
    <row r="72" spans="4:9" x14ac:dyDescent="0.3">
      <c r="D72" t="s">
        <v>75</v>
      </c>
      <c r="E72" t="s">
        <v>296</v>
      </c>
      <c r="F72" t="s">
        <v>403</v>
      </c>
      <c r="H72" t="s">
        <v>168</v>
      </c>
      <c r="I72" t="s">
        <v>69</v>
      </c>
    </row>
    <row r="73" spans="4:9" x14ac:dyDescent="0.3">
      <c r="D73" t="s">
        <v>223</v>
      </c>
      <c r="E73" t="s">
        <v>296</v>
      </c>
      <c r="F73" t="s">
        <v>403</v>
      </c>
      <c r="H73" t="s">
        <v>169</v>
      </c>
      <c r="I73" t="s">
        <v>69</v>
      </c>
    </row>
    <row r="74" spans="4:9" x14ac:dyDescent="0.3">
      <c r="D74" t="s">
        <v>250</v>
      </c>
      <c r="E74" t="s">
        <v>296</v>
      </c>
      <c r="F74" t="s">
        <v>403</v>
      </c>
      <c r="H74" t="s">
        <v>170</v>
      </c>
      <c r="I74" t="s">
        <v>69</v>
      </c>
    </row>
    <row r="75" spans="4:9" x14ac:dyDescent="0.3">
      <c r="D75" t="s">
        <v>251</v>
      </c>
      <c r="E75" t="s">
        <v>296</v>
      </c>
      <c r="F75" t="s">
        <v>403</v>
      </c>
      <c r="H75" t="s">
        <v>171</v>
      </c>
      <c r="I75" t="s">
        <v>69</v>
      </c>
    </row>
    <row r="76" spans="4:9" x14ac:dyDescent="0.3">
      <c r="H76" t="s">
        <v>172</v>
      </c>
      <c r="I76" t="s">
        <v>69</v>
      </c>
    </row>
    <row r="77" spans="4:9" x14ac:dyDescent="0.3">
      <c r="H77" t="s">
        <v>173</v>
      </c>
      <c r="I77" t="s">
        <v>69</v>
      </c>
    </row>
    <row r="78" spans="4:9" x14ac:dyDescent="0.3">
      <c r="H78" t="s">
        <v>174</v>
      </c>
      <c r="I78" t="s">
        <v>69</v>
      </c>
    </row>
    <row r="79" spans="4:9" x14ac:dyDescent="0.3">
      <c r="H79" t="s">
        <v>175</v>
      </c>
      <c r="I79" t="s">
        <v>69</v>
      </c>
    </row>
    <row r="80" spans="4:9" x14ac:dyDescent="0.3">
      <c r="H80" t="s">
        <v>176</v>
      </c>
      <c r="I80" t="s">
        <v>69</v>
      </c>
    </row>
    <row r="81" spans="8:9" x14ac:dyDescent="0.3">
      <c r="H81" t="s">
        <v>177</v>
      </c>
      <c r="I81" t="s">
        <v>69</v>
      </c>
    </row>
    <row r="82" spans="8:9" x14ac:dyDescent="0.3">
      <c r="H82" t="s">
        <v>178</v>
      </c>
      <c r="I82" t="s">
        <v>69</v>
      </c>
    </row>
    <row r="83" spans="8:9" x14ac:dyDescent="0.3">
      <c r="H83" t="s">
        <v>179</v>
      </c>
      <c r="I83" t="s">
        <v>69</v>
      </c>
    </row>
    <row r="84" spans="8:9" x14ac:dyDescent="0.3">
      <c r="H84" t="s">
        <v>180</v>
      </c>
      <c r="I84" t="s">
        <v>69</v>
      </c>
    </row>
    <row r="85" spans="8:9" x14ac:dyDescent="0.3">
      <c r="H85" t="s">
        <v>181</v>
      </c>
      <c r="I85" t="s">
        <v>69</v>
      </c>
    </row>
    <row r="86" spans="8:9" x14ac:dyDescent="0.3">
      <c r="H86" t="s">
        <v>182</v>
      </c>
      <c r="I86" t="s">
        <v>69</v>
      </c>
    </row>
    <row r="87" spans="8:9" x14ac:dyDescent="0.3">
      <c r="H87" t="s">
        <v>183</v>
      </c>
      <c r="I87" t="s">
        <v>69</v>
      </c>
    </row>
    <row r="88" spans="8:9" x14ac:dyDescent="0.3">
      <c r="H88" t="s">
        <v>184</v>
      </c>
      <c r="I88" t="s">
        <v>69</v>
      </c>
    </row>
    <row r="89" spans="8:9" x14ac:dyDescent="0.3">
      <c r="H89" t="s">
        <v>185</v>
      </c>
      <c r="I89" t="s">
        <v>69</v>
      </c>
    </row>
    <row r="90" spans="8:9" x14ac:dyDescent="0.3">
      <c r="H90" t="s">
        <v>186</v>
      </c>
      <c r="I90" t="s">
        <v>69</v>
      </c>
    </row>
    <row r="91" spans="8:9" x14ac:dyDescent="0.3">
      <c r="H91" t="s">
        <v>187</v>
      </c>
      <c r="I91" t="s">
        <v>69</v>
      </c>
    </row>
    <row r="92" spans="8:9" x14ac:dyDescent="0.3">
      <c r="H92" t="s">
        <v>188</v>
      </c>
      <c r="I92" t="s">
        <v>69</v>
      </c>
    </row>
    <row r="93" spans="8:9" x14ac:dyDescent="0.3">
      <c r="H93" t="s">
        <v>189</v>
      </c>
      <c r="I93" t="s">
        <v>69</v>
      </c>
    </row>
    <row r="94" spans="8:9" x14ac:dyDescent="0.3">
      <c r="H94" t="s">
        <v>190</v>
      </c>
      <c r="I94" t="s">
        <v>69</v>
      </c>
    </row>
    <row r="95" spans="8:9" x14ac:dyDescent="0.3">
      <c r="H95" t="s">
        <v>191</v>
      </c>
      <c r="I95" t="s">
        <v>69</v>
      </c>
    </row>
    <row r="96" spans="8:9" x14ac:dyDescent="0.3">
      <c r="H96" t="s">
        <v>192</v>
      </c>
      <c r="I96" t="s">
        <v>69</v>
      </c>
    </row>
    <row r="97" spans="8:9" x14ac:dyDescent="0.3">
      <c r="H97" t="s">
        <v>193</v>
      </c>
      <c r="I97" t="s">
        <v>69</v>
      </c>
    </row>
    <row r="98" spans="8:9" x14ac:dyDescent="0.3">
      <c r="H98" t="s">
        <v>194</v>
      </c>
      <c r="I98" t="s">
        <v>69</v>
      </c>
    </row>
    <row r="99" spans="8:9" x14ac:dyDescent="0.3">
      <c r="H99" t="s">
        <v>195</v>
      </c>
      <c r="I99" t="s">
        <v>69</v>
      </c>
    </row>
    <row r="100" spans="8:9" x14ac:dyDescent="0.3">
      <c r="H100" t="s">
        <v>196</v>
      </c>
      <c r="I100" t="s">
        <v>69</v>
      </c>
    </row>
    <row r="101" spans="8:9" x14ac:dyDescent="0.3">
      <c r="H101" t="s">
        <v>197</v>
      </c>
      <c r="I101" t="s">
        <v>69</v>
      </c>
    </row>
    <row r="102" spans="8:9" x14ac:dyDescent="0.3">
      <c r="H102" t="s">
        <v>198</v>
      </c>
      <c r="I102" t="s">
        <v>69</v>
      </c>
    </row>
    <row r="103" spans="8:9" x14ac:dyDescent="0.3">
      <c r="H103" t="s">
        <v>199</v>
      </c>
      <c r="I103" t="s">
        <v>69</v>
      </c>
    </row>
    <row r="104" spans="8:9" x14ac:dyDescent="0.3">
      <c r="H104" t="s">
        <v>200</v>
      </c>
      <c r="I104" t="s">
        <v>90</v>
      </c>
    </row>
    <row r="105" spans="8:9" x14ac:dyDescent="0.3">
      <c r="H105" t="s">
        <v>201</v>
      </c>
      <c r="I105" t="s">
        <v>90</v>
      </c>
    </row>
    <row r="106" spans="8:9" x14ac:dyDescent="0.3">
      <c r="H106" t="s">
        <v>202</v>
      </c>
      <c r="I106" t="s">
        <v>90</v>
      </c>
    </row>
    <row r="107" spans="8:9" x14ac:dyDescent="0.3">
      <c r="H107" t="s">
        <v>203</v>
      </c>
      <c r="I107" t="s">
        <v>90</v>
      </c>
    </row>
    <row r="108" spans="8:9" x14ac:dyDescent="0.3">
      <c r="H108" t="s">
        <v>204</v>
      </c>
      <c r="I108" t="s">
        <v>69</v>
      </c>
    </row>
    <row r="109" spans="8:9" x14ac:dyDescent="0.3">
      <c r="H109" t="s">
        <v>205</v>
      </c>
      <c r="I109" t="s">
        <v>69</v>
      </c>
    </row>
    <row r="110" spans="8:9" x14ac:dyDescent="0.3">
      <c r="H110" t="s">
        <v>206</v>
      </c>
      <c r="I110" t="s">
        <v>69</v>
      </c>
    </row>
    <row r="111" spans="8:9" x14ac:dyDescent="0.3">
      <c r="H111" t="s">
        <v>207</v>
      </c>
      <c r="I111" t="s">
        <v>69</v>
      </c>
    </row>
    <row r="112" spans="8:9" x14ac:dyDescent="0.3">
      <c r="H112" t="s">
        <v>208</v>
      </c>
      <c r="I112" t="s">
        <v>69</v>
      </c>
    </row>
    <row r="113" spans="8:9" x14ac:dyDescent="0.3">
      <c r="H113" t="s">
        <v>209</v>
      </c>
      <c r="I113" t="s">
        <v>69</v>
      </c>
    </row>
    <row r="114" spans="8:9" x14ac:dyDescent="0.3">
      <c r="H114" t="s">
        <v>210</v>
      </c>
      <c r="I114" t="s">
        <v>69</v>
      </c>
    </row>
    <row r="115" spans="8:9" x14ac:dyDescent="0.3">
      <c r="H115" t="s">
        <v>211</v>
      </c>
      <c r="I115" t="s">
        <v>69</v>
      </c>
    </row>
    <row r="116" spans="8:9" x14ac:dyDescent="0.3">
      <c r="H116" t="s">
        <v>212</v>
      </c>
      <c r="I116" t="s">
        <v>69</v>
      </c>
    </row>
    <row r="117" spans="8:9" x14ac:dyDescent="0.3">
      <c r="H117" t="s">
        <v>213</v>
      </c>
      <c r="I117" t="s">
        <v>69</v>
      </c>
    </row>
    <row r="118" spans="8:9" x14ac:dyDescent="0.3">
      <c r="H118" t="s">
        <v>214</v>
      </c>
      <c r="I118" t="s">
        <v>69</v>
      </c>
    </row>
    <row r="119" spans="8:9" x14ac:dyDescent="0.3">
      <c r="H119" t="s">
        <v>215</v>
      </c>
      <c r="I119" t="s">
        <v>69</v>
      </c>
    </row>
  </sheetData>
  <phoneticPr fontId="1" type="noConversion"/>
  <dataValidations count="4">
    <dataValidation type="list" allowBlank="1" showInputMessage="1" showErrorMessage="1" sqref="I18:I119" xr:uid="{AAB57854-EE21-4648-A1CB-0F7D2F2AF990}">
      <formula1>$AF$41:$AF$43</formula1>
    </dataValidation>
    <dataValidation type="list" allowBlank="1" showInputMessage="1" showErrorMessage="1" sqref="N19:N30" xr:uid="{FCBABE9C-10FE-40A4-8AA4-1BAED7C63E26}">
      <formula1>$AF$47:$AF$49</formula1>
    </dataValidation>
    <dataValidation type="list" allowBlank="1" showInputMessage="1" showErrorMessage="1" sqref="O19:O30 E19:E75" xr:uid="{FB123359-30B9-419B-AE41-551AB7BB7CAB}">
      <formula1>$AF$53:$AF$62</formula1>
    </dataValidation>
    <dataValidation type="list" allowBlank="1" showInputMessage="1" showErrorMessage="1" sqref="F19:F75" xr:uid="{FBAC43ED-7412-4717-84C1-361BAB253D8D}">
      <formula1>"No,Yes"</formula1>
    </dataValidation>
  </dataValidations>
  <pageMargins left="0.7" right="0.7" top="0.75" bottom="0.75" header="0.3" footer="0.3"/>
  <pageSetup paperSize="9"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7761-01BE-400F-9C40-BE71D85F5C61}">
  <dimension ref="A2:BA57"/>
  <sheetViews>
    <sheetView topLeftCell="S2" zoomScale="91" zoomScaleNormal="130" workbookViewId="0">
      <selection activeCell="AA18" sqref="AA18"/>
    </sheetView>
  </sheetViews>
  <sheetFormatPr baseColWidth="10" defaultRowHeight="14.4" x14ac:dyDescent="0.3"/>
  <cols>
    <col min="1" max="1" width="25.109375" customWidth="1"/>
    <col min="2" max="2" width="24.77734375" customWidth="1"/>
    <col min="3" max="3" width="25.33203125" customWidth="1"/>
    <col min="5" max="5" width="25" customWidth="1"/>
    <col min="6" max="6" width="22.109375" customWidth="1"/>
    <col min="7" max="7" width="25" customWidth="1"/>
    <col min="8" max="8" width="22.88671875" customWidth="1"/>
    <col min="9" max="9" width="15.21875" customWidth="1"/>
    <col min="10" max="10" width="24.109375" customWidth="1"/>
    <col min="12" max="12" width="21.109375" customWidth="1"/>
    <col min="13" max="13" width="17.5546875" customWidth="1"/>
    <col min="14" max="14" width="18.109375" customWidth="1"/>
    <col min="16" max="16" width="24.6640625" customWidth="1"/>
    <col min="18" max="18" width="18.5546875" customWidth="1"/>
    <col min="19" max="19" width="23.33203125" customWidth="1"/>
    <col min="20" max="20" width="18.44140625" customWidth="1"/>
    <col min="21" max="21" width="23.109375" customWidth="1"/>
    <col min="23" max="23" width="25.109375" customWidth="1"/>
    <col min="24" max="24" width="34" customWidth="1"/>
    <col min="25" max="25" width="16.77734375" customWidth="1"/>
    <col min="26" max="26" width="20.77734375" customWidth="1"/>
    <col min="27" max="27" width="16.77734375" customWidth="1"/>
    <col min="30" max="30" width="13" customWidth="1"/>
    <col min="31" max="31" width="17.6640625" customWidth="1"/>
    <col min="38" max="38" width="17.21875" customWidth="1"/>
    <col min="40" max="40" width="19.44140625" customWidth="1"/>
  </cols>
  <sheetData>
    <row r="2" spans="1:27" x14ac:dyDescent="0.3">
      <c r="A2" s="1" t="s">
        <v>113</v>
      </c>
      <c r="C2" s="5" t="s">
        <v>439</v>
      </c>
    </row>
    <row r="5" spans="1:27" x14ac:dyDescent="0.3">
      <c r="A5" t="s">
        <v>53</v>
      </c>
      <c r="E5" t="s">
        <v>52</v>
      </c>
      <c r="J5" t="s">
        <v>54</v>
      </c>
      <c r="L5" t="s">
        <v>283</v>
      </c>
      <c r="P5" t="s">
        <v>56</v>
      </c>
      <c r="R5" t="s">
        <v>283</v>
      </c>
      <c r="V5" t="s">
        <v>55</v>
      </c>
    </row>
    <row r="6" spans="1:27" x14ac:dyDescent="0.3">
      <c r="A6" t="s">
        <v>23</v>
      </c>
      <c r="B6" t="s">
        <v>24</v>
      </c>
      <c r="E6" t="s">
        <v>23</v>
      </c>
      <c r="F6" t="s">
        <v>24</v>
      </c>
      <c r="G6" t="s">
        <v>48</v>
      </c>
      <c r="H6" t="s">
        <v>49</v>
      </c>
      <c r="J6" t="s">
        <v>23</v>
      </c>
      <c r="K6" t="s">
        <v>24</v>
      </c>
      <c r="L6" t="s">
        <v>42</v>
      </c>
      <c r="M6" t="s">
        <v>43</v>
      </c>
      <c r="N6" t="s">
        <v>44</v>
      </c>
      <c r="P6" t="s">
        <v>23</v>
      </c>
      <c r="Q6" t="s">
        <v>24</v>
      </c>
      <c r="R6" t="s">
        <v>42</v>
      </c>
      <c r="S6" t="s">
        <v>43</v>
      </c>
      <c r="T6" t="s">
        <v>44</v>
      </c>
      <c r="V6" t="s">
        <v>23</v>
      </c>
      <c r="W6" t="s">
        <v>24</v>
      </c>
      <c r="X6" t="s">
        <v>47</v>
      </c>
      <c r="Z6" t="s">
        <v>37</v>
      </c>
    </row>
    <row r="7" spans="1:27" x14ac:dyDescent="0.3">
      <c r="A7" t="s">
        <v>13</v>
      </c>
      <c r="B7" t="s">
        <v>35</v>
      </c>
      <c r="E7" t="s">
        <v>11</v>
      </c>
      <c r="F7" t="s">
        <v>29</v>
      </c>
      <c r="G7" t="s">
        <v>262</v>
      </c>
      <c r="H7" t="s">
        <v>111</v>
      </c>
      <c r="J7" t="s">
        <v>12</v>
      </c>
      <c r="K7" t="s">
        <v>25</v>
      </c>
      <c r="L7" t="s">
        <v>284</v>
      </c>
      <c r="M7" t="s">
        <v>5</v>
      </c>
      <c r="N7" t="s">
        <v>92</v>
      </c>
      <c r="P7" t="s">
        <v>13</v>
      </c>
      <c r="Q7" t="s">
        <v>25</v>
      </c>
      <c r="R7" t="s">
        <v>432</v>
      </c>
      <c r="S7" t="s">
        <v>4</v>
      </c>
      <c r="T7" t="s">
        <v>45</v>
      </c>
      <c r="V7" t="s">
        <v>12</v>
      </c>
      <c r="W7" t="s">
        <v>27</v>
      </c>
      <c r="X7" t="s">
        <v>437</v>
      </c>
      <c r="Z7" t="s">
        <v>23</v>
      </c>
      <c r="AA7" t="s">
        <v>24</v>
      </c>
    </row>
    <row r="8" spans="1:27" x14ac:dyDescent="0.3">
      <c r="A8" t="s">
        <v>13</v>
      </c>
      <c r="B8" t="s">
        <v>36</v>
      </c>
      <c r="E8" t="s">
        <v>11</v>
      </c>
      <c r="F8" t="s">
        <v>30</v>
      </c>
      <c r="G8" t="s">
        <v>262</v>
      </c>
      <c r="H8" t="s">
        <v>107</v>
      </c>
      <c r="J8" t="s">
        <v>12</v>
      </c>
      <c r="K8" t="s">
        <v>26</v>
      </c>
      <c r="L8" t="s">
        <v>284</v>
      </c>
      <c r="M8" t="s">
        <v>5</v>
      </c>
      <c r="N8" t="s">
        <v>50</v>
      </c>
      <c r="P8" t="s">
        <v>13</v>
      </c>
      <c r="Q8" t="s">
        <v>26</v>
      </c>
      <c r="R8" t="s">
        <v>432</v>
      </c>
      <c r="S8" t="s">
        <v>4</v>
      </c>
      <c r="T8" t="s">
        <v>46</v>
      </c>
      <c r="V8" t="s">
        <v>11</v>
      </c>
      <c r="W8" t="s">
        <v>34</v>
      </c>
      <c r="X8" t="s">
        <v>438</v>
      </c>
      <c r="Z8" t="s">
        <v>12</v>
      </c>
      <c r="AA8" t="s">
        <v>35</v>
      </c>
    </row>
    <row r="9" spans="1:27" x14ac:dyDescent="0.3">
      <c r="A9" t="s">
        <v>13</v>
      </c>
      <c r="B9" t="s">
        <v>38</v>
      </c>
      <c r="E9" t="s">
        <v>11</v>
      </c>
      <c r="F9" t="s">
        <v>31</v>
      </c>
      <c r="G9" t="s">
        <v>262</v>
      </c>
      <c r="H9" t="s">
        <v>97</v>
      </c>
      <c r="J9" t="s">
        <v>12</v>
      </c>
      <c r="K9" t="s">
        <v>28</v>
      </c>
      <c r="L9" t="s">
        <v>284</v>
      </c>
      <c r="M9" t="s">
        <v>5</v>
      </c>
      <c r="N9" t="s">
        <v>45</v>
      </c>
      <c r="P9" t="s">
        <v>13</v>
      </c>
      <c r="Q9" t="s">
        <v>27</v>
      </c>
      <c r="R9" t="s">
        <v>434</v>
      </c>
      <c r="S9" t="s">
        <v>257</v>
      </c>
      <c r="T9" t="s">
        <v>46</v>
      </c>
      <c r="Z9" t="s">
        <v>12</v>
      </c>
      <c r="AA9" t="s">
        <v>36</v>
      </c>
    </row>
    <row r="10" spans="1:27" x14ac:dyDescent="0.3">
      <c r="A10" t="s">
        <v>13</v>
      </c>
      <c r="B10" t="s">
        <v>39</v>
      </c>
      <c r="E10" t="s">
        <v>11</v>
      </c>
      <c r="F10" t="s">
        <v>32</v>
      </c>
      <c r="G10" t="s">
        <v>262</v>
      </c>
      <c r="H10" t="s">
        <v>98</v>
      </c>
      <c r="J10" t="s">
        <v>12</v>
      </c>
      <c r="K10" t="s">
        <v>29</v>
      </c>
      <c r="L10" t="s">
        <v>284</v>
      </c>
      <c r="M10" t="s">
        <v>5</v>
      </c>
      <c r="N10" t="s">
        <v>46</v>
      </c>
      <c r="P10" t="s">
        <v>13</v>
      </c>
      <c r="Q10" t="s">
        <v>28</v>
      </c>
      <c r="R10" t="s">
        <v>432</v>
      </c>
      <c r="S10" t="s">
        <v>4</v>
      </c>
      <c r="T10" t="s">
        <v>50</v>
      </c>
      <c r="Z10" t="s">
        <v>12</v>
      </c>
      <c r="AA10" t="s">
        <v>38</v>
      </c>
    </row>
    <row r="11" spans="1:27" x14ac:dyDescent="0.3">
      <c r="A11" t="s">
        <v>13</v>
      </c>
      <c r="B11" t="s">
        <v>40</v>
      </c>
      <c r="E11" t="s">
        <v>12</v>
      </c>
      <c r="F11" t="s">
        <v>41</v>
      </c>
      <c r="G11" t="s">
        <v>262</v>
      </c>
      <c r="H11" t="s">
        <v>109</v>
      </c>
      <c r="P11" t="s">
        <v>13</v>
      </c>
      <c r="Q11" t="s">
        <v>31</v>
      </c>
      <c r="R11" t="s">
        <v>433</v>
      </c>
      <c r="S11" t="s">
        <v>256</v>
      </c>
      <c r="T11" t="s">
        <v>45</v>
      </c>
      <c r="Z11" t="s">
        <v>12</v>
      </c>
      <c r="AA11" t="s">
        <v>39</v>
      </c>
    </row>
    <row r="12" spans="1:27" x14ac:dyDescent="0.3">
      <c r="A12" t="s">
        <v>13</v>
      </c>
      <c r="B12" t="s">
        <v>41</v>
      </c>
      <c r="P12" t="s">
        <v>13</v>
      </c>
      <c r="Q12" t="s">
        <v>32</v>
      </c>
      <c r="R12" t="s">
        <v>433</v>
      </c>
      <c r="S12" t="s">
        <v>256</v>
      </c>
      <c r="T12" t="s">
        <v>46</v>
      </c>
      <c r="Z12" t="s">
        <v>12</v>
      </c>
      <c r="AA12" t="s">
        <v>40</v>
      </c>
    </row>
    <row r="13" spans="1:27" x14ac:dyDescent="0.3">
      <c r="A13" t="s">
        <v>11</v>
      </c>
      <c r="B13" t="s">
        <v>25</v>
      </c>
      <c r="P13" t="s">
        <v>13</v>
      </c>
      <c r="Q13" t="s">
        <v>33</v>
      </c>
      <c r="R13" t="s">
        <v>434</v>
      </c>
      <c r="S13" t="s">
        <v>257</v>
      </c>
      <c r="T13" t="s">
        <v>92</v>
      </c>
      <c r="Z13" t="s">
        <v>11</v>
      </c>
      <c r="AA13" t="s">
        <v>35</v>
      </c>
    </row>
    <row r="14" spans="1:27" x14ac:dyDescent="0.3">
      <c r="A14" t="s">
        <v>11</v>
      </c>
      <c r="B14" t="s">
        <v>26</v>
      </c>
      <c r="P14" t="s">
        <v>13</v>
      </c>
      <c r="Q14" t="s">
        <v>34</v>
      </c>
      <c r="R14" t="s">
        <v>433</v>
      </c>
      <c r="S14" t="s">
        <v>256</v>
      </c>
      <c r="T14" t="s">
        <v>50</v>
      </c>
      <c r="Z14" t="s">
        <v>11</v>
      </c>
      <c r="AA14" t="s">
        <v>36</v>
      </c>
    </row>
    <row r="15" spans="1:27" x14ac:dyDescent="0.3">
      <c r="P15" t="s">
        <v>12</v>
      </c>
      <c r="Q15" t="s">
        <v>31</v>
      </c>
      <c r="R15" t="s">
        <v>435</v>
      </c>
      <c r="S15" t="s">
        <v>253</v>
      </c>
      <c r="T15" t="s">
        <v>45</v>
      </c>
      <c r="Z15" t="s">
        <v>11</v>
      </c>
      <c r="AA15" t="s">
        <v>38</v>
      </c>
    </row>
    <row r="16" spans="1:27" x14ac:dyDescent="0.3">
      <c r="P16" t="s">
        <v>12</v>
      </c>
      <c r="Q16" t="s">
        <v>32</v>
      </c>
      <c r="R16" t="s">
        <v>435</v>
      </c>
      <c r="S16" t="s">
        <v>253</v>
      </c>
      <c r="T16" t="s">
        <v>46</v>
      </c>
      <c r="Z16" t="s">
        <v>11</v>
      </c>
      <c r="AA16" t="s">
        <v>33</v>
      </c>
    </row>
    <row r="17" spans="1:53" x14ac:dyDescent="0.3">
      <c r="P17" t="s">
        <v>12</v>
      </c>
      <c r="Q17" t="s">
        <v>33</v>
      </c>
      <c r="R17" t="s">
        <v>435</v>
      </c>
      <c r="S17" t="s">
        <v>253</v>
      </c>
      <c r="T17" t="s">
        <v>92</v>
      </c>
      <c r="Z17" t="s">
        <v>12</v>
      </c>
      <c r="AA17" t="s">
        <v>30</v>
      </c>
    </row>
    <row r="18" spans="1:53" x14ac:dyDescent="0.3">
      <c r="P18" t="s">
        <v>12</v>
      </c>
      <c r="Q18" t="s">
        <v>34</v>
      </c>
      <c r="R18" t="s">
        <v>435</v>
      </c>
      <c r="S18" t="s">
        <v>253</v>
      </c>
      <c r="T18" t="s">
        <v>50</v>
      </c>
      <c r="Z18" t="s">
        <v>14</v>
      </c>
      <c r="AA18" t="s">
        <v>27</v>
      </c>
    </row>
    <row r="24" spans="1:53" x14ac:dyDescent="0.3">
      <c r="A24" t="s">
        <v>412</v>
      </c>
    </row>
    <row r="25" spans="1:53" x14ac:dyDescent="0.3">
      <c r="A25" t="s">
        <v>286</v>
      </c>
      <c r="B25" t="s">
        <v>287</v>
      </c>
      <c r="C25" t="s">
        <v>288</v>
      </c>
      <c r="D25" t="s">
        <v>289</v>
      </c>
      <c r="E25" t="s">
        <v>42</v>
      </c>
      <c r="F25" t="s">
        <v>293</v>
      </c>
    </row>
    <row r="26" spans="1:53" x14ac:dyDescent="0.3">
      <c r="A26" t="s">
        <v>15</v>
      </c>
      <c r="B26" t="s">
        <v>36</v>
      </c>
      <c r="C26" t="s">
        <v>15</v>
      </c>
      <c r="D26" t="s">
        <v>38</v>
      </c>
      <c r="E26" t="s">
        <v>285</v>
      </c>
      <c r="F26" t="s">
        <v>290</v>
      </c>
    </row>
    <row r="27" spans="1:53" x14ac:dyDescent="0.3">
      <c r="A27" t="s">
        <v>260</v>
      </c>
      <c r="B27" t="s">
        <v>40</v>
      </c>
      <c r="C27" t="s">
        <v>260</v>
      </c>
      <c r="D27" t="s">
        <v>41</v>
      </c>
      <c r="E27" t="s">
        <v>285</v>
      </c>
      <c r="F27" t="s">
        <v>292</v>
      </c>
    </row>
    <row r="28" spans="1:53" x14ac:dyDescent="0.3">
      <c r="A28" t="s">
        <v>260</v>
      </c>
      <c r="B28" t="s">
        <v>39</v>
      </c>
      <c r="C28" t="s">
        <v>260</v>
      </c>
      <c r="D28" t="s">
        <v>38</v>
      </c>
      <c r="E28" t="s">
        <v>285</v>
      </c>
      <c r="F28" t="s">
        <v>291</v>
      </c>
      <c r="W28" t="s">
        <v>363</v>
      </c>
    </row>
    <row r="29" spans="1:53" x14ac:dyDescent="0.3">
      <c r="W29" t="s">
        <v>356</v>
      </c>
      <c r="AW29" t="s">
        <v>91</v>
      </c>
      <c r="BA29" t="s">
        <v>49</v>
      </c>
    </row>
    <row r="30" spans="1:53" x14ac:dyDescent="0.3">
      <c r="W30" t="s">
        <v>364</v>
      </c>
      <c r="AW30" t="s">
        <v>25</v>
      </c>
      <c r="AY30" t="s">
        <v>93</v>
      </c>
      <c r="BA30" t="s">
        <v>94</v>
      </c>
    </row>
    <row r="31" spans="1:53" x14ac:dyDescent="0.3">
      <c r="W31" t="s">
        <v>365</v>
      </c>
      <c r="AW31" t="s">
        <v>26</v>
      </c>
      <c r="AY31" t="s">
        <v>45</v>
      </c>
      <c r="BA31" t="s">
        <v>95</v>
      </c>
    </row>
    <row r="32" spans="1:53" x14ac:dyDescent="0.3">
      <c r="W32" t="s">
        <v>366</v>
      </c>
      <c r="AW32" t="s">
        <v>27</v>
      </c>
      <c r="AY32" t="s">
        <v>46</v>
      </c>
      <c r="BA32" t="s">
        <v>96</v>
      </c>
    </row>
    <row r="33" spans="1:53" x14ac:dyDescent="0.3">
      <c r="A33" t="s">
        <v>346</v>
      </c>
      <c r="W33" t="s">
        <v>367</v>
      </c>
      <c r="AW33" t="s">
        <v>28</v>
      </c>
      <c r="AY33" t="s">
        <v>92</v>
      </c>
      <c r="BA33" t="s">
        <v>97</v>
      </c>
    </row>
    <row r="34" spans="1:53" x14ac:dyDescent="0.3">
      <c r="A34" t="s">
        <v>286</v>
      </c>
      <c r="B34" t="s">
        <v>287</v>
      </c>
      <c r="C34" t="s">
        <v>288</v>
      </c>
      <c r="D34" t="s">
        <v>289</v>
      </c>
      <c r="E34" t="s">
        <v>42</v>
      </c>
      <c r="F34" t="s">
        <v>349</v>
      </c>
      <c r="W34" t="s">
        <v>368</v>
      </c>
      <c r="AW34" t="s">
        <v>29</v>
      </c>
      <c r="AY34" t="s">
        <v>50</v>
      </c>
      <c r="BA34" t="s">
        <v>98</v>
      </c>
    </row>
    <row r="35" spans="1:53" x14ac:dyDescent="0.3">
      <c r="A35" t="s">
        <v>11</v>
      </c>
      <c r="B35" t="s">
        <v>28</v>
      </c>
      <c r="C35" t="s">
        <v>11</v>
      </c>
      <c r="D35" t="s">
        <v>27</v>
      </c>
      <c r="E35" t="s">
        <v>347</v>
      </c>
      <c r="F35" t="s">
        <v>79</v>
      </c>
      <c r="W35" t="s">
        <v>369</v>
      </c>
      <c r="AW35" t="s">
        <v>30</v>
      </c>
      <c r="BA35" t="s">
        <v>99</v>
      </c>
    </row>
    <row r="36" spans="1:53" x14ac:dyDescent="0.3">
      <c r="A36" t="s">
        <v>13</v>
      </c>
      <c r="B36" t="s">
        <v>36</v>
      </c>
      <c r="C36" t="s">
        <v>13</v>
      </c>
      <c r="D36" t="s">
        <v>35</v>
      </c>
      <c r="E36" t="s">
        <v>348</v>
      </c>
      <c r="F36" t="s">
        <v>278</v>
      </c>
      <c r="W36" t="s">
        <v>370</v>
      </c>
      <c r="AW36" t="s">
        <v>31</v>
      </c>
      <c r="BA36" t="s">
        <v>100</v>
      </c>
    </row>
    <row r="37" spans="1:53" x14ac:dyDescent="0.3">
      <c r="AW37" t="s">
        <v>32</v>
      </c>
      <c r="BA37" t="s">
        <v>101</v>
      </c>
    </row>
    <row r="38" spans="1:53" x14ac:dyDescent="0.3">
      <c r="AW38" t="s">
        <v>33</v>
      </c>
      <c r="BA38" t="s">
        <v>102</v>
      </c>
    </row>
    <row r="39" spans="1:53" x14ac:dyDescent="0.3">
      <c r="AW39" t="s">
        <v>34</v>
      </c>
      <c r="BA39" t="s">
        <v>103</v>
      </c>
    </row>
    <row r="40" spans="1:53" x14ac:dyDescent="0.3">
      <c r="AW40" t="s">
        <v>35</v>
      </c>
      <c r="BA40" t="s">
        <v>104</v>
      </c>
    </row>
    <row r="41" spans="1:53" x14ac:dyDescent="0.3">
      <c r="AW41" t="s">
        <v>36</v>
      </c>
      <c r="BA41" t="s">
        <v>105</v>
      </c>
    </row>
    <row r="42" spans="1:53" x14ac:dyDescent="0.3">
      <c r="AW42" t="s">
        <v>38</v>
      </c>
      <c r="BA42" t="s">
        <v>106</v>
      </c>
    </row>
    <row r="43" spans="1:53" x14ac:dyDescent="0.3">
      <c r="AW43" t="s">
        <v>39</v>
      </c>
      <c r="BA43" t="s">
        <v>107</v>
      </c>
    </row>
    <row r="44" spans="1:53" x14ac:dyDescent="0.3">
      <c r="AW44" t="s">
        <v>40</v>
      </c>
      <c r="BA44" t="s">
        <v>108</v>
      </c>
    </row>
    <row r="45" spans="1:53" x14ac:dyDescent="0.3">
      <c r="AW45" t="s">
        <v>41</v>
      </c>
      <c r="BA45" t="s">
        <v>109</v>
      </c>
    </row>
    <row r="46" spans="1:53" x14ac:dyDescent="0.3">
      <c r="BA46" t="s">
        <v>110</v>
      </c>
    </row>
    <row r="47" spans="1:53" x14ac:dyDescent="0.3">
      <c r="BA47" t="s">
        <v>111</v>
      </c>
    </row>
    <row r="57" spans="36:36" x14ac:dyDescent="0.3">
      <c r="AJ57" t="s">
        <v>112</v>
      </c>
    </row>
  </sheetData>
  <phoneticPr fontId="1" type="noConversion"/>
  <dataValidations count="3">
    <dataValidation type="list" allowBlank="1" showInputMessage="1" showErrorMessage="1" sqref="AW46 K7:K10 Q7:Q14 F7:F11 B7:B14 W7:W8 AA8:AA18" xr:uid="{14BC2D73-1395-4E2C-9D1E-55C781825C64}">
      <formula1>$AW$30:$AW$45</formula1>
    </dataValidation>
    <dataValidation type="list" allowBlank="1" showInputMessage="1" showErrorMessage="1" sqref="T7:T14 N7:N10" xr:uid="{727A5344-B28A-4866-9EC1-7C96029AF8B6}">
      <formula1>$AY$31:$AY$34</formula1>
    </dataValidation>
    <dataValidation type="list" allowBlank="1" showInputMessage="1" showErrorMessage="1" sqref="H7:H11" xr:uid="{FFFA1AF2-B35F-4BAA-AEF6-4A6121806F8D}">
      <formula1>$BA$30:$BA$47</formula1>
    </dataValidation>
  </dataValidations>
  <pageMargins left="0.7" right="0.7" top="0.75" bottom="0.75" header="0.3" footer="0.3"/>
  <pageSetup paperSize="9"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A00DA78-9682-47F8-B701-D35809CE3FB0}">
          <x14:formula1>
            <xm:f>General_Info!$P$34:$P$39</xm:f>
          </x14:formula1>
          <xm:sqref>P7:P14 J7:J10 E7:E11 A7:A14 V7:V8 Z8:Z18</xm:sqref>
        </x14:dataValidation>
        <x14:dataValidation type="list" allowBlank="1" showInputMessage="1" showErrorMessage="1" xr:uid="{3C428027-B16D-4B04-9CB2-8290577ED0FB}">
          <x14:formula1>
            <xm:f>General_Info!$T$21:$T$25</xm:f>
          </x14:formula1>
          <xm:sqref>G6:G11</xm:sqref>
        </x14:dataValidation>
        <x14:dataValidation type="list" allowBlank="1" showInputMessage="1" showErrorMessage="1" xr:uid="{1C3D18C3-7241-4088-8034-07AAE0EB53A9}">
          <x14:formula1>
            <xm:f>General_Info!$K$19:$K$30</xm:f>
          </x14:formula1>
          <xm:sqref>S7:S14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2BA6-3E0A-4F7C-9391-164B38476F25}">
  <dimension ref="B3:G17"/>
  <sheetViews>
    <sheetView zoomScale="115" zoomScaleNormal="115" workbookViewId="0">
      <selection activeCell="F16" sqref="F16"/>
    </sheetView>
  </sheetViews>
  <sheetFormatPr baseColWidth="10" defaultRowHeight="14.4" x14ac:dyDescent="0.3"/>
  <cols>
    <col min="2" max="2" width="19.44140625" customWidth="1"/>
    <col min="3" max="3" width="22.21875" customWidth="1"/>
    <col min="6" max="6" width="31.33203125" customWidth="1"/>
    <col min="7" max="7" width="26.6640625" customWidth="1"/>
  </cols>
  <sheetData>
    <row r="3" spans="2:7" x14ac:dyDescent="0.3">
      <c r="B3" t="s">
        <v>51</v>
      </c>
      <c r="F3" t="s">
        <v>363</v>
      </c>
    </row>
    <row r="4" spans="2:7" x14ac:dyDescent="0.3">
      <c r="B4" t="s">
        <v>0</v>
      </c>
      <c r="C4" t="s">
        <v>1</v>
      </c>
      <c r="F4" t="s">
        <v>356</v>
      </c>
      <c r="G4" t="s">
        <v>397</v>
      </c>
    </row>
    <row r="5" spans="2:7" x14ac:dyDescent="0.3">
      <c r="B5" t="s">
        <v>7</v>
      </c>
      <c r="C5" t="s">
        <v>45</v>
      </c>
      <c r="F5" t="s">
        <v>350</v>
      </c>
      <c r="G5" t="s">
        <v>6</v>
      </c>
    </row>
    <row r="6" spans="2:7" x14ac:dyDescent="0.3">
      <c r="B6" t="s">
        <v>8</v>
      </c>
      <c r="C6" t="s">
        <v>45</v>
      </c>
      <c r="F6" t="s">
        <v>361</v>
      </c>
      <c r="G6" t="s">
        <v>7</v>
      </c>
    </row>
    <row r="7" spans="2:7" x14ac:dyDescent="0.3">
      <c r="F7" t="s">
        <v>352</v>
      </c>
      <c r="G7" t="s">
        <v>8</v>
      </c>
    </row>
    <row r="8" spans="2:7" x14ac:dyDescent="0.3">
      <c r="F8" t="s">
        <v>351</v>
      </c>
      <c r="G8" t="s">
        <v>4</v>
      </c>
    </row>
    <row r="9" spans="2:7" x14ac:dyDescent="0.3">
      <c r="F9" t="s">
        <v>353</v>
      </c>
      <c r="G9" t="s">
        <v>252</v>
      </c>
    </row>
    <row r="10" spans="2:7" x14ac:dyDescent="0.3">
      <c r="F10" t="s">
        <v>354</v>
      </c>
      <c r="G10" t="s">
        <v>5</v>
      </c>
    </row>
    <row r="11" spans="2:7" x14ac:dyDescent="0.3">
      <c r="F11" t="s">
        <v>355</v>
      </c>
      <c r="G11" t="s">
        <v>253</v>
      </c>
    </row>
    <row r="12" spans="2:7" x14ac:dyDescent="0.3">
      <c r="F12" t="s">
        <v>357</v>
      </c>
      <c r="G12" t="s">
        <v>254</v>
      </c>
    </row>
    <row r="13" spans="2:7" x14ac:dyDescent="0.3">
      <c r="F13" t="s">
        <v>358</v>
      </c>
      <c r="G13" t="s">
        <v>255</v>
      </c>
    </row>
    <row r="14" spans="2:7" x14ac:dyDescent="0.3">
      <c r="F14" t="s">
        <v>436</v>
      </c>
      <c r="G14" t="s">
        <v>256</v>
      </c>
    </row>
    <row r="15" spans="2:7" x14ac:dyDescent="0.3">
      <c r="F15" t="s">
        <v>359</v>
      </c>
      <c r="G15" t="s">
        <v>257</v>
      </c>
    </row>
    <row r="16" spans="2:7" x14ac:dyDescent="0.3">
      <c r="F16" t="s">
        <v>360</v>
      </c>
      <c r="G16" t="s">
        <v>257</v>
      </c>
    </row>
    <row r="17" spans="6:7" x14ac:dyDescent="0.3">
      <c r="F17" t="s">
        <v>362</v>
      </c>
      <c r="G17" t="s">
        <v>257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FBCC-E1F3-44E3-92A8-D1FF17927B08}">
  <dimension ref="E2:V12"/>
  <sheetViews>
    <sheetView topLeftCell="Q1" workbookViewId="0">
      <selection activeCell="T14" sqref="T14"/>
    </sheetView>
  </sheetViews>
  <sheetFormatPr baseColWidth="10" defaultRowHeight="14.4" x14ac:dyDescent="0.3"/>
  <cols>
    <col min="5" max="5" width="23.44140625" customWidth="1"/>
    <col min="6" max="6" width="22.44140625" customWidth="1"/>
    <col min="9" max="9" width="43.88671875" customWidth="1"/>
    <col min="10" max="10" width="21.6640625" customWidth="1"/>
    <col min="11" max="11" width="11.5546875" customWidth="1"/>
    <col min="12" max="12" width="24.109375" customWidth="1"/>
    <col min="17" max="17" width="45" customWidth="1"/>
    <col min="18" max="18" width="28.88671875" customWidth="1"/>
    <col min="19" max="19" width="21.88671875" customWidth="1"/>
    <col min="20" max="20" width="19.21875" customWidth="1"/>
    <col min="22" max="22" width="18.5546875" customWidth="1"/>
  </cols>
  <sheetData>
    <row r="2" spans="5:22" ht="25.8" customHeight="1" x14ac:dyDescent="0.3">
      <c r="I2" s="3" t="s">
        <v>118</v>
      </c>
      <c r="Q2" s="2" t="s">
        <v>116</v>
      </c>
    </row>
    <row r="3" spans="5:22" x14ac:dyDescent="0.3">
      <c r="I3" t="s">
        <v>115</v>
      </c>
      <c r="J3" t="s">
        <v>121</v>
      </c>
      <c r="K3" t="s">
        <v>119</v>
      </c>
      <c r="L3" t="s">
        <v>120</v>
      </c>
      <c r="S3" t="s">
        <v>117</v>
      </c>
      <c r="T3" t="s">
        <v>122</v>
      </c>
      <c r="U3" t="s">
        <v>119</v>
      </c>
      <c r="V3" t="s">
        <v>120</v>
      </c>
    </row>
    <row r="4" spans="5:22" x14ac:dyDescent="0.3">
      <c r="I4" t="s">
        <v>114</v>
      </c>
      <c r="J4" t="s">
        <v>267</v>
      </c>
      <c r="K4" t="s">
        <v>16</v>
      </c>
      <c r="L4" t="s">
        <v>110</v>
      </c>
      <c r="S4" t="s">
        <v>422</v>
      </c>
      <c r="T4" t="s">
        <v>269</v>
      </c>
      <c r="U4" t="s">
        <v>16</v>
      </c>
      <c r="V4" t="s">
        <v>111</v>
      </c>
    </row>
    <row r="5" spans="5:22" x14ac:dyDescent="0.3">
      <c r="I5" t="s">
        <v>266</v>
      </c>
      <c r="J5" t="s">
        <v>268</v>
      </c>
      <c r="K5" t="s">
        <v>265</v>
      </c>
      <c r="L5" t="s">
        <v>98</v>
      </c>
      <c r="S5" t="s">
        <v>423</v>
      </c>
      <c r="T5" t="s">
        <v>269</v>
      </c>
      <c r="U5" t="s">
        <v>16</v>
      </c>
      <c r="V5" t="s">
        <v>111</v>
      </c>
    </row>
    <row r="6" spans="5:22" x14ac:dyDescent="0.3">
      <c r="S6" t="s">
        <v>424</v>
      </c>
      <c r="T6" t="s">
        <v>269</v>
      </c>
      <c r="U6" t="s">
        <v>263</v>
      </c>
      <c r="V6" t="s">
        <v>111</v>
      </c>
    </row>
    <row r="7" spans="5:22" x14ac:dyDescent="0.3">
      <c r="E7" t="s">
        <v>363</v>
      </c>
      <c r="S7" t="s">
        <v>425</v>
      </c>
      <c r="T7" t="s">
        <v>269</v>
      </c>
      <c r="U7" t="s">
        <v>264</v>
      </c>
      <c r="V7" t="s">
        <v>111</v>
      </c>
    </row>
    <row r="8" spans="5:22" x14ac:dyDescent="0.3">
      <c r="E8" t="s">
        <v>356</v>
      </c>
      <c r="F8" t="s">
        <v>398</v>
      </c>
      <c r="S8" t="s">
        <v>426</v>
      </c>
      <c r="T8" t="s">
        <v>269</v>
      </c>
      <c r="U8" t="s">
        <v>265</v>
      </c>
      <c r="V8" t="s">
        <v>111</v>
      </c>
    </row>
    <row r="9" spans="5:22" x14ac:dyDescent="0.3">
      <c r="E9" t="s">
        <v>371</v>
      </c>
      <c r="F9" t="s">
        <v>399</v>
      </c>
    </row>
    <row r="10" spans="5:22" x14ac:dyDescent="0.3">
      <c r="E10" t="s">
        <v>372</v>
      </c>
      <c r="F10" t="s">
        <v>400</v>
      </c>
    </row>
    <row r="11" spans="5:22" x14ac:dyDescent="0.3">
      <c r="E11" t="s">
        <v>373</v>
      </c>
      <c r="F11" t="s">
        <v>401</v>
      </c>
    </row>
    <row r="12" spans="5:22" x14ac:dyDescent="0.3">
      <c r="E12" t="s">
        <v>374</v>
      </c>
      <c r="F12" t="s">
        <v>402</v>
      </c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AB0981D-B484-49AA-81E2-46EA728857EF}">
          <x14:formula1>
            <xm:f>FMK_IO!$BA$30:$BA$47</xm:f>
          </x14:formula1>
          <xm:sqref>L4:L5 V4:V8</xm:sqref>
        </x14:dataValidation>
        <x14:dataValidation type="list" allowBlank="1" showInputMessage="1" showErrorMessage="1" xr:uid="{9E258101-4BE3-4FFA-9159-E0120D35AA71}">
          <x14:formula1>
            <xm:f>General_Info!$T$21:$T$25</xm:f>
          </x14:formula1>
          <xm:sqref>K4:K5 U4:U8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18236-E25D-41B3-8B1E-0194276152B3}">
  <dimension ref="B2:P18"/>
  <sheetViews>
    <sheetView topLeftCell="A55" zoomScale="85" zoomScaleNormal="85" workbookViewId="0">
      <selection activeCell="E12" sqref="E12"/>
    </sheetView>
  </sheetViews>
  <sheetFormatPr baseColWidth="10" defaultRowHeight="14.4" x14ac:dyDescent="0.3"/>
  <cols>
    <col min="2" max="2" width="19.33203125" customWidth="1"/>
    <col min="3" max="3" width="17.77734375" customWidth="1"/>
    <col min="4" max="4" width="17.44140625" customWidth="1"/>
    <col min="10" max="10" width="36.6640625" customWidth="1"/>
    <col min="11" max="11" width="21.77734375" customWidth="1"/>
    <col min="16" max="16" width="25.33203125" customWidth="1"/>
  </cols>
  <sheetData>
    <row r="2" spans="2:16" x14ac:dyDescent="0.3">
      <c r="B2" t="s">
        <v>335</v>
      </c>
      <c r="C2" t="s">
        <v>336</v>
      </c>
      <c r="D2" t="s">
        <v>337</v>
      </c>
      <c r="E2" t="s">
        <v>338</v>
      </c>
      <c r="J2" t="s">
        <v>363</v>
      </c>
    </row>
    <row r="3" spans="2:16" x14ac:dyDescent="0.3">
      <c r="B3" t="s">
        <v>332</v>
      </c>
      <c r="C3" t="s">
        <v>333</v>
      </c>
      <c r="D3" t="s">
        <v>339</v>
      </c>
      <c r="E3" t="s">
        <v>69</v>
      </c>
      <c r="J3" t="s">
        <v>356</v>
      </c>
      <c r="K3" t="s">
        <v>408</v>
      </c>
      <c r="P3" t="s">
        <v>411</v>
      </c>
    </row>
    <row r="4" spans="2:16" x14ac:dyDescent="0.3">
      <c r="B4" t="s">
        <v>410</v>
      </c>
      <c r="C4" t="s">
        <v>333</v>
      </c>
      <c r="D4" t="s">
        <v>50</v>
      </c>
      <c r="E4" t="s">
        <v>69</v>
      </c>
      <c r="J4" t="s">
        <v>375</v>
      </c>
      <c r="K4" t="s">
        <v>332</v>
      </c>
      <c r="L4" t="s">
        <v>409</v>
      </c>
      <c r="P4" t="s">
        <v>234</v>
      </c>
    </row>
    <row r="5" spans="2:16" x14ac:dyDescent="0.3">
      <c r="B5" t="s">
        <v>400</v>
      </c>
      <c r="C5" t="s">
        <v>333</v>
      </c>
      <c r="D5" t="s">
        <v>92</v>
      </c>
      <c r="E5" t="s">
        <v>69</v>
      </c>
      <c r="J5" t="s">
        <v>376</v>
      </c>
      <c r="K5" t="s">
        <v>410</v>
      </c>
    </row>
    <row r="6" spans="2:16" x14ac:dyDescent="0.3">
      <c r="B6" t="s">
        <v>340</v>
      </c>
      <c r="C6" t="s">
        <v>334</v>
      </c>
      <c r="D6" t="s">
        <v>45</v>
      </c>
      <c r="E6" t="s">
        <v>69</v>
      </c>
      <c r="J6" t="s">
        <v>377</v>
      </c>
      <c r="K6" t="s">
        <v>400</v>
      </c>
    </row>
    <row r="7" spans="2:16" x14ac:dyDescent="0.3">
      <c r="B7" t="s">
        <v>341</v>
      </c>
      <c r="C7" t="s">
        <v>334</v>
      </c>
      <c r="D7" t="s">
        <v>46</v>
      </c>
      <c r="E7" t="s">
        <v>69</v>
      </c>
      <c r="J7" t="s">
        <v>378</v>
      </c>
      <c r="K7" t="s">
        <v>340</v>
      </c>
    </row>
    <row r="8" spans="2:16" x14ac:dyDescent="0.3">
      <c r="B8" t="s">
        <v>342</v>
      </c>
      <c r="C8" t="s">
        <v>333</v>
      </c>
      <c r="D8" t="s">
        <v>343</v>
      </c>
      <c r="E8" t="s">
        <v>69</v>
      </c>
      <c r="J8" t="s">
        <v>379</v>
      </c>
      <c r="K8" t="s">
        <v>341</v>
      </c>
    </row>
    <row r="9" spans="2:16" x14ac:dyDescent="0.3">
      <c r="B9" t="s">
        <v>344</v>
      </c>
      <c r="C9" t="s">
        <v>333</v>
      </c>
      <c r="D9" t="s">
        <v>345</v>
      </c>
      <c r="E9" t="s">
        <v>69</v>
      </c>
      <c r="J9" t="s">
        <v>380</v>
      </c>
      <c r="K9" t="s">
        <v>342</v>
      </c>
    </row>
    <row r="10" spans="2:16" x14ac:dyDescent="0.3">
      <c r="B10" t="s">
        <v>406</v>
      </c>
      <c r="C10" t="s">
        <v>333</v>
      </c>
      <c r="D10" t="s">
        <v>46</v>
      </c>
      <c r="E10" t="s">
        <v>69</v>
      </c>
      <c r="J10" t="s">
        <v>381</v>
      </c>
      <c r="K10" t="s">
        <v>344</v>
      </c>
    </row>
    <row r="11" spans="2:16" x14ac:dyDescent="0.3">
      <c r="B11" t="s">
        <v>407</v>
      </c>
      <c r="C11" t="s">
        <v>333</v>
      </c>
      <c r="D11" t="s">
        <v>45</v>
      </c>
      <c r="E11" t="s">
        <v>69</v>
      </c>
      <c r="J11" t="s">
        <v>382</v>
      </c>
      <c r="K11" t="s">
        <v>406</v>
      </c>
    </row>
    <row r="12" spans="2:16" x14ac:dyDescent="0.3">
      <c r="B12" t="s">
        <v>431</v>
      </c>
      <c r="C12" t="s">
        <v>334</v>
      </c>
      <c r="D12" t="s">
        <v>92</v>
      </c>
      <c r="E12" s="4" t="s">
        <v>69</v>
      </c>
      <c r="J12" t="s">
        <v>383</v>
      </c>
      <c r="K12" t="s">
        <v>407</v>
      </c>
    </row>
    <row r="13" spans="2:16" x14ac:dyDescent="0.3">
      <c r="J13" t="s">
        <v>384</v>
      </c>
      <c r="K13" t="s">
        <v>431</v>
      </c>
    </row>
    <row r="14" spans="2:16" x14ac:dyDescent="0.3">
      <c r="J14" t="s">
        <v>385</v>
      </c>
    </row>
    <row r="15" spans="2:16" x14ac:dyDescent="0.3">
      <c r="J15" t="s">
        <v>386</v>
      </c>
    </row>
    <row r="16" spans="2:16" x14ac:dyDescent="0.3">
      <c r="J16" t="s">
        <v>387</v>
      </c>
    </row>
    <row r="17" spans="10:10" x14ac:dyDescent="0.3">
      <c r="J17" t="s">
        <v>388</v>
      </c>
    </row>
    <row r="18" spans="10:10" x14ac:dyDescent="0.3">
      <c r="J18" t="s">
        <v>389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1D4C8-FD0D-4DBE-B311-5297C41CC83F}">
  <dimension ref="A1:B11"/>
  <sheetViews>
    <sheetView workbookViewId="0">
      <selection activeCell="B10" sqref="B10:B11"/>
    </sheetView>
  </sheetViews>
  <sheetFormatPr baseColWidth="10" defaultRowHeight="14.4" x14ac:dyDescent="0.3"/>
  <sheetData>
    <row r="1" spans="1:2" x14ac:dyDescent="0.3">
      <c r="A1" t="s">
        <v>390</v>
      </c>
    </row>
    <row r="4" spans="1:2" x14ac:dyDescent="0.3">
      <c r="B4" t="s">
        <v>363</v>
      </c>
    </row>
    <row r="5" spans="1:2" x14ac:dyDescent="0.3">
      <c r="B5" t="s">
        <v>356</v>
      </c>
    </row>
    <row r="6" spans="1:2" x14ac:dyDescent="0.3">
      <c r="B6" t="s">
        <v>391</v>
      </c>
    </row>
    <row r="7" spans="1:2" x14ac:dyDescent="0.3">
      <c r="B7" t="s">
        <v>392</v>
      </c>
    </row>
    <row r="8" spans="1:2" x14ac:dyDescent="0.3">
      <c r="B8" t="s">
        <v>393</v>
      </c>
    </row>
    <row r="9" spans="1:2" x14ac:dyDescent="0.3">
      <c r="B9" t="s">
        <v>394</v>
      </c>
    </row>
    <row r="10" spans="1:2" x14ac:dyDescent="0.3">
      <c r="B10" t="s">
        <v>395</v>
      </c>
    </row>
    <row r="11" spans="1:2" x14ac:dyDescent="0.3">
      <c r="B11" t="s">
        <v>396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D06B3-E762-495B-BF06-A6CD7E704A4C}">
  <dimension ref="E2:M7"/>
  <sheetViews>
    <sheetView topLeftCell="B1" workbookViewId="0">
      <selection activeCell="I11" sqref="I11"/>
    </sheetView>
  </sheetViews>
  <sheetFormatPr baseColWidth="10" defaultRowHeight="14.4" x14ac:dyDescent="0.3"/>
  <cols>
    <col min="2" max="2" width="15.6640625" customWidth="1"/>
    <col min="5" max="5" width="17" customWidth="1"/>
    <col min="6" max="6" width="19.6640625" customWidth="1"/>
    <col min="7" max="7" width="15.33203125" customWidth="1"/>
    <col min="8" max="8" width="16.109375" customWidth="1"/>
    <col min="9" max="9" width="18.44140625" customWidth="1"/>
    <col min="10" max="10" width="20.44140625" customWidth="1"/>
    <col min="11" max="11" width="23.33203125" customWidth="1"/>
    <col min="12" max="12" width="18.6640625" customWidth="1"/>
    <col min="13" max="13" width="19.6640625" customWidth="1"/>
  </cols>
  <sheetData>
    <row r="2" spans="5:13" x14ac:dyDescent="0.3">
      <c r="E2" t="s">
        <v>414</v>
      </c>
      <c r="F2" t="s">
        <v>413</v>
      </c>
      <c r="G2" t="s">
        <v>420</v>
      </c>
      <c r="H2" t="s">
        <v>421</v>
      </c>
      <c r="I2" t="s">
        <v>286</v>
      </c>
      <c r="J2" t="s">
        <v>287</v>
      </c>
      <c r="K2" t="s">
        <v>288</v>
      </c>
      <c r="L2" t="s">
        <v>289</v>
      </c>
      <c r="M2" t="s">
        <v>42</v>
      </c>
    </row>
    <row r="3" spans="5:13" x14ac:dyDescent="0.3">
      <c r="E3" t="s">
        <v>78</v>
      </c>
      <c r="F3" t="s">
        <v>415</v>
      </c>
      <c r="G3">
        <v>0</v>
      </c>
      <c r="H3">
        <v>0</v>
      </c>
      <c r="I3" t="s">
        <v>260</v>
      </c>
      <c r="J3" t="s">
        <v>28</v>
      </c>
      <c r="K3" t="s">
        <v>260</v>
      </c>
      <c r="L3" t="s">
        <v>29</v>
      </c>
      <c r="M3" t="s">
        <v>427</v>
      </c>
    </row>
    <row r="4" spans="5:13" x14ac:dyDescent="0.3">
      <c r="E4" t="s">
        <v>79</v>
      </c>
      <c r="F4" t="s">
        <v>416</v>
      </c>
      <c r="G4">
        <v>256</v>
      </c>
      <c r="H4">
        <v>256</v>
      </c>
      <c r="I4" t="s">
        <v>11</v>
      </c>
      <c r="J4" t="s">
        <v>28</v>
      </c>
      <c r="K4" t="s">
        <v>11</v>
      </c>
      <c r="L4" t="s">
        <v>27</v>
      </c>
      <c r="M4" t="s">
        <v>347</v>
      </c>
    </row>
    <row r="5" spans="5:13" x14ac:dyDescent="0.3">
      <c r="E5" t="s">
        <v>220</v>
      </c>
      <c r="F5" t="s">
        <v>417</v>
      </c>
      <c r="I5" t="s">
        <v>260</v>
      </c>
      <c r="J5" t="s">
        <v>30</v>
      </c>
      <c r="K5" t="s">
        <v>260</v>
      </c>
      <c r="L5" t="s">
        <v>31</v>
      </c>
      <c r="M5" t="s">
        <v>428</v>
      </c>
    </row>
    <row r="6" spans="5:13" x14ac:dyDescent="0.3">
      <c r="E6" t="s">
        <v>278</v>
      </c>
      <c r="F6" t="s">
        <v>418</v>
      </c>
      <c r="G6">
        <v>256</v>
      </c>
      <c r="H6">
        <v>256</v>
      </c>
      <c r="I6" t="s">
        <v>260</v>
      </c>
      <c r="J6" t="s">
        <v>32</v>
      </c>
      <c r="K6" t="s">
        <v>260</v>
      </c>
      <c r="L6" t="s">
        <v>33</v>
      </c>
      <c r="M6" t="s">
        <v>430</v>
      </c>
    </row>
    <row r="7" spans="5:13" x14ac:dyDescent="0.3">
      <c r="E7" t="s">
        <v>279</v>
      </c>
      <c r="F7" t="s">
        <v>419</v>
      </c>
      <c r="G7">
        <v>0</v>
      </c>
      <c r="H7">
        <v>0</v>
      </c>
      <c r="I7" t="s">
        <v>260</v>
      </c>
      <c r="J7" t="s">
        <v>34</v>
      </c>
      <c r="K7" t="s">
        <v>260</v>
      </c>
      <c r="L7" t="s">
        <v>35</v>
      </c>
      <c r="M7" t="s">
        <v>429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CCB6B-9BC8-4B28-B4AE-B22F38F81573}">
  <dimension ref="B1:P254"/>
  <sheetViews>
    <sheetView topLeftCell="C1" zoomScale="96" zoomScaleNormal="55" workbookViewId="0">
      <selection activeCell="L13" sqref="L13"/>
    </sheetView>
  </sheetViews>
  <sheetFormatPr baseColWidth="10" defaultRowHeight="14.4" x14ac:dyDescent="0.3"/>
  <cols>
    <col min="4" max="4" width="17.5546875" customWidth="1"/>
    <col min="5" max="5" width="17.109375" customWidth="1"/>
    <col min="10" max="10" width="38.21875" customWidth="1"/>
    <col min="11" max="11" width="20.5546875" customWidth="1"/>
    <col min="13" max="13" width="20.5546875" customWidth="1"/>
    <col min="15" max="15" width="20.21875" customWidth="1"/>
  </cols>
  <sheetData>
    <row r="1" spans="3:14" ht="93.6" x14ac:dyDescent="1.75">
      <c r="D1" s="6" t="s">
        <v>319</v>
      </c>
    </row>
    <row r="3" spans="3:14" x14ac:dyDescent="0.3">
      <c r="C3">
        <v>1000000</v>
      </c>
    </row>
    <row r="4" spans="3:14" x14ac:dyDescent="0.3">
      <c r="L4" t="s">
        <v>312</v>
      </c>
      <c r="N4" t="s">
        <v>315</v>
      </c>
    </row>
    <row r="5" spans="3:14" x14ac:dyDescent="0.3">
      <c r="L5">
        <v>21332.3</v>
      </c>
      <c r="N5">
        <v>9</v>
      </c>
    </row>
    <row r="7" spans="3:14" x14ac:dyDescent="0.3">
      <c r="D7" t="s">
        <v>310</v>
      </c>
      <c r="E7" t="s">
        <v>309</v>
      </c>
      <c r="F7" t="s">
        <v>307</v>
      </c>
      <c r="G7" t="s">
        <v>308</v>
      </c>
      <c r="J7" t="s">
        <v>311</v>
      </c>
    </row>
    <row r="8" spans="3:14" x14ac:dyDescent="0.3">
      <c r="D8">
        <v>6000</v>
      </c>
      <c r="E8">
        <v>128</v>
      </c>
      <c r="F8">
        <v>0</v>
      </c>
      <c r="G8">
        <f>E8*C3/((D8)*(F8+1))-1</f>
        <v>21332.333333333332</v>
      </c>
      <c r="J8">
        <f>(E8*1000000)/((L5))</f>
        <v>6000.2906390778307</v>
      </c>
      <c r="M8" t="s">
        <v>318</v>
      </c>
    </row>
    <row r="9" spans="3:14" x14ac:dyDescent="0.3">
      <c r="M9">
        <f>J14-ROUND(J14,0)</f>
        <v>4.8439846304981771E-5</v>
      </c>
    </row>
    <row r="12" spans="3:14" x14ac:dyDescent="0.3">
      <c r="L12" t="s">
        <v>317</v>
      </c>
    </row>
    <row r="13" spans="3:14" x14ac:dyDescent="0.3">
      <c r="D13">
        <f>E8/(L13+1)*D8</f>
        <v>35.998312579097856</v>
      </c>
      <c r="J13" t="s">
        <v>313</v>
      </c>
      <c r="L13">
        <f>L5+(L5/J15)*M9</f>
        <v>21333.333333333332</v>
      </c>
    </row>
    <row r="14" spans="3:14" x14ac:dyDescent="0.3">
      <c r="J14">
        <f>E8*C3/(D8*(L5))</f>
        <v>1.000048439846305</v>
      </c>
    </row>
    <row r="15" spans="3:14" x14ac:dyDescent="0.3">
      <c r="J15">
        <f>TRUNC(J14)</f>
        <v>1</v>
      </c>
    </row>
    <row r="16" spans="3:14" x14ac:dyDescent="0.3">
      <c r="D16">
        <f>E8*C3/D8</f>
        <v>21333.333333333332</v>
      </c>
      <c r="J16" t="s">
        <v>112</v>
      </c>
    </row>
    <row r="17" spans="2:16" x14ac:dyDescent="0.3">
      <c r="J17" t="s">
        <v>314</v>
      </c>
      <c r="L17" t="s">
        <v>316</v>
      </c>
    </row>
    <row r="18" spans="2:16" x14ac:dyDescent="0.3">
      <c r="D18">
        <f>E8*C3/D16</f>
        <v>6000</v>
      </c>
      <c r="J18">
        <f>(E8*C3)/((L5)*(INT(J14)+1))</f>
        <v>3000.1453195389154</v>
      </c>
      <c r="L18">
        <f>(E8*C3)/((J15)*(L13))</f>
        <v>6000</v>
      </c>
    </row>
    <row r="23" spans="2:16" x14ac:dyDescent="0.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7" spans="2:16" ht="93.6" x14ac:dyDescent="1.75">
      <c r="D27" s="6" t="s">
        <v>320</v>
      </c>
    </row>
    <row r="28" spans="2:16" x14ac:dyDescent="0.3">
      <c r="D28" t="s">
        <v>323</v>
      </c>
      <c r="K28" t="s">
        <v>325</v>
      </c>
    </row>
    <row r="29" spans="2:16" x14ac:dyDescent="0.3">
      <c r="D29">
        <v>1000000</v>
      </c>
      <c r="K29">
        <f>1/(D31/1000)</f>
        <v>0.5</v>
      </c>
      <c r="M29" t="s">
        <v>307</v>
      </c>
    </row>
    <row r="30" spans="2:16" x14ac:dyDescent="0.3">
      <c r="D30" t="s">
        <v>321</v>
      </c>
      <c r="E30" t="s">
        <v>322</v>
      </c>
      <c r="F30" t="s">
        <v>324</v>
      </c>
      <c r="G30" t="s">
        <v>308</v>
      </c>
      <c r="I30" t="s">
        <v>328</v>
      </c>
      <c r="J30" t="s">
        <v>326</v>
      </c>
      <c r="K30" t="s">
        <v>329</v>
      </c>
      <c r="L30" t="s">
        <v>330</v>
      </c>
      <c r="M30" t="s">
        <v>327</v>
      </c>
      <c r="O30" t="s">
        <v>331</v>
      </c>
      <c r="P30" t="e">
        <f>2^#REF!</f>
        <v>#REF!</v>
      </c>
    </row>
    <row r="31" spans="2:16" x14ac:dyDescent="0.3">
      <c r="D31">
        <v>2000</v>
      </c>
      <c r="E31">
        <v>160</v>
      </c>
      <c r="F31">
        <v>65534</v>
      </c>
      <c r="G31">
        <f>(E31*D29)/((F31+1)*K29+1)</f>
        <v>4882.7379953308819</v>
      </c>
      <c r="I31">
        <v>0.6</v>
      </c>
      <c r="J31">
        <f>($E$31*$D$29)/(I31*(M31+1))</f>
        <v>56713.455267262165</v>
      </c>
      <c r="K31">
        <f>($E$31*$D$29)/(50000*I31)</f>
        <v>5333.333333333333</v>
      </c>
      <c r="L31">
        <f>($E$31*$D$29)/(65534*I31)</f>
        <v>4069.1345967996253</v>
      </c>
      <c r="M31">
        <f>ROUND((K31+L31)/2,0)</f>
        <v>4701</v>
      </c>
      <c r="O31">
        <f>($E$31*$D$29)/((J31+1)*(M31+1))</f>
        <v>0.59998942068653971</v>
      </c>
    </row>
    <row r="32" spans="2:16" x14ac:dyDescent="0.3">
      <c r="I32">
        <v>20</v>
      </c>
      <c r="J32">
        <f t="shared" ref="J32:J33" si="0">($E$31*$D$29)/(I32*(M32+1))</f>
        <v>56338.028169014084</v>
      </c>
      <c r="K32">
        <f>($E$31*$D$29)/(50000*I32)</f>
        <v>160</v>
      </c>
      <c r="L32">
        <f>($E$31*$D$29)/(65534*I32)</f>
        <v>122.07403790398877</v>
      </c>
      <c r="M32">
        <f>INT((K32+L32)/2)</f>
        <v>141</v>
      </c>
      <c r="O32">
        <f t="shared" ref="O32:O95" si="1">($E$31*$D$29)/((J32+1)*(M32+1))</f>
        <v>19.999645006301137</v>
      </c>
    </row>
    <row r="33" spans="9:15" x14ac:dyDescent="0.3">
      <c r="I33">
        <f>50+I32</f>
        <v>70</v>
      </c>
      <c r="J33">
        <f t="shared" si="0"/>
        <v>55749.128919860625</v>
      </c>
      <c r="K33">
        <f t="shared" ref="K33:K96" si="2">($E$31*$D$29)/(50000*I33)</f>
        <v>45.714285714285715</v>
      </c>
      <c r="L33">
        <f t="shared" ref="L33:L95" si="3">($E$31*$D$29)/(65534*I33)</f>
        <v>34.87829654399679</v>
      </c>
      <c r="M33">
        <f t="shared" ref="M33:M96" si="4">INT((K33+L33)/2)</f>
        <v>40</v>
      </c>
      <c r="O33">
        <f t="shared" si="1"/>
        <v>69.998744397522373</v>
      </c>
    </row>
    <row r="34" spans="9:15" x14ac:dyDescent="0.3">
      <c r="I34">
        <f t="shared" ref="I34:I97" si="5">50+I33</f>
        <v>120</v>
      </c>
      <c r="J34">
        <f>($E$31*$D$29)/(I34*(M34+1))</f>
        <v>55555.555555555555</v>
      </c>
      <c r="K34">
        <f t="shared" si="2"/>
        <v>26.666666666666668</v>
      </c>
      <c r="L34">
        <f t="shared" si="3"/>
        <v>20.345672983998128</v>
      </c>
      <c r="M34">
        <f t="shared" si="4"/>
        <v>23</v>
      </c>
      <c r="O34">
        <f t="shared" si="1"/>
        <v>119.9978400388793</v>
      </c>
    </row>
    <row r="35" spans="9:15" x14ac:dyDescent="0.3">
      <c r="I35">
        <f t="shared" si="5"/>
        <v>170</v>
      </c>
      <c r="J35">
        <f t="shared" ref="J35:J98" si="6">($E$31*$D$29)/(I35*(M35+1))</f>
        <v>55363.32179930796</v>
      </c>
      <c r="K35">
        <f t="shared" si="2"/>
        <v>18.823529411764707</v>
      </c>
      <c r="L35">
        <f t="shared" si="3"/>
        <v>14.361651518116325</v>
      </c>
      <c r="M35">
        <f t="shared" si="4"/>
        <v>16</v>
      </c>
      <c r="N35">
        <f>(E34*D32)/(64534*K31)</f>
        <v>0</v>
      </c>
      <c r="O35">
        <f>($E$31*$D$29)/((J35+1)*(M35+1))</f>
        <v>169.99692943046216</v>
      </c>
    </row>
    <row r="36" spans="9:15" x14ac:dyDescent="0.3">
      <c r="I36">
        <f t="shared" si="5"/>
        <v>220</v>
      </c>
      <c r="J36">
        <f t="shared" si="6"/>
        <v>55944.055944055945</v>
      </c>
      <c r="K36">
        <f t="shared" si="2"/>
        <v>14.545454545454545</v>
      </c>
      <c r="L36">
        <f t="shared" si="3"/>
        <v>11.097639809453524</v>
      </c>
      <c r="M36">
        <f t="shared" si="4"/>
        <v>12</v>
      </c>
      <c r="N36">
        <f t="shared" ref="N36:N96" si="7">(E35*D33)/(64534*K33)</f>
        <v>0</v>
      </c>
      <c r="O36">
        <f t="shared" si="1"/>
        <v>219.99606757029218</v>
      </c>
    </row>
    <row r="37" spans="9:15" x14ac:dyDescent="0.3">
      <c r="I37">
        <f t="shared" si="5"/>
        <v>270</v>
      </c>
      <c r="J37">
        <f t="shared" si="6"/>
        <v>53872.053872053875</v>
      </c>
      <c r="K37">
        <f t="shared" si="2"/>
        <v>11.851851851851851</v>
      </c>
      <c r="L37">
        <f t="shared" si="3"/>
        <v>9.0425213262213902</v>
      </c>
      <c r="M37">
        <f t="shared" si="4"/>
        <v>10</v>
      </c>
      <c r="N37">
        <f>(E36*D34)/(64534*K34)</f>
        <v>0</v>
      </c>
      <c r="O37">
        <f t="shared" si="1"/>
        <v>269.99498821803121</v>
      </c>
    </row>
    <row r="38" spans="9:15" x14ac:dyDescent="0.3">
      <c r="I38">
        <f t="shared" si="5"/>
        <v>320</v>
      </c>
      <c r="J38">
        <f t="shared" si="6"/>
        <v>55555.555555555555</v>
      </c>
      <c r="K38">
        <f t="shared" si="2"/>
        <v>10</v>
      </c>
      <c r="L38">
        <f t="shared" si="3"/>
        <v>7.6296273689992979</v>
      </c>
      <c r="M38">
        <f t="shared" si="4"/>
        <v>8</v>
      </c>
      <c r="N38">
        <f t="shared" si="7"/>
        <v>0</v>
      </c>
      <c r="O38">
        <f t="shared" si="1"/>
        <v>319.99424010367812</v>
      </c>
    </row>
    <row r="39" spans="9:15" x14ac:dyDescent="0.3">
      <c r="I39">
        <f t="shared" si="5"/>
        <v>370</v>
      </c>
      <c r="J39">
        <f t="shared" si="6"/>
        <v>54054.054054054053</v>
      </c>
      <c r="K39">
        <f t="shared" si="2"/>
        <v>8.6486486486486491</v>
      </c>
      <c r="L39">
        <f t="shared" si="3"/>
        <v>6.5985966434588521</v>
      </c>
      <c r="M39">
        <f t="shared" si="4"/>
        <v>7</v>
      </c>
      <c r="N39">
        <f t="shared" si="7"/>
        <v>0</v>
      </c>
      <c r="O39">
        <f t="shared" si="1"/>
        <v>369.99315512663014</v>
      </c>
    </row>
    <row r="40" spans="9:15" x14ac:dyDescent="0.3">
      <c r="I40">
        <f t="shared" si="5"/>
        <v>420</v>
      </c>
      <c r="J40">
        <f t="shared" si="6"/>
        <v>54421.768707482996</v>
      </c>
      <c r="K40">
        <f t="shared" si="2"/>
        <v>7.6190476190476186</v>
      </c>
      <c r="L40">
        <f t="shared" si="3"/>
        <v>5.8130494239994652</v>
      </c>
      <c r="M40">
        <f t="shared" si="4"/>
        <v>6</v>
      </c>
      <c r="N40">
        <f t="shared" si="7"/>
        <v>0</v>
      </c>
      <c r="O40">
        <f t="shared" si="1"/>
        <v>419.99228264180647</v>
      </c>
    </row>
    <row r="41" spans="9:15" x14ac:dyDescent="0.3">
      <c r="I41">
        <f t="shared" si="5"/>
        <v>470</v>
      </c>
      <c r="J41">
        <f t="shared" si="6"/>
        <v>48632.218844984804</v>
      </c>
      <c r="K41">
        <f t="shared" si="2"/>
        <v>6.8085106382978724</v>
      </c>
      <c r="L41">
        <f t="shared" si="3"/>
        <v>5.194639910808033</v>
      </c>
      <c r="M41">
        <f t="shared" si="4"/>
        <v>6</v>
      </c>
      <c r="N41">
        <f t="shared" si="7"/>
        <v>0</v>
      </c>
      <c r="O41">
        <f t="shared" si="1"/>
        <v>469.99033582371959</v>
      </c>
    </row>
    <row r="42" spans="9:15" x14ac:dyDescent="0.3">
      <c r="I42">
        <f t="shared" si="5"/>
        <v>520</v>
      </c>
      <c r="J42">
        <f t="shared" si="6"/>
        <v>51282.051282051281</v>
      </c>
      <c r="K42">
        <f t="shared" si="2"/>
        <v>6.1538461538461542</v>
      </c>
      <c r="L42">
        <f t="shared" si="3"/>
        <v>4.6951553039995684</v>
      </c>
      <c r="M42">
        <f t="shared" si="4"/>
        <v>5</v>
      </c>
      <c r="N42">
        <f t="shared" si="7"/>
        <v>0</v>
      </c>
      <c r="O42">
        <f t="shared" si="1"/>
        <v>519.9898601977261</v>
      </c>
    </row>
    <row r="43" spans="9:15" x14ac:dyDescent="0.3">
      <c r="I43">
        <f t="shared" si="5"/>
        <v>570</v>
      </c>
      <c r="J43">
        <f t="shared" si="6"/>
        <v>56140.350877192985</v>
      </c>
      <c r="K43">
        <f t="shared" si="2"/>
        <v>5.6140350877192979</v>
      </c>
      <c r="L43">
        <f t="shared" si="3"/>
        <v>4.2832995755785532</v>
      </c>
      <c r="M43">
        <f t="shared" si="4"/>
        <v>4</v>
      </c>
      <c r="N43">
        <f t="shared" si="7"/>
        <v>0</v>
      </c>
      <c r="O43">
        <f t="shared" si="1"/>
        <v>569.98984705584928</v>
      </c>
    </row>
    <row r="44" spans="9:15" x14ac:dyDescent="0.3">
      <c r="I44">
        <f t="shared" si="5"/>
        <v>620</v>
      </c>
      <c r="J44">
        <f t="shared" si="6"/>
        <v>51612.903225806454</v>
      </c>
      <c r="K44">
        <f t="shared" si="2"/>
        <v>5.161290322580645</v>
      </c>
      <c r="L44">
        <f t="shared" si="3"/>
        <v>3.9378721904512508</v>
      </c>
      <c r="M44">
        <f t="shared" si="4"/>
        <v>4</v>
      </c>
      <c r="N44">
        <f t="shared" si="7"/>
        <v>0</v>
      </c>
      <c r="O44">
        <f t="shared" si="1"/>
        <v>619.98798773273768</v>
      </c>
    </row>
    <row r="45" spans="9:15" x14ac:dyDescent="0.3">
      <c r="I45">
        <f t="shared" si="5"/>
        <v>670</v>
      </c>
      <c r="J45">
        <f t="shared" si="6"/>
        <v>47761.194029850747</v>
      </c>
      <c r="K45">
        <f t="shared" si="2"/>
        <v>4.7761194029850742</v>
      </c>
      <c r="L45">
        <f t="shared" si="3"/>
        <v>3.6440011314623515</v>
      </c>
      <c r="M45">
        <f t="shared" si="4"/>
        <v>4</v>
      </c>
      <c r="N45">
        <f t="shared" si="7"/>
        <v>0</v>
      </c>
      <c r="O45">
        <f t="shared" si="1"/>
        <v>669.98597216870769</v>
      </c>
    </row>
    <row r="46" spans="9:15" x14ac:dyDescent="0.3">
      <c r="I46">
        <f t="shared" si="5"/>
        <v>720</v>
      </c>
      <c r="J46">
        <f t="shared" si="6"/>
        <v>55555.555555555555</v>
      </c>
      <c r="K46">
        <f t="shared" si="2"/>
        <v>4.4444444444444446</v>
      </c>
      <c r="L46">
        <f t="shared" si="3"/>
        <v>3.3909454973330213</v>
      </c>
      <c r="M46">
        <f t="shared" si="4"/>
        <v>3</v>
      </c>
      <c r="N46">
        <f t="shared" si="7"/>
        <v>0</v>
      </c>
      <c r="O46">
        <f t="shared" si="1"/>
        <v>719.98704023327582</v>
      </c>
    </row>
    <row r="47" spans="9:15" x14ac:dyDescent="0.3">
      <c r="I47">
        <f t="shared" si="5"/>
        <v>770</v>
      </c>
      <c r="J47">
        <f t="shared" si="6"/>
        <v>51948.051948051951</v>
      </c>
      <c r="K47">
        <f t="shared" si="2"/>
        <v>4.1558441558441555</v>
      </c>
      <c r="L47">
        <f t="shared" si="3"/>
        <v>3.1707542312724355</v>
      </c>
      <c r="M47">
        <f t="shared" si="4"/>
        <v>3</v>
      </c>
      <c r="N47">
        <f t="shared" si="7"/>
        <v>0</v>
      </c>
      <c r="O47">
        <f t="shared" si="1"/>
        <v>769.98517778532755</v>
      </c>
    </row>
    <row r="48" spans="9:15" x14ac:dyDescent="0.3">
      <c r="I48">
        <f t="shared" si="5"/>
        <v>820</v>
      </c>
      <c r="J48">
        <f t="shared" si="6"/>
        <v>48780.487804878052</v>
      </c>
      <c r="K48">
        <f t="shared" si="2"/>
        <v>3.9024390243902438</v>
      </c>
      <c r="L48">
        <f t="shared" si="3"/>
        <v>2.9774155586338726</v>
      </c>
      <c r="M48">
        <f t="shared" si="4"/>
        <v>3</v>
      </c>
      <c r="N48">
        <f t="shared" si="7"/>
        <v>0</v>
      </c>
      <c r="O48">
        <f t="shared" si="1"/>
        <v>819.98319034459792</v>
      </c>
    </row>
    <row r="49" spans="9:15" x14ac:dyDescent="0.3">
      <c r="I49">
        <f t="shared" si="5"/>
        <v>870</v>
      </c>
      <c r="J49">
        <f t="shared" si="6"/>
        <v>45977.011494252874</v>
      </c>
      <c r="K49">
        <f t="shared" si="2"/>
        <v>3.6781609195402298</v>
      </c>
      <c r="L49">
        <f t="shared" si="3"/>
        <v>2.8062997219307761</v>
      </c>
      <c r="M49">
        <f t="shared" si="4"/>
        <v>3</v>
      </c>
      <c r="N49">
        <f t="shared" si="7"/>
        <v>0</v>
      </c>
      <c r="O49">
        <f t="shared" si="1"/>
        <v>869.98107791155542</v>
      </c>
    </row>
    <row r="50" spans="9:15" x14ac:dyDescent="0.3">
      <c r="I50">
        <f t="shared" si="5"/>
        <v>920</v>
      </c>
      <c r="J50">
        <f t="shared" si="6"/>
        <v>43478.260869565216</v>
      </c>
      <c r="K50">
        <f t="shared" si="2"/>
        <v>3.4782608695652173</v>
      </c>
      <c r="L50">
        <f t="shared" si="3"/>
        <v>2.6537834326954082</v>
      </c>
      <c r="M50">
        <f t="shared" si="4"/>
        <v>3</v>
      </c>
      <c r="N50">
        <f t="shared" si="7"/>
        <v>0</v>
      </c>
      <c r="O50">
        <f t="shared" si="1"/>
        <v>919.97884048666879</v>
      </c>
    </row>
    <row r="51" spans="9:15" x14ac:dyDescent="0.3">
      <c r="I51">
        <f t="shared" si="5"/>
        <v>970</v>
      </c>
      <c r="J51">
        <f t="shared" si="6"/>
        <v>54982.817869415805</v>
      </c>
      <c r="K51">
        <f t="shared" si="2"/>
        <v>3.2989690721649483</v>
      </c>
      <c r="L51">
        <f t="shared" si="3"/>
        <v>2.516990472247191</v>
      </c>
      <c r="M51">
        <f t="shared" si="4"/>
        <v>2</v>
      </c>
      <c r="N51">
        <f t="shared" si="7"/>
        <v>0</v>
      </c>
      <c r="O51">
        <f t="shared" si="1"/>
        <v>969.98235844585577</v>
      </c>
    </row>
    <row r="52" spans="9:15" x14ac:dyDescent="0.3">
      <c r="I52">
        <f t="shared" si="5"/>
        <v>1020</v>
      </c>
      <c r="J52">
        <f t="shared" si="6"/>
        <v>52287.581699346403</v>
      </c>
      <c r="K52">
        <f t="shared" si="2"/>
        <v>3.1372549019607843</v>
      </c>
      <c r="L52">
        <f t="shared" si="3"/>
        <v>2.393608586352721</v>
      </c>
      <c r="M52">
        <f t="shared" si="4"/>
        <v>2</v>
      </c>
      <c r="N52">
        <f t="shared" si="7"/>
        <v>0</v>
      </c>
      <c r="O52">
        <f t="shared" si="1"/>
        <v>1019.9804928730738</v>
      </c>
    </row>
    <row r="53" spans="9:15" x14ac:dyDescent="0.3">
      <c r="I53">
        <f t="shared" si="5"/>
        <v>1070</v>
      </c>
      <c r="J53">
        <f t="shared" si="6"/>
        <v>49844.236760124608</v>
      </c>
      <c r="K53">
        <f t="shared" si="2"/>
        <v>2.9906542056074765</v>
      </c>
      <c r="L53">
        <f t="shared" si="3"/>
        <v>2.2817577178315656</v>
      </c>
      <c r="M53">
        <f t="shared" si="4"/>
        <v>2</v>
      </c>
      <c r="N53">
        <f t="shared" si="7"/>
        <v>0</v>
      </c>
      <c r="O53">
        <f t="shared" si="1"/>
        <v>1069.9785335556708</v>
      </c>
    </row>
    <row r="54" spans="9:15" x14ac:dyDescent="0.3">
      <c r="I54">
        <f t="shared" si="5"/>
        <v>1120</v>
      </c>
      <c r="J54">
        <f t="shared" si="6"/>
        <v>47619.047619047618</v>
      </c>
      <c r="K54">
        <f t="shared" si="2"/>
        <v>2.8571428571428572</v>
      </c>
      <c r="L54">
        <f t="shared" si="3"/>
        <v>2.1798935339997993</v>
      </c>
      <c r="M54">
        <f t="shared" si="4"/>
        <v>2</v>
      </c>
      <c r="N54">
        <f t="shared" si="7"/>
        <v>0</v>
      </c>
      <c r="O54">
        <f t="shared" si="1"/>
        <v>1119.9764804939098</v>
      </c>
    </row>
    <row r="55" spans="9:15" x14ac:dyDescent="0.3">
      <c r="I55">
        <f t="shared" si="5"/>
        <v>1170</v>
      </c>
      <c r="J55">
        <f t="shared" si="6"/>
        <v>45584.045584045583</v>
      </c>
      <c r="K55">
        <f t="shared" si="2"/>
        <v>2.7350427350427351</v>
      </c>
      <c r="L55">
        <f t="shared" si="3"/>
        <v>2.0867356906664747</v>
      </c>
      <c r="M55">
        <f t="shared" si="4"/>
        <v>2</v>
      </c>
      <c r="N55">
        <f t="shared" si="7"/>
        <v>0</v>
      </c>
      <c r="O55">
        <f t="shared" si="1"/>
        <v>1169.9743336880547</v>
      </c>
    </row>
    <row r="56" spans="9:15" x14ac:dyDescent="0.3">
      <c r="I56">
        <f t="shared" si="5"/>
        <v>1220</v>
      </c>
      <c r="J56">
        <f t="shared" si="6"/>
        <v>43715.846994535517</v>
      </c>
      <c r="K56">
        <f t="shared" si="2"/>
        <v>2.622950819672131</v>
      </c>
      <c r="L56">
        <f t="shared" si="3"/>
        <v>2.0012137361309636</v>
      </c>
      <c r="M56">
        <f t="shared" si="4"/>
        <v>2</v>
      </c>
      <c r="N56">
        <f t="shared" si="7"/>
        <v>0</v>
      </c>
      <c r="O56">
        <f t="shared" si="1"/>
        <v>1219.9720931383697</v>
      </c>
    </row>
    <row r="57" spans="9:15" x14ac:dyDescent="0.3">
      <c r="I57">
        <f t="shared" si="5"/>
        <v>1270</v>
      </c>
      <c r="J57">
        <f t="shared" si="6"/>
        <v>41994.750656167977</v>
      </c>
      <c r="K57">
        <f t="shared" si="2"/>
        <v>2.5196850393700787</v>
      </c>
      <c r="L57">
        <f t="shared" si="3"/>
        <v>1.9224257937636027</v>
      </c>
      <c r="M57">
        <f t="shared" si="4"/>
        <v>2</v>
      </c>
      <c r="N57">
        <f t="shared" si="7"/>
        <v>0</v>
      </c>
      <c r="O57">
        <f t="shared" si="1"/>
        <v>1269.9697588451177</v>
      </c>
    </row>
    <row r="58" spans="9:15" x14ac:dyDescent="0.3">
      <c r="I58">
        <f t="shared" si="5"/>
        <v>1320</v>
      </c>
      <c r="J58">
        <f t="shared" si="6"/>
        <v>40404.040404040403</v>
      </c>
      <c r="K58">
        <f t="shared" si="2"/>
        <v>2.4242424242424243</v>
      </c>
      <c r="L58">
        <f t="shared" si="3"/>
        <v>1.8496066349089209</v>
      </c>
      <c r="M58">
        <f t="shared" si="4"/>
        <v>2</v>
      </c>
      <c r="N58">
        <f t="shared" si="7"/>
        <v>0</v>
      </c>
      <c r="O58">
        <f t="shared" si="1"/>
        <v>1319.9673308085623</v>
      </c>
    </row>
    <row r="59" spans="9:15" x14ac:dyDescent="0.3">
      <c r="I59">
        <f t="shared" si="5"/>
        <v>1370</v>
      </c>
      <c r="J59">
        <f t="shared" si="6"/>
        <v>38929.440389294403</v>
      </c>
      <c r="K59">
        <f t="shared" si="2"/>
        <v>2.335766423357664</v>
      </c>
      <c r="L59">
        <f t="shared" si="3"/>
        <v>1.7821027431239236</v>
      </c>
      <c r="M59">
        <f t="shared" si="4"/>
        <v>2</v>
      </c>
      <c r="N59">
        <f t="shared" si="7"/>
        <v>0</v>
      </c>
      <c r="O59">
        <f t="shared" si="1"/>
        <v>1369.9648090289681</v>
      </c>
    </row>
    <row r="60" spans="9:15" x14ac:dyDescent="0.3">
      <c r="I60">
        <f t="shared" si="5"/>
        <v>1420</v>
      </c>
      <c r="J60">
        <f t="shared" si="6"/>
        <v>56338.028169014084</v>
      </c>
      <c r="K60">
        <f t="shared" si="2"/>
        <v>2.2535211267605635</v>
      </c>
      <c r="L60">
        <f t="shared" si="3"/>
        <v>1.719352646535053</v>
      </c>
      <c r="M60">
        <f t="shared" si="4"/>
        <v>1</v>
      </c>
      <c r="N60">
        <f t="shared" si="7"/>
        <v>0</v>
      </c>
      <c r="O60">
        <f t="shared" si="1"/>
        <v>1419.9747954473808</v>
      </c>
    </row>
    <row r="61" spans="9:15" x14ac:dyDescent="0.3">
      <c r="I61">
        <f t="shared" si="5"/>
        <v>1470</v>
      </c>
      <c r="J61">
        <f t="shared" si="6"/>
        <v>54421.768707482996</v>
      </c>
      <c r="K61">
        <f t="shared" si="2"/>
        <v>2.1768707482993199</v>
      </c>
      <c r="L61">
        <f t="shared" si="3"/>
        <v>1.6608712639998473</v>
      </c>
      <c r="M61">
        <f t="shared" si="4"/>
        <v>1</v>
      </c>
      <c r="N61">
        <f t="shared" si="7"/>
        <v>0</v>
      </c>
      <c r="O61">
        <f t="shared" si="1"/>
        <v>1469.9729892463226</v>
      </c>
    </row>
    <row r="62" spans="9:15" x14ac:dyDescent="0.3">
      <c r="I62">
        <f t="shared" si="5"/>
        <v>1520</v>
      </c>
      <c r="J62">
        <f t="shared" si="6"/>
        <v>52631.57894736842</v>
      </c>
      <c r="K62">
        <f t="shared" si="2"/>
        <v>2.1052631578947367</v>
      </c>
      <c r="L62">
        <f t="shared" si="3"/>
        <v>1.6062373408419575</v>
      </c>
      <c r="M62">
        <f t="shared" si="4"/>
        <v>1</v>
      </c>
      <c r="N62">
        <f t="shared" si="7"/>
        <v>0</v>
      </c>
      <c r="O62">
        <f t="shared" si="1"/>
        <v>1519.9711205487097</v>
      </c>
    </row>
    <row r="63" spans="9:15" x14ac:dyDescent="0.3">
      <c r="I63">
        <f t="shared" si="5"/>
        <v>1570</v>
      </c>
      <c r="J63">
        <f t="shared" si="6"/>
        <v>50955.414012738853</v>
      </c>
      <c r="K63">
        <f t="shared" si="2"/>
        <v>2.0382165605095541</v>
      </c>
      <c r="L63">
        <f t="shared" si="3"/>
        <v>1.5550832854011307</v>
      </c>
      <c r="M63">
        <f t="shared" si="4"/>
        <v>1</v>
      </c>
      <c r="N63">
        <f t="shared" si="7"/>
        <v>0</v>
      </c>
      <c r="O63">
        <f t="shared" si="1"/>
        <v>1569.969189354659</v>
      </c>
    </row>
    <row r="64" spans="9:15" x14ac:dyDescent="0.3">
      <c r="I64">
        <f t="shared" si="5"/>
        <v>1620</v>
      </c>
      <c r="J64">
        <f t="shared" si="6"/>
        <v>49382.716049382718</v>
      </c>
      <c r="K64">
        <f t="shared" si="2"/>
        <v>1.9753086419753085</v>
      </c>
      <c r="L64">
        <f t="shared" si="3"/>
        <v>1.507086887703565</v>
      </c>
      <c r="M64">
        <f t="shared" si="4"/>
        <v>1</v>
      </c>
      <c r="N64">
        <f t="shared" si="7"/>
        <v>0</v>
      </c>
      <c r="O64">
        <f t="shared" si="1"/>
        <v>1619.9671956642878</v>
      </c>
    </row>
    <row r="65" spans="9:15" x14ac:dyDescent="0.3">
      <c r="I65">
        <f t="shared" si="5"/>
        <v>1670</v>
      </c>
      <c r="J65">
        <f t="shared" si="6"/>
        <v>47904.191616766468</v>
      </c>
      <c r="K65">
        <f t="shared" si="2"/>
        <v>1.9161676646706587</v>
      </c>
      <c r="L65">
        <f t="shared" si="3"/>
        <v>1.4619645257962728</v>
      </c>
      <c r="M65">
        <f t="shared" si="4"/>
        <v>1</v>
      </c>
      <c r="N65">
        <f t="shared" si="7"/>
        <v>0</v>
      </c>
      <c r="O65">
        <f t="shared" si="1"/>
        <v>1669.9651394777134</v>
      </c>
    </row>
    <row r="66" spans="9:15" x14ac:dyDescent="0.3">
      <c r="I66">
        <f t="shared" si="5"/>
        <v>1720</v>
      </c>
      <c r="J66">
        <f t="shared" si="6"/>
        <v>46511.627906976741</v>
      </c>
      <c r="K66">
        <f t="shared" si="2"/>
        <v>1.8604651162790697</v>
      </c>
      <c r="L66">
        <f t="shared" si="3"/>
        <v>1.4194655570231252</v>
      </c>
      <c r="M66">
        <f t="shared" si="4"/>
        <v>1</v>
      </c>
      <c r="N66">
        <f t="shared" si="7"/>
        <v>0</v>
      </c>
      <c r="O66">
        <f t="shared" si="1"/>
        <v>1719.9630207950531</v>
      </c>
    </row>
    <row r="67" spans="9:15" x14ac:dyDescent="0.3">
      <c r="I67">
        <f t="shared" si="5"/>
        <v>1770</v>
      </c>
      <c r="J67">
        <f t="shared" si="6"/>
        <v>45197.740112994354</v>
      </c>
      <c r="K67">
        <f t="shared" si="2"/>
        <v>1.807909604519774</v>
      </c>
      <c r="L67">
        <f t="shared" si="3"/>
        <v>1.3793676599320766</v>
      </c>
      <c r="M67">
        <f t="shared" si="4"/>
        <v>1</v>
      </c>
      <c r="N67">
        <f t="shared" si="7"/>
        <v>0</v>
      </c>
      <c r="O67">
        <f t="shared" si="1"/>
        <v>1769.9608396164233</v>
      </c>
    </row>
    <row r="68" spans="9:15" x14ac:dyDescent="0.3">
      <c r="I68">
        <f t="shared" si="5"/>
        <v>1820</v>
      </c>
      <c r="J68">
        <f t="shared" si="6"/>
        <v>43956.043956043955</v>
      </c>
      <c r="K68">
        <f t="shared" si="2"/>
        <v>1.7582417582417582</v>
      </c>
      <c r="L68">
        <f t="shared" si="3"/>
        <v>1.3414729439998765</v>
      </c>
      <c r="M68">
        <f t="shared" si="4"/>
        <v>1</v>
      </c>
      <c r="N68">
        <f t="shared" si="7"/>
        <v>0</v>
      </c>
      <c r="O68">
        <f t="shared" si="1"/>
        <v>1819.9585959419423</v>
      </c>
    </row>
    <row r="69" spans="9:15" x14ac:dyDescent="0.3">
      <c r="I69">
        <f t="shared" si="5"/>
        <v>1870</v>
      </c>
      <c r="J69">
        <f t="shared" si="6"/>
        <v>42780.748663101607</v>
      </c>
      <c r="K69">
        <f t="shared" si="2"/>
        <v>1.7112299465240641</v>
      </c>
      <c r="L69">
        <f t="shared" si="3"/>
        <v>1.3056046834651205</v>
      </c>
      <c r="M69">
        <f t="shared" si="4"/>
        <v>1</v>
      </c>
      <c r="N69">
        <f t="shared" si="7"/>
        <v>0</v>
      </c>
      <c r="O69">
        <f t="shared" si="1"/>
        <v>1869.9562897717265</v>
      </c>
    </row>
    <row r="70" spans="9:15" x14ac:dyDescent="0.3">
      <c r="I70">
        <f t="shared" si="5"/>
        <v>1920</v>
      </c>
      <c r="J70">
        <f t="shared" si="6"/>
        <v>41666.666666666664</v>
      </c>
      <c r="K70">
        <f t="shared" si="2"/>
        <v>1.6666666666666667</v>
      </c>
      <c r="L70">
        <f t="shared" si="3"/>
        <v>1.271604561499883</v>
      </c>
      <c r="M70">
        <f t="shared" si="4"/>
        <v>1</v>
      </c>
      <c r="N70">
        <f t="shared" si="7"/>
        <v>0</v>
      </c>
      <c r="O70">
        <f t="shared" si="1"/>
        <v>1919.9539211058936</v>
      </c>
    </row>
    <row r="71" spans="9:15" x14ac:dyDescent="0.3">
      <c r="I71">
        <f t="shared" si="5"/>
        <v>1970</v>
      </c>
      <c r="J71">
        <f t="shared" si="6"/>
        <v>40609.137055837564</v>
      </c>
      <c r="K71">
        <f t="shared" si="2"/>
        <v>1.6243654822335025</v>
      </c>
      <c r="L71">
        <f t="shared" si="3"/>
        <v>1.2393303340506474</v>
      </c>
      <c r="M71">
        <f t="shared" si="4"/>
        <v>1</v>
      </c>
      <c r="N71">
        <f t="shared" si="7"/>
        <v>0</v>
      </c>
      <c r="O71">
        <f t="shared" si="1"/>
        <v>1969.9514899445601</v>
      </c>
    </row>
    <row r="72" spans="9:15" x14ac:dyDescent="0.3">
      <c r="I72">
        <f t="shared" si="5"/>
        <v>2020</v>
      </c>
      <c r="J72">
        <f t="shared" si="6"/>
        <v>39603.960396039605</v>
      </c>
      <c r="K72">
        <f t="shared" si="2"/>
        <v>1.5841584158415842</v>
      </c>
      <c r="L72">
        <f t="shared" si="3"/>
        <v>1.2086538406335521</v>
      </c>
      <c r="M72">
        <f t="shared" si="4"/>
        <v>1</v>
      </c>
      <c r="N72">
        <f t="shared" si="7"/>
        <v>0</v>
      </c>
      <c r="O72">
        <f t="shared" si="1"/>
        <v>2019.9489962878436</v>
      </c>
    </row>
    <row r="73" spans="9:15" x14ac:dyDescent="0.3">
      <c r="I73">
        <f t="shared" si="5"/>
        <v>2070</v>
      </c>
      <c r="J73">
        <f t="shared" si="6"/>
        <v>38647.342995169085</v>
      </c>
      <c r="K73">
        <f t="shared" si="2"/>
        <v>1.5458937198067633</v>
      </c>
      <c r="L73">
        <f t="shared" si="3"/>
        <v>1.1794593034201812</v>
      </c>
      <c r="M73">
        <f t="shared" si="4"/>
        <v>1</v>
      </c>
      <c r="N73">
        <f t="shared" si="7"/>
        <v>0</v>
      </c>
      <c r="O73">
        <f t="shared" si="1"/>
        <v>2069.9464401358614</v>
      </c>
    </row>
    <row r="74" spans="9:15" x14ac:dyDescent="0.3">
      <c r="I74">
        <f t="shared" si="5"/>
        <v>2120</v>
      </c>
      <c r="J74">
        <f t="shared" si="6"/>
        <v>37735.849056603773</v>
      </c>
      <c r="K74">
        <f t="shared" si="2"/>
        <v>1.5094339622641511</v>
      </c>
      <c r="L74">
        <f t="shared" si="3"/>
        <v>1.151641867018762</v>
      </c>
      <c r="M74">
        <f t="shared" si="4"/>
        <v>1</v>
      </c>
      <c r="N74">
        <f t="shared" si="7"/>
        <v>0</v>
      </c>
      <c r="O74">
        <f t="shared" si="1"/>
        <v>2119.9438214887305</v>
      </c>
    </row>
    <row r="75" spans="9:15" x14ac:dyDescent="0.3">
      <c r="I75">
        <f t="shared" si="5"/>
        <v>2170</v>
      </c>
      <c r="J75">
        <f t="shared" si="6"/>
        <v>36866.359447004608</v>
      </c>
      <c r="K75">
        <f t="shared" si="2"/>
        <v>1.4746543778801844</v>
      </c>
      <c r="L75">
        <f t="shared" si="3"/>
        <v>1.1251063401289287</v>
      </c>
      <c r="M75">
        <f t="shared" si="4"/>
        <v>1</v>
      </c>
      <c r="N75">
        <f t="shared" si="7"/>
        <v>0</v>
      </c>
      <c r="O75">
        <f t="shared" si="1"/>
        <v>2169.9411403465683</v>
      </c>
    </row>
    <row r="76" spans="9:15" x14ac:dyDescent="0.3">
      <c r="I76">
        <f t="shared" si="5"/>
        <v>2220</v>
      </c>
      <c r="J76">
        <f t="shared" si="6"/>
        <v>36036.036036036036</v>
      </c>
      <c r="K76">
        <f t="shared" si="2"/>
        <v>1.4414414414414414</v>
      </c>
      <c r="L76">
        <f t="shared" si="3"/>
        <v>1.0997661072431422</v>
      </c>
      <c r="M76">
        <f t="shared" si="4"/>
        <v>1</v>
      </c>
      <c r="N76">
        <f t="shared" si="7"/>
        <v>0</v>
      </c>
      <c r="O76">
        <f t="shared" si="1"/>
        <v>2219.9383967094914</v>
      </c>
    </row>
    <row r="77" spans="9:15" x14ac:dyDescent="0.3">
      <c r="I77">
        <f t="shared" si="5"/>
        <v>2270</v>
      </c>
      <c r="J77">
        <f t="shared" si="6"/>
        <v>35242.290748898675</v>
      </c>
      <c r="K77">
        <f t="shared" si="2"/>
        <v>1.4096916299559472</v>
      </c>
      <c r="L77">
        <f t="shared" si="3"/>
        <v>1.0755421841761126</v>
      </c>
      <c r="M77">
        <f t="shared" si="4"/>
        <v>1</v>
      </c>
      <c r="N77">
        <f t="shared" si="7"/>
        <v>0</v>
      </c>
      <c r="O77">
        <f t="shared" si="1"/>
        <v>2269.9355905776174</v>
      </c>
    </row>
    <row r="78" spans="9:15" x14ac:dyDescent="0.3">
      <c r="I78">
        <f t="shared" si="5"/>
        <v>2320</v>
      </c>
      <c r="J78">
        <f t="shared" si="6"/>
        <v>34482.758620689652</v>
      </c>
      <c r="K78">
        <f t="shared" si="2"/>
        <v>1.3793103448275863</v>
      </c>
      <c r="L78">
        <f t="shared" si="3"/>
        <v>1.0523623957240411</v>
      </c>
      <c r="M78">
        <f t="shared" si="4"/>
        <v>1</v>
      </c>
      <c r="N78">
        <f t="shared" si="7"/>
        <v>0</v>
      </c>
      <c r="O78">
        <f t="shared" si="1"/>
        <v>2319.9327219510637</v>
      </c>
    </row>
    <row r="79" spans="9:15" x14ac:dyDescent="0.3">
      <c r="I79">
        <f t="shared" si="5"/>
        <v>2370</v>
      </c>
      <c r="J79">
        <f t="shared" si="6"/>
        <v>33755.274261603372</v>
      </c>
      <c r="K79">
        <f t="shared" si="2"/>
        <v>1.350210970464135</v>
      </c>
      <c r="L79">
        <f t="shared" si="3"/>
        <v>1.0301606574176267</v>
      </c>
      <c r="M79">
        <f t="shared" si="4"/>
        <v>1</v>
      </c>
      <c r="N79">
        <f t="shared" si="7"/>
        <v>0</v>
      </c>
      <c r="O79">
        <f t="shared" si="1"/>
        <v>2369.9297908299468</v>
      </c>
    </row>
    <row r="80" spans="9:15" x14ac:dyDescent="0.3">
      <c r="I80">
        <f t="shared" si="5"/>
        <v>2420</v>
      </c>
      <c r="J80">
        <f t="shared" si="6"/>
        <v>33057.85123966942</v>
      </c>
      <c r="K80">
        <f t="shared" si="2"/>
        <v>1.3223140495867769</v>
      </c>
      <c r="L80">
        <f t="shared" si="3"/>
        <v>1.0088763463139567</v>
      </c>
      <c r="M80">
        <f t="shared" si="4"/>
        <v>1</v>
      </c>
      <c r="N80">
        <f t="shared" si="7"/>
        <v>0</v>
      </c>
      <c r="O80">
        <f t="shared" si="1"/>
        <v>2419.9267972143844</v>
      </c>
    </row>
    <row r="81" spans="9:15" x14ac:dyDescent="0.3">
      <c r="I81">
        <f t="shared" si="5"/>
        <v>2470</v>
      </c>
      <c r="J81">
        <f t="shared" si="6"/>
        <v>32388.663967611337</v>
      </c>
      <c r="K81">
        <f t="shared" si="2"/>
        <v>1.2955465587044535</v>
      </c>
      <c r="L81">
        <f t="shared" si="3"/>
        <v>0.98845374821043541</v>
      </c>
      <c r="M81">
        <f t="shared" si="4"/>
        <v>1</v>
      </c>
      <c r="N81">
        <f t="shared" si="7"/>
        <v>0</v>
      </c>
      <c r="O81">
        <f t="shared" si="1"/>
        <v>2469.9237411044933</v>
      </c>
    </row>
    <row r="82" spans="9:15" x14ac:dyDescent="0.3">
      <c r="I82">
        <f t="shared" si="5"/>
        <v>2520</v>
      </c>
      <c r="J82">
        <f t="shared" si="6"/>
        <v>31746.031746031746</v>
      </c>
      <c r="K82">
        <f t="shared" si="2"/>
        <v>1.2698412698412698</v>
      </c>
      <c r="L82">
        <f t="shared" si="3"/>
        <v>0.9688415706665775</v>
      </c>
      <c r="M82">
        <f t="shared" si="4"/>
        <v>1</v>
      </c>
      <c r="N82">
        <f t="shared" si="7"/>
        <v>0</v>
      </c>
      <c r="O82">
        <f t="shared" si="1"/>
        <v>2519.9206225003913</v>
      </c>
    </row>
    <row r="83" spans="9:15" x14ac:dyDescent="0.3">
      <c r="I83">
        <f t="shared" si="5"/>
        <v>2570</v>
      </c>
      <c r="J83">
        <f t="shared" si="6"/>
        <v>31128.404669260701</v>
      </c>
      <c r="K83">
        <f t="shared" si="2"/>
        <v>1.245136186770428</v>
      </c>
      <c r="L83">
        <f t="shared" si="3"/>
        <v>0.94999251287150788</v>
      </c>
      <c r="M83">
        <f t="shared" si="4"/>
        <v>1</v>
      </c>
      <c r="N83">
        <f t="shared" si="7"/>
        <v>0</v>
      </c>
      <c r="O83">
        <f t="shared" si="1"/>
        <v>2569.917441402195</v>
      </c>
    </row>
    <row r="84" spans="9:15" x14ac:dyDescent="0.3">
      <c r="I84">
        <f t="shared" si="5"/>
        <v>2620</v>
      </c>
      <c r="J84">
        <f t="shared" si="6"/>
        <v>30534.351145038167</v>
      </c>
      <c r="K84">
        <f t="shared" si="2"/>
        <v>1.2213740458015268</v>
      </c>
      <c r="L84">
        <f t="shared" si="3"/>
        <v>0.93186288476327306</v>
      </c>
      <c r="M84">
        <f t="shared" si="4"/>
        <v>1</v>
      </c>
      <c r="N84">
        <f t="shared" si="7"/>
        <v>0</v>
      </c>
      <c r="O84">
        <f t="shared" si="1"/>
        <v>2619.914197810022</v>
      </c>
    </row>
    <row r="85" spans="9:15" x14ac:dyDescent="0.3">
      <c r="I85">
        <f t="shared" si="5"/>
        <v>2670</v>
      </c>
      <c r="J85">
        <f t="shared" si="6"/>
        <v>29962.5468164794</v>
      </c>
      <c r="K85">
        <f t="shared" si="2"/>
        <v>1.1985018726591761</v>
      </c>
      <c r="L85">
        <f t="shared" si="3"/>
        <v>0.91441226894373606</v>
      </c>
      <c r="M85">
        <f t="shared" si="4"/>
        <v>1</v>
      </c>
      <c r="N85">
        <f t="shared" si="7"/>
        <v>0</v>
      </c>
      <c r="O85">
        <f t="shared" si="1"/>
        <v>2669.9108917239887</v>
      </c>
    </row>
    <row r="86" spans="9:15" x14ac:dyDescent="0.3">
      <c r="I86">
        <f t="shared" si="5"/>
        <v>2720</v>
      </c>
      <c r="J86">
        <f t="shared" si="6"/>
        <v>29411.764705882353</v>
      </c>
      <c r="K86">
        <f t="shared" si="2"/>
        <v>1.1764705882352942</v>
      </c>
      <c r="L86">
        <f t="shared" si="3"/>
        <v>0.89760321988227032</v>
      </c>
      <c r="M86">
        <f t="shared" si="4"/>
        <v>1</v>
      </c>
      <c r="N86">
        <f t="shared" si="7"/>
        <v>0</v>
      </c>
      <c r="O86">
        <f t="shared" si="1"/>
        <v>2719.907523144213</v>
      </c>
    </row>
    <row r="87" spans="9:15" x14ac:dyDescent="0.3">
      <c r="I87">
        <f t="shared" si="5"/>
        <v>2770</v>
      </c>
      <c r="J87">
        <f t="shared" si="6"/>
        <v>28880.866425992779</v>
      </c>
      <c r="K87">
        <f t="shared" si="2"/>
        <v>1.1552346570397112</v>
      </c>
      <c r="L87">
        <f t="shared" si="3"/>
        <v>0.88140099569666985</v>
      </c>
      <c r="M87">
        <f t="shared" si="4"/>
        <v>1</v>
      </c>
      <c r="N87">
        <f t="shared" si="7"/>
        <v>0</v>
      </c>
      <c r="O87">
        <f t="shared" si="1"/>
        <v>2769.9040920708121</v>
      </c>
    </row>
    <row r="88" spans="9:15" x14ac:dyDescent="0.3">
      <c r="I88">
        <f t="shared" si="5"/>
        <v>2820</v>
      </c>
      <c r="J88">
        <f t="shared" si="6"/>
        <v>28368.794326241135</v>
      </c>
      <c r="K88">
        <f t="shared" si="2"/>
        <v>1.1347517730496455</v>
      </c>
      <c r="L88">
        <f t="shared" si="3"/>
        <v>0.86577331846800543</v>
      </c>
      <c r="M88">
        <f t="shared" si="4"/>
        <v>1</v>
      </c>
      <c r="N88">
        <f t="shared" si="7"/>
        <v>0</v>
      </c>
      <c r="O88">
        <f t="shared" si="1"/>
        <v>2819.9005985039025</v>
      </c>
    </row>
    <row r="89" spans="9:15" x14ac:dyDescent="0.3">
      <c r="I89">
        <f t="shared" si="5"/>
        <v>2870</v>
      </c>
      <c r="J89">
        <f t="shared" si="6"/>
        <v>55749.128919860625</v>
      </c>
      <c r="K89">
        <f t="shared" si="2"/>
        <v>1.1149825783972125</v>
      </c>
      <c r="L89">
        <f t="shared" si="3"/>
        <v>0.85069015960967787</v>
      </c>
      <c r="M89">
        <f t="shared" si="4"/>
        <v>0</v>
      </c>
      <c r="N89">
        <f t="shared" si="7"/>
        <v>0</v>
      </c>
      <c r="O89">
        <f t="shared" si="1"/>
        <v>2869.9485202984174</v>
      </c>
    </row>
    <row r="90" spans="9:15" x14ac:dyDescent="0.3">
      <c r="I90">
        <f t="shared" si="5"/>
        <v>2920</v>
      </c>
      <c r="J90">
        <f t="shared" si="6"/>
        <v>54794.520547945205</v>
      </c>
      <c r="K90">
        <f t="shared" si="2"/>
        <v>1.095890410958904</v>
      </c>
      <c r="L90">
        <f t="shared" si="3"/>
        <v>0.8361235472875943</v>
      </c>
      <c r="M90">
        <f t="shared" si="4"/>
        <v>0</v>
      </c>
      <c r="N90">
        <f t="shared" si="7"/>
        <v>0</v>
      </c>
      <c r="O90">
        <f t="shared" si="1"/>
        <v>2919.9467109725247</v>
      </c>
    </row>
    <row r="91" spans="9:15" x14ac:dyDescent="0.3">
      <c r="I91">
        <f t="shared" si="5"/>
        <v>2970</v>
      </c>
      <c r="J91">
        <f t="shared" si="6"/>
        <v>53872.053872053875</v>
      </c>
      <c r="K91">
        <f t="shared" si="2"/>
        <v>1.0774410774410774</v>
      </c>
      <c r="L91">
        <f t="shared" si="3"/>
        <v>0.8220473932928537</v>
      </c>
      <c r="M91">
        <f t="shared" si="4"/>
        <v>0</v>
      </c>
      <c r="N91">
        <f t="shared" si="7"/>
        <v>0</v>
      </c>
      <c r="O91">
        <f t="shared" si="1"/>
        <v>2969.944870398343</v>
      </c>
    </row>
    <row r="92" spans="9:15" x14ac:dyDescent="0.3">
      <c r="I92">
        <f t="shared" si="5"/>
        <v>3020</v>
      </c>
      <c r="J92">
        <f t="shared" si="6"/>
        <v>52980.132450331126</v>
      </c>
      <c r="K92">
        <f t="shared" si="2"/>
        <v>1.0596026490066226</v>
      </c>
      <c r="L92">
        <f t="shared" si="3"/>
        <v>0.80843733711250843</v>
      </c>
      <c r="M92">
        <f t="shared" si="4"/>
        <v>0</v>
      </c>
      <c r="N92">
        <f t="shared" si="7"/>
        <v>0</v>
      </c>
      <c r="O92">
        <f t="shared" si="1"/>
        <v>3019.942998575902</v>
      </c>
    </row>
    <row r="93" spans="9:15" x14ac:dyDescent="0.3">
      <c r="I93">
        <f t="shared" si="5"/>
        <v>3070</v>
      </c>
      <c r="J93">
        <f t="shared" si="6"/>
        <v>52117.263843648208</v>
      </c>
      <c r="K93">
        <f t="shared" si="2"/>
        <v>1.0423452768729642</v>
      </c>
      <c r="L93">
        <f t="shared" si="3"/>
        <v>0.79527060523771187</v>
      </c>
      <c r="M93">
        <f t="shared" si="4"/>
        <v>0</v>
      </c>
      <c r="N93">
        <f t="shared" si="7"/>
        <v>0</v>
      </c>
      <c r="O93">
        <f t="shared" si="1"/>
        <v>3069.9410955052299</v>
      </c>
    </row>
    <row r="94" spans="9:15" x14ac:dyDescent="0.3">
      <c r="I94">
        <f t="shared" si="5"/>
        <v>3120</v>
      </c>
      <c r="J94">
        <f t="shared" si="6"/>
        <v>51282.051282051281</v>
      </c>
      <c r="K94">
        <f t="shared" si="2"/>
        <v>1.0256410256410255</v>
      </c>
      <c r="L94">
        <f t="shared" si="3"/>
        <v>0.78252588399992806</v>
      </c>
      <c r="M94">
        <f t="shared" si="4"/>
        <v>0</v>
      </c>
      <c r="N94">
        <f t="shared" si="7"/>
        <v>0</v>
      </c>
      <c r="O94">
        <f t="shared" si="1"/>
        <v>3119.9391611863571</v>
      </c>
    </row>
    <row r="95" spans="9:15" x14ac:dyDescent="0.3">
      <c r="I95">
        <f t="shared" si="5"/>
        <v>3170</v>
      </c>
      <c r="J95">
        <f t="shared" si="6"/>
        <v>50473.186119873819</v>
      </c>
      <c r="K95">
        <f t="shared" si="2"/>
        <v>1.0094637223974763</v>
      </c>
      <c r="L95">
        <f t="shared" si="3"/>
        <v>0.77018320444156951</v>
      </c>
      <c r="M95">
        <f t="shared" si="4"/>
        <v>0</v>
      </c>
      <c r="N95">
        <f t="shared" si="7"/>
        <v>0</v>
      </c>
      <c r="O95">
        <f t="shared" si="1"/>
        <v>3169.9371956193118</v>
      </c>
    </row>
    <row r="96" spans="9:15" x14ac:dyDescent="0.3">
      <c r="I96">
        <f t="shared" si="5"/>
        <v>3220</v>
      </c>
      <c r="J96">
        <f t="shared" si="6"/>
        <v>49689.440993788819</v>
      </c>
      <c r="K96">
        <f t="shared" si="2"/>
        <v>0.99378881987577639</v>
      </c>
      <c r="L96">
        <f t="shared" ref="L96:L159" si="8">($E$31*$D$29)/(65534*I96)</f>
        <v>0.75822383791297376</v>
      </c>
      <c r="M96">
        <f t="shared" si="4"/>
        <v>0</v>
      </c>
      <c r="N96">
        <f t="shared" si="7"/>
        <v>0</v>
      </c>
      <c r="O96">
        <f t="shared" ref="O96:O159" si="9">($E$31*$D$29)/((J96+1)*(M96+1))</f>
        <v>3219.935198804124</v>
      </c>
    </row>
    <row r="97" spans="9:15" x14ac:dyDescent="0.3">
      <c r="I97">
        <f t="shared" si="5"/>
        <v>3270</v>
      </c>
      <c r="J97">
        <f t="shared" si="6"/>
        <v>48929.663608562689</v>
      </c>
      <c r="K97">
        <f t="shared" ref="K97:K160" si="10">($E$31*$D$29)/(50000*I97)</f>
        <v>0.9785932721712538</v>
      </c>
      <c r="L97">
        <f t="shared" si="8"/>
        <v>0.74663020124763768</v>
      </c>
      <c r="M97">
        <f t="shared" ref="M97:M160" si="11">INT((K97+L97)/2)</f>
        <v>0</v>
      </c>
      <c r="N97">
        <f t="shared" ref="N97:N160" si="12">(E96*D94)/(64534*K94)</f>
        <v>0</v>
      </c>
      <c r="O97">
        <f t="shared" si="9"/>
        <v>3269.9331707408232</v>
      </c>
    </row>
    <row r="98" spans="9:15" x14ac:dyDescent="0.3">
      <c r="I98">
        <f t="shared" ref="I98:I161" si="13">50+I97</f>
        <v>3320</v>
      </c>
      <c r="J98">
        <f t="shared" si="6"/>
        <v>48192.77108433735</v>
      </c>
      <c r="K98">
        <f t="shared" si="10"/>
        <v>0.96385542168674698</v>
      </c>
      <c r="L98">
        <f t="shared" si="8"/>
        <v>0.73538577050595644</v>
      </c>
      <c r="M98">
        <f t="shared" si="11"/>
        <v>0</v>
      </c>
      <c r="N98">
        <f t="shared" si="12"/>
        <v>0</v>
      </c>
      <c r="O98">
        <f t="shared" si="9"/>
        <v>3319.9311114294378</v>
      </c>
    </row>
    <row r="99" spans="9:15" x14ac:dyDescent="0.3">
      <c r="I99">
        <f t="shared" si="13"/>
        <v>3370</v>
      </c>
      <c r="J99">
        <f t="shared" ref="J99:J162" si="14">($E$31*$D$29)/(I99*(M99+1))</f>
        <v>47477.744807121664</v>
      </c>
      <c r="K99">
        <f t="shared" si="10"/>
        <v>0.94955489614243327</v>
      </c>
      <c r="L99">
        <f t="shared" si="8"/>
        <v>0.72447500239755946</v>
      </c>
      <c r="M99">
        <f t="shared" si="11"/>
        <v>0</v>
      </c>
      <c r="N99">
        <f t="shared" si="12"/>
        <v>0</v>
      </c>
      <c r="O99">
        <f t="shared" si="9"/>
        <v>3369.9290208699977</v>
      </c>
    </row>
    <row r="100" spans="9:15" x14ac:dyDescent="0.3">
      <c r="I100">
        <f t="shared" si="13"/>
        <v>3420</v>
      </c>
      <c r="J100">
        <f t="shared" si="14"/>
        <v>46783.62573099415</v>
      </c>
      <c r="K100">
        <f t="shared" si="10"/>
        <v>0.93567251461988299</v>
      </c>
      <c r="L100">
        <f t="shared" si="8"/>
        <v>0.71388326259642554</v>
      </c>
      <c r="M100">
        <f t="shared" si="11"/>
        <v>0</v>
      </c>
      <c r="N100">
        <f t="shared" si="12"/>
        <v>0</v>
      </c>
      <c r="O100">
        <f t="shared" si="9"/>
        <v>3419.9268990625328</v>
      </c>
    </row>
    <row r="101" spans="9:15" x14ac:dyDescent="0.3">
      <c r="I101">
        <f t="shared" si="13"/>
        <v>3470</v>
      </c>
      <c r="J101">
        <f t="shared" si="14"/>
        <v>46109.510086455331</v>
      </c>
      <c r="K101">
        <f t="shared" si="10"/>
        <v>0.9221902017291066</v>
      </c>
      <c r="L101">
        <f t="shared" si="8"/>
        <v>0.70359676025353757</v>
      </c>
      <c r="M101">
        <f t="shared" si="11"/>
        <v>0</v>
      </c>
      <c r="N101">
        <f t="shared" si="12"/>
        <v>0</v>
      </c>
      <c r="O101">
        <f t="shared" si="9"/>
        <v>3469.924746007071</v>
      </c>
    </row>
    <row r="102" spans="9:15" x14ac:dyDescent="0.3">
      <c r="I102">
        <f t="shared" si="13"/>
        <v>3520</v>
      </c>
      <c r="J102">
        <f t="shared" si="14"/>
        <v>45454.545454545456</v>
      </c>
      <c r="K102">
        <f t="shared" si="10"/>
        <v>0.90909090909090906</v>
      </c>
      <c r="L102">
        <f t="shared" si="8"/>
        <v>0.69360248809084524</v>
      </c>
      <c r="M102">
        <f t="shared" si="11"/>
        <v>0</v>
      </c>
      <c r="N102">
        <f t="shared" si="12"/>
        <v>0</v>
      </c>
      <c r="O102">
        <f t="shared" si="9"/>
        <v>3519.9225617036423</v>
      </c>
    </row>
    <row r="103" spans="9:15" x14ac:dyDescent="0.3">
      <c r="I103">
        <f t="shared" si="13"/>
        <v>3570</v>
      </c>
      <c r="J103">
        <f t="shared" si="14"/>
        <v>44817.927170868345</v>
      </c>
      <c r="K103">
        <f t="shared" si="10"/>
        <v>0.89635854341736698</v>
      </c>
      <c r="L103">
        <f t="shared" si="8"/>
        <v>0.68388816752934889</v>
      </c>
      <c r="M103">
        <f t="shared" si="11"/>
        <v>0</v>
      </c>
      <c r="N103">
        <f t="shared" si="12"/>
        <v>0</v>
      </c>
      <c r="O103">
        <f t="shared" si="9"/>
        <v>3569.9203461522766</v>
      </c>
    </row>
    <row r="104" spans="9:15" x14ac:dyDescent="0.3">
      <c r="I104">
        <f t="shared" si="13"/>
        <v>3620</v>
      </c>
      <c r="J104">
        <f t="shared" si="14"/>
        <v>44198.895027624312</v>
      </c>
      <c r="K104">
        <f t="shared" si="10"/>
        <v>0.88397790055248615</v>
      </c>
      <c r="L104">
        <f t="shared" si="8"/>
        <v>0.67444219836457886</v>
      </c>
      <c r="M104">
        <f t="shared" si="11"/>
        <v>0</v>
      </c>
      <c r="N104">
        <f t="shared" si="12"/>
        <v>0</v>
      </c>
      <c r="O104">
        <f t="shared" si="9"/>
        <v>3619.9180993530017</v>
      </c>
    </row>
    <row r="105" spans="9:15" x14ac:dyDescent="0.3">
      <c r="I105">
        <f t="shared" si="13"/>
        <v>3670</v>
      </c>
      <c r="J105">
        <f t="shared" si="14"/>
        <v>43596.730245231607</v>
      </c>
      <c r="K105">
        <f t="shared" si="10"/>
        <v>0.87193460490463215</v>
      </c>
      <c r="L105">
        <f t="shared" si="8"/>
        <v>0.66525361255579707</v>
      </c>
      <c r="M105">
        <f t="shared" si="11"/>
        <v>0</v>
      </c>
      <c r="N105">
        <f t="shared" si="12"/>
        <v>0</v>
      </c>
      <c r="O105">
        <f t="shared" si="9"/>
        <v>3669.915821305849</v>
      </c>
    </row>
    <row r="106" spans="9:15" x14ac:dyDescent="0.3">
      <c r="I106">
        <f t="shared" si="13"/>
        <v>3720</v>
      </c>
      <c r="J106">
        <f t="shared" si="14"/>
        <v>43010.752688172041</v>
      </c>
      <c r="K106">
        <f t="shared" si="10"/>
        <v>0.86021505376344087</v>
      </c>
      <c r="L106">
        <f t="shared" si="8"/>
        <v>0.65631203174187513</v>
      </c>
      <c r="M106">
        <f t="shared" si="11"/>
        <v>0</v>
      </c>
      <c r="N106">
        <f t="shared" si="12"/>
        <v>0</v>
      </c>
      <c r="O106">
        <f t="shared" si="9"/>
        <v>3719.9135120108458</v>
      </c>
    </row>
    <row r="107" spans="9:15" x14ac:dyDescent="0.3">
      <c r="I107">
        <f t="shared" si="13"/>
        <v>3770</v>
      </c>
      <c r="J107">
        <f t="shared" si="14"/>
        <v>42440.31830238727</v>
      </c>
      <c r="K107">
        <f t="shared" si="10"/>
        <v>0.8488063660477454</v>
      </c>
      <c r="L107">
        <f t="shared" si="8"/>
        <v>0.64760762813787143</v>
      </c>
      <c r="M107">
        <f t="shared" si="11"/>
        <v>0</v>
      </c>
      <c r="N107">
        <f t="shared" si="12"/>
        <v>0</v>
      </c>
      <c r="O107">
        <f t="shared" si="9"/>
        <v>3769.9111714680221</v>
      </c>
    </row>
    <row r="108" spans="9:15" x14ac:dyDescent="0.3">
      <c r="I108">
        <f t="shared" si="13"/>
        <v>3820</v>
      </c>
      <c r="J108">
        <f t="shared" si="14"/>
        <v>41884.816753926701</v>
      </c>
      <c r="K108">
        <f t="shared" si="10"/>
        <v>0.83769633507853403</v>
      </c>
      <c r="L108">
        <f t="shared" si="8"/>
        <v>0.63913108850255895</v>
      </c>
      <c r="M108">
        <f t="shared" si="11"/>
        <v>0</v>
      </c>
      <c r="N108">
        <f t="shared" si="12"/>
        <v>0</v>
      </c>
      <c r="O108">
        <f t="shared" si="9"/>
        <v>3819.9087996774078</v>
      </c>
    </row>
    <row r="109" spans="9:15" x14ac:dyDescent="0.3">
      <c r="I109">
        <f t="shared" si="13"/>
        <v>3870</v>
      </c>
      <c r="J109">
        <f t="shared" si="14"/>
        <v>41343.669250645995</v>
      </c>
      <c r="K109">
        <f t="shared" si="10"/>
        <v>0.82687338501291985</v>
      </c>
      <c r="L109">
        <f t="shared" si="8"/>
        <v>0.63087358089916679</v>
      </c>
      <c r="M109">
        <f t="shared" si="11"/>
        <v>0</v>
      </c>
      <c r="N109">
        <f t="shared" si="12"/>
        <v>0</v>
      </c>
      <c r="O109">
        <f t="shared" si="9"/>
        <v>3869.9063966390313</v>
      </c>
    </row>
    <row r="110" spans="9:15" x14ac:dyDescent="0.3">
      <c r="I110">
        <f t="shared" si="13"/>
        <v>3920</v>
      </c>
      <c r="J110">
        <f t="shared" si="14"/>
        <v>40816.326530612248</v>
      </c>
      <c r="K110">
        <f t="shared" si="10"/>
        <v>0.81632653061224492</v>
      </c>
      <c r="L110">
        <f t="shared" si="8"/>
        <v>0.62282672399994266</v>
      </c>
      <c r="M110">
        <f t="shared" si="11"/>
        <v>0</v>
      </c>
      <c r="N110">
        <f t="shared" si="12"/>
        <v>0</v>
      </c>
      <c r="O110">
        <f t="shared" si="9"/>
        <v>3919.903962352922</v>
      </c>
    </row>
    <row r="111" spans="9:15" x14ac:dyDescent="0.3">
      <c r="I111">
        <f t="shared" si="13"/>
        <v>3970</v>
      </c>
      <c r="J111">
        <f t="shared" si="14"/>
        <v>40302.267002518893</v>
      </c>
      <c r="K111">
        <f t="shared" si="10"/>
        <v>0.80604534005037787</v>
      </c>
      <c r="L111">
        <f t="shared" si="8"/>
        <v>0.61498255871027085</v>
      </c>
      <c r="M111">
        <f t="shared" si="11"/>
        <v>0</v>
      </c>
      <c r="N111">
        <f t="shared" si="12"/>
        <v>0</v>
      </c>
      <c r="O111">
        <f t="shared" si="9"/>
        <v>3969.90149681911</v>
      </c>
    </row>
    <row r="112" spans="9:15" x14ac:dyDescent="0.3">
      <c r="I112">
        <f t="shared" si="13"/>
        <v>4020</v>
      </c>
      <c r="J112">
        <f t="shared" si="14"/>
        <v>39800.995024875621</v>
      </c>
      <c r="K112">
        <f t="shared" si="10"/>
        <v>0.79601990049751248</v>
      </c>
      <c r="L112">
        <f t="shared" si="8"/>
        <v>0.60733352191039192</v>
      </c>
      <c r="M112">
        <f t="shared" si="11"/>
        <v>0</v>
      </c>
      <c r="N112">
        <f t="shared" si="12"/>
        <v>0</v>
      </c>
      <c r="O112">
        <f t="shared" si="9"/>
        <v>4019.8990000376243</v>
      </c>
    </row>
    <row r="113" spans="9:15" x14ac:dyDescent="0.3">
      <c r="I113">
        <f t="shared" si="13"/>
        <v>4070</v>
      </c>
      <c r="J113">
        <f t="shared" si="14"/>
        <v>39312.039312039313</v>
      </c>
      <c r="K113">
        <f t="shared" si="10"/>
        <v>0.78624078624078619</v>
      </c>
      <c r="L113">
        <f t="shared" si="8"/>
        <v>0.59987242213262293</v>
      </c>
      <c r="M113">
        <f t="shared" si="11"/>
        <v>0</v>
      </c>
      <c r="N113">
        <f t="shared" si="12"/>
        <v>0</v>
      </c>
      <c r="O113">
        <f t="shared" si="9"/>
        <v>4069.8964720084932</v>
      </c>
    </row>
    <row r="114" spans="9:15" x14ac:dyDescent="0.3">
      <c r="I114">
        <f t="shared" si="13"/>
        <v>4120</v>
      </c>
      <c r="J114">
        <f t="shared" si="14"/>
        <v>38834.951456310679</v>
      </c>
      <c r="K114">
        <f t="shared" si="10"/>
        <v>0.77669902912621358</v>
      </c>
      <c r="L114">
        <f t="shared" si="8"/>
        <v>0.59259241700965426</v>
      </c>
      <c r="M114">
        <f t="shared" si="11"/>
        <v>0</v>
      </c>
      <c r="N114">
        <f t="shared" si="12"/>
        <v>0</v>
      </c>
      <c r="O114">
        <f t="shared" si="9"/>
        <v>4119.8939127317472</v>
      </c>
    </row>
    <row r="115" spans="9:15" x14ac:dyDescent="0.3">
      <c r="I115">
        <f t="shared" si="13"/>
        <v>4170</v>
      </c>
      <c r="J115">
        <f t="shared" si="14"/>
        <v>38369.304556354917</v>
      </c>
      <c r="K115">
        <f t="shared" si="10"/>
        <v>0.76738609112709832</v>
      </c>
      <c r="L115">
        <f t="shared" si="8"/>
        <v>0.58548699234526991</v>
      </c>
      <c r="M115">
        <f t="shared" si="11"/>
        <v>0</v>
      </c>
      <c r="N115">
        <f t="shared" si="12"/>
        <v>0</v>
      </c>
      <c r="O115">
        <f t="shared" si="9"/>
        <v>4169.8913222074152</v>
      </c>
    </row>
    <row r="116" spans="9:15" x14ac:dyDescent="0.3">
      <c r="I116">
        <f t="shared" si="13"/>
        <v>4220</v>
      </c>
      <c r="J116">
        <f t="shared" si="14"/>
        <v>37914.69194312796</v>
      </c>
      <c r="K116">
        <f t="shared" si="10"/>
        <v>0.75829383886255919</v>
      </c>
      <c r="L116">
        <f t="shared" si="8"/>
        <v>0.57854994267293258</v>
      </c>
      <c r="M116">
        <f t="shared" si="11"/>
        <v>0</v>
      </c>
      <c r="N116">
        <f t="shared" si="12"/>
        <v>0</v>
      </c>
      <c r="O116">
        <f t="shared" si="9"/>
        <v>4219.8887004355265</v>
      </c>
    </row>
    <row r="117" spans="9:15" x14ac:dyDescent="0.3">
      <c r="I117">
        <f t="shared" si="13"/>
        <v>4270</v>
      </c>
      <c r="J117">
        <f t="shared" si="14"/>
        <v>37470.725995316163</v>
      </c>
      <c r="K117">
        <f t="shared" si="10"/>
        <v>0.74941451990632324</v>
      </c>
      <c r="L117">
        <f t="shared" si="8"/>
        <v>0.57177535318027528</v>
      </c>
      <c r="M117">
        <f t="shared" si="11"/>
        <v>0</v>
      </c>
      <c r="N117">
        <f t="shared" si="12"/>
        <v>0</v>
      </c>
      <c r="O117">
        <f t="shared" si="9"/>
        <v>4269.8860474161092</v>
      </c>
    </row>
    <row r="118" spans="9:15" x14ac:dyDescent="0.3">
      <c r="I118">
        <f t="shared" si="13"/>
        <v>4320</v>
      </c>
      <c r="J118">
        <f t="shared" si="14"/>
        <v>37037.037037037036</v>
      </c>
      <c r="K118">
        <f t="shared" si="10"/>
        <v>0.7407407407407407</v>
      </c>
      <c r="L118">
        <f t="shared" si="8"/>
        <v>0.56515758288883688</v>
      </c>
      <c r="M118">
        <f t="shared" si="11"/>
        <v>0</v>
      </c>
      <c r="N118">
        <f t="shared" si="12"/>
        <v>0</v>
      </c>
      <c r="O118">
        <f t="shared" si="9"/>
        <v>4319.8833631491952</v>
      </c>
    </row>
    <row r="119" spans="9:15" x14ac:dyDescent="0.3">
      <c r="I119">
        <f t="shared" si="13"/>
        <v>4370</v>
      </c>
      <c r="J119">
        <f t="shared" si="14"/>
        <v>36613.272311212815</v>
      </c>
      <c r="K119">
        <f t="shared" si="10"/>
        <v>0.73226544622425627</v>
      </c>
      <c r="L119">
        <f t="shared" si="8"/>
        <v>0.55869124898850697</v>
      </c>
      <c r="M119">
        <f t="shared" si="11"/>
        <v>0</v>
      </c>
      <c r="N119">
        <f t="shared" si="12"/>
        <v>0</v>
      </c>
      <c r="O119">
        <f t="shared" si="9"/>
        <v>4369.8806476348118</v>
      </c>
    </row>
    <row r="120" spans="9:15" x14ac:dyDescent="0.3">
      <c r="I120">
        <f t="shared" si="13"/>
        <v>4420</v>
      </c>
      <c r="J120">
        <f t="shared" si="14"/>
        <v>36199.095022624431</v>
      </c>
      <c r="K120">
        <f t="shared" si="10"/>
        <v>0.72398190045248867</v>
      </c>
      <c r="L120">
        <f t="shared" si="8"/>
        <v>0.55237121223524333</v>
      </c>
      <c r="M120">
        <f t="shared" si="11"/>
        <v>0</v>
      </c>
      <c r="N120">
        <f t="shared" si="12"/>
        <v>0</v>
      </c>
      <c r="O120">
        <f t="shared" si="9"/>
        <v>4419.8779008729889</v>
      </c>
    </row>
    <row r="121" spans="9:15" x14ac:dyDescent="0.3">
      <c r="I121">
        <f t="shared" si="13"/>
        <v>4470</v>
      </c>
      <c r="J121">
        <f t="shared" si="14"/>
        <v>35794.18344519016</v>
      </c>
      <c r="K121">
        <f t="shared" si="10"/>
        <v>0.71588366890380317</v>
      </c>
      <c r="L121">
        <f t="shared" si="8"/>
        <v>0.54619256332880883</v>
      </c>
      <c r="M121">
        <f t="shared" si="11"/>
        <v>0</v>
      </c>
      <c r="N121">
        <f t="shared" si="12"/>
        <v>0</v>
      </c>
      <c r="O121">
        <f t="shared" si="9"/>
        <v>4469.8751228637548</v>
      </c>
    </row>
    <row r="122" spans="9:15" x14ac:dyDescent="0.3">
      <c r="I122">
        <f t="shared" si="13"/>
        <v>4520</v>
      </c>
      <c r="J122">
        <f t="shared" si="14"/>
        <v>35398.230088495577</v>
      </c>
      <c r="K122">
        <f t="shared" si="10"/>
        <v>0.70796460176991149</v>
      </c>
      <c r="L122">
        <f t="shared" si="8"/>
        <v>0.54015061019464061</v>
      </c>
      <c r="M122">
        <f t="shared" si="11"/>
        <v>0</v>
      </c>
      <c r="N122">
        <f t="shared" si="12"/>
        <v>0</v>
      </c>
      <c r="O122">
        <f t="shared" si="9"/>
        <v>4519.8723136071403</v>
      </c>
    </row>
    <row r="123" spans="9:15" x14ac:dyDescent="0.3">
      <c r="I123">
        <f t="shared" si="13"/>
        <v>4570</v>
      </c>
      <c r="J123">
        <f t="shared" si="14"/>
        <v>35010.940919037203</v>
      </c>
      <c r="K123">
        <f t="shared" si="10"/>
        <v>0.70021881838074396</v>
      </c>
      <c r="L123">
        <f t="shared" si="8"/>
        <v>0.53424086610060728</v>
      </c>
      <c r="M123">
        <f t="shared" si="11"/>
        <v>0</v>
      </c>
      <c r="N123">
        <f t="shared" si="12"/>
        <v>0</v>
      </c>
      <c r="O123">
        <f t="shared" si="9"/>
        <v>4569.8694731031737</v>
      </c>
    </row>
    <row r="124" spans="9:15" x14ac:dyDescent="0.3">
      <c r="I124">
        <f t="shared" si="13"/>
        <v>4620</v>
      </c>
      <c r="J124">
        <f t="shared" si="14"/>
        <v>34632.034632034629</v>
      </c>
      <c r="K124">
        <f t="shared" si="10"/>
        <v>0.69264069264069261</v>
      </c>
      <c r="L124">
        <f t="shared" si="8"/>
        <v>0.52845903854540588</v>
      </c>
      <c r="M124">
        <f t="shared" si="11"/>
        <v>0</v>
      </c>
      <c r="N124">
        <f t="shared" si="12"/>
        <v>0</v>
      </c>
      <c r="O124">
        <f t="shared" si="9"/>
        <v>4619.8666013518859</v>
      </c>
    </row>
    <row r="125" spans="9:15" x14ac:dyDescent="0.3">
      <c r="I125">
        <f t="shared" si="13"/>
        <v>4670</v>
      </c>
      <c r="J125">
        <f t="shared" si="14"/>
        <v>34261.241970021416</v>
      </c>
      <c r="K125">
        <f t="shared" si="10"/>
        <v>0.68522483940042822</v>
      </c>
      <c r="L125">
        <f t="shared" si="8"/>
        <v>0.52280101886076558</v>
      </c>
      <c r="M125">
        <f t="shared" si="11"/>
        <v>0</v>
      </c>
      <c r="N125">
        <f t="shared" si="12"/>
        <v>0</v>
      </c>
      <c r="O125">
        <f t="shared" si="9"/>
        <v>4669.8636983533042</v>
      </c>
    </row>
    <row r="126" spans="9:15" x14ac:dyDescent="0.3">
      <c r="I126">
        <f t="shared" si="13"/>
        <v>4720</v>
      </c>
      <c r="J126">
        <f t="shared" si="14"/>
        <v>33898.305084745763</v>
      </c>
      <c r="K126">
        <f t="shared" si="10"/>
        <v>0.67796610169491522</v>
      </c>
      <c r="L126">
        <f t="shared" si="8"/>
        <v>0.51726287247452873</v>
      </c>
      <c r="M126">
        <f t="shared" si="11"/>
        <v>0</v>
      </c>
      <c r="N126">
        <f t="shared" si="12"/>
        <v>0</v>
      </c>
      <c r="O126">
        <f t="shared" si="9"/>
        <v>4719.8607641074586</v>
      </c>
    </row>
    <row r="127" spans="9:15" x14ac:dyDescent="0.3">
      <c r="I127">
        <f t="shared" si="13"/>
        <v>4770</v>
      </c>
      <c r="J127">
        <f t="shared" si="14"/>
        <v>33542.976939203356</v>
      </c>
      <c r="K127">
        <f t="shared" si="10"/>
        <v>0.67085953878406712</v>
      </c>
      <c r="L127">
        <f t="shared" si="8"/>
        <v>0.51184082978611645</v>
      </c>
      <c r="M127">
        <f t="shared" si="11"/>
        <v>0</v>
      </c>
      <c r="N127">
        <f t="shared" si="12"/>
        <v>0</v>
      </c>
      <c r="O127">
        <f t="shared" si="9"/>
        <v>4769.8577986143782</v>
      </c>
    </row>
    <row r="128" spans="9:15" x14ac:dyDescent="0.3">
      <c r="I128">
        <f t="shared" si="13"/>
        <v>4820</v>
      </c>
      <c r="J128">
        <f t="shared" si="14"/>
        <v>33195.020746887967</v>
      </c>
      <c r="K128">
        <f t="shared" si="10"/>
        <v>0.66390041493775931</v>
      </c>
      <c r="L128">
        <f t="shared" si="8"/>
        <v>0.5065312776099119</v>
      </c>
      <c r="M128">
        <f t="shared" si="11"/>
        <v>0</v>
      </c>
      <c r="N128">
        <f t="shared" si="12"/>
        <v>0</v>
      </c>
      <c r="O128">
        <f t="shared" si="9"/>
        <v>4819.8548018740939</v>
      </c>
    </row>
    <row r="129" spans="9:15" x14ac:dyDescent="0.3">
      <c r="I129">
        <f t="shared" si="13"/>
        <v>4870</v>
      </c>
      <c r="J129">
        <f t="shared" si="14"/>
        <v>32854.209445585213</v>
      </c>
      <c r="K129">
        <f t="shared" si="10"/>
        <v>0.65708418891170428</v>
      </c>
      <c r="L129">
        <f t="shared" si="8"/>
        <v>0.50133075114574444</v>
      </c>
      <c r="M129">
        <f t="shared" si="11"/>
        <v>0</v>
      </c>
      <c r="N129">
        <f t="shared" si="12"/>
        <v>0</v>
      </c>
      <c r="O129">
        <f t="shared" si="9"/>
        <v>4869.8517738866331</v>
      </c>
    </row>
    <row r="130" spans="9:15" x14ac:dyDescent="0.3">
      <c r="I130">
        <f t="shared" si="13"/>
        <v>4920</v>
      </c>
      <c r="J130">
        <f t="shared" si="14"/>
        <v>32520.325203252032</v>
      </c>
      <c r="K130">
        <f t="shared" si="10"/>
        <v>0.65040650406504064</v>
      </c>
      <c r="L130">
        <f t="shared" si="8"/>
        <v>0.49623592643897874</v>
      </c>
      <c r="M130">
        <f t="shared" si="11"/>
        <v>0</v>
      </c>
      <c r="N130">
        <f t="shared" si="12"/>
        <v>0</v>
      </c>
      <c r="O130">
        <f t="shared" si="9"/>
        <v>4919.8487146520247</v>
      </c>
    </row>
    <row r="131" spans="9:15" x14ac:dyDescent="0.3">
      <c r="I131">
        <f t="shared" si="13"/>
        <v>4970</v>
      </c>
      <c r="J131">
        <f t="shared" si="14"/>
        <v>32193.158953722334</v>
      </c>
      <c r="K131">
        <f t="shared" si="10"/>
        <v>0.64386317907444668</v>
      </c>
      <c r="L131">
        <f t="shared" si="8"/>
        <v>0.49124361329572946</v>
      </c>
      <c r="M131">
        <f t="shared" si="11"/>
        <v>0</v>
      </c>
      <c r="N131">
        <f t="shared" si="12"/>
        <v>0</v>
      </c>
      <c r="O131">
        <f t="shared" si="9"/>
        <v>4969.8456241702988</v>
      </c>
    </row>
    <row r="132" spans="9:15" x14ac:dyDescent="0.3">
      <c r="I132">
        <f t="shared" si="13"/>
        <v>5020</v>
      </c>
      <c r="J132">
        <f t="shared" si="14"/>
        <v>31872.509960159361</v>
      </c>
      <c r="K132">
        <f t="shared" si="10"/>
        <v>0.63745019920318724</v>
      </c>
      <c r="L132">
        <f t="shared" si="8"/>
        <v>0.48635074862146921</v>
      </c>
      <c r="M132">
        <f t="shared" si="11"/>
        <v>0</v>
      </c>
      <c r="N132">
        <f t="shared" si="12"/>
        <v>0</v>
      </c>
      <c r="O132">
        <f t="shared" si="9"/>
        <v>5019.8425024414864</v>
      </c>
    </row>
    <row r="133" spans="9:15" x14ac:dyDescent="0.3">
      <c r="I133">
        <f t="shared" si="13"/>
        <v>5070</v>
      </c>
      <c r="J133">
        <f t="shared" si="14"/>
        <v>31558.185404339252</v>
      </c>
      <c r="K133">
        <f t="shared" si="10"/>
        <v>0.63116370808678501</v>
      </c>
      <c r="L133">
        <f t="shared" si="8"/>
        <v>0.48155439015380186</v>
      </c>
      <c r="M133">
        <f t="shared" si="11"/>
        <v>0</v>
      </c>
      <c r="N133">
        <f t="shared" si="12"/>
        <v>0</v>
      </c>
      <c r="O133">
        <f t="shared" si="9"/>
        <v>5069.8393494656139</v>
      </c>
    </row>
    <row r="134" spans="9:15" x14ac:dyDescent="0.3">
      <c r="I134">
        <f t="shared" si="13"/>
        <v>5120</v>
      </c>
      <c r="J134">
        <f t="shared" si="14"/>
        <v>31250</v>
      </c>
      <c r="K134">
        <f t="shared" si="10"/>
        <v>0.625</v>
      </c>
      <c r="L134">
        <f t="shared" si="8"/>
        <v>0.47685171056245612</v>
      </c>
      <c r="M134">
        <f t="shared" si="11"/>
        <v>0</v>
      </c>
      <c r="N134">
        <f t="shared" si="12"/>
        <v>0</v>
      </c>
      <c r="O134">
        <f t="shared" si="9"/>
        <v>5119.836165242712</v>
      </c>
    </row>
    <row r="135" spans="9:15" x14ac:dyDescent="0.3">
      <c r="I135">
        <f t="shared" si="13"/>
        <v>5170</v>
      </c>
      <c r="J135">
        <f t="shared" si="14"/>
        <v>30947.775628626692</v>
      </c>
      <c r="K135">
        <f t="shared" si="10"/>
        <v>0.61895551257253389</v>
      </c>
      <c r="L135">
        <f t="shared" si="8"/>
        <v>0.47223999189163934</v>
      </c>
      <c r="M135">
        <f t="shared" si="11"/>
        <v>0</v>
      </c>
      <c r="N135">
        <f t="shared" si="12"/>
        <v>0</v>
      </c>
      <c r="O135">
        <f t="shared" si="9"/>
        <v>5169.8329497728109</v>
      </c>
    </row>
    <row r="136" spans="9:15" x14ac:dyDescent="0.3">
      <c r="I136">
        <f t="shared" si="13"/>
        <v>5220</v>
      </c>
      <c r="J136">
        <f t="shared" si="14"/>
        <v>30651.340996168583</v>
      </c>
      <c r="K136">
        <f t="shared" si="10"/>
        <v>0.6130268199233716</v>
      </c>
      <c r="L136">
        <f t="shared" si="8"/>
        <v>0.46771662032179606</v>
      </c>
      <c r="M136">
        <f t="shared" si="11"/>
        <v>0</v>
      </c>
      <c r="N136">
        <f t="shared" si="12"/>
        <v>0</v>
      </c>
      <c r="O136">
        <f t="shared" si="9"/>
        <v>5219.8297030559379</v>
      </c>
    </row>
    <row r="137" spans="9:15" x14ac:dyDescent="0.3">
      <c r="I137">
        <f t="shared" si="13"/>
        <v>5270</v>
      </c>
      <c r="J137">
        <f t="shared" si="14"/>
        <v>30360.531309297912</v>
      </c>
      <c r="K137">
        <f t="shared" si="10"/>
        <v>0.60721062618595822</v>
      </c>
      <c r="L137">
        <f t="shared" si="8"/>
        <v>0.46327908122955891</v>
      </c>
      <c r="M137">
        <f t="shared" si="11"/>
        <v>0</v>
      </c>
      <c r="N137">
        <f t="shared" si="12"/>
        <v>0</v>
      </c>
      <c r="O137">
        <f t="shared" si="9"/>
        <v>5269.8264250921238</v>
      </c>
    </row>
    <row r="138" spans="9:15" x14ac:dyDescent="0.3">
      <c r="I138">
        <f t="shared" si="13"/>
        <v>5320</v>
      </c>
      <c r="J138">
        <f t="shared" si="14"/>
        <v>30075.187969924813</v>
      </c>
      <c r="K138">
        <f t="shared" si="10"/>
        <v>0.60150375939849621</v>
      </c>
      <c r="L138">
        <f t="shared" si="8"/>
        <v>0.45892495452627358</v>
      </c>
      <c r="M138">
        <f t="shared" si="11"/>
        <v>0</v>
      </c>
      <c r="N138">
        <f t="shared" si="12"/>
        <v>0</v>
      </c>
      <c r="O138">
        <f t="shared" si="9"/>
        <v>5319.8231158813969</v>
      </c>
    </row>
    <row r="139" spans="9:15" x14ac:dyDescent="0.3">
      <c r="I139">
        <f t="shared" si="13"/>
        <v>5370</v>
      </c>
      <c r="J139">
        <f t="shared" si="14"/>
        <v>29795.158286778398</v>
      </c>
      <c r="K139">
        <f t="shared" si="10"/>
        <v>0.59590316573556801</v>
      </c>
      <c r="L139">
        <f t="shared" si="8"/>
        <v>0.45465191025694141</v>
      </c>
      <c r="M139">
        <f t="shared" si="11"/>
        <v>0</v>
      </c>
      <c r="N139">
        <f t="shared" si="12"/>
        <v>0</v>
      </c>
      <c r="O139">
        <f t="shared" si="9"/>
        <v>5369.8197754237872</v>
      </c>
    </row>
    <row r="140" spans="9:15" x14ac:dyDescent="0.3">
      <c r="I140">
        <f t="shared" si="13"/>
        <v>5420</v>
      </c>
      <c r="J140">
        <f t="shared" si="14"/>
        <v>29520.295202952031</v>
      </c>
      <c r="K140">
        <f t="shared" si="10"/>
        <v>0.59040590405904059</v>
      </c>
      <c r="L140">
        <f t="shared" si="8"/>
        <v>0.45045770444276301</v>
      </c>
      <c r="M140">
        <f t="shared" si="11"/>
        <v>0</v>
      </c>
      <c r="N140">
        <f t="shared" si="12"/>
        <v>0</v>
      </c>
      <c r="O140">
        <f t="shared" si="9"/>
        <v>5419.8164037193237</v>
      </c>
    </row>
    <row r="141" spans="9:15" x14ac:dyDescent="0.3">
      <c r="I141">
        <f t="shared" si="13"/>
        <v>5470</v>
      </c>
      <c r="J141">
        <f t="shared" si="14"/>
        <v>29250.457038391225</v>
      </c>
      <c r="K141">
        <f t="shared" si="10"/>
        <v>0.58500914076782451</v>
      </c>
      <c r="L141">
        <f t="shared" si="8"/>
        <v>0.44634017515169566</v>
      </c>
      <c r="M141">
        <f t="shared" si="11"/>
        <v>0</v>
      </c>
      <c r="N141">
        <f t="shared" si="12"/>
        <v>0</v>
      </c>
      <c r="O141">
        <f t="shared" si="9"/>
        <v>5469.8130007680365</v>
      </c>
    </row>
    <row r="142" spans="9:15" x14ac:dyDescent="0.3">
      <c r="I142">
        <f t="shared" si="13"/>
        <v>5520</v>
      </c>
      <c r="J142">
        <f t="shared" si="14"/>
        <v>28985.507246376812</v>
      </c>
      <c r="K142">
        <f t="shared" si="10"/>
        <v>0.57971014492753625</v>
      </c>
      <c r="L142">
        <f t="shared" si="8"/>
        <v>0.44229723878256799</v>
      </c>
      <c r="M142">
        <f t="shared" si="11"/>
        <v>0</v>
      </c>
      <c r="N142">
        <f t="shared" si="12"/>
        <v>0</v>
      </c>
      <c r="O142">
        <f t="shared" si="9"/>
        <v>5519.8095665699529</v>
      </c>
    </row>
    <row r="143" spans="9:15" x14ac:dyDescent="0.3">
      <c r="I143">
        <f t="shared" si="13"/>
        <v>5570</v>
      </c>
      <c r="J143">
        <f t="shared" si="14"/>
        <v>28725.314183123879</v>
      </c>
      <c r="K143">
        <f t="shared" si="10"/>
        <v>0.57450628366247758</v>
      </c>
      <c r="L143">
        <f t="shared" si="8"/>
        <v>0.43832688654933133</v>
      </c>
      <c r="M143">
        <f t="shared" si="11"/>
        <v>0</v>
      </c>
      <c r="N143">
        <f t="shared" si="12"/>
        <v>0</v>
      </c>
      <c r="O143">
        <f t="shared" si="9"/>
        <v>5569.8061011251048</v>
      </c>
    </row>
    <row r="144" spans="9:15" x14ac:dyDescent="0.3">
      <c r="I144">
        <f t="shared" si="13"/>
        <v>5620</v>
      </c>
      <c r="J144">
        <f t="shared" si="14"/>
        <v>28469.750889679715</v>
      </c>
      <c r="K144">
        <f t="shared" si="10"/>
        <v>0.56939501779359436</v>
      </c>
      <c r="L144">
        <f t="shared" si="8"/>
        <v>0.43442718115298495</v>
      </c>
      <c r="M144">
        <f t="shared" si="11"/>
        <v>0</v>
      </c>
      <c r="N144">
        <f t="shared" si="12"/>
        <v>0</v>
      </c>
      <c r="O144">
        <f t="shared" si="9"/>
        <v>5619.8026044335193</v>
      </c>
    </row>
    <row r="145" spans="9:15" x14ac:dyDescent="0.3">
      <c r="I145">
        <f t="shared" si="13"/>
        <v>5670</v>
      </c>
      <c r="J145">
        <f t="shared" si="14"/>
        <v>28218.69488536155</v>
      </c>
      <c r="K145">
        <f t="shared" si="10"/>
        <v>0.56437389770723101</v>
      </c>
      <c r="L145">
        <f t="shared" si="8"/>
        <v>0.43059625362959003</v>
      </c>
      <c r="M145">
        <f t="shared" si="11"/>
        <v>0</v>
      </c>
      <c r="N145">
        <f t="shared" si="12"/>
        <v>0</v>
      </c>
      <c r="O145">
        <f t="shared" si="9"/>
        <v>5669.7990764952274</v>
      </c>
    </row>
    <row r="146" spans="9:15" x14ac:dyDescent="0.3">
      <c r="I146">
        <f t="shared" si="13"/>
        <v>5720</v>
      </c>
      <c r="J146">
        <f t="shared" si="14"/>
        <v>27972.027972027972</v>
      </c>
      <c r="K146">
        <f t="shared" si="10"/>
        <v>0.55944055944055948</v>
      </c>
      <c r="L146">
        <f t="shared" si="8"/>
        <v>0.42683230036359709</v>
      </c>
      <c r="M146">
        <f t="shared" si="11"/>
        <v>0</v>
      </c>
      <c r="N146">
        <f t="shared" si="12"/>
        <v>0</v>
      </c>
      <c r="O146">
        <f t="shared" si="9"/>
        <v>5719.7955173102564</v>
      </c>
    </row>
    <row r="147" spans="9:15" x14ac:dyDescent="0.3">
      <c r="I147">
        <f t="shared" si="13"/>
        <v>5770</v>
      </c>
      <c r="J147">
        <f t="shared" si="14"/>
        <v>27729.636048526863</v>
      </c>
      <c r="K147">
        <f t="shared" si="10"/>
        <v>0.55459272097053725</v>
      </c>
      <c r="L147">
        <f t="shared" si="8"/>
        <v>0.4231335802564602</v>
      </c>
      <c r="M147">
        <f t="shared" si="11"/>
        <v>0</v>
      </c>
      <c r="N147">
        <f t="shared" si="12"/>
        <v>0</v>
      </c>
      <c r="O147">
        <f t="shared" si="9"/>
        <v>5769.7919268786372</v>
      </c>
    </row>
    <row r="148" spans="9:15" x14ac:dyDescent="0.3">
      <c r="I148">
        <f t="shared" si="13"/>
        <v>5820</v>
      </c>
      <c r="J148">
        <f t="shared" si="14"/>
        <v>27491.408934707903</v>
      </c>
      <c r="K148">
        <f t="shared" si="10"/>
        <v>0.54982817869415812</v>
      </c>
      <c r="L148">
        <f t="shared" si="8"/>
        <v>0.41949841204119853</v>
      </c>
      <c r="M148">
        <f t="shared" si="11"/>
        <v>0</v>
      </c>
      <c r="N148">
        <f t="shared" si="12"/>
        <v>0</v>
      </c>
      <c r="O148">
        <f t="shared" si="9"/>
        <v>5819.788305200399</v>
      </c>
    </row>
    <row r="149" spans="9:15" x14ac:dyDescent="0.3">
      <c r="I149">
        <f t="shared" si="13"/>
        <v>5870</v>
      </c>
      <c r="J149">
        <f t="shared" si="14"/>
        <v>27257.240204429301</v>
      </c>
      <c r="K149">
        <f t="shared" si="10"/>
        <v>0.54514480408858601</v>
      </c>
      <c r="L149">
        <f t="shared" si="8"/>
        <v>0.41592517173420362</v>
      </c>
      <c r="M149">
        <f t="shared" si="11"/>
        <v>0</v>
      </c>
      <c r="N149">
        <f t="shared" si="12"/>
        <v>0</v>
      </c>
      <c r="O149">
        <f t="shared" si="9"/>
        <v>5869.7846522755699</v>
      </c>
    </row>
    <row r="150" spans="9:15" x14ac:dyDescent="0.3">
      <c r="I150">
        <f t="shared" si="13"/>
        <v>5920</v>
      </c>
      <c r="J150">
        <f t="shared" si="14"/>
        <v>27027.027027027027</v>
      </c>
      <c r="K150">
        <f t="shared" si="10"/>
        <v>0.54054054054054057</v>
      </c>
      <c r="L150">
        <f t="shared" si="8"/>
        <v>0.41241229021617826</v>
      </c>
      <c r="M150">
        <f t="shared" si="11"/>
        <v>0</v>
      </c>
      <c r="N150">
        <f t="shared" si="12"/>
        <v>0</v>
      </c>
      <c r="O150">
        <f t="shared" si="9"/>
        <v>5919.7809681041799</v>
      </c>
    </row>
    <row r="151" spans="9:15" x14ac:dyDescent="0.3">
      <c r="I151">
        <f t="shared" si="13"/>
        <v>5970</v>
      </c>
      <c r="J151">
        <f t="shared" si="14"/>
        <v>26800.67001675042</v>
      </c>
      <c r="K151">
        <f t="shared" si="10"/>
        <v>0.53601340033500833</v>
      </c>
      <c r="L151">
        <f t="shared" si="8"/>
        <v>0.40895825093463573</v>
      </c>
      <c r="M151">
        <f t="shared" si="11"/>
        <v>0</v>
      </c>
      <c r="N151">
        <f t="shared" si="12"/>
        <v>0</v>
      </c>
      <c r="O151">
        <f t="shared" si="9"/>
        <v>5969.7772526862591</v>
      </c>
    </row>
    <row r="152" spans="9:15" x14ac:dyDescent="0.3">
      <c r="I152">
        <f t="shared" si="13"/>
        <v>6020</v>
      </c>
      <c r="J152">
        <f t="shared" si="14"/>
        <v>26578.073089700996</v>
      </c>
      <c r="K152">
        <f t="shared" si="10"/>
        <v>0.53156146179401997</v>
      </c>
      <c r="L152">
        <f t="shared" si="8"/>
        <v>0.4055615877208929</v>
      </c>
      <c r="M152">
        <f t="shared" si="11"/>
        <v>0</v>
      </c>
      <c r="N152">
        <f t="shared" si="12"/>
        <v>0</v>
      </c>
      <c r="O152">
        <f t="shared" si="9"/>
        <v>6019.7735060218356</v>
      </c>
    </row>
    <row r="153" spans="9:15" x14ac:dyDescent="0.3">
      <c r="I153">
        <f t="shared" si="13"/>
        <v>6070</v>
      </c>
      <c r="J153">
        <f t="shared" si="14"/>
        <v>26359.143327841844</v>
      </c>
      <c r="K153">
        <f t="shared" si="10"/>
        <v>0.52718286655683688</v>
      </c>
      <c r="L153">
        <f t="shared" si="8"/>
        <v>0.40222088271495476</v>
      </c>
      <c r="M153">
        <f t="shared" si="11"/>
        <v>0</v>
      </c>
      <c r="N153">
        <f t="shared" si="12"/>
        <v>0</v>
      </c>
      <c r="O153">
        <f t="shared" si="9"/>
        <v>6069.7697281109404</v>
      </c>
    </row>
    <row r="154" spans="9:15" x14ac:dyDescent="0.3">
      <c r="I154">
        <f t="shared" si="13"/>
        <v>6120</v>
      </c>
      <c r="J154">
        <f t="shared" si="14"/>
        <v>26143.790849673202</v>
      </c>
      <c r="K154">
        <f t="shared" si="10"/>
        <v>0.52287581699346408</v>
      </c>
      <c r="L154">
        <f t="shared" si="8"/>
        <v>0.39893476439212017</v>
      </c>
      <c r="M154">
        <f t="shared" si="11"/>
        <v>0</v>
      </c>
      <c r="N154">
        <f t="shared" si="12"/>
        <v>0</v>
      </c>
      <c r="O154">
        <f t="shared" si="9"/>
        <v>6119.7659189536007</v>
      </c>
    </row>
    <row r="155" spans="9:15" x14ac:dyDescent="0.3">
      <c r="I155">
        <f t="shared" si="13"/>
        <v>6170</v>
      </c>
      <c r="J155">
        <f t="shared" si="14"/>
        <v>25931.928687196109</v>
      </c>
      <c r="K155">
        <f t="shared" si="10"/>
        <v>0.51863857374392219</v>
      </c>
      <c r="L155">
        <f t="shared" si="8"/>
        <v>0.39570190568553898</v>
      </c>
      <c r="M155">
        <f t="shared" si="11"/>
        <v>0</v>
      </c>
      <c r="N155">
        <f t="shared" si="12"/>
        <v>0</v>
      </c>
      <c r="O155">
        <f t="shared" si="9"/>
        <v>6169.7620785498466</v>
      </c>
    </row>
    <row r="156" spans="9:15" x14ac:dyDescent="0.3">
      <c r="I156">
        <f t="shared" si="13"/>
        <v>6220</v>
      </c>
      <c r="J156">
        <f t="shared" si="14"/>
        <v>25723.472668810289</v>
      </c>
      <c r="K156">
        <f t="shared" si="10"/>
        <v>0.51446945337620575</v>
      </c>
      <c r="L156">
        <f t="shared" si="8"/>
        <v>0.39252102219932078</v>
      </c>
      <c r="M156">
        <f t="shared" si="11"/>
        <v>0</v>
      </c>
      <c r="N156">
        <f t="shared" si="12"/>
        <v>0</v>
      </c>
      <c r="O156">
        <f t="shared" si="9"/>
        <v>6219.7582068997071</v>
      </c>
    </row>
    <row r="157" spans="9:15" x14ac:dyDescent="0.3">
      <c r="I157">
        <f t="shared" si="13"/>
        <v>6270</v>
      </c>
      <c r="J157">
        <f t="shared" si="14"/>
        <v>25518.341307814993</v>
      </c>
      <c r="K157">
        <f t="shared" si="10"/>
        <v>0.5103668261562998</v>
      </c>
      <c r="L157">
        <f t="shared" si="8"/>
        <v>0.38939087050714122</v>
      </c>
      <c r="M157">
        <f t="shared" si="11"/>
        <v>0</v>
      </c>
      <c r="N157">
        <f t="shared" si="12"/>
        <v>0</v>
      </c>
      <c r="O157">
        <f t="shared" si="9"/>
        <v>6269.7543040032115</v>
      </c>
    </row>
    <row r="158" spans="9:15" x14ac:dyDescent="0.3">
      <c r="I158">
        <f t="shared" si="13"/>
        <v>6320</v>
      </c>
      <c r="J158">
        <f t="shared" si="14"/>
        <v>25316.455696202531</v>
      </c>
      <c r="K158">
        <f t="shared" si="10"/>
        <v>0.50632911392405067</v>
      </c>
      <c r="L158">
        <f t="shared" si="8"/>
        <v>0.38631024653161</v>
      </c>
      <c r="M158">
        <f t="shared" si="11"/>
        <v>0</v>
      </c>
      <c r="N158">
        <f t="shared" si="12"/>
        <v>0</v>
      </c>
      <c r="O158">
        <f t="shared" si="9"/>
        <v>6319.7503698603905</v>
      </c>
    </row>
    <row r="159" spans="9:15" x14ac:dyDescent="0.3">
      <c r="I159">
        <f t="shared" si="13"/>
        <v>6370</v>
      </c>
      <c r="J159">
        <f t="shared" si="14"/>
        <v>25117.739403453688</v>
      </c>
      <c r="K159">
        <f t="shared" si="10"/>
        <v>0.50235478806907374</v>
      </c>
      <c r="L159">
        <f t="shared" si="8"/>
        <v>0.38327798399996471</v>
      </c>
      <c r="M159">
        <f t="shared" si="11"/>
        <v>0</v>
      </c>
      <c r="N159">
        <f t="shared" si="12"/>
        <v>0</v>
      </c>
      <c r="O159">
        <f t="shared" si="9"/>
        <v>6369.7464044712724</v>
      </c>
    </row>
    <row r="160" spans="9:15" x14ac:dyDescent="0.3">
      <c r="I160">
        <f t="shared" si="13"/>
        <v>6420</v>
      </c>
      <c r="J160">
        <f t="shared" si="14"/>
        <v>24922.118380062304</v>
      </c>
      <c r="K160">
        <f t="shared" si="10"/>
        <v>0.49844236760124611</v>
      </c>
      <c r="L160">
        <f t="shared" ref="L160:L223" si="15">($E$31*$D$29)/(65534*I160)</f>
        <v>0.38029295297192761</v>
      </c>
      <c r="M160">
        <f t="shared" si="11"/>
        <v>0</v>
      </c>
      <c r="N160">
        <f t="shared" si="12"/>
        <v>0</v>
      </c>
      <c r="O160">
        <f t="shared" ref="O160:O223" si="16">($E$31*$D$29)/((J160+1)*(M160+1))</f>
        <v>6419.7424078358863</v>
      </c>
    </row>
    <row r="161" spans="9:15" x14ac:dyDescent="0.3">
      <c r="I161">
        <f t="shared" si="13"/>
        <v>6470</v>
      </c>
      <c r="J161">
        <f t="shared" si="14"/>
        <v>24729.520865533232</v>
      </c>
      <c r="K161">
        <f t="shared" ref="K161:K224" si="17">($E$31*$D$29)/(50000*I161)</f>
        <v>0.49459041731066461</v>
      </c>
      <c r="L161">
        <f t="shared" si="15"/>
        <v>0.37735405843582309</v>
      </c>
      <c r="M161">
        <f t="shared" ref="M161:M224" si="18">INT((K161+L161)/2)</f>
        <v>0</v>
      </c>
      <c r="N161">
        <f t="shared" ref="N161:N224" si="19">(E160*D158)/(64534*K158)</f>
        <v>0</v>
      </c>
      <c r="O161">
        <f t="shared" si="16"/>
        <v>6469.7383799542604</v>
      </c>
    </row>
    <row r="162" spans="9:15" x14ac:dyDescent="0.3">
      <c r="I162">
        <f t="shared" ref="I162:I225" si="20">50+I161</f>
        <v>6520</v>
      </c>
      <c r="J162">
        <f t="shared" si="14"/>
        <v>24539.877300613498</v>
      </c>
      <c r="K162">
        <f t="shared" si="17"/>
        <v>0.49079754601226994</v>
      </c>
      <c r="L162">
        <f t="shared" si="15"/>
        <v>0.3744602389692907</v>
      </c>
      <c r="M162">
        <f t="shared" si="18"/>
        <v>0</v>
      </c>
      <c r="N162">
        <f t="shared" si="19"/>
        <v>0</v>
      </c>
      <c r="O162">
        <f t="shared" si="16"/>
        <v>6519.7343208264265</v>
      </c>
    </row>
    <row r="163" spans="9:15" x14ac:dyDescent="0.3">
      <c r="I163">
        <f t="shared" si="20"/>
        <v>6570</v>
      </c>
      <c r="J163">
        <f t="shared" ref="J163:J226" si="21">($E$31*$D$29)/(I163*(M163+1))</f>
        <v>24353.120243531201</v>
      </c>
      <c r="K163">
        <f t="shared" si="17"/>
        <v>0.48706240487062402</v>
      </c>
      <c r="L163">
        <f t="shared" si="15"/>
        <v>0.37161046546115301</v>
      </c>
      <c r="M163">
        <f t="shared" si="18"/>
        <v>0</v>
      </c>
      <c r="N163">
        <f t="shared" si="19"/>
        <v>0</v>
      </c>
      <c r="O163">
        <f t="shared" si="16"/>
        <v>6569.7302304524128</v>
      </c>
    </row>
    <row r="164" spans="9:15" x14ac:dyDescent="0.3">
      <c r="I164">
        <f t="shared" si="20"/>
        <v>6620</v>
      </c>
      <c r="J164">
        <f t="shared" si="21"/>
        <v>24169.184290030211</v>
      </c>
      <c r="K164">
        <f t="shared" si="17"/>
        <v>0.48338368580060426</v>
      </c>
      <c r="L164">
        <f t="shared" si="15"/>
        <v>0.36880373989120474</v>
      </c>
      <c r="M164">
        <f t="shared" si="18"/>
        <v>0</v>
      </c>
      <c r="N164">
        <f t="shared" si="19"/>
        <v>0</v>
      </c>
      <c r="O164">
        <f t="shared" si="16"/>
        <v>6619.7261088322475</v>
      </c>
    </row>
    <row r="165" spans="9:15" x14ac:dyDescent="0.3">
      <c r="I165">
        <f t="shared" si="20"/>
        <v>6670</v>
      </c>
      <c r="J165">
        <f t="shared" si="21"/>
        <v>23988.005997001499</v>
      </c>
      <c r="K165">
        <f t="shared" si="17"/>
        <v>0.47976011994002998</v>
      </c>
      <c r="L165">
        <f t="shared" si="15"/>
        <v>0.36603909416488384</v>
      </c>
      <c r="M165">
        <f t="shared" si="18"/>
        <v>0</v>
      </c>
      <c r="N165">
        <f t="shared" si="19"/>
        <v>0</v>
      </c>
      <c r="O165">
        <f t="shared" si="16"/>
        <v>6669.7219559659607</v>
      </c>
    </row>
    <row r="166" spans="9:15" x14ac:dyDescent="0.3">
      <c r="I166">
        <f t="shared" si="20"/>
        <v>6720</v>
      </c>
      <c r="J166">
        <f t="shared" si="21"/>
        <v>23809.523809523809</v>
      </c>
      <c r="K166">
        <f t="shared" si="17"/>
        <v>0.47619047619047616</v>
      </c>
      <c r="L166">
        <f t="shared" si="15"/>
        <v>0.36331558899996658</v>
      </c>
      <c r="M166">
        <f t="shared" si="18"/>
        <v>0</v>
      </c>
      <c r="N166">
        <f t="shared" si="19"/>
        <v>0</v>
      </c>
      <c r="O166">
        <f t="shared" si="16"/>
        <v>6719.7177718535822</v>
      </c>
    </row>
    <row r="167" spans="9:15" x14ac:dyDescent="0.3">
      <c r="I167">
        <f t="shared" si="20"/>
        <v>6770</v>
      </c>
      <c r="J167">
        <f t="shared" si="21"/>
        <v>23633.677991137371</v>
      </c>
      <c r="K167">
        <f t="shared" si="17"/>
        <v>0.47267355982274739</v>
      </c>
      <c r="L167">
        <f t="shared" si="15"/>
        <v>0.36063231286259606</v>
      </c>
      <c r="M167">
        <f t="shared" si="18"/>
        <v>0</v>
      </c>
      <c r="N167">
        <f t="shared" si="19"/>
        <v>0</v>
      </c>
      <c r="O167">
        <f t="shared" si="16"/>
        <v>6769.7135564951404</v>
      </c>
    </row>
    <row r="168" spans="9:15" x14ac:dyDescent="0.3">
      <c r="I168">
        <f t="shared" si="20"/>
        <v>6820</v>
      </c>
      <c r="J168">
        <f t="shared" si="21"/>
        <v>23460.41055718475</v>
      </c>
      <c r="K168">
        <f t="shared" si="17"/>
        <v>0.46920821114369504</v>
      </c>
      <c r="L168">
        <f t="shared" si="15"/>
        <v>0.3579883809501137</v>
      </c>
      <c r="M168">
        <f t="shared" si="18"/>
        <v>0</v>
      </c>
      <c r="N168">
        <f t="shared" si="19"/>
        <v>0</v>
      </c>
      <c r="O168">
        <f t="shared" si="16"/>
        <v>6819.7093098906662</v>
      </c>
    </row>
    <row r="169" spans="9:15" x14ac:dyDescent="0.3">
      <c r="I169">
        <f t="shared" si="20"/>
        <v>6870</v>
      </c>
      <c r="J169">
        <f t="shared" si="21"/>
        <v>23289.665211062591</v>
      </c>
      <c r="K169">
        <f t="shared" si="17"/>
        <v>0.46579330422125181</v>
      </c>
      <c r="L169">
        <f t="shared" si="15"/>
        <v>0.35538293421830791</v>
      </c>
      <c r="M169">
        <f t="shared" si="18"/>
        <v>0</v>
      </c>
      <c r="N169">
        <f t="shared" si="19"/>
        <v>0</v>
      </c>
      <c r="O169">
        <f t="shared" si="16"/>
        <v>6869.7050320401868</v>
      </c>
    </row>
    <row r="170" spans="9:15" x14ac:dyDescent="0.3">
      <c r="I170">
        <f t="shared" si="20"/>
        <v>6920</v>
      </c>
      <c r="J170">
        <f t="shared" si="21"/>
        <v>23121.387283236993</v>
      </c>
      <c r="K170">
        <f t="shared" si="17"/>
        <v>0.46242774566473988</v>
      </c>
      <c r="L170">
        <f t="shared" si="15"/>
        <v>0.35281513845083462</v>
      </c>
      <c r="M170">
        <f t="shared" si="18"/>
        <v>0</v>
      </c>
      <c r="N170">
        <f t="shared" si="19"/>
        <v>0</v>
      </c>
      <c r="O170">
        <f t="shared" si="16"/>
        <v>6919.7007229437331</v>
      </c>
    </row>
    <row r="171" spans="9:15" x14ac:dyDescent="0.3">
      <c r="I171">
        <f t="shared" si="20"/>
        <v>6970</v>
      </c>
      <c r="J171">
        <f t="shared" si="21"/>
        <v>22955.523672883788</v>
      </c>
      <c r="K171">
        <f t="shared" si="17"/>
        <v>0.45911047345767575</v>
      </c>
      <c r="L171">
        <f t="shared" si="15"/>
        <v>0.35028418336869088</v>
      </c>
      <c r="M171">
        <f t="shared" si="18"/>
        <v>0</v>
      </c>
      <c r="N171">
        <f t="shared" si="19"/>
        <v>0</v>
      </c>
      <c r="O171">
        <f t="shared" si="16"/>
        <v>6969.6963826013325</v>
      </c>
    </row>
    <row r="172" spans="9:15" x14ac:dyDescent="0.3">
      <c r="I172">
        <f t="shared" si="20"/>
        <v>7020</v>
      </c>
      <c r="J172">
        <f t="shared" si="21"/>
        <v>22792.022792022792</v>
      </c>
      <c r="K172">
        <f t="shared" si="17"/>
        <v>0.45584045584045585</v>
      </c>
      <c r="L172">
        <f t="shared" si="15"/>
        <v>0.34778928177774576</v>
      </c>
      <c r="M172">
        <f t="shared" si="18"/>
        <v>0</v>
      </c>
      <c r="N172">
        <f t="shared" si="19"/>
        <v>0</v>
      </c>
      <c r="O172">
        <f t="shared" si="16"/>
        <v>7019.6920110130168</v>
      </c>
    </row>
    <row r="173" spans="9:15" x14ac:dyDescent="0.3">
      <c r="I173">
        <f t="shared" si="20"/>
        <v>7070</v>
      </c>
      <c r="J173">
        <f t="shared" si="21"/>
        <v>22630.834512022629</v>
      </c>
      <c r="K173">
        <f t="shared" si="17"/>
        <v>0.45261669024045259</v>
      </c>
      <c r="L173">
        <f t="shared" si="15"/>
        <v>0.34532966875244347</v>
      </c>
      <c r="M173">
        <f t="shared" si="18"/>
        <v>0</v>
      </c>
      <c r="N173">
        <f t="shared" si="19"/>
        <v>0</v>
      </c>
      <c r="O173">
        <f t="shared" si="16"/>
        <v>7069.6876081788141</v>
      </c>
    </row>
    <row r="174" spans="9:15" x14ac:dyDescent="0.3">
      <c r="I174">
        <f t="shared" si="20"/>
        <v>7120</v>
      </c>
      <c r="J174">
        <f t="shared" si="21"/>
        <v>22471.91011235955</v>
      </c>
      <c r="K174">
        <f t="shared" si="17"/>
        <v>0.449438202247191</v>
      </c>
      <c r="L174">
        <f t="shared" si="15"/>
        <v>0.34290460085390101</v>
      </c>
      <c r="M174">
        <f t="shared" si="18"/>
        <v>0</v>
      </c>
      <c r="N174">
        <f t="shared" si="19"/>
        <v>0</v>
      </c>
      <c r="O174">
        <f t="shared" si="16"/>
        <v>7119.6831740987527</v>
      </c>
    </row>
    <row r="175" spans="9:15" x14ac:dyDescent="0.3">
      <c r="I175">
        <f t="shared" si="20"/>
        <v>7170</v>
      </c>
      <c r="J175">
        <f t="shared" si="21"/>
        <v>22315.202231520223</v>
      </c>
      <c r="K175">
        <f t="shared" si="17"/>
        <v>0.44630404463040446</v>
      </c>
      <c r="L175">
        <f t="shared" si="15"/>
        <v>0.3405133553807218</v>
      </c>
      <c r="M175">
        <f t="shared" si="18"/>
        <v>0</v>
      </c>
      <c r="N175">
        <f t="shared" si="19"/>
        <v>0</v>
      </c>
      <c r="O175">
        <f t="shared" si="16"/>
        <v>7169.6787087728635</v>
      </c>
    </row>
    <row r="176" spans="9:15" x14ac:dyDescent="0.3">
      <c r="I176">
        <f t="shared" si="20"/>
        <v>7220</v>
      </c>
      <c r="J176">
        <f t="shared" si="21"/>
        <v>22160.664819944599</v>
      </c>
      <c r="K176">
        <f t="shared" si="17"/>
        <v>0.44321329639889195</v>
      </c>
      <c r="L176">
        <f t="shared" si="15"/>
        <v>0.33815522965093842</v>
      </c>
      <c r="M176">
        <f t="shared" si="18"/>
        <v>0</v>
      </c>
      <c r="N176">
        <f t="shared" si="19"/>
        <v>0</v>
      </c>
      <c r="O176">
        <f t="shared" si="16"/>
        <v>7219.6742122011738</v>
      </c>
    </row>
    <row r="177" spans="9:15" x14ac:dyDescent="0.3">
      <c r="I177">
        <f t="shared" si="20"/>
        <v>7270</v>
      </c>
      <c r="J177">
        <f t="shared" si="21"/>
        <v>22008.253094910593</v>
      </c>
      <c r="K177">
        <f t="shared" si="17"/>
        <v>0.44016506189821181</v>
      </c>
      <c r="L177">
        <f t="shared" si="15"/>
        <v>0.33582954031358669</v>
      </c>
      <c r="M177">
        <f t="shared" si="18"/>
        <v>0</v>
      </c>
      <c r="N177">
        <f t="shared" si="19"/>
        <v>0</v>
      </c>
      <c r="O177">
        <f t="shared" si="16"/>
        <v>7269.6696843837153</v>
      </c>
    </row>
    <row r="178" spans="9:15" x14ac:dyDescent="0.3">
      <c r="I178">
        <f t="shared" si="20"/>
        <v>7320</v>
      </c>
      <c r="J178">
        <f t="shared" si="21"/>
        <v>21857.923497267759</v>
      </c>
      <c r="K178">
        <f t="shared" si="17"/>
        <v>0.43715846994535518</v>
      </c>
      <c r="L178">
        <f t="shared" si="15"/>
        <v>0.3335356226884939</v>
      </c>
      <c r="M178">
        <f t="shared" si="18"/>
        <v>0</v>
      </c>
      <c r="N178">
        <f t="shared" si="19"/>
        <v>0</v>
      </c>
      <c r="O178">
        <f t="shared" si="16"/>
        <v>7319.6651253205173</v>
      </c>
    </row>
    <row r="179" spans="9:15" x14ac:dyDescent="0.3">
      <c r="I179">
        <f t="shared" si="20"/>
        <v>7370</v>
      </c>
      <c r="J179">
        <f t="shared" si="21"/>
        <v>21709.633649932159</v>
      </c>
      <c r="K179">
        <f t="shared" si="17"/>
        <v>0.43419267299864317</v>
      </c>
      <c r="L179">
        <f t="shared" si="15"/>
        <v>0.33127283013294101</v>
      </c>
      <c r="M179">
        <f t="shared" si="18"/>
        <v>0</v>
      </c>
      <c r="N179">
        <f t="shared" si="19"/>
        <v>0</v>
      </c>
      <c r="O179">
        <f t="shared" si="16"/>
        <v>7369.6605350116051</v>
      </c>
    </row>
    <row r="180" spans="9:15" x14ac:dyDescent="0.3">
      <c r="I180">
        <f t="shared" si="20"/>
        <v>7420</v>
      </c>
      <c r="J180">
        <f t="shared" si="21"/>
        <v>21563.342318059298</v>
      </c>
      <c r="K180">
        <f t="shared" si="17"/>
        <v>0.43126684636118601</v>
      </c>
      <c r="L180">
        <f t="shared" si="15"/>
        <v>0.32904053343393197</v>
      </c>
      <c r="M180">
        <f t="shared" si="18"/>
        <v>0</v>
      </c>
      <c r="N180">
        <f t="shared" si="19"/>
        <v>0</v>
      </c>
      <c r="O180">
        <f t="shared" si="16"/>
        <v>7419.6559134570134</v>
      </c>
    </row>
    <row r="181" spans="9:15" x14ac:dyDescent="0.3">
      <c r="I181">
        <f t="shared" si="20"/>
        <v>7470</v>
      </c>
      <c r="J181">
        <f t="shared" si="21"/>
        <v>21419.009370816599</v>
      </c>
      <c r="K181">
        <f t="shared" si="17"/>
        <v>0.42838018741633199</v>
      </c>
      <c r="L181">
        <f t="shared" si="15"/>
        <v>0.32683812022486952</v>
      </c>
      <c r="M181">
        <f t="shared" si="18"/>
        <v>0</v>
      </c>
      <c r="N181">
        <f t="shared" si="19"/>
        <v>0</v>
      </c>
      <c r="O181">
        <f t="shared" si="16"/>
        <v>7469.6512606567685</v>
      </c>
    </row>
    <row r="182" spans="9:15" x14ac:dyDescent="0.3">
      <c r="I182">
        <f t="shared" si="20"/>
        <v>7520</v>
      </c>
      <c r="J182">
        <f t="shared" si="21"/>
        <v>21276.59574468085</v>
      </c>
      <c r="K182">
        <f t="shared" si="17"/>
        <v>0.42553191489361702</v>
      </c>
      <c r="L182">
        <f t="shared" si="15"/>
        <v>0.32466499442550206</v>
      </c>
      <c r="M182">
        <f t="shared" si="18"/>
        <v>0</v>
      </c>
      <c r="N182">
        <f t="shared" si="19"/>
        <v>0</v>
      </c>
      <c r="O182">
        <f t="shared" si="16"/>
        <v>7519.6465766108995</v>
      </c>
    </row>
    <row r="183" spans="9:15" x14ac:dyDescent="0.3">
      <c r="I183">
        <f t="shared" si="20"/>
        <v>7570</v>
      </c>
      <c r="J183">
        <f t="shared" si="21"/>
        <v>21136.063408190224</v>
      </c>
      <c r="K183">
        <f t="shared" si="17"/>
        <v>0.42272126816380451</v>
      </c>
      <c r="L183">
        <f t="shared" si="15"/>
        <v>0.32252057570406545</v>
      </c>
      <c r="M183">
        <f t="shared" si="18"/>
        <v>0</v>
      </c>
      <c r="N183">
        <f t="shared" si="19"/>
        <v>0</v>
      </c>
      <c r="O183">
        <f t="shared" si="16"/>
        <v>7569.6418613194364</v>
      </c>
    </row>
    <row r="184" spans="9:15" x14ac:dyDescent="0.3">
      <c r="I184">
        <f t="shared" si="20"/>
        <v>7620</v>
      </c>
      <c r="J184">
        <f t="shared" si="21"/>
        <v>20997.375328083988</v>
      </c>
      <c r="K184">
        <f t="shared" si="17"/>
        <v>0.41994750656167978</v>
      </c>
      <c r="L184">
        <f t="shared" si="15"/>
        <v>0.32040429896060046</v>
      </c>
      <c r="M184">
        <f t="shared" si="18"/>
        <v>0</v>
      </c>
      <c r="N184">
        <f t="shared" si="19"/>
        <v>0</v>
      </c>
      <c r="O184">
        <f t="shared" si="16"/>
        <v>7619.6371147824093</v>
      </c>
    </row>
    <row r="185" spans="9:15" x14ac:dyDescent="0.3">
      <c r="I185">
        <f t="shared" si="20"/>
        <v>7670</v>
      </c>
      <c r="J185">
        <f t="shared" si="21"/>
        <v>20860.495436766621</v>
      </c>
      <c r="K185">
        <f t="shared" si="17"/>
        <v>0.41720990873533248</v>
      </c>
      <c r="L185">
        <f t="shared" si="15"/>
        <v>0.31831561383047918</v>
      </c>
      <c r="M185">
        <f t="shared" si="18"/>
        <v>0</v>
      </c>
      <c r="N185">
        <f t="shared" si="19"/>
        <v>0</v>
      </c>
      <c r="O185">
        <f t="shared" si="16"/>
        <v>7669.6323369998454</v>
      </c>
    </row>
    <row r="186" spans="9:15" x14ac:dyDescent="0.3">
      <c r="I186">
        <f t="shared" si="20"/>
        <v>7720</v>
      </c>
      <c r="J186">
        <f t="shared" si="21"/>
        <v>20725.388601036269</v>
      </c>
      <c r="K186">
        <f t="shared" si="17"/>
        <v>0.41450777202072536</v>
      </c>
      <c r="L186">
        <f t="shared" si="15"/>
        <v>0.31625398420722478</v>
      </c>
      <c r="M186">
        <f t="shared" si="18"/>
        <v>0</v>
      </c>
      <c r="N186">
        <f t="shared" si="19"/>
        <v>0</v>
      </c>
      <c r="O186">
        <f t="shared" si="16"/>
        <v>7719.6275279717756</v>
      </c>
    </row>
    <row r="187" spans="9:15" x14ac:dyDescent="0.3">
      <c r="I187">
        <f t="shared" si="20"/>
        <v>7770</v>
      </c>
      <c r="J187">
        <f t="shared" si="21"/>
        <v>20592.020592020592</v>
      </c>
      <c r="K187">
        <f t="shared" si="17"/>
        <v>0.41184041184041181</v>
      </c>
      <c r="L187">
        <f t="shared" si="15"/>
        <v>0.3142188877837549</v>
      </c>
      <c r="M187">
        <f t="shared" si="18"/>
        <v>0</v>
      </c>
      <c r="N187">
        <f t="shared" si="19"/>
        <v>0</v>
      </c>
      <c r="O187">
        <f t="shared" si="16"/>
        <v>7769.6226876982291</v>
      </c>
    </row>
    <row r="188" spans="9:15" x14ac:dyDescent="0.3">
      <c r="I188">
        <f t="shared" si="20"/>
        <v>7820</v>
      </c>
      <c r="J188">
        <f t="shared" si="21"/>
        <v>20460.358056265984</v>
      </c>
      <c r="K188">
        <f t="shared" si="17"/>
        <v>0.40920716112531969</v>
      </c>
      <c r="L188">
        <f t="shared" si="15"/>
        <v>0.31220981561122446</v>
      </c>
      <c r="M188">
        <f t="shared" si="18"/>
        <v>0</v>
      </c>
      <c r="N188">
        <f t="shared" si="19"/>
        <v>0</v>
      </c>
      <c r="O188">
        <f t="shared" si="16"/>
        <v>7819.6178161792341</v>
      </c>
    </row>
    <row r="189" spans="9:15" x14ac:dyDescent="0.3">
      <c r="I189">
        <f t="shared" si="20"/>
        <v>7870</v>
      </c>
      <c r="J189">
        <f t="shared" si="21"/>
        <v>20330.368487928845</v>
      </c>
      <c r="K189">
        <f t="shared" si="17"/>
        <v>0.40660736975857686</v>
      </c>
      <c r="L189">
        <f t="shared" si="15"/>
        <v>0.31022627167468558</v>
      </c>
      <c r="M189">
        <f t="shared" si="18"/>
        <v>0</v>
      </c>
      <c r="N189">
        <f t="shared" si="19"/>
        <v>0</v>
      </c>
      <c r="O189">
        <f t="shared" si="16"/>
        <v>7869.6129134148214</v>
      </c>
    </row>
    <row r="190" spans="9:15" x14ac:dyDescent="0.3">
      <c r="I190">
        <f t="shared" si="20"/>
        <v>7920</v>
      </c>
      <c r="J190">
        <f t="shared" si="21"/>
        <v>20202.020202020201</v>
      </c>
      <c r="K190">
        <f t="shared" si="17"/>
        <v>0.40404040404040403</v>
      </c>
      <c r="L190">
        <f t="shared" si="15"/>
        <v>0.30826777248482012</v>
      </c>
      <c r="M190">
        <f t="shared" si="18"/>
        <v>0</v>
      </c>
      <c r="N190">
        <f t="shared" si="19"/>
        <v>0</v>
      </c>
      <c r="O190">
        <f t="shared" si="16"/>
        <v>7919.6079794050193</v>
      </c>
    </row>
    <row r="191" spans="9:15" x14ac:dyDescent="0.3">
      <c r="I191">
        <f t="shared" si="20"/>
        <v>7970</v>
      </c>
      <c r="J191">
        <f t="shared" si="21"/>
        <v>20075.282308657464</v>
      </c>
      <c r="K191">
        <f t="shared" si="17"/>
        <v>0.40150564617314932</v>
      </c>
      <c r="L191">
        <f t="shared" si="15"/>
        <v>0.30633384668504082</v>
      </c>
      <c r="M191">
        <f t="shared" si="18"/>
        <v>0</v>
      </c>
      <c r="N191">
        <f t="shared" si="19"/>
        <v>0</v>
      </c>
      <c r="O191">
        <f t="shared" si="16"/>
        <v>7969.6030141498577</v>
      </c>
    </row>
    <row r="192" spans="9:15" x14ac:dyDescent="0.3">
      <c r="I192">
        <f t="shared" si="20"/>
        <v>8020</v>
      </c>
      <c r="J192">
        <f t="shared" si="21"/>
        <v>19950.124688279302</v>
      </c>
      <c r="K192">
        <f t="shared" si="17"/>
        <v>0.39900249376558605</v>
      </c>
      <c r="L192">
        <f t="shared" si="15"/>
        <v>0.30442403467328871</v>
      </c>
      <c r="M192">
        <f t="shared" si="18"/>
        <v>0</v>
      </c>
      <c r="N192">
        <f t="shared" si="19"/>
        <v>0</v>
      </c>
      <c r="O192">
        <f t="shared" si="16"/>
        <v>8019.5980176493649</v>
      </c>
    </row>
    <row r="193" spans="9:15" x14ac:dyDescent="0.3">
      <c r="I193">
        <f t="shared" si="20"/>
        <v>8070</v>
      </c>
      <c r="J193">
        <f t="shared" si="21"/>
        <v>19826.517967781907</v>
      </c>
      <c r="K193">
        <f t="shared" si="17"/>
        <v>0.39653035935563818</v>
      </c>
      <c r="L193">
        <f t="shared" si="15"/>
        <v>0.30253788823789041</v>
      </c>
      <c r="M193">
        <f t="shared" si="18"/>
        <v>0</v>
      </c>
      <c r="N193">
        <f t="shared" si="19"/>
        <v>0</v>
      </c>
      <c r="O193">
        <f t="shared" si="16"/>
        <v>8069.5929899035727</v>
      </c>
    </row>
    <row r="194" spans="9:15" x14ac:dyDescent="0.3">
      <c r="I194">
        <f t="shared" si="20"/>
        <v>8120</v>
      </c>
      <c r="J194">
        <f t="shared" si="21"/>
        <v>19704.433497536946</v>
      </c>
      <c r="K194">
        <f t="shared" si="17"/>
        <v>0.39408866995073893</v>
      </c>
      <c r="L194">
        <f t="shared" si="15"/>
        <v>0.3006749702068689</v>
      </c>
      <c r="M194">
        <f t="shared" si="18"/>
        <v>0</v>
      </c>
      <c r="N194">
        <f t="shared" si="19"/>
        <v>0</v>
      </c>
      <c r="O194">
        <f t="shared" si="16"/>
        <v>8119.5879309125066</v>
      </c>
    </row>
    <row r="195" spans="9:15" x14ac:dyDescent="0.3">
      <c r="I195">
        <f t="shared" si="20"/>
        <v>8170</v>
      </c>
      <c r="J195">
        <f t="shared" si="21"/>
        <v>19583.843329253366</v>
      </c>
      <c r="K195">
        <f t="shared" si="17"/>
        <v>0.39167686658506734</v>
      </c>
      <c r="L195">
        <f t="shared" si="15"/>
        <v>0.29883485411013161</v>
      </c>
      <c r="M195">
        <f t="shared" si="18"/>
        <v>0</v>
      </c>
      <c r="N195">
        <f t="shared" si="19"/>
        <v>0</v>
      </c>
      <c r="O195">
        <f t="shared" si="16"/>
        <v>8169.5828406761975</v>
      </c>
    </row>
    <row r="196" spans="9:15" x14ac:dyDescent="0.3">
      <c r="I196">
        <f t="shared" si="20"/>
        <v>8220</v>
      </c>
      <c r="J196">
        <f t="shared" si="21"/>
        <v>19464.720194647201</v>
      </c>
      <c r="K196">
        <f t="shared" si="17"/>
        <v>0.38929440389294406</v>
      </c>
      <c r="L196">
        <f t="shared" si="15"/>
        <v>0.29701712385398726</v>
      </c>
      <c r="M196">
        <f t="shared" si="18"/>
        <v>0</v>
      </c>
      <c r="N196">
        <f t="shared" si="19"/>
        <v>0</v>
      </c>
      <c r="O196">
        <f t="shared" si="16"/>
        <v>8219.5777191946763</v>
      </c>
    </row>
    <row r="197" spans="9:15" x14ac:dyDescent="0.3">
      <c r="I197">
        <f t="shared" si="20"/>
        <v>8270</v>
      </c>
      <c r="J197">
        <f t="shared" si="21"/>
        <v>19347.037484885128</v>
      </c>
      <c r="K197">
        <f t="shared" si="17"/>
        <v>0.38694074969770254</v>
      </c>
      <c r="L197">
        <f t="shared" si="15"/>
        <v>0.29522137340746979</v>
      </c>
      <c r="M197">
        <f t="shared" si="18"/>
        <v>0</v>
      </c>
      <c r="N197">
        <f t="shared" si="19"/>
        <v>0</v>
      </c>
      <c r="O197">
        <f t="shared" si="16"/>
        <v>8269.5725664679703</v>
      </c>
    </row>
    <row r="198" spans="9:15" x14ac:dyDescent="0.3">
      <c r="I198">
        <f t="shared" si="20"/>
        <v>8320</v>
      </c>
      <c r="J198">
        <f t="shared" si="21"/>
        <v>19230.76923076923</v>
      </c>
      <c r="K198">
        <f t="shared" si="17"/>
        <v>0.38461538461538464</v>
      </c>
      <c r="L198">
        <f t="shared" si="15"/>
        <v>0.29344720649997302</v>
      </c>
      <c r="M198">
        <f t="shared" si="18"/>
        <v>0</v>
      </c>
      <c r="N198">
        <f t="shared" si="19"/>
        <v>0</v>
      </c>
      <c r="O198">
        <f t="shared" si="16"/>
        <v>8319.5673824961104</v>
      </c>
    </row>
    <row r="199" spans="9:15" x14ac:dyDescent="0.3">
      <c r="I199">
        <f t="shared" si="20"/>
        <v>8370</v>
      </c>
      <c r="J199">
        <f t="shared" si="21"/>
        <v>19115.890083632021</v>
      </c>
      <c r="K199">
        <f t="shared" si="17"/>
        <v>0.3823178016726404</v>
      </c>
      <c r="L199">
        <f t="shared" si="15"/>
        <v>0.29169423632972225</v>
      </c>
      <c r="M199">
        <f t="shared" si="18"/>
        <v>0</v>
      </c>
      <c r="N199">
        <f t="shared" si="19"/>
        <v>0</v>
      </c>
      <c r="O199">
        <f t="shared" si="16"/>
        <v>8369.562167279124</v>
      </c>
    </row>
    <row r="200" spans="9:15" x14ac:dyDescent="0.3">
      <c r="I200">
        <f t="shared" si="20"/>
        <v>8420</v>
      </c>
      <c r="J200">
        <f t="shared" si="21"/>
        <v>19002.375296912112</v>
      </c>
      <c r="K200">
        <f t="shared" si="17"/>
        <v>0.38004750593824227</v>
      </c>
      <c r="L200">
        <f t="shared" si="15"/>
        <v>0.28996208528263367</v>
      </c>
      <c r="M200">
        <f t="shared" si="18"/>
        <v>0</v>
      </c>
      <c r="N200">
        <f t="shared" si="19"/>
        <v>0</v>
      </c>
      <c r="O200">
        <f t="shared" si="16"/>
        <v>8419.5569208170418</v>
      </c>
    </row>
    <row r="201" spans="9:15" x14ac:dyDescent="0.3">
      <c r="I201">
        <f t="shared" si="20"/>
        <v>8470</v>
      </c>
      <c r="J201">
        <f t="shared" si="21"/>
        <v>18890.200708382526</v>
      </c>
      <c r="K201">
        <f t="shared" si="17"/>
        <v>0.37780401416765053</v>
      </c>
      <c r="L201">
        <f t="shared" si="15"/>
        <v>0.28825038466113051</v>
      </c>
      <c r="M201">
        <f t="shared" si="18"/>
        <v>0</v>
      </c>
      <c r="N201">
        <f t="shared" si="19"/>
        <v>0</v>
      </c>
      <c r="O201">
        <f t="shared" si="16"/>
        <v>8469.5516431098931</v>
      </c>
    </row>
    <row r="202" spans="9:15" x14ac:dyDescent="0.3">
      <c r="I202">
        <f t="shared" si="20"/>
        <v>8520</v>
      </c>
      <c r="J202">
        <f t="shared" si="21"/>
        <v>18779.342723004695</v>
      </c>
      <c r="K202">
        <f t="shared" si="17"/>
        <v>0.37558685446009388</v>
      </c>
      <c r="L202">
        <f t="shared" si="15"/>
        <v>0.28655877442250882</v>
      </c>
      <c r="M202">
        <f t="shared" si="18"/>
        <v>0</v>
      </c>
      <c r="N202">
        <f t="shared" si="19"/>
        <v>0</v>
      </c>
      <c r="O202">
        <f t="shared" si="16"/>
        <v>8519.546334157707</v>
      </c>
    </row>
    <row r="203" spans="9:15" x14ac:dyDescent="0.3">
      <c r="I203">
        <f t="shared" si="20"/>
        <v>8570</v>
      </c>
      <c r="J203">
        <f t="shared" si="21"/>
        <v>18669.77829638273</v>
      </c>
      <c r="K203">
        <f t="shared" si="17"/>
        <v>0.3733955659276546</v>
      </c>
      <c r="L203">
        <f t="shared" si="15"/>
        <v>0.28488690292646152</v>
      </c>
      <c r="M203">
        <f t="shared" si="18"/>
        <v>0</v>
      </c>
      <c r="N203">
        <f t="shared" si="19"/>
        <v>0</v>
      </c>
      <c r="O203">
        <f t="shared" si="16"/>
        <v>8569.5409939605106</v>
      </c>
    </row>
    <row r="204" spans="9:15" x14ac:dyDescent="0.3">
      <c r="I204">
        <f t="shared" si="20"/>
        <v>8620</v>
      </c>
      <c r="J204">
        <f t="shared" si="21"/>
        <v>18561.484918793503</v>
      </c>
      <c r="K204">
        <f t="shared" si="17"/>
        <v>0.37122969837587005</v>
      </c>
      <c r="L204">
        <f t="shared" si="15"/>
        <v>0.28323442669138926</v>
      </c>
      <c r="M204">
        <f t="shared" si="18"/>
        <v>0</v>
      </c>
      <c r="N204">
        <f t="shared" si="19"/>
        <v>0</v>
      </c>
      <c r="O204">
        <f t="shared" si="16"/>
        <v>8619.5356225183368</v>
      </c>
    </row>
    <row r="205" spans="9:15" x14ac:dyDescent="0.3">
      <c r="I205">
        <f t="shared" si="20"/>
        <v>8670</v>
      </c>
      <c r="J205">
        <f t="shared" si="21"/>
        <v>18454.440599769321</v>
      </c>
      <c r="K205">
        <f t="shared" si="17"/>
        <v>0.3690888119953864</v>
      </c>
      <c r="L205">
        <f t="shared" si="15"/>
        <v>0.28160101015914363</v>
      </c>
      <c r="M205">
        <f t="shared" si="18"/>
        <v>0</v>
      </c>
      <c r="N205">
        <f t="shared" si="19"/>
        <v>0</v>
      </c>
      <c r="O205">
        <f t="shared" si="16"/>
        <v>8669.5302198312129</v>
      </c>
    </row>
    <row r="206" spans="9:15" x14ac:dyDescent="0.3">
      <c r="I206">
        <f t="shared" si="20"/>
        <v>8720</v>
      </c>
      <c r="J206">
        <f t="shared" si="21"/>
        <v>18348.623853211007</v>
      </c>
      <c r="K206">
        <f t="shared" si="17"/>
        <v>0.3669724770642202</v>
      </c>
      <c r="L206">
        <f t="shared" si="15"/>
        <v>0.27998632546786417</v>
      </c>
      <c r="M206">
        <f t="shared" si="18"/>
        <v>0</v>
      </c>
      <c r="N206">
        <f t="shared" si="19"/>
        <v>0</v>
      </c>
      <c r="O206">
        <f t="shared" si="16"/>
        <v>8719.5247858991697</v>
      </c>
    </row>
    <row r="207" spans="9:15" x14ac:dyDescent="0.3">
      <c r="I207">
        <f t="shared" si="20"/>
        <v>8770</v>
      </c>
      <c r="J207">
        <f t="shared" si="21"/>
        <v>18244.013683010264</v>
      </c>
      <c r="K207">
        <f t="shared" si="17"/>
        <v>0.36488027366020526</v>
      </c>
      <c r="L207">
        <f t="shared" si="15"/>
        <v>0.27839005223258556</v>
      </c>
      <c r="M207">
        <f t="shared" si="18"/>
        <v>0</v>
      </c>
      <c r="N207">
        <f t="shared" si="19"/>
        <v>0</v>
      </c>
      <c r="O207">
        <f t="shared" si="16"/>
        <v>8769.5193207222328</v>
      </c>
    </row>
    <row r="208" spans="9:15" x14ac:dyDescent="0.3">
      <c r="I208">
        <f t="shared" si="20"/>
        <v>8820</v>
      </c>
      <c r="J208">
        <f t="shared" si="21"/>
        <v>18140.589569160999</v>
      </c>
      <c r="K208">
        <f t="shared" si="17"/>
        <v>0.36281179138321995</v>
      </c>
      <c r="L208">
        <f t="shared" si="15"/>
        <v>0.27681187733330787</v>
      </c>
      <c r="M208">
        <f t="shared" si="18"/>
        <v>0</v>
      </c>
      <c r="N208">
        <f t="shared" si="19"/>
        <v>0</v>
      </c>
      <c r="O208">
        <f t="shared" si="16"/>
        <v>8819.5138243004349</v>
      </c>
    </row>
    <row r="209" spans="9:15" x14ac:dyDescent="0.3">
      <c r="I209">
        <f t="shared" si="20"/>
        <v>8870</v>
      </c>
      <c r="J209">
        <f t="shared" si="21"/>
        <v>18038.331454340474</v>
      </c>
      <c r="K209">
        <f t="shared" si="17"/>
        <v>0.36076662908680945</v>
      </c>
      <c r="L209">
        <f t="shared" si="15"/>
        <v>0.27525149471023397</v>
      </c>
      <c r="M209">
        <f t="shared" si="18"/>
        <v>0</v>
      </c>
      <c r="N209">
        <f t="shared" si="19"/>
        <v>0</v>
      </c>
      <c r="O209">
        <f t="shared" si="16"/>
        <v>8869.508296633805</v>
      </c>
    </row>
    <row r="210" spans="9:15" x14ac:dyDescent="0.3">
      <c r="I210">
        <f t="shared" si="20"/>
        <v>8920</v>
      </c>
      <c r="J210">
        <f t="shared" si="21"/>
        <v>17937.219730941702</v>
      </c>
      <c r="K210">
        <f t="shared" si="17"/>
        <v>0.35874439461883406</v>
      </c>
      <c r="L210">
        <f t="shared" si="15"/>
        <v>0.27370860516589413</v>
      </c>
      <c r="M210">
        <f t="shared" si="18"/>
        <v>0</v>
      </c>
      <c r="N210">
        <f t="shared" si="19"/>
        <v>0</v>
      </c>
      <c r="O210">
        <f t="shared" si="16"/>
        <v>8919.5027377223723</v>
      </c>
    </row>
    <row r="211" spans="9:15" x14ac:dyDescent="0.3">
      <c r="I211">
        <f t="shared" si="20"/>
        <v>8970</v>
      </c>
      <c r="J211">
        <f t="shared" si="21"/>
        <v>17837.235228539575</v>
      </c>
      <c r="K211">
        <f t="shared" si="17"/>
        <v>0.35674470457079155</v>
      </c>
      <c r="L211">
        <f t="shared" si="15"/>
        <v>0.27218291617388801</v>
      </c>
      <c r="M211">
        <f t="shared" si="18"/>
        <v>0</v>
      </c>
      <c r="N211">
        <f t="shared" si="19"/>
        <v>0</v>
      </c>
      <c r="O211">
        <f t="shared" si="16"/>
        <v>8969.4971475661641</v>
      </c>
    </row>
    <row r="212" spans="9:15" x14ac:dyDescent="0.3">
      <c r="I212">
        <f t="shared" si="20"/>
        <v>9020</v>
      </c>
      <c r="J212">
        <f t="shared" si="21"/>
        <v>17738.359201773837</v>
      </c>
      <c r="K212">
        <f t="shared" si="17"/>
        <v>0.35476718403547675</v>
      </c>
      <c r="L212">
        <f t="shared" si="15"/>
        <v>0.2706741416939884</v>
      </c>
      <c r="M212">
        <f t="shared" si="18"/>
        <v>0</v>
      </c>
      <c r="N212">
        <f t="shared" si="19"/>
        <v>0</v>
      </c>
      <c r="O212">
        <f t="shared" si="16"/>
        <v>9019.4915261652113</v>
      </c>
    </row>
    <row r="213" spans="9:15" x14ac:dyDescent="0.3">
      <c r="I213">
        <f t="shared" si="20"/>
        <v>9070</v>
      </c>
      <c r="J213">
        <f t="shared" si="21"/>
        <v>17640.573318632854</v>
      </c>
      <c r="K213">
        <f t="shared" si="17"/>
        <v>0.35281146637265709</v>
      </c>
      <c r="L213">
        <f t="shared" si="15"/>
        <v>0.26918200199336001</v>
      </c>
      <c r="M213">
        <f t="shared" si="18"/>
        <v>0</v>
      </c>
      <c r="N213">
        <f t="shared" si="19"/>
        <v>0</v>
      </c>
      <c r="O213">
        <f t="shared" si="16"/>
        <v>9069.4858735195448</v>
      </c>
    </row>
    <row r="214" spans="9:15" x14ac:dyDescent="0.3">
      <c r="I214">
        <f t="shared" si="20"/>
        <v>9120</v>
      </c>
      <c r="J214">
        <f t="shared" si="21"/>
        <v>17543.859649122805</v>
      </c>
      <c r="K214">
        <f t="shared" si="17"/>
        <v>0.35087719298245612</v>
      </c>
      <c r="L214">
        <f t="shared" si="15"/>
        <v>0.26770622347365958</v>
      </c>
      <c r="M214">
        <f t="shared" si="18"/>
        <v>0</v>
      </c>
      <c r="N214">
        <f t="shared" si="19"/>
        <v>0</v>
      </c>
      <c r="O214">
        <f t="shared" si="16"/>
        <v>9119.480189629192</v>
      </c>
    </row>
    <row r="215" spans="9:15" x14ac:dyDescent="0.3">
      <c r="I215">
        <f t="shared" si="20"/>
        <v>9170</v>
      </c>
      <c r="J215">
        <f t="shared" si="21"/>
        <v>17448.200654307526</v>
      </c>
      <c r="K215">
        <f t="shared" si="17"/>
        <v>0.34896401308615049</v>
      </c>
      <c r="L215">
        <f t="shared" si="15"/>
        <v>0.26624653850379232</v>
      </c>
      <c r="M215">
        <f t="shared" si="18"/>
        <v>0</v>
      </c>
      <c r="N215">
        <f t="shared" si="19"/>
        <v>0</v>
      </c>
      <c r="O215">
        <f t="shared" si="16"/>
        <v>9169.47447449418</v>
      </c>
    </row>
    <row r="216" spans="9:15" x14ac:dyDescent="0.3">
      <c r="I216">
        <f t="shared" si="20"/>
        <v>9220</v>
      </c>
      <c r="J216">
        <f t="shared" si="21"/>
        <v>17353.579175704988</v>
      </c>
      <c r="K216">
        <f t="shared" si="17"/>
        <v>0.34707158351409978</v>
      </c>
      <c r="L216">
        <f t="shared" si="15"/>
        <v>0.26480268525811013</v>
      </c>
      <c r="M216">
        <f t="shared" si="18"/>
        <v>0</v>
      </c>
      <c r="N216">
        <f t="shared" si="19"/>
        <v>0</v>
      </c>
      <c r="O216">
        <f t="shared" si="16"/>
        <v>9219.4687281145434</v>
      </c>
    </row>
    <row r="217" spans="9:15" x14ac:dyDescent="0.3">
      <c r="I217">
        <f t="shared" si="20"/>
        <v>9270</v>
      </c>
      <c r="J217">
        <f t="shared" si="21"/>
        <v>17259.978425026969</v>
      </c>
      <c r="K217">
        <f t="shared" si="17"/>
        <v>0.3451995685005394</v>
      </c>
      <c r="L217">
        <f t="shared" si="15"/>
        <v>0.26337440755984631</v>
      </c>
      <c r="M217">
        <f t="shared" si="18"/>
        <v>0</v>
      </c>
      <c r="N217">
        <f t="shared" si="19"/>
        <v>0</v>
      </c>
      <c r="O217">
        <f t="shared" si="16"/>
        <v>9269.462950490306</v>
      </c>
    </row>
    <row r="218" spans="9:15" x14ac:dyDescent="0.3">
      <c r="I218">
        <f t="shared" si="20"/>
        <v>9320</v>
      </c>
      <c r="J218">
        <f t="shared" si="21"/>
        <v>17167.381974248929</v>
      </c>
      <c r="K218">
        <f t="shared" si="17"/>
        <v>0.34334763948497854</v>
      </c>
      <c r="L218">
        <f t="shared" si="15"/>
        <v>0.26196145472958965</v>
      </c>
      <c r="M218">
        <f t="shared" si="18"/>
        <v>0</v>
      </c>
      <c r="N218">
        <f t="shared" si="19"/>
        <v>0</v>
      </c>
      <c r="O218">
        <f t="shared" si="16"/>
        <v>9319.4571416215003</v>
      </c>
    </row>
    <row r="219" spans="9:15" x14ac:dyDescent="0.3">
      <c r="I219">
        <f t="shared" si="20"/>
        <v>9370</v>
      </c>
      <c r="J219">
        <f t="shared" si="21"/>
        <v>17075.773745997867</v>
      </c>
      <c r="K219">
        <f t="shared" si="17"/>
        <v>0.34151547491995732</v>
      </c>
      <c r="L219">
        <f t="shared" si="15"/>
        <v>0.26056358143860997</v>
      </c>
      <c r="M219">
        <f t="shared" si="18"/>
        <v>0</v>
      </c>
      <c r="N219">
        <f t="shared" si="19"/>
        <v>0</v>
      </c>
      <c r="O219">
        <f t="shared" si="16"/>
        <v>9369.4513015081538</v>
      </c>
    </row>
    <row r="220" spans="9:15" x14ac:dyDescent="0.3">
      <c r="I220">
        <f t="shared" si="20"/>
        <v>9420</v>
      </c>
      <c r="J220">
        <f t="shared" si="21"/>
        <v>16985.138004246284</v>
      </c>
      <c r="K220">
        <f t="shared" si="17"/>
        <v>0.33970276008492567</v>
      </c>
      <c r="L220">
        <f t="shared" si="15"/>
        <v>0.25918054756685516</v>
      </c>
      <c r="M220">
        <f t="shared" si="18"/>
        <v>0</v>
      </c>
      <c r="N220">
        <f t="shared" si="19"/>
        <v>0</v>
      </c>
      <c r="O220">
        <f t="shared" si="16"/>
        <v>9419.4454301502992</v>
      </c>
    </row>
    <row r="221" spans="9:15" x14ac:dyDescent="0.3">
      <c r="I221">
        <f t="shared" si="20"/>
        <v>9470</v>
      </c>
      <c r="J221">
        <f t="shared" si="21"/>
        <v>16895.459345300951</v>
      </c>
      <c r="K221">
        <f t="shared" si="17"/>
        <v>0.33790918690601901</v>
      </c>
      <c r="L221">
        <f t="shared" si="15"/>
        <v>0.25781211806544618</v>
      </c>
      <c r="M221">
        <f t="shared" si="18"/>
        <v>0</v>
      </c>
      <c r="N221">
        <f t="shared" si="19"/>
        <v>0</v>
      </c>
      <c r="O221">
        <f t="shared" si="16"/>
        <v>9469.4395275479637</v>
      </c>
    </row>
    <row r="222" spans="9:15" x14ac:dyDescent="0.3">
      <c r="I222">
        <f t="shared" si="20"/>
        <v>9520</v>
      </c>
      <c r="J222">
        <f t="shared" si="21"/>
        <v>16806.722689075632</v>
      </c>
      <c r="K222">
        <f t="shared" si="17"/>
        <v>0.33613445378151263</v>
      </c>
      <c r="L222">
        <f t="shared" si="15"/>
        <v>0.25645806282350581</v>
      </c>
      <c r="M222">
        <f t="shared" si="18"/>
        <v>0</v>
      </c>
      <c r="N222">
        <f t="shared" si="19"/>
        <v>0</v>
      </c>
      <c r="O222">
        <f t="shared" si="16"/>
        <v>9519.4335937011747</v>
      </c>
    </row>
    <row r="223" spans="9:15" x14ac:dyDescent="0.3">
      <c r="I223">
        <f t="shared" si="20"/>
        <v>9570</v>
      </c>
      <c r="J223">
        <f t="shared" si="21"/>
        <v>16718.913270637408</v>
      </c>
      <c r="K223">
        <f t="shared" si="17"/>
        <v>0.33437826541274818</v>
      </c>
      <c r="L223">
        <f t="shared" si="15"/>
        <v>0.25511815653916148</v>
      </c>
      <c r="M223">
        <f t="shared" si="18"/>
        <v>0</v>
      </c>
      <c r="N223">
        <f t="shared" si="19"/>
        <v>0</v>
      </c>
      <c r="O223">
        <f t="shared" si="16"/>
        <v>9569.4276286099648</v>
      </c>
    </row>
    <row r="224" spans="9:15" x14ac:dyDescent="0.3">
      <c r="I224">
        <f t="shared" si="20"/>
        <v>9620</v>
      </c>
      <c r="J224">
        <f t="shared" si="21"/>
        <v>16632.016632016632</v>
      </c>
      <c r="K224">
        <f t="shared" si="17"/>
        <v>0.33264033264033266</v>
      </c>
      <c r="L224">
        <f t="shared" ref="L224:L254" si="22">($E$31*$D$29)/(65534*I224)</f>
        <v>0.25379217859457126</v>
      </c>
      <c r="M224">
        <f t="shared" si="18"/>
        <v>0</v>
      </c>
      <c r="N224">
        <f t="shared" si="19"/>
        <v>0</v>
      </c>
      <c r="O224">
        <f t="shared" ref="O224:O254" si="23">($E$31*$D$29)/((J224+1)*(M224+1))</f>
        <v>9619.4216322743596</v>
      </c>
    </row>
    <row r="225" spans="9:15" x14ac:dyDescent="0.3">
      <c r="I225">
        <f t="shared" si="20"/>
        <v>9670</v>
      </c>
      <c r="J225">
        <f t="shared" si="21"/>
        <v>16546.018614270943</v>
      </c>
      <c r="K225">
        <f t="shared" ref="K225:K254" si="24">($E$31*$D$29)/(50000*I225)</f>
        <v>0.33092037228541882</v>
      </c>
      <c r="L225">
        <f t="shared" si="22"/>
        <v>0.2524799129348268</v>
      </c>
      <c r="M225">
        <f t="shared" ref="M225:M254" si="25">INT((K225+L225)/2)</f>
        <v>0</v>
      </c>
      <c r="N225">
        <f t="shared" ref="N225:N254" si="26">(E224*D222)/(64534*K222)</f>
        <v>0</v>
      </c>
      <c r="O225">
        <f t="shared" si="23"/>
        <v>9669.4156046943899</v>
      </c>
    </row>
    <row r="226" spans="9:15" x14ac:dyDescent="0.3">
      <c r="I226">
        <f t="shared" ref="I226:I231" si="27">50+I225</f>
        <v>9720</v>
      </c>
      <c r="J226">
        <f t="shared" si="21"/>
        <v>16460.90534979424</v>
      </c>
      <c r="K226">
        <f t="shared" si="24"/>
        <v>0.32921810699588477</v>
      </c>
      <c r="L226">
        <f t="shared" si="22"/>
        <v>0.25118114795059415</v>
      </c>
      <c r="M226">
        <f t="shared" si="25"/>
        <v>0</v>
      </c>
      <c r="N226">
        <f t="shared" si="26"/>
        <v>0</v>
      </c>
      <c r="O226">
        <f t="shared" si="23"/>
        <v>9719.4095458700867</v>
      </c>
    </row>
    <row r="227" spans="9:15" x14ac:dyDescent="0.3">
      <c r="I227">
        <f t="shared" si="27"/>
        <v>9770</v>
      </c>
      <c r="J227">
        <f t="shared" ref="J227:J254" si="28">($E$31*$D$29)/(I227*(M227+1))</f>
        <v>16376.663254861822</v>
      </c>
      <c r="K227">
        <f t="shared" si="24"/>
        <v>0.32753326509723646</v>
      </c>
      <c r="L227">
        <f t="shared" si="22"/>
        <v>0.24989567636435778</v>
      </c>
      <c r="M227">
        <f t="shared" si="25"/>
        <v>0</v>
      </c>
      <c r="N227">
        <f t="shared" si="26"/>
        <v>0</v>
      </c>
      <c r="O227">
        <f t="shared" si="23"/>
        <v>9769.403455801481</v>
      </c>
    </row>
    <row r="228" spans="9:15" x14ac:dyDescent="0.3">
      <c r="I228">
        <f t="shared" si="27"/>
        <v>9820</v>
      </c>
      <c r="J228">
        <f t="shared" si="28"/>
        <v>16293.279022403258</v>
      </c>
      <c r="K228">
        <f t="shared" si="24"/>
        <v>0.32586558044806518</v>
      </c>
      <c r="L228">
        <f t="shared" si="22"/>
        <v>0.24862329512014006</v>
      </c>
      <c r="M228">
        <f t="shared" si="25"/>
        <v>0</v>
      </c>
      <c r="N228">
        <f t="shared" si="26"/>
        <v>0</v>
      </c>
      <c r="O228">
        <f t="shared" si="23"/>
        <v>9819.3973344885962</v>
      </c>
    </row>
    <row r="229" spans="9:15" x14ac:dyDescent="0.3">
      <c r="I229">
        <f t="shared" si="27"/>
        <v>9870</v>
      </c>
      <c r="J229">
        <f t="shared" si="28"/>
        <v>16210.739614994935</v>
      </c>
      <c r="K229">
        <f t="shared" si="24"/>
        <v>0.32421479229989869</v>
      </c>
      <c r="L229">
        <f t="shared" si="22"/>
        <v>0.24736380527657298</v>
      </c>
      <c r="M229">
        <f t="shared" si="25"/>
        <v>0</v>
      </c>
      <c r="N229">
        <f t="shared" si="26"/>
        <v>0</v>
      </c>
      <c r="O229">
        <f t="shared" si="23"/>
        <v>9869.3911819314635</v>
      </c>
    </row>
    <row r="230" spans="9:15" x14ac:dyDescent="0.3">
      <c r="I230">
        <f t="shared" si="27"/>
        <v>9920</v>
      </c>
      <c r="J230">
        <f t="shared" si="28"/>
        <v>16129.032258064517</v>
      </c>
      <c r="K230">
        <f t="shared" si="24"/>
        <v>0.32258064516129031</v>
      </c>
      <c r="L230">
        <f t="shared" si="22"/>
        <v>0.24611701190320318</v>
      </c>
      <c r="M230">
        <f t="shared" si="25"/>
        <v>0</v>
      </c>
      <c r="N230">
        <f t="shared" si="26"/>
        <v>0</v>
      </c>
      <c r="O230">
        <f t="shared" si="23"/>
        <v>9919.3849981301155</v>
      </c>
    </row>
    <row r="231" spans="9:15" x14ac:dyDescent="0.3">
      <c r="I231">
        <f t="shared" si="27"/>
        <v>9970</v>
      </c>
      <c r="J231">
        <f t="shared" si="28"/>
        <v>16048.1444332999</v>
      </c>
      <c r="K231">
        <f t="shared" si="24"/>
        <v>0.32096288866599798</v>
      </c>
      <c r="L231">
        <f t="shared" si="22"/>
        <v>0.24488272397991728</v>
      </c>
      <c r="M231">
        <f t="shared" si="25"/>
        <v>0</v>
      </c>
      <c r="N231">
        <f t="shared" si="26"/>
        <v>0</v>
      </c>
      <c r="O231">
        <f t="shared" si="23"/>
        <v>9969.3787830845795</v>
      </c>
    </row>
    <row r="232" spans="9:15" x14ac:dyDescent="0.3">
      <c r="I232">
        <f>50+I231</f>
        <v>10020</v>
      </c>
      <c r="J232">
        <f t="shared" si="28"/>
        <v>15968.063872255489</v>
      </c>
      <c r="K232">
        <f t="shared" si="24"/>
        <v>0.31936127744510978</v>
      </c>
      <c r="L232">
        <f t="shared" si="22"/>
        <v>0.24366075429937878</v>
      </c>
      <c r="M232">
        <f t="shared" si="25"/>
        <v>0</v>
      </c>
      <c r="N232">
        <f t="shared" si="26"/>
        <v>0</v>
      </c>
      <c r="O232">
        <f t="shared" si="23"/>
        <v>10019.372536794883</v>
      </c>
    </row>
    <row r="233" spans="9:15" x14ac:dyDescent="0.3">
      <c r="I233">
        <f t="shared" ref="I233:I254" si="29">50+I232</f>
        <v>10070</v>
      </c>
      <c r="J233">
        <f t="shared" si="28"/>
        <v>15888.778550148958</v>
      </c>
      <c r="K233">
        <f t="shared" si="24"/>
        <v>0.31777557100297915</v>
      </c>
      <c r="L233">
        <f t="shared" si="22"/>
        <v>0.24245091937237095</v>
      </c>
      <c r="M233">
        <f t="shared" si="25"/>
        <v>0</v>
      </c>
      <c r="N233">
        <f t="shared" si="26"/>
        <v>0</v>
      </c>
      <c r="O233">
        <f t="shared" si="23"/>
        <v>10069.366259261058</v>
      </c>
    </row>
    <row r="234" spans="9:15" x14ac:dyDescent="0.3">
      <c r="I234">
        <f t="shared" si="29"/>
        <v>10120</v>
      </c>
      <c r="J234">
        <f t="shared" si="28"/>
        <v>15810.276679841898</v>
      </c>
      <c r="K234">
        <f t="shared" si="24"/>
        <v>0.31620553359683795</v>
      </c>
      <c r="L234">
        <f t="shared" si="22"/>
        <v>0.24125303933594619</v>
      </c>
      <c r="M234">
        <f t="shared" si="25"/>
        <v>0</v>
      </c>
      <c r="N234">
        <f t="shared" si="26"/>
        <v>0</v>
      </c>
      <c r="O234">
        <f t="shared" si="23"/>
        <v>10119.359950483131</v>
      </c>
    </row>
    <row r="235" spans="9:15" x14ac:dyDescent="0.3">
      <c r="I235">
        <f t="shared" si="29"/>
        <v>10170</v>
      </c>
      <c r="J235">
        <f t="shared" si="28"/>
        <v>15732.546705998033</v>
      </c>
      <c r="K235">
        <f t="shared" si="24"/>
        <v>0.31465093411996065</v>
      </c>
      <c r="L235">
        <f t="shared" si="22"/>
        <v>0.24006693786428471</v>
      </c>
      <c r="M235">
        <f t="shared" si="25"/>
        <v>0</v>
      </c>
      <c r="N235">
        <f t="shared" si="26"/>
        <v>0</v>
      </c>
      <c r="O235">
        <f t="shared" si="23"/>
        <v>10169.353610461136</v>
      </c>
    </row>
    <row r="236" spans="9:15" x14ac:dyDescent="0.3">
      <c r="I236">
        <f t="shared" si="29"/>
        <v>10220</v>
      </c>
      <c r="J236">
        <f t="shared" si="28"/>
        <v>15655.577299412917</v>
      </c>
      <c r="K236">
        <f t="shared" si="24"/>
        <v>0.3131115459882583</v>
      </c>
      <c r="L236">
        <f t="shared" si="22"/>
        <v>0.23889244208216981</v>
      </c>
      <c r="M236">
        <f t="shared" si="25"/>
        <v>0</v>
      </c>
      <c r="N236">
        <f t="shared" si="26"/>
        <v>0</v>
      </c>
      <c r="O236">
        <f t="shared" si="23"/>
        <v>10219.347239195096</v>
      </c>
    </row>
    <row r="237" spans="9:15" x14ac:dyDescent="0.3">
      <c r="I237">
        <f t="shared" si="29"/>
        <v>10270</v>
      </c>
      <c r="J237">
        <f t="shared" si="28"/>
        <v>15579.35735150925</v>
      </c>
      <c r="K237">
        <f t="shared" si="24"/>
        <v>0.31158714703018503</v>
      </c>
      <c r="L237">
        <f t="shared" si="22"/>
        <v>0.23772938248099079</v>
      </c>
      <c r="M237">
        <f t="shared" si="25"/>
        <v>0</v>
      </c>
      <c r="N237">
        <f t="shared" si="26"/>
        <v>0</v>
      </c>
      <c r="O237">
        <f t="shared" si="23"/>
        <v>10269.340836685045</v>
      </c>
    </row>
    <row r="238" spans="9:15" x14ac:dyDescent="0.3">
      <c r="I238">
        <f t="shared" si="29"/>
        <v>10320</v>
      </c>
      <c r="J238">
        <f t="shared" si="28"/>
        <v>15503.875968992248</v>
      </c>
      <c r="K238">
        <f t="shared" si="24"/>
        <v>0.31007751937984496</v>
      </c>
      <c r="L238">
        <f t="shared" si="22"/>
        <v>0.23657759283718754</v>
      </c>
      <c r="M238">
        <f t="shared" si="25"/>
        <v>0</v>
      </c>
      <c r="N238">
        <f t="shared" si="26"/>
        <v>0</v>
      </c>
      <c r="O238">
        <f t="shared" si="23"/>
        <v>10319.33440293101</v>
      </c>
    </row>
    <row r="239" spans="9:15" x14ac:dyDescent="0.3">
      <c r="I239">
        <f t="shared" si="29"/>
        <v>10370</v>
      </c>
      <c r="J239">
        <f t="shared" si="28"/>
        <v>15429.122468659594</v>
      </c>
      <c r="K239">
        <f t="shared" si="24"/>
        <v>0.3085824493731919</v>
      </c>
      <c r="L239">
        <f t="shared" si="22"/>
        <v>0.23543691013305451</v>
      </c>
      <c r="M239">
        <f t="shared" si="25"/>
        <v>0</v>
      </c>
      <c r="N239">
        <f t="shared" si="26"/>
        <v>0</v>
      </c>
      <c r="O239">
        <f t="shared" si="23"/>
        <v>10369.327937933023</v>
      </c>
    </row>
    <row r="240" spans="9:15" x14ac:dyDescent="0.3">
      <c r="I240">
        <f t="shared" si="29"/>
        <v>10420</v>
      </c>
      <c r="J240">
        <f t="shared" si="28"/>
        <v>15355.086372360845</v>
      </c>
      <c r="K240">
        <f t="shared" si="24"/>
        <v>0.30710172744721687</v>
      </c>
      <c r="L240">
        <f t="shared" si="22"/>
        <v>0.23430717447982488</v>
      </c>
      <c r="M240">
        <f t="shared" si="25"/>
        <v>0</v>
      </c>
      <c r="N240">
        <f t="shared" si="26"/>
        <v>0</v>
      </c>
      <c r="O240">
        <f t="shared" si="23"/>
        <v>10419.321441691109</v>
      </c>
    </row>
    <row r="241" spans="9:15" x14ac:dyDescent="0.3">
      <c r="I241">
        <f t="shared" si="29"/>
        <v>10470</v>
      </c>
      <c r="J241">
        <f t="shared" si="28"/>
        <v>15281.757402101242</v>
      </c>
      <c r="K241">
        <f t="shared" si="24"/>
        <v>0.30563514804202485</v>
      </c>
      <c r="L241">
        <f t="shared" si="22"/>
        <v>0.23318822904295849</v>
      </c>
      <c r="M241">
        <f t="shared" si="25"/>
        <v>0</v>
      </c>
      <c r="N241">
        <f t="shared" si="26"/>
        <v>0</v>
      </c>
      <c r="O241">
        <f t="shared" si="23"/>
        <v>10469.314914205301</v>
      </c>
    </row>
    <row r="242" spans="9:15" x14ac:dyDescent="0.3">
      <c r="I242">
        <f t="shared" si="29"/>
        <v>10520</v>
      </c>
      <c r="J242">
        <f t="shared" si="28"/>
        <v>15209.125475285171</v>
      </c>
      <c r="K242">
        <f t="shared" si="24"/>
        <v>0.30418250950570341</v>
      </c>
      <c r="L242">
        <f t="shared" si="22"/>
        <v>0.2320799199695604</v>
      </c>
      <c r="M242">
        <f t="shared" si="25"/>
        <v>0</v>
      </c>
      <c r="N242">
        <f t="shared" si="26"/>
        <v>0</v>
      </c>
      <c r="O242">
        <f t="shared" si="23"/>
        <v>10519.308355475627</v>
      </c>
    </row>
    <row r="243" spans="9:15" x14ac:dyDescent="0.3">
      <c r="I243">
        <f t="shared" si="29"/>
        <v>10570</v>
      </c>
      <c r="J243">
        <f t="shared" si="28"/>
        <v>15137.180700094608</v>
      </c>
      <c r="K243">
        <f t="shared" si="24"/>
        <v>0.30274361400189215</v>
      </c>
      <c r="L243">
        <f t="shared" si="22"/>
        <v>0.23098209631785954</v>
      </c>
      <c r="M243">
        <f t="shared" si="25"/>
        <v>0</v>
      </c>
      <c r="N243">
        <f t="shared" si="26"/>
        <v>0</v>
      </c>
      <c r="O243">
        <f t="shared" si="23"/>
        <v>10569.301765502116</v>
      </c>
    </row>
    <row r="244" spans="9:15" x14ac:dyDescent="0.3">
      <c r="I244">
        <f t="shared" si="29"/>
        <v>10620</v>
      </c>
      <c r="J244">
        <f t="shared" si="28"/>
        <v>15065.913370998116</v>
      </c>
      <c r="K244">
        <f t="shared" si="24"/>
        <v>0.30131826741996232</v>
      </c>
      <c r="L244">
        <f t="shared" si="22"/>
        <v>0.22989460998867942</v>
      </c>
      <c r="M244">
        <f t="shared" si="25"/>
        <v>0</v>
      </c>
      <c r="N244">
        <f t="shared" si="26"/>
        <v>0</v>
      </c>
      <c r="O244">
        <f t="shared" si="23"/>
        <v>10619.295144284799</v>
      </c>
    </row>
    <row r="245" spans="9:15" x14ac:dyDescent="0.3">
      <c r="I245">
        <f t="shared" si="29"/>
        <v>10670</v>
      </c>
      <c r="J245">
        <f t="shared" si="28"/>
        <v>14995.313964386129</v>
      </c>
      <c r="K245">
        <f t="shared" si="24"/>
        <v>0.29990627928772257</v>
      </c>
      <c r="L245">
        <f t="shared" si="22"/>
        <v>0.22881731565883556</v>
      </c>
      <c r="M245">
        <f t="shared" si="25"/>
        <v>0</v>
      </c>
      <c r="N245">
        <f t="shared" si="26"/>
        <v>0</v>
      </c>
      <c r="O245">
        <f t="shared" si="23"/>
        <v>10669.288491823701</v>
      </c>
    </row>
    <row r="246" spans="9:15" x14ac:dyDescent="0.3">
      <c r="I246">
        <f t="shared" si="29"/>
        <v>10720</v>
      </c>
      <c r="J246">
        <f t="shared" si="28"/>
        <v>14925.373134328358</v>
      </c>
      <c r="K246">
        <f t="shared" si="24"/>
        <v>0.29850746268656714</v>
      </c>
      <c r="L246">
        <f t="shared" si="22"/>
        <v>0.22775007071639697</v>
      </c>
      <c r="M246">
        <f t="shared" si="25"/>
        <v>0</v>
      </c>
      <c r="N246">
        <f t="shared" si="26"/>
        <v>0</v>
      </c>
      <c r="O246">
        <f t="shared" si="23"/>
        <v>10719.281808118856</v>
      </c>
    </row>
    <row r="247" spans="9:15" x14ac:dyDescent="0.3">
      <c r="I247">
        <f t="shared" si="29"/>
        <v>10770</v>
      </c>
      <c r="J247">
        <f t="shared" si="28"/>
        <v>14856.081708449396</v>
      </c>
      <c r="K247">
        <f t="shared" si="24"/>
        <v>0.2971216341689879</v>
      </c>
      <c r="L247">
        <f t="shared" si="22"/>
        <v>0.22669273519775074</v>
      </c>
      <c r="M247">
        <f t="shared" si="25"/>
        <v>0</v>
      </c>
      <c r="N247">
        <f t="shared" si="26"/>
        <v>0</v>
      </c>
      <c r="O247">
        <f t="shared" si="23"/>
        <v>10769.275093170292</v>
      </c>
    </row>
    <row r="248" spans="9:15" x14ac:dyDescent="0.3">
      <c r="I248">
        <f t="shared" si="29"/>
        <v>10820</v>
      </c>
      <c r="J248">
        <f t="shared" si="28"/>
        <v>14787.430683918668</v>
      </c>
      <c r="K248">
        <f t="shared" si="24"/>
        <v>0.29574861367837341</v>
      </c>
      <c r="L248">
        <f t="shared" si="22"/>
        <v>0.22564517172641177</v>
      </c>
      <c r="M248">
        <f t="shared" si="25"/>
        <v>0</v>
      </c>
      <c r="N248">
        <f t="shared" si="26"/>
        <v>0</v>
      </c>
      <c r="O248">
        <f t="shared" si="23"/>
        <v>10819.268346978037</v>
      </c>
    </row>
    <row r="249" spans="9:15" x14ac:dyDescent="0.3">
      <c r="I249">
        <f t="shared" si="29"/>
        <v>10870</v>
      </c>
      <c r="J249">
        <f t="shared" si="28"/>
        <v>14719.411223551058</v>
      </c>
      <c r="K249">
        <f t="shared" si="24"/>
        <v>0.29438822447102114</v>
      </c>
      <c r="L249">
        <f t="shared" si="22"/>
        <v>0.2246072454535212</v>
      </c>
      <c r="M249">
        <f t="shared" si="25"/>
        <v>0</v>
      </c>
      <c r="N249">
        <f t="shared" si="26"/>
        <v>0</v>
      </c>
      <c r="O249">
        <f t="shared" si="23"/>
        <v>10869.261569542119</v>
      </c>
    </row>
    <row r="250" spans="9:15" x14ac:dyDescent="0.3">
      <c r="I250">
        <f t="shared" si="29"/>
        <v>10920</v>
      </c>
      <c r="J250">
        <f t="shared" si="28"/>
        <v>14652.014652014652</v>
      </c>
      <c r="K250">
        <f t="shared" si="24"/>
        <v>0.29304029304029305</v>
      </c>
      <c r="L250">
        <f t="shared" si="22"/>
        <v>0.22357882399997944</v>
      </c>
      <c r="M250">
        <f t="shared" si="25"/>
        <v>0</v>
      </c>
      <c r="N250">
        <f t="shared" si="26"/>
        <v>0</v>
      </c>
      <c r="O250">
        <f t="shared" si="23"/>
        <v>10919.254760862572</v>
      </c>
    </row>
    <row r="251" spans="9:15" x14ac:dyDescent="0.3">
      <c r="I251">
        <f t="shared" si="29"/>
        <v>10970</v>
      </c>
      <c r="J251">
        <f t="shared" si="28"/>
        <v>14585.232452142205</v>
      </c>
      <c r="K251">
        <f t="shared" si="24"/>
        <v>0.2917046490428441</v>
      </c>
      <c r="L251">
        <f t="shared" si="22"/>
        <v>0.22255977740016183</v>
      </c>
      <c r="M251">
        <f t="shared" si="25"/>
        <v>0</v>
      </c>
      <c r="N251">
        <f t="shared" si="26"/>
        <v>0</v>
      </c>
      <c r="O251">
        <f t="shared" si="23"/>
        <v>10969.247920939421</v>
      </c>
    </row>
    <row r="252" spans="9:15" x14ac:dyDescent="0.3">
      <c r="I252">
        <f t="shared" si="29"/>
        <v>11020</v>
      </c>
      <c r="J252">
        <f t="shared" si="28"/>
        <v>14519.056261343012</v>
      </c>
      <c r="K252">
        <f t="shared" si="24"/>
        <v>0.29038112522686027</v>
      </c>
      <c r="L252">
        <f t="shared" si="22"/>
        <v>0.22154997804716656</v>
      </c>
      <c r="M252">
        <f t="shared" si="25"/>
        <v>0</v>
      </c>
      <c r="N252">
        <f t="shared" si="26"/>
        <v>0</v>
      </c>
      <c r="O252">
        <f t="shared" si="23"/>
        <v>11019.241049772698</v>
      </c>
    </row>
    <row r="253" spans="9:15" x14ac:dyDescent="0.3">
      <c r="I253">
        <f t="shared" si="29"/>
        <v>11070</v>
      </c>
      <c r="J253">
        <f t="shared" si="28"/>
        <v>14453.477868112015</v>
      </c>
      <c r="K253">
        <f t="shared" si="24"/>
        <v>0.28906955736224027</v>
      </c>
      <c r="L253">
        <f t="shared" si="22"/>
        <v>0.22054930063954611</v>
      </c>
      <c r="M253">
        <f t="shared" si="25"/>
        <v>0</v>
      </c>
      <c r="N253">
        <f t="shared" si="26"/>
        <v>0</v>
      </c>
      <c r="O253">
        <f t="shared" si="23"/>
        <v>11069.234147362429</v>
      </c>
    </row>
    <row r="254" spans="9:15" x14ac:dyDescent="0.3">
      <c r="I254">
        <f t="shared" si="29"/>
        <v>11120</v>
      </c>
      <c r="J254">
        <f t="shared" si="28"/>
        <v>14388.489208633093</v>
      </c>
      <c r="K254">
        <f t="shared" si="24"/>
        <v>0.28776978417266186</v>
      </c>
      <c r="L254">
        <f t="shared" si="22"/>
        <v>0.21955762212947622</v>
      </c>
      <c r="M254">
        <f t="shared" si="25"/>
        <v>0</v>
      </c>
      <c r="N254">
        <f t="shared" si="26"/>
        <v>0</v>
      </c>
      <c r="O254">
        <f t="shared" si="23"/>
        <v>11119.227213708647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General_Info</vt:lpstr>
      <vt:lpstr>FMK_IO</vt:lpstr>
      <vt:lpstr>FMK_TIM</vt:lpstr>
      <vt:lpstr>FMK_CDA</vt:lpstr>
      <vt:lpstr>FMKMAC</vt:lpstr>
      <vt:lpstr>FMKCAN</vt:lpstr>
      <vt:lpstr>FMKSRL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Barbeau</dc:creator>
  <cp:lastModifiedBy>Maxime BARBEAU (CIPA4 NANTES)</cp:lastModifiedBy>
  <dcterms:created xsi:type="dcterms:W3CDTF">2024-09-12T12:58:01Z</dcterms:created>
  <dcterms:modified xsi:type="dcterms:W3CDTF">2025-02-19T08:26:09Z</dcterms:modified>
</cp:coreProperties>
</file>