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ropbox (Personal)/PycharmProjects/machine_learning/"/>
    </mc:Choice>
  </mc:AlternateContent>
  <xr:revisionPtr revIDLastSave="0" documentId="13_ncr:1_{15F46760-B8C9-5D4C-8F34-46271C93522A}" xr6:coauthVersionLast="36" xr6:coauthVersionMax="47" xr10:uidLastSave="{00000000-0000-0000-0000-000000000000}"/>
  <bookViews>
    <workbookView xWindow="5500" yWindow="580" windowWidth="19640" windowHeight="15980" xr2:uid="{DC3A762F-B4BA-6740-AD76-297B21E30AC1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C2" i="1"/>
  <c r="B2" i="1"/>
  <c r="D275" i="1" l="1"/>
  <c r="D274" i="1"/>
  <c r="D273" i="1"/>
  <c r="F275" i="1"/>
  <c r="G275" i="1" s="1"/>
  <c r="H275" i="1" s="1"/>
  <c r="J275" i="1" l="1"/>
  <c r="I275" i="1"/>
  <c r="F274" i="1"/>
  <c r="I274" i="1" s="1"/>
  <c r="G274" i="1" l="1"/>
  <c r="H274" i="1" s="1"/>
  <c r="J274" i="1"/>
  <c r="F273" i="1"/>
  <c r="G273" i="1" s="1"/>
  <c r="H273" i="1" s="1"/>
  <c r="D272" i="1"/>
  <c r="J273" i="1" l="1"/>
  <c r="I27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" i="1"/>
  <c r="D270" i="1"/>
  <c r="D268" i="1"/>
  <c r="D267" i="1"/>
  <c r="D266" i="1"/>
  <c r="D265" i="1"/>
  <c r="D271" i="1"/>
  <c r="G272" i="1" l="1"/>
  <c r="H272" i="1" s="1"/>
  <c r="I272" i="1"/>
  <c r="J272" i="1"/>
  <c r="I271" i="1"/>
  <c r="G271" i="1" l="1"/>
  <c r="H271" i="1" s="1"/>
  <c r="J271" i="1"/>
  <c r="G267" i="1"/>
  <c r="H267" i="1" s="1"/>
  <c r="G268" i="1"/>
  <c r="H268" i="1" s="1"/>
  <c r="D269" i="1"/>
  <c r="I269" i="1" l="1"/>
  <c r="J269" i="1"/>
  <c r="G269" i="1"/>
  <c r="H269" i="1" s="1"/>
  <c r="J267" i="1"/>
  <c r="I267" i="1"/>
  <c r="J268" i="1"/>
  <c r="I268" i="1"/>
  <c r="G266" i="1"/>
  <c r="H266" i="1" s="1"/>
  <c r="J266" i="1"/>
  <c r="I266" i="1"/>
  <c r="G270" i="1"/>
  <c r="H270" i="1" s="1"/>
  <c r="I270" i="1"/>
  <c r="J270" i="1"/>
  <c r="D264" i="1"/>
  <c r="G265" i="1" l="1"/>
  <c r="H265" i="1" s="1"/>
  <c r="J265" i="1"/>
  <c r="I265" i="1"/>
  <c r="G264" i="1"/>
  <c r="H264" i="1" s="1"/>
  <c r="G263" i="1"/>
  <c r="H263" i="1" s="1"/>
  <c r="D263" i="1"/>
  <c r="J263" i="1" l="1"/>
  <c r="I263" i="1"/>
  <c r="I264" i="1"/>
  <c r="J264" i="1"/>
  <c r="D262" i="1"/>
  <c r="D260" i="1"/>
  <c r="D261" i="1"/>
  <c r="D259" i="1"/>
  <c r="G260" i="1"/>
  <c r="G261" i="1" l="1"/>
  <c r="H261" i="1" s="1"/>
  <c r="J261" i="1"/>
  <c r="I261" i="1"/>
  <c r="G262" i="1"/>
  <c r="H262" i="1" s="1"/>
  <c r="J262" i="1"/>
  <c r="I262" i="1"/>
  <c r="J260" i="1"/>
  <c r="I260" i="1"/>
  <c r="G259" i="1"/>
  <c r="H259" i="1" s="1"/>
  <c r="D258" i="1"/>
  <c r="H260" i="1"/>
  <c r="J259" i="1" l="1"/>
  <c r="I259" i="1"/>
  <c r="G258" i="1"/>
  <c r="H258" i="1" s="1"/>
  <c r="D257" i="1"/>
  <c r="D256" i="1"/>
  <c r="D255" i="1"/>
  <c r="D253" i="1"/>
  <c r="D254" i="1"/>
  <c r="D252" i="1"/>
  <c r="D251" i="1"/>
  <c r="D250" i="1"/>
  <c r="D249" i="1"/>
  <c r="J258" i="1" l="1"/>
  <c r="I258" i="1"/>
  <c r="D245" i="1"/>
  <c r="D246" i="1"/>
  <c r="D247" i="1"/>
  <c r="D248" i="1"/>
  <c r="D244" i="1" l="1"/>
  <c r="D243" i="1"/>
  <c r="D242" i="1"/>
  <c r="D241" i="1"/>
  <c r="D238" i="1"/>
  <c r="D240" i="1" l="1"/>
  <c r="D239" i="1"/>
  <c r="D237" i="1" l="1"/>
  <c r="D236" i="1" l="1"/>
  <c r="D234" i="1" l="1"/>
  <c r="D235" i="1"/>
  <c r="D233" i="1" l="1"/>
  <c r="D232" i="1" l="1"/>
  <c r="D230" i="1"/>
  <c r="D229" i="1"/>
  <c r="D228" i="1"/>
  <c r="D231" i="1"/>
  <c r="D227" i="1"/>
  <c r="D226" i="1" l="1"/>
  <c r="D225" i="1"/>
  <c r="J235" i="1"/>
  <c r="I236" i="1"/>
  <c r="J237" i="1"/>
  <c r="G238" i="1"/>
  <c r="H238" i="1" s="1"/>
  <c r="J239" i="1"/>
  <c r="I240" i="1"/>
  <c r="G250" i="1"/>
  <c r="H250" i="1" s="1"/>
  <c r="J252" i="1"/>
  <c r="G253" i="1"/>
  <c r="H253" i="1" s="1"/>
  <c r="J254" i="1"/>
  <c r="G255" i="1"/>
  <c r="H255" i="1" s="1"/>
  <c r="J256" i="1"/>
  <c r="I257" i="1"/>
  <c r="I251" i="1"/>
  <c r="J251" i="1"/>
  <c r="I253" i="1"/>
  <c r="J253" i="1"/>
  <c r="I254" i="1"/>
  <c r="G242" i="1"/>
  <c r="H242" i="1" s="1"/>
  <c r="G234" i="1"/>
  <c r="H234" i="1" s="1"/>
  <c r="G251" i="1"/>
  <c r="H251" i="1" s="1"/>
  <c r="G235" i="1" l="1"/>
  <c r="H235" i="1" s="1"/>
  <c r="I241" i="1"/>
  <c r="J241" i="1"/>
  <c r="G241" i="1"/>
  <c r="H241" i="1" s="1"/>
  <c r="G249" i="1"/>
  <c r="H249" i="1" s="1"/>
  <c r="I249" i="1"/>
  <c r="J249" i="1"/>
  <c r="G246" i="1"/>
  <c r="H246" i="1" s="1"/>
  <c r="J246" i="1"/>
  <c r="J244" i="1"/>
  <c r="I244" i="1"/>
  <c r="I245" i="1"/>
  <c r="J245" i="1"/>
  <c r="G245" i="1"/>
  <c r="H245" i="1" s="1"/>
  <c r="I247" i="1"/>
  <c r="J247" i="1"/>
  <c r="G247" i="1"/>
  <c r="H247" i="1" s="1"/>
  <c r="G232" i="1"/>
  <c r="H232" i="1" s="1"/>
  <c r="I232" i="1"/>
  <c r="J238" i="1"/>
  <c r="J255" i="1"/>
  <c r="I255" i="1"/>
  <c r="I235" i="1"/>
  <c r="I239" i="1"/>
  <c r="G239" i="1"/>
  <c r="H239" i="1" s="1"/>
  <c r="G237" i="1"/>
  <c r="H237" i="1" s="1"/>
  <c r="I237" i="1"/>
  <c r="G257" i="1"/>
  <c r="H257" i="1" s="1"/>
  <c r="J257" i="1"/>
  <c r="G254" i="1"/>
  <c r="H254" i="1" s="1"/>
  <c r="I256" i="1"/>
  <c r="G243" i="1"/>
  <c r="H243" i="1" s="1"/>
  <c r="G240" i="1"/>
  <c r="H240" i="1" s="1"/>
  <c r="J242" i="1"/>
  <c r="J232" i="1"/>
  <c r="I252" i="1"/>
  <c r="G252" i="1"/>
  <c r="H252" i="1" s="1"/>
  <c r="G236" i="1"/>
  <c r="H236" i="1" s="1"/>
  <c r="J250" i="1"/>
  <c r="J236" i="1"/>
  <c r="J240" i="1"/>
  <c r="G244" i="1"/>
  <c r="H244" i="1" s="1"/>
  <c r="G256" i="1"/>
  <c r="H256" i="1" s="1"/>
  <c r="I250" i="1"/>
  <c r="I246" i="1"/>
  <c r="I242" i="1"/>
  <c r="I238" i="1"/>
  <c r="I234" i="1"/>
  <c r="J234" i="1"/>
  <c r="I248" i="1" l="1"/>
  <c r="J248" i="1"/>
  <c r="I233" i="1"/>
  <c r="J233" i="1"/>
  <c r="G233" i="1"/>
  <c r="H233" i="1" s="1"/>
  <c r="G248" i="1"/>
  <c r="H248" i="1" s="1"/>
  <c r="I243" i="1"/>
  <c r="J243" i="1"/>
  <c r="A240" i="1"/>
  <c r="A241" i="1" s="1"/>
  <c r="A242" i="1" s="1"/>
  <c r="A243" i="1" s="1"/>
  <c r="A245" i="1" s="1"/>
  <c r="A246" i="1" s="1"/>
  <c r="A247" i="1" s="1"/>
  <c r="A248" i="1" s="1"/>
  <c r="A250" i="1" s="1"/>
  <c r="A251" i="1" s="1"/>
  <c r="A252" i="1" s="1"/>
  <c r="A253" i="1" s="1"/>
  <c r="A255" i="1" s="1"/>
  <c r="A256" i="1" s="1"/>
  <c r="A257" i="1" s="1"/>
  <c r="A238" i="1"/>
  <c r="G231" i="1" l="1"/>
  <c r="H231" i="1" s="1"/>
  <c r="I231" i="1"/>
  <c r="J231" i="1"/>
  <c r="J3" i="1"/>
  <c r="J4" i="1"/>
  <c r="J5" i="1"/>
  <c r="I6" i="1"/>
  <c r="J7" i="1"/>
  <c r="I8" i="1"/>
  <c r="J9" i="1"/>
  <c r="J10" i="1"/>
  <c r="J11" i="1"/>
  <c r="J12" i="1"/>
  <c r="I13" i="1"/>
  <c r="J14" i="1"/>
  <c r="I15" i="1"/>
  <c r="I16" i="1"/>
  <c r="I17" i="1"/>
  <c r="J18" i="1"/>
  <c r="J19" i="1"/>
  <c r="J20" i="1"/>
  <c r="J21" i="1"/>
  <c r="I22" i="1"/>
  <c r="J23" i="1"/>
  <c r="I24" i="1"/>
  <c r="J25" i="1"/>
  <c r="I26" i="1"/>
  <c r="J27" i="1"/>
  <c r="J28" i="1"/>
  <c r="J29" i="1"/>
  <c r="J30" i="1"/>
  <c r="I31" i="1"/>
  <c r="I32" i="1"/>
  <c r="I33" i="1"/>
  <c r="J34" i="1"/>
  <c r="I35" i="1"/>
  <c r="J36" i="1"/>
  <c r="J37" i="1"/>
  <c r="I38" i="1"/>
  <c r="J39" i="1"/>
  <c r="I40" i="1"/>
  <c r="J41" i="1"/>
  <c r="I42" i="1"/>
  <c r="J43" i="1"/>
  <c r="J44" i="1"/>
  <c r="J45" i="1"/>
  <c r="J46" i="1"/>
  <c r="I47" i="1"/>
  <c r="I48" i="1"/>
  <c r="I49" i="1"/>
  <c r="J50" i="1"/>
  <c r="I51" i="1"/>
  <c r="J52" i="1"/>
  <c r="J53" i="1"/>
  <c r="I54" i="1"/>
  <c r="J55" i="1"/>
  <c r="I56" i="1"/>
  <c r="J57" i="1"/>
  <c r="J58" i="1"/>
  <c r="J59" i="1"/>
  <c r="J60" i="1"/>
  <c r="J61" i="1"/>
  <c r="J62" i="1"/>
  <c r="I63" i="1"/>
  <c r="I64" i="1"/>
  <c r="I65" i="1"/>
  <c r="J66" i="1"/>
  <c r="J67" i="1"/>
  <c r="J68" i="1"/>
  <c r="J69" i="1"/>
  <c r="I70" i="1"/>
  <c r="J71" i="1"/>
  <c r="I72" i="1"/>
  <c r="J73" i="1"/>
  <c r="I74" i="1"/>
  <c r="J75" i="1"/>
  <c r="J76" i="1"/>
  <c r="J77" i="1"/>
  <c r="J78" i="1"/>
  <c r="I79" i="1"/>
  <c r="I80" i="1"/>
  <c r="I81" i="1"/>
  <c r="J82" i="1"/>
  <c r="I83" i="1"/>
  <c r="J84" i="1"/>
  <c r="J85" i="1"/>
  <c r="I86" i="1"/>
  <c r="J87" i="1"/>
  <c r="I88" i="1"/>
  <c r="J89" i="1"/>
  <c r="J90" i="1"/>
  <c r="J91" i="1"/>
  <c r="J92" i="1"/>
  <c r="J93" i="1"/>
  <c r="J94" i="1"/>
  <c r="I95" i="1"/>
  <c r="I96" i="1"/>
  <c r="I97" i="1"/>
  <c r="J98" i="1"/>
  <c r="I99" i="1"/>
  <c r="J100" i="1"/>
  <c r="J101" i="1"/>
  <c r="I102" i="1"/>
  <c r="J103" i="1"/>
  <c r="I104" i="1"/>
  <c r="J105" i="1"/>
  <c r="J106" i="1"/>
  <c r="J107" i="1"/>
  <c r="J108" i="1"/>
  <c r="J109" i="1"/>
  <c r="J110" i="1"/>
  <c r="I111" i="1"/>
  <c r="I112" i="1"/>
  <c r="I113" i="1"/>
  <c r="J114" i="1"/>
  <c r="I115" i="1"/>
  <c r="J116" i="1"/>
  <c r="J117" i="1"/>
  <c r="I118" i="1"/>
  <c r="J119" i="1"/>
  <c r="I120" i="1"/>
  <c r="J121" i="1"/>
  <c r="I122" i="1"/>
  <c r="J123" i="1"/>
  <c r="J124" i="1"/>
  <c r="J125" i="1"/>
  <c r="J126" i="1"/>
  <c r="I127" i="1"/>
  <c r="I128" i="1"/>
  <c r="I129" i="1"/>
  <c r="J130" i="1"/>
  <c r="J131" i="1"/>
  <c r="J132" i="1"/>
  <c r="J133" i="1"/>
  <c r="I134" i="1"/>
  <c r="J135" i="1"/>
  <c r="I136" i="1"/>
  <c r="J137" i="1"/>
  <c r="J138" i="1"/>
  <c r="J139" i="1"/>
  <c r="J140" i="1"/>
  <c r="J141" i="1"/>
  <c r="J142" i="1"/>
  <c r="I143" i="1"/>
  <c r="I144" i="1"/>
  <c r="I145" i="1"/>
  <c r="J146" i="1"/>
  <c r="I147" i="1"/>
  <c r="J148" i="1"/>
  <c r="J149" i="1"/>
  <c r="I150" i="1"/>
  <c r="J151" i="1"/>
  <c r="I152" i="1"/>
  <c r="J153" i="1"/>
  <c r="I154" i="1"/>
  <c r="J155" i="1"/>
  <c r="J156" i="1"/>
  <c r="J157" i="1"/>
  <c r="J158" i="1"/>
  <c r="I159" i="1"/>
  <c r="I160" i="1"/>
  <c r="I161" i="1"/>
  <c r="J162" i="1"/>
  <c r="I163" i="1"/>
  <c r="J164" i="1"/>
  <c r="J165" i="1"/>
  <c r="I166" i="1"/>
  <c r="J167" i="1"/>
  <c r="I168" i="1"/>
  <c r="J169" i="1"/>
  <c r="I170" i="1"/>
  <c r="J171" i="1"/>
  <c r="J172" i="1"/>
  <c r="J173" i="1"/>
  <c r="J174" i="1"/>
  <c r="I175" i="1"/>
  <c r="I176" i="1"/>
  <c r="I177" i="1"/>
  <c r="J178" i="1"/>
  <c r="I179" i="1"/>
  <c r="J180" i="1"/>
  <c r="J181" i="1"/>
  <c r="I182" i="1"/>
  <c r="J183" i="1"/>
  <c r="I184" i="1"/>
  <c r="J185" i="1"/>
  <c r="J186" i="1"/>
  <c r="J187" i="1"/>
  <c r="J188" i="1"/>
  <c r="J189" i="1"/>
  <c r="J190" i="1"/>
  <c r="I191" i="1"/>
  <c r="I192" i="1"/>
  <c r="I193" i="1"/>
  <c r="J194" i="1"/>
  <c r="J195" i="1"/>
  <c r="J196" i="1"/>
  <c r="J197" i="1"/>
  <c r="I198" i="1"/>
  <c r="J199" i="1"/>
  <c r="I200" i="1"/>
  <c r="J201" i="1"/>
  <c r="J202" i="1"/>
  <c r="J203" i="1"/>
  <c r="J204" i="1"/>
  <c r="J205" i="1"/>
  <c r="J206" i="1"/>
  <c r="I207" i="1"/>
  <c r="I208" i="1"/>
  <c r="I209" i="1"/>
  <c r="J210" i="1"/>
  <c r="I211" i="1"/>
  <c r="J212" i="1"/>
  <c r="J213" i="1"/>
  <c r="I214" i="1"/>
  <c r="J215" i="1"/>
  <c r="I216" i="1"/>
  <c r="J217" i="1"/>
  <c r="J218" i="1"/>
  <c r="J219" i="1"/>
  <c r="J220" i="1"/>
  <c r="J2" i="1"/>
  <c r="B229" i="2"/>
  <c r="G12" i="2"/>
  <c r="E230" i="2"/>
  <c r="F230" i="2" s="1"/>
  <c r="G230" i="2" s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12" i="2"/>
  <c r="F12" i="2" s="1"/>
  <c r="J229" i="1" l="1"/>
  <c r="J83" i="1"/>
  <c r="I3" i="1"/>
  <c r="J211" i="1"/>
  <c r="I181" i="1"/>
  <c r="I117" i="1"/>
  <c r="I53" i="1"/>
  <c r="J230" i="1"/>
  <c r="I230" i="1"/>
  <c r="G230" i="1"/>
  <c r="H230" i="1" s="1"/>
  <c r="J147" i="1"/>
  <c r="I213" i="1"/>
  <c r="I149" i="1"/>
  <c r="I85" i="1"/>
  <c r="I21" i="1"/>
  <c r="J179" i="1"/>
  <c r="J115" i="1"/>
  <c r="J51" i="1"/>
  <c r="I19" i="1"/>
  <c r="J177" i="1"/>
  <c r="J113" i="1"/>
  <c r="J49" i="1"/>
  <c r="I206" i="1"/>
  <c r="I142" i="1"/>
  <c r="I78" i="1"/>
  <c r="I14" i="1"/>
  <c r="J168" i="1"/>
  <c r="J104" i="1"/>
  <c r="J40" i="1"/>
  <c r="I204" i="1"/>
  <c r="I140" i="1"/>
  <c r="I76" i="1"/>
  <c r="I12" i="1"/>
  <c r="J166" i="1"/>
  <c r="J102" i="1"/>
  <c r="J38" i="1"/>
  <c r="I197" i="1"/>
  <c r="I133" i="1"/>
  <c r="I69" i="1"/>
  <c r="I5" i="1"/>
  <c r="J163" i="1"/>
  <c r="J99" i="1"/>
  <c r="J35" i="1"/>
  <c r="I195" i="1"/>
  <c r="I131" i="1"/>
  <c r="I67" i="1"/>
  <c r="J161" i="1"/>
  <c r="J97" i="1"/>
  <c r="J33" i="1"/>
  <c r="I190" i="1"/>
  <c r="I126" i="1"/>
  <c r="I62" i="1"/>
  <c r="J216" i="1"/>
  <c r="J152" i="1"/>
  <c r="J88" i="1"/>
  <c r="J24" i="1"/>
  <c r="I188" i="1"/>
  <c r="I124" i="1"/>
  <c r="I60" i="1"/>
  <c r="J214" i="1"/>
  <c r="J150" i="1"/>
  <c r="J86" i="1"/>
  <c r="J22" i="1"/>
  <c r="J209" i="1"/>
  <c r="J145" i="1"/>
  <c r="J81" i="1"/>
  <c r="J17" i="1"/>
  <c r="I174" i="1"/>
  <c r="I110" i="1"/>
  <c r="I46" i="1"/>
  <c r="J200" i="1"/>
  <c r="J136" i="1"/>
  <c r="J72" i="1"/>
  <c r="J16" i="1"/>
  <c r="I172" i="1"/>
  <c r="I108" i="1"/>
  <c r="I44" i="1"/>
  <c r="J198" i="1"/>
  <c r="J134" i="1"/>
  <c r="J70" i="1"/>
  <c r="J13" i="1"/>
  <c r="I165" i="1"/>
  <c r="I101" i="1"/>
  <c r="I37" i="1"/>
  <c r="J8" i="1"/>
  <c r="J193" i="1"/>
  <c r="J129" i="1"/>
  <c r="J65" i="1"/>
  <c r="J6" i="1"/>
  <c r="I158" i="1"/>
  <c r="I94" i="1"/>
  <c r="I30" i="1"/>
  <c r="J184" i="1"/>
  <c r="J120" i="1"/>
  <c r="J56" i="1"/>
  <c r="I220" i="1"/>
  <c r="I156" i="1"/>
  <c r="I92" i="1"/>
  <c r="I28" i="1"/>
  <c r="J182" i="1"/>
  <c r="J118" i="1"/>
  <c r="J54" i="1"/>
  <c r="I205" i="1"/>
  <c r="I173" i="1"/>
  <c r="I141" i="1"/>
  <c r="I109" i="1"/>
  <c r="I77" i="1"/>
  <c r="I45" i="1"/>
  <c r="J208" i="1"/>
  <c r="J192" i="1"/>
  <c r="J160" i="1"/>
  <c r="J144" i="1"/>
  <c r="J128" i="1"/>
  <c r="J112" i="1"/>
  <c r="J96" i="1"/>
  <c r="J80" i="1"/>
  <c r="J64" i="1"/>
  <c r="J48" i="1"/>
  <c r="J207" i="1"/>
  <c r="J191" i="1"/>
  <c r="J175" i="1"/>
  <c r="J159" i="1"/>
  <c r="J143" i="1"/>
  <c r="J127" i="1"/>
  <c r="J111" i="1"/>
  <c r="J95" i="1"/>
  <c r="J79" i="1"/>
  <c r="J63" i="1"/>
  <c r="J47" i="1"/>
  <c r="J31" i="1"/>
  <c r="J15" i="1"/>
  <c r="I189" i="1"/>
  <c r="I157" i="1"/>
  <c r="I125" i="1"/>
  <c r="I93" i="1"/>
  <c r="I61" i="1"/>
  <c r="I29" i="1"/>
  <c r="J176" i="1"/>
  <c r="J32" i="1"/>
  <c r="I219" i="1"/>
  <c r="I203" i="1"/>
  <c r="I187" i="1"/>
  <c r="I171" i="1"/>
  <c r="I155" i="1"/>
  <c r="I139" i="1"/>
  <c r="I123" i="1"/>
  <c r="I107" i="1"/>
  <c r="I91" i="1"/>
  <c r="I75" i="1"/>
  <c r="I59" i="1"/>
  <c r="I43" i="1"/>
  <c r="I27" i="1"/>
  <c r="I11" i="1"/>
  <c r="I218" i="1"/>
  <c r="I138" i="1"/>
  <c r="I58" i="1"/>
  <c r="I217" i="1"/>
  <c r="I201" i="1"/>
  <c r="I185" i="1"/>
  <c r="I169" i="1"/>
  <c r="I153" i="1"/>
  <c r="I137" i="1"/>
  <c r="I121" i="1"/>
  <c r="I105" i="1"/>
  <c r="I89" i="1"/>
  <c r="I73" i="1"/>
  <c r="I57" i="1"/>
  <c r="I41" i="1"/>
  <c r="I25" i="1"/>
  <c r="I9" i="1"/>
  <c r="I202" i="1"/>
  <c r="I106" i="1"/>
  <c r="I10" i="1"/>
  <c r="I186" i="1"/>
  <c r="I90" i="1"/>
  <c r="I215" i="1"/>
  <c r="I199" i="1"/>
  <c r="I183" i="1"/>
  <c r="I167" i="1"/>
  <c r="I151" i="1"/>
  <c r="I135" i="1"/>
  <c r="I119" i="1"/>
  <c r="I103" i="1"/>
  <c r="I87" i="1"/>
  <c r="I71" i="1"/>
  <c r="I55" i="1"/>
  <c r="I39" i="1"/>
  <c r="I23" i="1"/>
  <c r="I7" i="1"/>
  <c r="J170" i="1"/>
  <c r="J154" i="1"/>
  <c r="J122" i="1"/>
  <c r="J74" i="1"/>
  <c r="J42" i="1"/>
  <c r="J26" i="1"/>
  <c r="I2" i="1"/>
  <c r="I212" i="1"/>
  <c r="I196" i="1"/>
  <c r="I180" i="1"/>
  <c r="I164" i="1"/>
  <c r="I148" i="1"/>
  <c r="I132" i="1"/>
  <c r="I116" i="1"/>
  <c r="I100" i="1"/>
  <c r="I84" i="1"/>
  <c r="I68" i="1"/>
  <c r="I52" i="1"/>
  <c r="I36" i="1"/>
  <c r="I20" i="1"/>
  <c r="I4" i="1"/>
  <c r="I210" i="1"/>
  <c r="I194" i="1"/>
  <c r="I178" i="1"/>
  <c r="I162" i="1"/>
  <c r="I146" i="1"/>
  <c r="I130" i="1"/>
  <c r="I114" i="1"/>
  <c r="I98" i="1"/>
  <c r="I82" i="1"/>
  <c r="I66" i="1"/>
  <c r="I50" i="1"/>
  <c r="I34" i="1"/>
  <c r="I18" i="1"/>
  <c r="I229" i="1" l="1"/>
  <c r="E257" i="2"/>
  <c r="E245" i="2"/>
  <c r="F245" i="2" s="1"/>
  <c r="E244" i="2"/>
  <c r="F244" i="2" s="1"/>
  <c r="E243" i="2"/>
  <c r="F243" i="2" s="1"/>
  <c r="E242" i="2"/>
  <c r="F242" i="2" s="1"/>
  <c r="F229" i="2"/>
  <c r="G229" i="2" s="1"/>
  <c r="B228" i="2"/>
  <c r="B227" i="2"/>
  <c r="B226" i="2"/>
  <c r="B225" i="2"/>
  <c r="B224" i="2"/>
  <c r="B223" i="2"/>
  <c r="B222" i="2"/>
  <c r="B221" i="2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A90" i="2"/>
  <c r="A95" i="2" s="1"/>
  <c r="A100" i="2" s="1"/>
  <c r="A105" i="2" s="1"/>
  <c r="A109" i="2" s="1"/>
  <c r="A114" i="2" s="1"/>
  <c r="A119" i="2" s="1"/>
  <c r="A123" i="2" s="1"/>
  <c r="A128" i="2" s="1"/>
  <c r="A132" i="2" s="1"/>
  <c r="A137" i="2" s="1"/>
  <c r="A142" i="2" s="1"/>
  <c r="A147" i="2" s="1"/>
  <c r="A152" i="2" s="1"/>
  <c r="A157" i="2" s="1"/>
  <c r="A162" i="2" s="1"/>
  <c r="A167" i="2" s="1"/>
  <c r="A172" i="2" s="1"/>
  <c r="A176" i="2" s="1"/>
  <c r="A181" i="2" s="1"/>
  <c r="A186" i="2" s="1"/>
  <c r="A191" i="2" s="1"/>
  <c r="A196" i="2" s="1"/>
  <c r="A201" i="2" s="1"/>
  <c r="A206" i="2" s="1"/>
  <c r="A211" i="2" s="1"/>
  <c r="A216" i="2" s="1"/>
  <c r="A221" i="2" s="1"/>
  <c r="A226" i="2" s="1"/>
  <c r="A242" i="2" s="1"/>
  <c r="A243" i="2" s="1"/>
  <c r="A244" i="2" s="1"/>
  <c r="A245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G229" i="1"/>
  <c r="H229" i="1" s="1"/>
  <c r="G2" i="1"/>
  <c r="G4" i="1"/>
  <c r="H4" i="1" s="1"/>
  <c r="G5" i="1"/>
  <c r="H5" i="1" s="1"/>
  <c r="G6" i="1"/>
  <c r="H6" i="1" s="1"/>
  <c r="G7" i="1"/>
  <c r="H7" i="1" s="1"/>
  <c r="G14" i="1"/>
  <c r="H14" i="1" s="1"/>
  <c r="G15" i="1"/>
  <c r="H15" i="1" s="1"/>
  <c r="G16" i="1"/>
  <c r="H16" i="1" s="1"/>
  <c r="G18" i="1"/>
  <c r="H18" i="1" s="1"/>
  <c r="G20" i="1"/>
  <c r="H20" i="1" s="1"/>
  <c r="G21" i="1"/>
  <c r="H21" i="1" s="1"/>
  <c r="G23" i="1"/>
  <c r="H23" i="1" s="1"/>
  <c r="G25" i="1"/>
  <c r="H25" i="1" s="1"/>
  <c r="G30" i="1"/>
  <c r="H30" i="1" s="1"/>
  <c r="G31" i="1"/>
  <c r="H31" i="1" s="1"/>
  <c r="G33" i="1"/>
  <c r="H33" i="1" s="1"/>
  <c r="G34" i="1"/>
  <c r="H34" i="1" s="1"/>
  <c r="G49" i="1"/>
  <c r="H49" i="1" s="1"/>
  <c r="G50" i="1"/>
  <c r="H50" i="1" s="1"/>
  <c r="G53" i="1"/>
  <c r="H53" i="1" s="1"/>
  <c r="G54" i="1"/>
  <c r="H54" i="1" s="1"/>
  <c r="G57" i="1"/>
  <c r="H57" i="1" s="1"/>
  <c r="G62" i="1"/>
  <c r="H62" i="1" s="1"/>
  <c r="G63" i="1"/>
  <c r="H63" i="1" s="1"/>
  <c r="G68" i="1"/>
  <c r="H68" i="1" s="1"/>
  <c r="G69" i="1"/>
  <c r="H69" i="1" s="1"/>
  <c r="G70" i="1"/>
  <c r="H70" i="1" s="1"/>
  <c r="G78" i="1"/>
  <c r="H78" i="1" s="1"/>
  <c r="G79" i="1"/>
  <c r="H79" i="1" s="1"/>
  <c r="G84" i="1"/>
  <c r="H84" i="1" s="1"/>
  <c r="G87" i="1"/>
  <c r="H87" i="1" s="1"/>
  <c r="G89" i="1"/>
  <c r="H89" i="1" s="1"/>
  <c r="G94" i="1"/>
  <c r="H94" i="1" s="1"/>
  <c r="G95" i="1"/>
  <c r="H95" i="1" s="1"/>
  <c r="G97" i="1"/>
  <c r="H97" i="1" s="1"/>
  <c r="G98" i="1"/>
  <c r="H98" i="1" s="1"/>
  <c r="G101" i="1"/>
  <c r="H101" i="1" s="1"/>
  <c r="G102" i="1"/>
  <c r="H102" i="1" s="1"/>
  <c r="G105" i="1"/>
  <c r="H105" i="1" s="1"/>
  <c r="G110" i="1"/>
  <c r="H110" i="1" s="1"/>
  <c r="G113" i="1"/>
  <c r="H113" i="1" s="1"/>
  <c r="G116" i="1"/>
  <c r="H116" i="1" s="1"/>
  <c r="G118" i="1"/>
  <c r="H118" i="1" s="1"/>
  <c r="G126" i="1"/>
  <c r="H126" i="1" s="1"/>
  <c r="G129" i="1"/>
  <c r="H129" i="1" s="1"/>
  <c r="G130" i="1"/>
  <c r="H130" i="1" s="1"/>
  <c r="G134" i="1"/>
  <c r="H134" i="1" s="1"/>
  <c r="G137" i="1"/>
  <c r="H137" i="1" s="1"/>
  <c r="G143" i="1"/>
  <c r="H143" i="1" s="1"/>
  <c r="G145" i="1"/>
  <c r="H145" i="1" s="1"/>
  <c r="G146" i="1"/>
  <c r="H146" i="1" s="1"/>
  <c r="G149" i="1"/>
  <c r="H149" i="1" s="1"/>
  <c r="G150" i="1"/>
  <c r="H150" i="1" s="1"/>
  <c r="G151" i="1"/>
  <c r="H151" i="1" s="1"/>
  <c r="G153" i="1"/>
  <c r="H153" i="1" s="1"/>
  <c r="G169" i="1"/>
  <c r="H169" i="1" s="1"/>
  <c r="G174" i="1"/>
  <c r="H174" i="1" s="1"/>
  <c r="G177" i="1"/>
  <c r="H177" i="1" s="1"/>
  <c r="G178" i="1"/>
  <c r="H178" i="1" s="1"/>
  <c r="G181" i="1"/>
  <c r="H181" i="1" s="1"/>
  <c r="G183" i="1"/>
  <c r="H183" i="1" s="1"/>
  <c r="G185" i="1"/>
  <c r="H185" i="1" s="1"/>
  <c r="G190" i="1"/>
  <c r="H190" i="1" s="1"/>
  <c r="G191" i="1"/>
  <c r="H191" i="1" s="1"/>
  <c r="G193" i="1"/>
  <c r="H193" i="1" s="1"/>
  <c r="G194" i="1"/>
  <c r="H194" i="1" s="1"/>
  <c r="G196" i="1"/>
  <c r="H196" i="1" s="1"/>
  <c r="G207" i="1"/>
  <c r="H207" i="1" s="1"/>
  <c r="G209" i="1"/>
  <c r="H209" i="1" s="1"/>
  <c r="G210" i="1"/>
  <c r="H210" i="1" s="1"/>
  <c r="G213" i="1"/>
  <c r="H213" i="1" s="1"/>
  <c r="G215" i="1"/>
  <c r="H215" i="1" s="1"/>
  <c r="G217" i="1"/>
  <c r="H217" i="1" s="1"/>
  <c r="D224" i="1"/>
  <c r="D223" i="1"/>
  <c r="D222" i="1"/>
  <c r="D221" i="1"/>
  <c r="G9" i="1"/>
  <c r="H9" i="1" s="1"/>
  <c r="G10" i="1"/>
  <c r="H10" i="1" s="1"/>
  <c r="G11" i="1"/>
  <c r="H11" i="1" s="1"/>
  <c r="G12" i="1"/>
  <c r="H12" i="1" s="1"/>
  <c r="G26" i="1"/>
  <c r="H26" i="1" s="1"/>
  <c r="G38" i="1"/>
  <c r="H38" i="1" s="1"/>
  <c r="G40" i="1"/>
  <c r="H40" i="1" s="1"/>
  <c r="G42" i="1"/>
  <c r="H42" i="1" s="1"/>
  <c r="G43" i="1"/>
  <c r="H43" i="1" s="1"/>
  <c r="G44" i="1"/>
  <c r="H44" i="1" s="1"/>
  <c r="G45" i="1"/>
  <c r="H45" i="1" s="1"/>
  <c r="G59" i="1"/>
  <c r="H59" i="1" s="1"/>
  <c r="G60" i="1"/>
  <c r="H60" i="1" s="1"/>
  <c r="G64" i="1"/>
  <c r="H64" i="1" s="1"/>
  <c r="G72" i="1"/>
  <c r="H72" i="1" s="1"/>
  <c r="G73" i="1"/>
  <c r="H73" i="1" s="1"/>
  <c r="G74" i="1"/>
  <c r="H74" i="1" s="1"/>
  <c r="G75" i="1"/>
  <c r="H75" i="1" s="1"/>
  <c r="G77" i="1"/>
  <c r="H77" i="1" s="1"/>
  <c r="G86" i="1"/>
  <c r="H86" i="1" s="1"/>
  <c r="G88" i="1"/>
  <c r="H88" i="1" s="1"/>
  <c r="G91" i="1"/>
  <c r="H91" i="1" s="1"/>
  <c r="G92" i="1"/>
  <c r="H92" i="1" s="1"/>
  <c r="G93" i="1"/>
  <c r="H93" i="1" s="1"/>
  <c r="G100" i="1"/>
  <c r="H100" i="1" s="1"/>
  <c r="G104" i="1"/>
  <c r="H104" i="1" s="1"/>
  <c r="G106" i="1"/>
  <c r="H106" i="1" s="1"/>
  <c r="G107" i="1"/>
  <c r="H107" i="1" s="1"/>
  <c r="G108" i="1"/>
  <c r="H108" i="1" s="1"/>
  <c r="G112" i="1"/>
  <c r="H112" i="1" s="1"/>
  <c r="G117" i="1"/>
  <c r="H117" i="1" s="1"/>
  <c r="G120" i="1"/>
  <c r="H120" i="1" s="1"/>
  <c r="G122" i="1"/>
  <c r="H122" i="1" s="1"/>
  <c r="G124" i="1"/>
  <c r="H124" i="1" s="1"/>
  <c r="G125" i="1"/>
  <c r="H125" i="1" s="1"/>
  <c r="G133" i="1"/>
  <c r="H133" i="1" s="1"/>
  <c r="G136" i="1"/>
  <c r="H136" i="1" s="1"/>
  <c r="G138" i="1"/>
  <c r="H138" i="1" s="1"/>
  <c r="G139" i="1"/>
  <c r="H139" i="1" s="1"/>
  <c r="G140" i="1"/>
  <c r="H140" i="1" s="1"/>
  <c r="G141" i="1"/>
  <c r="H141" i="1" s="1"/>
  <c r="G142" i="1"/>
  <c r="H142" i="1" s="1"/>
  <c r="G148" i="1"/>
  <c r="H148" i="1" s="1"/>
  <c r="G154" i="1"/>
  <c r="H154" i="1" s="1"/>
  <c r="G155" i="1"/>
  <c r="H155" i="1" s="1"/>
  <c r="G156" i="1"/>
  <c r="H156" i="1" s="1"/>
  <c r="G168" i="1"/>
  <c r="H168" i="1" s="1"/>
  <c r="G170" i="1"/>
  <c r="H170" i="1" s="1"/>
  <c r="G171" i="1"/>
  <c r="H171" i="1" s="1"/>
  <c r="G176" i="1"/>
  <c r="H176" i="1" s="1"/>
  <c r="G182" i="1"/>
  <c r="H182" i="1" s="1"/>
  <c r="G184" i="1"/>
  <c r="H184" i="1" s="1"/>
  <c r="G186" i="1"/>
  <c r="H186" i="1" s="1"/>
  <c r="G187" i="1"/>
  <c r="H187" i="1" s="1"/>
  <c r="G188" i="1"/>
  <c r="H188" i="1" s="1"/>
  <c r="G189" i="1"/>
  <c r="H189" i="1" s="1"/>
  <c r="G195" i="1"/>
  <c r="H195" i="1" s="1"/>
  <c r="G197" i="1"/>
  <c r="H197" i="1" s="1"/>
  <c r="G198" i="1"/>
  <c r="H198" i="1" s="1"/>
  <c r="G199" i="1"/>
  <c r="H199" i="1" s="1"/>
  <c r="G200" i="1"/>
  <c r="H200" i="1" s="1"/>
  <c r="G203" i="1"/>
  <c r="H203" i="1" s="1"/>
  <c r="G205" i="1"/>
  <c r="H205" i="1" s="1"/>
  <c r="G214" i="1"/>
  <c r="H214" i="1" s="1"/>
  <c r="G218" i="1"/>
  <c r="H218" i="1" s="1"/>
  <c r="G219" i="1"/>
  <c r="H219" i="1" s="1"/>
  <c r="G220" i="1"/>
  <c r="H220" i="1" s="1"/>
  <c r="G36" i="1"/>
  <c r="H36" i="1" s="1"/>
  <c r="G58" i="1"/>
  <c r="H58" i="1" s="1"/>
  <c r="G96" i="1"/>
  <c r="H96" i="1" s="1"/>
  <c r="G180" i="1"/>
  <c r="H180" i="1" s="1"/>
  <c r="G192" i="1"/>
  <c r="H192" i="1" s="1"/>
  <c r="G212" i="1"/>
  <c r="H212" i="1" s="1"/>
  <c r="G19" i="1"/>
  <c r="H19" i="1" s="1"/>
  <c r="G35" i="1"/>
  <c r="H35" i="1" s="1"/>
  <c r="G99" i="1"/>
  <c r="H99" i="1" s="1"/>
  <c r="G115" i="1"/>
  <c r="H115" i="1" s="1"/>
  <c r="G211" i="1"/>
  <c r="H211" i="1" s="1"/>
  <c r="G208" i="1"/>
  <c r="H208" i="1" s="1"/>
  <c r="G175" i="1"/>
  <c r="H175" i="1" s="1"/>
  <c r="G179" i="1"/>
  <c r="H179" i="1" s="1"/>
  <c r="G39" i="1"/>
  <c r="H39" i="1" s="1"/>
  <c r="G103" i="1"/>
  <c r="H103" i="1" s="1"/>
  <c r="G131" i="1"/>
  <c r="H131" i="1" s="1"/>
  <c r="G144" i="1"/>
  <c r="H144" i="1" s="1"/>
  <c r="G173" i="1"/>
  <c r="H173" i="1" s="1"/>
  <c r="G204" i="1"/>
  <c r="H204" i="1" s="1"/>
  <c r="G135" i="1"/>
  <c r="H135" i="1" s="1"/>
  <c r="G52" i="1"/>
  <c r="H52" i="1" s="1"/>
  <c r="G127" i="1"/>
  <c r="H127" i="1" s="1"/>
  <c r="G3" i="1"/>
  <c r="H3" i="1" s="1"/>
  <c r="A90" i="1"/>
  <c r="G55" i="1"/>
  <c r="H55" i="1" s="1"/>
  <c r="G47" i="1"/>
  <c r="H47" i="1" s="1"/>
  <c r="G48" i="1"/>
  <c r="H48" i="1" s="1"/>
  <c r="F221" i="2" l="1"/>
  <c r="G221" i="2" s="1"/>
  <c r="E231" i="2"/>
  <c r="F231" i="2" s="1"/>
  <c r="G231" i="2" s="1"/>
  <c r="F223" i="2"/>
  <c r="G223" i="2" s="1"/>
  <c r="E233" i="2"/>
  <c r="F233" i="2" s="1"/>
  <c r="G233" i="2" s="1"/>
  <c r="G228" i="1"/>
  <c r="H228" i="1" s="1"/>
  <c r="F225" i="2"/>
  <c r="G225" i="2" s="1"/>
  <c r="E235" i="2"/>
  <c r="F235" i="2" s="1"/>
  <c r="G235" i="2" s="1"/>
  <c r="F226" i="2"/>
  <c r="G226" i="2" s="1"/>
  <c r="E236" i="2"/>
  <c r="F236" i="2" s="1"/>
  <c r="G236" i="2" s="1"/>
  <c r="F227" i="2"/>
  <c r="G227" i="2" s="1"/>
  <c r="E237" i="2"/>
  <c r="F237" i="2" s="1"/>
  <c r="G237" i="2" s="1"/>
  <c r="F228" i="2"/>
  <c r="G228" i="2" s="1"/>
  <c r="E238" i="2"/>
  <c r="F238" i="2" s="1"/>
  <c r="G238" i="2" s="1"/>
  <c r="F222" i="2"/>
  <c r="G222" i="2" s="1"/>
  <c r="E232" i="2"/>
  <c r="F232" i="2" s="1"/>
  <c r="G232" i="2" s="1"/>
  <c r="F224" i="2"/>
  <c r="G224" i="2" s="1"/>
  <c r="E234" i="2"/>
  <c r="F234" i="2" s="1"/>
  <c r="G234" i="2" s="1"/>
  <c r="I223" i="1"/>
  <c r="J223" i="1"/>
  <c r="I224" i="1"/>
  <c r="J224" i="1"/>
  <c r="I225" i="1"/>
  <c r="J225" i="1"/>
  <c r="J226" i="1"/>
  <c r="I226" i="1"/>
  <c r="J221" i="1"/>
  <c r="I221" i="1"/>
  <c r="I222" i="1"/>
  <c r="J222" i="1"/>
  <c r="G226" i="1"/>
  <c r="H226" i="1" s="1"/>
  <c r="G225" i="1"/>
  <c r="H225" i="1" s="1"/>
  <c r="G166" i="1"/>
  <c r="H166" i="1" s="1"/>
  <c r="G29" i="1"/>
  <c r="H29" i="1" s="1"/>
  <c r="G82" i="1"/>
  <c r="H82" i="1" s="1"/>
  <c r="G165" i="1"/>
  <c r="H165" i="1" s="1"/>
  <c r="G164" i="1"/>
  <c r="H164" i="1" s="1"/>
  <c r="G163" i="1"/>
  <c r="H163" i="1" s="1"/>
  <c r="G159" i="1"/>
  <c r="H159" i="1" s="1"/>
  <c r="G160" i="1"/>
  <c r="H160" i="1" s="1"/>
  <c r="G161" i="1"/>
  <c r="H161" i="1" s="1"/>
  <c r="G81" i="1"/>
  <c r="H81" i="1" s="1"/>
  <c r="G83" i="1"/>
  <c r="H83" i="1" s="1"/>
  <c r="G8" i="1"/>
  <c r="H8" i="1" s="1"/>
  <c r="G13" i="1"/>
  <c r="H13" i="1" s="1"/>
  <c r="G17" i="1"/>
  <c r="H17" i="1" s="1"/>
  <c r="G22" i="1"/>
  <c r="H22" i="1" s="1"/>
  <c r="G24" i="1"/>
  <c r="H24" i="1" s="1"/>
  <c r="G27" i="1"/>
  <c r="H27" i="1" s="1"/>
  <c r="G28" i="1"/>
  <c r="H28" i="1" s="1"/>
  <c r="G32" i="1"/>
  <c r="H32" i="1" s="1"/>
  <c r="G37" i="1"/>
  <c r="H37" i="1" s="1"/>
  <c r="G41" i="1"/>
  <c r="H41" i="1" s="1"/>
  <c r="G46" i="1"/>
  <c r="H46" i="1" s="1"/>
  <c r="G51" i="1"/>
  <c r="H51" i="1" s="1"/>
  <c r="G56" i="1"/>
  <c r="H56" i="1" s="1"/>
  <c r="G61" i="1"/>
  <c r="H61" i="1" s="1"/>
  <c r="G65" i="1"/>
  <c r="H65" i="1" s="1"/>
  <c r="G66" i="1"/>
  <c r="H66" i="1" s="1"/>
  <c r="G67" i="1"/>
  <c r="H67" i="1" s="1"/>
  <c r="G71" i="1"/>
  <c r="H71" i="1" s="1"/>
  <c r="G76" i="1"/>
  <c r="H76" i="1" s="1"/>
  <c r="G80" i="1"/>
  <c r="H80" i="1" s="1"/>
  <c r="G85" i="1"/>
  <c r="H85" i="1" s="1"/>
  <c r="G90" i="1"/>
  <c r="H90" i="1" s="1"/>
  <c r="G109" i="1"/>
  <c r="H109" i="1" s="1"/>
  <c r="G111" i="1"/>
  <c r="H111" i="1" s="1"/>
  <c r="G114" i="1"/>
  <c r="H114" i="1" s="1"/>
  <c r="G119" i="1"/>
  <c r="H119" i="1" s="1"/>
  <c r="G121" i="1"/>
  <c r="H121" i="1" s="1"/>
  <c r="G123" i="1"/>
  <c r="H123" i="1" s="1"/>
  <c r="G128" i="1"/>
  <c r="H128" i="1" s="1"/>
  <c r="G132" i="1"/>
  <c r="H132" i="1" s="1"/>
  <c r="G147" i="1"/>
  <c r="H147" i="1" s="1"/>
  <c r="G152" i="1"/>
  <c r="H152" i="1" s="1"/>
  <c r="G157" i="1"/>
  <c r="H157" i="1" s="1"/>
  <c r="G158" i="1"/>
  <c r="H158" i="1" s="1"/>
  <c r="G162" i="1"/>
  <c r="H162" i="1" s="1"/>
  <c r="G167" i="1"/>
  <c r="H167" i="1" s="1"/>
  <c r="G172" i="1"/>
  <c r="H172" i="1" s="1"/>
  <c r="G201" i="1"/>
  <c r="H201" i="1" s="1"/>
  <c r="G202" i="1"/>
  <c r="H202" i="1" s="1"/>
  <c r="G206" i="1"/>
  <c r="H206" i="1" s="1"/>
  <c r="G216" i="1"/>
  <c r="H216" i="1" s="1"/>
  <c r="G221" i="1"/>
  <c r="H221" i="1" s="1"/>
  <c r="G222" i="1"/>
  <c r="H222" i="1" s="1"/>
  <c r="G223" i="1"/>
  <c r="H223" i="1" s="1"/>
  <c r="G224" i="1"/>
  <c r="H224" i="1" s="1"/>
  <c r="H2" i="1"/>
  <c r="A95" i="1"/>
  <c r="A100" i="1" s="1"/>
  <c r="A105" i="1" s="1"/>
  <c r="A109" i="1" s="1"/>
  <c r="A114" i="1" s="1"/>
  <c r="A119" i="1" s="1"/>
  <c r="A123" i="1" s="1"/>
  <c r="A128" i="1" s="1"/>
  <c r="A132" i="1" s="1"/>
  <c r="A137" i="1" s="1"/>
  <c r="A142" i="1" s="1"/>
  <c r="A147" i="1" s="1"/>
  <c r="A152" i="1" s="1"/>
  <c r="A157" i="1" s="1"/>
  <c r="A162" i="1" s="1"/>
  <c r="A167" i="1" s="1"/>
  <c r="A172" i="1" s="1"/>
  <c r="A176" i="1" s="1"/>
  <c r="A181" i="1" s="1"/>
  <c r="A186" i="1" s="1"/>
  <c r="A191" i="1" s="1"/>
  <c r="A196" i="1" s="1"/>
  <c r="A201" i="1" s="1"/>
  <c r="A206" i="1" s="1"/>
  <c r="A211" i="1" s="1"/>
  <c r="A216" i="1" s="1"/>
  <c r="A221" i="1" s="1"/>
  <c r="A226" i="1" s="1"/>
  <c r="I228" i="1" l="1"/>
  <c r="J228" i="1"/>
  <c r="G227" i="1"/>
  <c r="H227" i="1" s="1"/>
  <c r="J227" i="1"/>
  <c r="I227" i="1"/>
</calcChain>
</file>

<file path=xl/sharedStrings.xml><?xml version="1.0" encoding="utf-8"?>
<sst xmlns="http://schemas.openxmlformats.org/spreadsheetml/2006/main" count="22" uniqueCount="18">
  <si>
    <t>Fed balance sheet $tn</t>
  </si>
  <si>
    <t>net liquidity</t>
  </si>
  <si>
    <t>spx price</t>
  </si>
  <si>
    <t>fair value</t>
  </si>
  <si>
    <t>price value diff</t>
  </si>
  <si>
    <t>diff as % of fair value</t>
  </si>
  <si>
    <t>NET LIQUIDITY = FED BALANCE SHEET - TGA - RRP</t>
  </si>
  <si>
    <t>fed balance sheet =</t>
  </si>
  <si>
    <t>https://fred.stlouisfed.org/series/WALCL</t>
  </si>
  <si>
    <t>tga =</t>
  </si>
  <si>
    <t>https://fsapps.fiscal.treasury.gov/dts/issues/2023/1?sortOrder=desc#FY2023</t>
  </si>
  <si>
    <t xml:space="preserve">rrp = </t>
  </si>
  <si>
    <t>https://fred.stlouisfed.org/series/RRPONTSYD</t>
  </si>
  <si>
    <t>BUY PRICE</t>
  </si>
  <si>
    <t>SELL PRICE</t>
  </si>
  <si>
    <t>f_wb</t>
  </si>
  <si>
    <t>net liquidity ($tn)</t>
  </si>
  <si>
    <t>spx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</si>
</sst>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7" formatCode="0.000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ABB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3" fillId="4" borderId="0" xfId="1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AB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829654815875288E-2"/>
                  <c:y val="-4.7809816455869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Sheet1!$B$2:$B$274</c:f>
              <c:numCache>
                <c:formatCode>0.000</c:formatCode>
                <c:ptCount val="273"/>
                <c:pt idx="0">
                  <c:v>7.0264799999999994</c:v>
                </c:pt>
                <c:pt idx="1">
                  <c:v>6.8506200000000002</c:v>
                </c:pt>
                <c:pt idx="2">
                  <c:v>6.8467500000000001</c:v>
                </c:pt>
                <c:pt idx="3">
                  <c:v>6.8467000000000002</c:v>
                </c:pt>
                <c:pt idx="4">
                  <c:v>6.7770000000000001</c:v>
                </c:pt>
                <c:pt idx="5">
                  <c:v>6.7735000000000003</c:v>
                </c:pt>
                <c:pt idx="6">
                  <c:v>6.7718299999999996</c:v>
                </c:pt>
                <c:pt idx="7">
                  <c:v>6.8955000000000002</c:v>
                </c:pt>
                <c:pt idx="8">
                  <c:v>6.8204099999999999</c:v>
                </c:pt>
                <c:pt idx="9">
                  <c:v>6.7950600000000003</c:v>
                </c:pt>
                <c:pt idx="10">
                  <c:v>6.7686700000000002</c:v>
                </c:pt>
                <c:pt idx="11">
                  <c:v>6.7688600000000001</c:v>
                </c:pt>
                <c:pt idx="12">
                  <c:v>6.7439499999999999</c:v>
                </c:pt>
                <c:pt idx="13">
                  <c:v>6.6618599999999999</c:v>
                </c:pt>
                <c:pt idx="14">
                  <c:v>6.7482600000000001</c:v>
                </c:pt>
                <c:pt idx="15">
                  <c:v>6.7</c:v>
                </c:pt>
                <c:pt idx="16">
                  <c:v>6.6246599999999995</c:v>
                </c:pt>
                <c:pt idx="17">
                  <c:v>6.6087400000000001</c:v>
                </c:pt>
                <c:pt idx="18">
                  <c:v>6.5605900000000004</c:v>
                </c:pt>
                <c:pt idx="19">
                  <c:v>6.6548999999999996</c:v>
                </c:pt>
                <c:pt idx="20">
                  <c:v>6.6486299999999998</c:v>
                </c:pt>
                <c:pt idx="21">
                  <c:v>6.6005200000000004</c:v>
                </c:pt>
                <c:pt idx="22">
                  <c:v>6.6369699999999998</c:v>
                </c:pt>
                <c:pt idx="23">
                  <c:v>6.6038699999999997</c:v>
                </c:pt>
                <c:pt idx="24">
                  <c:v>6.5632999999999999</c:v>
                </c:pt>
                <c:pt idx="25">
                  <c:v>6.5335299999999998</c:v>
                </c:pt>
                <c:pt idx="26">
                  <c:v>6.5376099999999999</c:v>
                </c:pt>
                <c:pt idx="27">
                  <c:v>6.5225499999999998</c:v>
                </c:pt>
                <c:pt idx="28">
                  <c:v>6.5456000000000003</c:v>
                </c:pt>
                <c:pt idx="29">
                  <c:v>6.5112800000000002</c:v>
                </c:pt>
                <c:pt idx="30">
                  <c:v>6.5068900000000003</c:v>
                </c:pt>
                <c:pt idx="31">
                  <c:v>6.5216499999999993</c:v>
                </c:pt>
                <c:pt idx="32">
                  <c:v>6.5648400000000002</c:v>
                </c:pt>
                <c:pt idx="33">
                  <c:v>6.5701800000000006</c:v>
                </c:pt>
                <c:pt idx="34">
                  <c:v>6.5288500000000003</c:v>
                </c:pt>
                <c:pt idx="35">
                  <c:v>6.5288500000000003</c:v>
                </c:pt>
                <c:pt idx="36">
                  <c:v>6.5483000000000002</c:v>
                </c:pt>
                <c:pt idx="37">
                  <c:v>6.55457</c:v>
                </c:pt>
                <c:pt idx="38">
                  <c:v>6.5307500000000003</c:v>
                </c:pt>
                <c:pt idx="39">
                  <c:v>6.5519999999999996</c:v>
                </c:pt>
                <c:pt idx="40">
                  <c:v>6.4941000000000004</c:v>
                </c:pt>
                <c:pt idx="41">
                  <c:v>6.6029200000000001</c:v>
                </c:pt>
                <c:pt idx="42">
                  <c:v>6.6844399999999995</c:v>
                </c:pt>
                <c:pt idx="43">
                  <c:v>6.67089</c:v>
                </c:pt>
                <c:pt idx="44">
                  <c:v>6.67089</c:v>
                </c:pt>
                <c:pt idx="45">
                  <c:v>6.6785699999999997</c:v>
                </c:pt>
                <c:pt idx="46">
                  <c:v>6.6849699999999999</c:v>
                </c:pt>
                <c:pt idx="47">
                  <c:v>6.7599099999999996</c:v>
                </c:pt>
                <c:pt idx="48">
                  <c:v>6.7849899999999996</c:v>
                </c:pt>
                <c:pt idx="49">
                  <c:v>6.7849899999999996</c:v>
                </c:pt>
                <c:pt idx="50">
                  <c:v>6.7229299999999999</c:v>
                </c:pt>
                <c:pt idx="51">
                  <c:v>6.7323399999999998</c:v>
                </c:pt>
                <c:pt idx="52">
                  <c:v>6.8109599999999997</c:v>
                </c:pt>
                <c:pt idx="53">
                  <c:v>6.75814</c:v>
                </c:pt>
                <c:pt idx="54">
                  <c:v>6.75814</c:v>
                </c:pt>
                <c:pt idx="55">
                  <c:v>6.7110600000000007</c:v>
                </c:pt>
                <c:pt idx="56">
                  <c:v>6.6728000000000005</c:v>
                </c:pt>
                <c:pt idx="57">
                  <c:v>6.6149399999999998</c:v>
                </c:pt>
                <c:pt idx="58">
                  <c:v>6.6029999999999998</c:v>
                </c:pt>
                <c:pt idx="59">
                  <c:v>6.5649899999999999</c:v>
                </c:pt>
                <c:pt idx="60">
                  <c:v>6.5515299999999996</c:v>
                </c:pt>
                <c:pt idx="61">
                  <c:v>6.6783799999999998</c:v>
                </c:pt>
                <c:pt idx="62">
                  <c:v>6.7217000000000002</c:v>
                </c:pt>
                <c:pt idx="63">
                  <c:v>6.6840000000000002</c:v>
                </c:pt>
                <c:pt idx="64">
                  <c:v>6.6474399999999996</c:v>
                </c:pt>
                <c:pt idx="65">
                  <c:v>6.6474399999999996</c:v>
                </c:pt>
                <c:pt idx="66">
                  <c:v>6.5083799999999998</c:v>
                </c:pt>
                <c:pt idx="67">
                  <c:v>6.6195600000000008</c:v>
                </c:pt>
                <c:pt idx="68">
                  <c:v>6.6767799999999999</c:v>
                </c:pt>
                <c:pt idx="69">
                  <c:v>6.6766800000000002</c:v>
                </c:pt>
                <c:pt idx="70">
                  <c:v>6.6639399999999993</c:v>
                </c:pt>
                <c:pt idx="71">
                  <c:v>6.6575800000000003</c:v>
                </c:pt>
                <c:pt idx="72">
                  <c:v>6.6441499999999998</c:v>
                </c:pt>
                <c:pt idx="73">
                  <c:v>6.6338999999999997</c:v>
                </c:pt>
                <c:pt idx="74">
                  <c:v>6.66282</c:v>
                </c:pt>
                <c:pt idx="75">
                  <c:v>6.6048200000000001</c:v>
                </c:pt>
                <c:pt idx="76">
                  <c:v>6.7150200000000009</c:v>
                </c:pt>
                <c:pt idx="77">
                  <c:v>6.6486400000000003</c:v>
                </c:pt>
                <c:pt idx="78">
                  <c:v>6.6486400000000003</c:v>
                </c:pt>
                <c:pt idx="79">
                  <c:v>6.3063400000000005</c:v>
                </c:pt>
                <c:pt idx="80">
                  <c:v>6.2719399999999998</c:v>
                </c:pt>
                <c:pt idx="81">
                  <c:v>6.1936299999999997</c:v>
                </c:pt>
                <c:pt idx="82">
                  <c:v>6.2160000000000002</c:v>
                </c:pt>
                <c:pt idx="83">
                  <c:v>6.2380000000000004</c:v>
                </c:pt>
                <c:pt idx="84">
                  <c:v>6.1630399999999996</c:v>
                </c:pt>
                <c:pt idx="85">
                  <c:v>6.1633599999999999</c:v>
                </c:pt>
                <c:pt idx="86">
                  <c:v>6.0784599999999998</c:v>
                </c:pt>
                <c:pt idx="87">
                  <c:v>6.2196600000000002</c:v>
                </c:pt>
                <c:pt idx="88">
                  <c:v>6.2196600000000002</c:v>
                </c:pt>
                <c:pt idx="89">
                  <c:v>6.1690500000000004</c:v>
                </c:pt>
                <c:pt idx="90">
                  <c:v>6.1307999999999998</c:v>
                </c:pt>
                <c:pt idx="91">
                  <c:v>6.13436</c:v>
                </c:pt>
                <c:pt idx="92">
                  <c:v>6.13028</c:v>
                </c:pt>
                <c:pt idx="93">
                  <c:v>6.1128200000000001</c:v>
                </c:pt>
                <c:pt idx="94">
                  <c:v>6.1241199999999996</c:v>
                </c:pt>
                <c:pt idx="95">
                  <c:v>6.1226099999999999</c:v>
                </c:pt>
                <c:pt idx="96">
                  <c:v>6.1829200000000002</c:v>
                </c:pt>
                <c:pt idx="97">
                  <c:v>6.2280600000000002</c:v>
                </c:pt>
                <c:pt idx="98">
                  <c:v>6.1499499999999996</c:v>
                </c:pt>
                <c:pt idx="99">
                  <c:v>6.0812499999999998</c:v>
                </c:pt>
                <c:pt idx="100">
                  <c:v>6.0981699999999996</c:v>
                </c:pt>
                <c:pt idx="101">
                  <c:v>6.1327299999999996</c:v>
                </c:pt>
                <c:pt idx="102">
                  <c:v>6.0789</c:v>
                </c:pt>
                <c:pt idx="103">
                  <c:v>6.0789</c:v>
                </c:pt>
                <c:pt idx="104">
                  <c:v>6.0998400000000004</c:v>
                </c:pt>
                <c:pt idx="105">
                  <c:v>6.10487</c:v>
                </c:pt>
                <c:pt idx="106">
                  <c:v>6.1449199999999999</c:v>
                </c:pt>
                <c:pt idx="107">
                  <c:v>6.10487</c:v>
                </c:pt>
                <c:pt idx="108">
                  <c:v>6.0958000000000006</c:v>
                </c:pt>
                <c:pt idx="109">
                  <c:v>6.1492399999999998</c:v>
                </c:pt>
                <c:pt idx="110">
                  <c:v>6.1262600000000003</c:v>
                </c:pt>
                <c:pt idx="111">
                  <c:v>6.1431800000000001</c:v>
                </c:pt>
                <c:pt idx="112">
                  <c:v>6.0991</c:v>
                </c:pt>
                <c:pt idx="113">
                  <c:v>6.0755400000000002</c:v>
                </c:pt>
                <c:pt idx="114">
                  <c:v>6.0920399999999999</c:v>
                </c:pt>
                <c:pt idx="115">
                  <c:v>6.1243400000000001</c:v>
                </c:pt>
                <c:pt idx="116">
                  <c:v>6.085</c:v>
                </c:pt>
                <c:pt idx="117">
                  <c:v>6.0782400000000001</c:v>
                </c:pt>
                <c:pt idx="118">
                  <c:v>6.0407000000000002</c:v>
                </c:pt>
                <c:pt idx="119">
                  <c:v>6.1082999999999998</c:v>
                </c:pt>
                <c:pt idx="120">
                  <c:v>5.9841000000000006</c:v>
                </c:pt>
                <c:pt idx="121">
                  <c:v>5.9820000000000002</c:v>
                </c:pt>
                <c:pt idx="122">
                  <c:v>5.91716</c:v>
                </c:pt>
                <c:pt idx="123">
                  <c:v>5.9038500000000003</c:v>
                </c:pt>
                <c:pt idx="124">
                  <c:v>6.0182200000000003</c:v>
                </c:pt>
                <c:pt idx="125">
                  <c:v>6.0198999999999998</c:v>
                </c:pt>
                <c:pt idx="126">
                  <c:v>6.1175200000000007</c:v>
                </c:pt>
                <c:pt idx="127">
                  <c:v>5.9293399999999998</c:v>
                </c:pt>
                <c:pt idx="128">
                  <c:v>5.8239700000000001</c:v>
                </c:pt>
                <c:pt idx="129">
                  <c:v>5.9640600000000008</c:v>
                </c:pt>
                <c:pt idx="130">
                  <c:v>5.96</c:v>
                </c:pt>
                <c:pt idx="131">
                  <c:v>6.0343400000000003</c:v>
                </c:pt>
                <c:pt idx="132">
                  <c:v>6.0314499999999995</c:v>
                </c:pt>
                <c:pt idx="133">
                  <c:v>6.0808900000000001</c:v>
                </c:pt>
                <c:pt idx="134">
                  <c:v>6.0694900000000001</c:v>
                </c:pt>
                <c:pt idx="135">
                  <c:v>6.0799300000000001</c:v>
                </c:pt>
                <c:pt idx="136">
                  <c:v>6.0974399999999997</c:v>
                </c:pt>
                <c:pt idx="137">
                  <c:v>6.0700099999999999</c:v>
                </c:pt>
                <c:pt idx="138">
                  <c:v>6.1468500000000006</c:v>
                </c:pt>
                <c:pt idx="139">
                  <c:v>6.0986599999999997</c:v>
                </c:pt>
                <c:pt idx="140">
                  <c:v>6.0553900000000001</c:v>
                </c:pt>
                <c:pt idx="141">
                  <c:v>6.0226499999999996</c:v>
                </c:pt>
                <c:pt idx="142">
                  <c:v>6.0111099999999995</c:v>
                </c:pt>
                <c:pt idx="143">
                  <c:v>6.0762200000000002</c:v>
                </c:pt>
                <c:pt idx="144">
                  <c:v>6.1175200000000007</c:v>
                </c:pt>
                <c:pt idx="145">
                  <c:v>6.1038699999999997</c:v>
                </c:pt>
                <c:pt idx="146">
                  <c:v>6.0638699999999996</c:v>
                </c:pt>
                <c:pt idx="147">
                  <c:v>6.0346099999999998</c:v>
                </c:pt>
                <c:pt idx="148">
                  <c:v>6.0346000000000002</c:v>
                </c:pt>
                <c:pt idx="149">
                  <c:v>6.1088500000000003</c:v>
                </c:pt>
                <c:pt idx="150">
                  <c:v>6.1829700000000001</c:v>
                </c:pt>
                <c:pt idx="151">
                  <c:v>6.1060100000000004</c:v>
                </c:pt>
                <c:pt idx="152">
                  <c:v>6.1165000000000003</c:v>
                </c:pt>
                <c:pt idx="153">
                  <c:v>6.1252899999999997</c:v>
                </c:pt>
                <c:pt idx="154">
                  <c:v>6.1300799999999995</c:v>
                </c:pt>
                <c:pt idx="155">
                  <c:v>6.1300799999999995</c:v>
                </c:pt>
                <c:pt idx="156">
                  <c:v>6.1325399999999997</c:v>
                </c:pt>
                <c:pt idx="157">
                  <c:v>6.1187500000000004</c:v>
                </c:pt>
                <c:pt idx="158">
                  <c:v>6.11897</c:v>
                </c:pt>
                <c:pt idx="159">
                  <c:v>6.1548699999999998</c:v>
                </c:pt>
                <c:pt idx="160">
                  <c:v>6.1878900000000003</c:v>
                </c:pt>
                <c:pt idx="161">
                  <c:v>6.0903</c:v>
                </c:pt>
                <c:pt idx="162">
                  <c:v>6.09232</c:v>
                </c:pt>
                <c:pt idx="163">
                  <c:v>6.0975400000000004</c:v>
                </c:pt>
                <c:pt idx="164">
                  <c:v>6.0848199999999997</c:v>
                </c:pt>
                <c:pt idx="165">
                  <c:v>6.0558500000000004</c:v>
                </c:pt>
                <c:pt idx="166">
                  <c:v>6.0592299999999994</c:v>
                </c:pt>
                <c:pt idx="167">
                  <c:v>6.1333299999999999</c:v>
                </c:pt>
                <c:pt idx="168">
                  <c:v>6.0889499999999996</c:v>
                </c:pt>
                <c:pt idx="169">
                  <c:v>6.0461400000000003</c:v>
                </c:pt>
                <c:pt idx="170">
                  <c:v>6.0521599999999998</c:v>
                </c:pt>
                <c:pt idx="171">
                  <c:v>5.9479899999999999</c:v>
                </c:pt>
                <c:pt idx="172">
                  <c:v>5.9830299999999994</c:v>
                </c:pt>
                <c:pt idx="173">
                  <c:v>6.05382</c:v>
                </c:pt>
                <c:pt idx="174">
                  <c:v>6.0228700000000002</c:v>
                </c:pt>
                <c:pt idx="175">
                  <c:v>6.0258199999999995</c:v>
                </c:pt>
                <c:pt idx="176">
                  <c:v>6.0290100000000004</c:v>
                </c:pt>
                <c:pt idx="177">
                  <c:v>6.0308999999999999</c:v>
                </c:pt>
                <c:pt idx="178">
                  <c:v>6.0188600000000001</c:v>
                </c:pt>
                <c:pt idx="179">
                  <c:v>6.0177399999999999</c:v>
                </c:pt>
                <c:pt idx="180">
                  <c:v>6.00725</c:v>
                </c:pt>
                <c:pt idx="181">
                  <c:v>6.03857</c:v>
                </c:pt>
                <c:pt idx="182">
                  <c:v>5.9684699999999999</c:v>
                </c:pt>
                <c:pt idx="183">
                  <c:v>5.92225</c:v>
                </c:pt>
                <c:pt idx="184">
                  <c:v>5.88889</c:v>
                </c:pt>
                <c:pt idx="185">
                  <c:v>5.8050800000000002</c:v>
                </c:pt>
                <c:pt idx="186">
                  <c:v>5.76729</c:v>
                </c:pt>
                <c:pt idx="187">
                  <c:v>5.81541</c:v>
                </c:pt>
                <c:pt idx="188">
                  <c:v>5.8200699999999994</c:v>
                </c:pt>
                <c:pt idx="189">
                  <c:v>5.8737700000000004</c:v>
                </c:pt>
                <c:pt idx="190">
                  <c:v>5.7448300000000003</c:v>
                </c:pt>
                <c:pt idx="191">
                  <c:v>5.7618799999999997</c:v>
                </c:pt>
                <c:pt idx="192">
                  <c:v>5.7110200000000004</c:v>
                </c:pt>
                <c:pt idx="193">
                  <c:v>5.9070499999999999</c:v>
                </c:pt>
                <c:pt idx="194">
                  <c:v>5.93058</c:v>
                </c:pt>
                <c:pt idx="195">
                  <c:v>5.9103999999999992</c:v>
                </c:pt>
                <c:pt idx="196">
                  <c:v>5.9041199999999998</c:v>
                </c:pt>
                <c:pt idx="197">
                  <c:v>5.9041000000000006</c:v>
                </c:pt>
                <c:pt idx="198">
                  <c:v>5.9119999999999999</c:v>
                </c:pt>
                <c:pt idx="199">
                  <c:v>5.9202500000000002</c:v>
                </c:pt>
                <c:pt idx="200">
                  <c:v>5.8969799999999992</c:v>
                </c:pt>
                <c:pt idx="201">
                  <c:v>5.8970000000000002</c:v>
                </c:pt>
                <c:pt idx="202">
                  <c:v>5.9586300000000003</c:v>
                </c:pt>
                <c:pt idx="203">
                  <c:v>6.0116899999999998</c:v>
                </c:pt>
                <c:pt idx="204">
                  <c:v>5.8809300000000002</c:v>
                </c:pt>
                <c:pt idx="205">
                  <c:v>5.8468599999999995</c:v>
                </c:pt>
                <c:pt idx="206">
                  <c:v>5.8692399999999996</c:v>
                </c:pt>
                <c:pt idx="207">
                  <c:v>5.8426200000000001</c:v>
                </c:pt>
                <c:pt idx="208">
                  <c:v>5.8772900000000003</c:v>
                </c:pt>
                <c:pt idx="209">
                  <c:v>5.9115200000000003</c:v>
                </c:pt>
                <c:pt idx="210">
                  <c:v>5.8767500000000004</c:v>
                </c:pt>
                <c:pt idx="211">
                  <c:v>5.9342799999999993</c:v>
                </c:pt>
                <c:pt idx="212">
                  <c:v>5.9144399999999999</c:v>
                </c:pt>
                <c:pt idx="213">
                  <c:v>5.8259999999999996</c:v>
                </c:pt>
                <c:pt idx="214">
                  <c:v>5.9261099999999995</c:v>
                </c:pt>
                <c:pt idx="215">
                  <c:v>5.8959999999999999</c:v>
                </c:pt>
                <c:pt idx="216">
                  <c:v>5.9049899999999997</c:v>
                </c:pt>
                <c:pt idx="217">
                  <c:v>5.9211499999999999</c:v>
                </c:pt>
                <c:pt idx="218">
                  <c:v>5.9108599999999996</c:v>
                </c:pt>
                <c:pt idx="219">
                  <c:v>5.8484560000000005</c:v>
                </c:pt>
                <c:pt idx="220">
                  <c:v>5.9135209999999994</c:v>
                </c:pt>
                <c:pt idx="221">
                  <c:v>5.9505210000000002</c:v>
                </c:pt>
                <c:pt idx="222">
                  <c:v>5.9505210000000002</c:v>
                </c:pt>
                <c:pt idx="223">
                  <c:v>5.9335209999999998</c:v>
                </c:pt>
                <c:pt idx="224">
                  <c:v>6.0115210000000001</c:v>
                </c:pt>
                <c:pt idx="225">
                  <c:v>5.9139999999999997</c:v>
                </c:pt>
                <c:pt idx="226">
                  <c:v>6.0149999999999997</c:v>
                </c:pt>
                <c:pt idx="227">
                  <c:v>6.0220000000000002</c:v>
                </c:pt>
                <c:pt idx="228">
                  <c:v>6.016</c:v>
                </c:pt>
                <c:pt idx="229">
                  <c:v>6.0430000000000001</c:v>
                </c:pt>
                <c:pt idx="230">
                  <c:v>6.0730000000000004</c:v>
                </c:pt>
                <c:pt idx="231">
                  <c:v>6.08</c:v>
                </c:pt>
                <c:pt idx="232">
                  <c:v>6.0490000000000004</c:v>
                </c:pt>
                <c:pt idx="233">
                  <c:v>6.0510000000000002</c:v>
                </c:pt>
                <c:pt idx="234">
                  <c:v>5.9720000000000004</c:v>
                </c:pt>
                <c:pt idx="235">
                  <c:v>6.077</c:v>
                </c:pt>
                <c:pt idx="236">
                  <c:v>6.0389999999999997</c:v>
                </c:pt>
                <c:pt idx="237">
                  <c:v>6.05</c:v>
                </c:pt>
                <c:pt idx="238">
                  <c:v>6.0629999999999997</c:v>
                </c:pt>
                <c:pt idx="239">
                  <c:v>6.02</c:v>
                </c:pt>
                <c:pt idx="240">
                  <c:v>6.048</c:v>
                </c:pt>
                <c:pt idx="241">
                  <c:v>6.0780000000000003</c:v>
                </c:pt>
                <c:pt idx="242">
                  <c:v>6.0529999999999999</c:v>
                </c:pt>
                <c:pt idx="243">
                  <c:v>6.0579999999999998</c:v>
                </c:pt>
                <c:pt idx="244">
                  <c:v>6.048</c:v>
                </c:pt>
                <c:pt idx="245">
                  <c:v>6.0110000000000001</c:v>
                </c:pt>
                <c:pt idx="246">
                  <c:v>5.9889999999999999</c:v>
                </c:pt>
                <c:pt idx="247">
                  <c:v>5.9740000000000002</c:v>
                </c:pt>
                <c:pt idx="248">
                  <c:v>5.9740000000000002</c:v>
                </c:pt>
                <c:pt idx="249">
                  <c:v>5.923</c:v>
                </c:pt>
                <c:pt idx="250">
                  <c:v>5.9109999999999996</c:v>
                </c:pt>
                <c:pt idx="251">
                  <c:v>5.9169999999999998</c:v>
                </c:pt>
                <c:pt idx="252">
                  <c:v>5.9119999999999999</c:v>
                </c:pt>
                <c:pt idx="253">
                  <c:v>5.8479999999999999</c:v>
                </c:pt>
                <c:pt idx="254">
                  <c:v>5.83</c:v>
                </c:pt>
                <c:pt idx="255">
                  <c:v>5.55</c:v>
                </c:pt>
                <c:pt idx="256">
                  <c:v>5.976</c:v>
                </c:pt>
                <c:pt idx="257">
                  <c:v>5.8970000000000002</c:v>
                </c:pt>
                <c:pt idx="258">
                  <c:v>5.8849999999999998</c:v>
                </c:pt>
                <c:pt idx="259">
                  <c:v>5.923</c:v>
                </c:pt>
                <c:pt idx="260">
                  <c:v>5.9320000000000004</c:v>
                </c:pt>
                <c:pt idx="261">
                  <c:v>5.9459999999999997</c:v>
                </c:pt>
                <c:pt idx="262">
                  <c:v>5.9619999999999997</c:v>
                </c:pt>
                <c:pt idx="263">
                  <c:v>5.9939999999999998</c:v>
                </c:pt>
                <c:pt idx="264">
                  <c:v>6.0049999999999999</c:v>
                </c:pt>
                <c:pt idx="265">
                  <c:v>6.0149999999999997</c:v>
                </c:pt>
                <c:pt idx="266">
                  <c:v>5.9790000000000001</c:v>
                </c:pt>
                <c:pt idx="267">
                  <c:v>5.923</c:v>
                </c:pt>
                <c:pt idx="268">
                  <c:v>5.9429999999999996</c:v>
                </c:pt>
                <c:pt idx="269">
                  <c:v>5.883</c:v>
                </c:pt>
                <c:pt idx="270">
                  <c:v>5.8620000000000001</c:v>
                </c:pt>
                <c:pt idx="271">
                  <c:v>5.8659999999999997</c:v>
                </c:pt>
                <c:pt idx="272">
                  <c:v>5.8979999999999997</c:v>
                </c:pt>
              </c:numCache>
            </c:numRef>
          </c:xVal>
          <c:yVal>
            <c:numRef>
              <c:f>Sheet1!$C$2:$C$274</c:f>
              <c:numCache>
                <c:formatCode>0.000</c:formatCode>
                <c:ptCount val="273"/>
                <c:pt idx="0">
                  <c:v>4791.18</c:v>
                </c:pt>
                <c:pt idx="1">
                  <c:v>4786.34</c:v>
                </c:pt>
                <c:pt idx="2">
                  <c:v>4793.05</c:v>
                </c:pt>
                <c:pt idx="3">
                  <c:v>4784.1000000000004</c:v>
                </c:pt>
                <c:pt idx="4">
                  <c:v>4772.8</c:v>
                </c:pt>
                <c:pt idx="5">
                  <c:v>4795.7</c:v>
                </c:pt>
                <c:pt idx="6">
                  <c:v>4784.25</c:v>
                </c:pt>
                <c:pt idx="7">
                  <c:v>4703.5</c:v>
                </c:pt>
                <c:pt idx="8">
                  <c:v>4696.04</c:v>
                </c:pt>
                <c:pt idx="9">
                  <c:v>4677.04</c:v>
                </c:pt>
                <c:pt idx="10">
                  <c:v>4670.28</c:v>
                </c:pt>
                <c:pt idx="11">
                  <c:v>4705</c:v>
                </c:pt>
                <c:pt idx="12">
                  <c:v>4726.3599999999997</c:v>
                </c:pt>
                <c:pt idx="13">
                  <c:v>4659.0200000000004</c:v>
                </c:pt>
                <c:pt idx="14">
                  <c:v>4662.84</c:v>
                </c:pt>
                <c:pt idx="15">
                  <c:v>4571.25</c:v>
                </c:pt>
                <c:pt idx="16">
                  <c:v>4532.7700000000004</c:v>
                </c:pt>
                <c:pt idx="17">
                  <c:v>4482.74</c:v>
                </c:pt>
                <c:pt idx="18">
                  <c:v>4397.95</c:v>
                </c:pt>
                <c:pt idx="19">
                  <c:v>4410.1400000000003</c:v>
                </c:pt>
                <c:pt idx="20">
                  <c:v>4349</c:v>
                </c:pt>
                <c:pt idx="21">
                  <c:v>4349.92</c:v>
                </c:pt>
                <c:pt idx="22">
                  <c:v>4326.5</c:v>
                </c:pt>
                <c:pt idx="23">
                  <c:v>4431.8599999999997</c:v>
                </c:pt>
                <c:pt idx="24">
                  <c:v>4515.54</c:v>
                </c:pt>
                <c:pt idx="25">
                  <c:v>4535</c:v>
                </c:pt>
                <c:pt idx="26">
                  <c:v>4589.37</c:v>
                </c:pt>
                <c:pt idx="27">
                  <c:v>4477.43</c:v>
                </c:pt>
                <c:pt idx="28">
                  <c:v>4500.54</c:v>
                </c:pt>
                <c:pt idx="29">
                  <c:v>4483.88</c:v>
                </c:pt>
                <c:pt idx="30">
                  <c:v>4512.5</c:v>
                </c:pt>
                <c:pt idx="31">
                  <c:v>4587.1899999999996</c:v>
                </c:pt>
                <c:pt idx="32">
                  <c:v>4504.07</c:v>
                </c:pt>
                <c:pt idx="33">
                  <c:v>4418.6499999999996</c:v>
                </c:pt>
                <c:pt idx="34">
                  <c:v>4401.66</c:v>
                </c:pt>
                <c:pt idx="35">
                  <c:v>4464.5</c:v>
                </c:pt>
                <c:pt idx="36">
                  <c:v>4475.0200000000004</c:v>
                </c:pt>
                <c:pt idx="37">
                  <c:v>4380.26</c:v>
                </c:pt>
                <c:pt idx="38">
                  <c:v>4348.88</c:v>
                </c:pt>
                <c:pt idx="39">
                  <c:v>4304.7700000000004</c:v>
                </c:pt>
                <c:pt idx="40">
                  <c:v>4225.49</c:v>
                </c:pt>
                <c:pt idx="41">
                  <c:v>4288.6899999999996</c:v>
                </c:pt>
                <c:pt idx="42">
                  <c:v>4384.6400000000003</c:v>
                </c:pt>
                <c:pt idx="43">
                  <c:v>4373.95</c:v>
                </c:pt>
                <c:pt idx="44">
                  <c:v>4303.75</c:v>
                </c:pt>
                <c:pt idx="45">
                  <c:v>4386.53</c:v>
                </c:pt>
                <c:pt idx="46">
                  <c:v>4363.5</c:v>
                </c:pt>
                <c:pt idx="47">
                  <c:v>4328.88</c:v>
                </c:pt>
                <c:pt idx="48">
                  <c:v>4201.1000000000004</c:v>
                </c:pt>
                <c:pt idx="49">
                  <c:v>4168.75</c:v>
                </c:pt>
                <c:pt idx="50">
                  <c:v>4277.87</c:v>
                </c:pt>
                <c:pt idx="51">
                  <c:v>4259.51</c:v>
                </c:pt>
                <c:pt idx="52">
                  <c:v>4204.32</c:v>
                </c:pt>
                <c:pt idx="53">
                  <c:v>4173.12</c:v>
                </c:pt>
                <c:pt idx="54">
                  <c:v>4253.75</c:v>
                </c:pt>
                <c:pt idx="55">
                  <c:v>4357.8500000000004</c:v>
                </c:pt>
                <c:pt idx="56">
                  <c:v>4411.66</c:v>
                </c:pt>
                <c:pt idx="57">
                  <c:v>4463.1099999999997</c:v>
                </c:pt>
                <c:pt idx="58">
                  <c:v>4461.17</c:v>
                </c:pt>
                <c:pt idx="59">
                  <c:v>4505</c:v>
                </c:pt>
                <c:pt idx="60">
                  <c:v>4456.2299999999996</c:v>
                </c:pt>
                <c:pt idx="61">
                  <c:v>4520.17</c:v>
                </c:pt>
                <c:pt idx="62">
                  <c:v>4543.05</c:v>
                </c:pt>
                <c:pt idx="63">
                  <c:v>4568</c:v>
                </c:pt>
                <c:pt idx="64">
                  <c:v>4631.6099999999997</c:v>
                </c:pt>
                <c:pt idx="65">
                  <c:v>4596</c:v>
                </c:pt>
                <c:pt idx="66">
                  <c:v>4530.32</c:v>
                </c:pt>
                <c:pt idx="67">
                  <c:v>4545.87</c:v>
                </c:pt>
                <c:pt idx="68">
                  <c:v>4582.63</c:v>
                </c:pt>
                <c:pt idx="69">
                  <c:v>4520.55</c:v>
                </c:pt>
                <c:pt idx="70">
                  <c:v>4481.16</c:v>
                </c:pt>
                <c:pt idx="71">
                  <c:v>4500.2</c:v>
                </c:pt>
                <c:pt idx="72">
                  <c:v>4488.2700000000004</c:v>
                </c:pt>
                <c:pt idx="73">
                  <c:v>4412.54</c:v>
                </c:pt>
                <c:pt idx="74">
                  <c:v>4393</c:v>
                </c:pt>
                <c:pt idx="75">
                  <c:v>4446.6000000000004</c:v>
                </c:pt>
                <c:pt idx="76">
                  <c:v>4392.6000000000004</c:v>
                </c:pt>
                <c:pt idx="77">
                  <c:v>4391.7</c:v>
                </c:pt>
                <c:pt idx="78">
                  <c:v>4459.25</c:v>
                </c:pt>
                <c:pt idx="79">
                  <c:v>4455.5</c:v>
                </c:pt>
                <c:pt idx="80">
                  <c:v>4393.67</c:v>
                </c:pt>
                <c:pt idx="81">
                  <c:v>4267.75</c:v>
                </c:pt>
                <c:pt idx="82">
                  <c:v>4300.2</c:v>
                </c:pt>
                <c:pt idx="83">
                  <c:v>4170.5</c:v>
                </c:pt>
                <c:pt idx="84">
                  <c:v>4183.97</c:v>
                </c:pt>
                <c:pt idx="85">
                  <c:v>4287.49</c:v>
                </c:pt>
                <c:pt idx="86">
                  <c:v>4131.92</c:v>
                </c:pt>
                <c:pt idx="87">
                  <c:v>4155.3900000000003</c:v>
                </c:pt>
                <c:pt idx="88">
                  <c:v>4143.25</c:v>
                </c:pt>
                <c:pt idx="89">
                  <c:v>4300.16</c:v>
                </c:pt>
                <c:pt idx="90">
                  <c:v>4146.8599999999997</c:v>
                </c:pt>
                <c:pt idx="91">
                  <c:v>4123.3500000000004</c:v>
                </c:pt>
                <c:pt idx="92">
                  <c:v>3991.23</c:v>
                </c:pt>
                <c:pt idx="93">
                  <c:v>3996.75</c:v>
                </c:pt>
                <c:pt idx="94">
                  <c:v>3935.19</c:v>
                </c:pt>
                <c:pt idx="95">
                  <c:v>3930.15</c:v>
                </c:pt>
                <c:pt idx="96">
                  <c:v>4023.9</c:v>
                </c:pt>
                <c:pt idx="97">
                  <c:v>4008.02</c:v>
                </c:pt>
                <c:pt idx="98">
                  <c:v>4084.75</c:v>
                </c:pt>
                <c:pt idx="99">
                  <c:v>3923.67</c:v>
                </c:pt>
                <c:pt idx="100">
                  <c:v>3900.78</c:v>
                </c:pt>
                <c:pt idx="101">
                  <c:v>3910.35</c:v>
                </c:pt>
                <c:pt idx="102">
                  <c:v>3973.76</c:v>
                </c:pt>
                <c:pt idx="103">
                  <c:v>3940.5</c:v>
                </c:pt>
                <c:pt idx="104">
                  <c:v>3978.74</c:v>
                </c:pt>
                <c:pt idx="105">
                  <c:v>4057.85</c:v>
                </c:pt>
                <c:pt idx="106">
                  <c:v>4158.2299999999996</c:v>
                </c:pt>
                <c:pt idx="107">
                  <c:v>4131.25</c:v>
                </c:pt>
                <c:pt idx="108">
                  <c:v>4104.24</c:v>
                </c:pt>
                <c:pt idx="109">
                  <c:v>4176.8100000000004</c:v>
                </c:pt>
                <c:pt idx="110">
                  <c:v>4108.55</c:v>
                </c:pt>
                <c:pt idx="111">
                  <c:v>4121.4399999999996</c:v>
                </c:pt>
                <c:pt idx="112">
                  <c:v>4158.75</c:v>
                </c:pt>
                <c:pt idx="113">
                  <c:v>4115.78</c:v>
                </c:pt>
                <c:pt idx="114">
                  <c:v>4017.81</c:v>
                </c:pt>
                <c:pt idx="115">
                  <c:v>3900.85</c:v>
                </c:pt>
                <c:pt idx="116">
                  <c:v>3755.55</c:v>
                </c:pt>
                <c:pt idx="117">
                  <c:v>3740.75</c:v>
                </c:pt>
                <c:pt idx="118">
                  <c:v>3791.5</c:v>
                </c:pt>
                <c:pt idx="119">
                  <c:v>3666.76</c:v>
                </c:pt>
                <c:pt idx="120">
                  <c:v>3680.5</c:v>
                </c:pt>
                <c:pt idx="121">
                  <c:v>3764.8</c:v>
                </c:pt>
                <c:pt idx="122">
                  <c:v>3759.9</c:v>
                </c:pt>
                <c:pt idx="123">
                  <c:v>3795.75</c:v>
                </c:pt>
                <c:pt idx="124">
                  <c:v>3911.73</c:v>
                </c:pt>
                <c:pt idx="125">
                  <c:v>3900.12</c:v>
                </c:pt>
                <c:pt idx="126">
                  <c:v>3923.5</c:v>
                </c:pt>
                <c:pt idx="127">
                  <c:v>3818.84</c:v>
                </c:pt>
                <c:pt idx="128">
                  <c:v>3785.39</c:v>
                </c:pt>
                <c:pt idx="129">
                  <c:v>3825.32</c:v>
                </c:pt>
                <c:pt idx="130">
                  <c:v>3834</c:v>
                </c:pt>
                <c:pt idx="131">
                  <c:v>3845.09</c:v>
                </c:pt>
                <c:pt idx="132">
                  <c:v>3902.63</c:v>
                </c:pt>
                <c:pt idx="133">
                  <c:v>3899.37</c:v>
                </c:pt>
                <c:pt idx="134">
                  <c:v>3854.44</c:v>
                </c:pt>
                <c:pt idx="135">
                  <c:v>3823.75</c:v>
                </c:pt>
                <c:pt idx="136">
                  <c:v>3801.77</c:v>
                </c:pt>
                <c:pt idx="137">
                  <c:v>3790.37</c:v>
                </c:pt>
                <c:pt idx="138">
                  <c:v>3863.17</c:v>
                </c:pt>
                <c:pt idx="139">
                  <c:v>3830.86</c:v>
                </c:pt>
                <c:pt idx="140">
                  <c:v>3937.5</c:v>
                </c:pt>
                <c:pt idx="141">
                  <c:v>3959.89</c:v>
                </c:pt>
                <c:pt idx="142">
                  <c:v>3998.94</c:v>
                </c:pt>
                <c:pt idx="143">
                  <c:v>3961.64</c:v>
                </c:pt>
                <c:pt idx="144">
                  <c:v>3966.83</c:v>
                </c:pt>
                <c:pt idx="145">
                  <c:v>3923.25</c:v>
                </c:pt>
                <c:pt idx="146">
                  <c:v>4023.62</c:v>
                </c:pt>
                <c:pt idx="147">
                  <c:v>4072.42</c:v>
                </c:pt>
                <c:pt idx="148">
                  <c:v>4130.28</c:v>
                </c:pt>
                <c:pt idx="149">
                  <c:v>4118.6400000000003</c:v>
                </c:pt>
                <c:pt idx="150">
                  <c:v>4092.75</c:v>
                </c:pt>
                <c:pt idx="151">
                  <c:v>4155.18</c:v>
                </c:pt>
                <c:pt idx="152">
                  <c:v>4151.93</c:v>
                </c:pt>
                <c:pt idx="153">
                  <c:v>4145.2</c:v>
                </c:pt>
                <c:pt idx="154">
                  <c:v>4140.05</c:v>
                </c:pt>
                <c:pt idx="155">
                  <c:v>4124.5</c:v>
                </c:pt>
                <c:pt idx="156">
                  <c:v>4210</c:v>
                </c:pt>
                <c:pt idx="157">
                  <c:v>4207.28</c:v>
                </c:pt>
                <c:pt idx="158">
                  <c:v>4280.1400000000003</c:v>
                </c:pt>
                <c:pt idx="159">
                  <c:v>4297.1499999999996</c:v>
                </c:pt>
                <c:pt idx="160">
                  <c:v>4305.1899999999996</c:v>
                </c:pt>
                <c:pt idx="161">
                  <c:v>4274.03</c:v>
                </c:pt>
                <c:pt idx="162">
                  <c:v>4283.7299999999996</c:v>
                </c:pt>
                <c:pt idx="163">
                  <c:v>4228.49</c:v>
                </c:pt>
                <c:pt idx="164">
                  <c:v>4138</c:v>
                </c:pt>
                <c:pt idx="165">
                  <c:v>4130.5</c:v>
                </c:pt>
                <c:pt idx="166">
                  <c:v>4140.76</c:v>
                </c:pt>
                <c:pt idx="167">
                  <c:v>4199.1099999999997</c:v>
                </c:pt>
                <c:pt idx="168">
                  <c:v>4057.66</c:v>
                </c:pt>
                <c:pt idx="169">
                  <c:v>4030.6</c:v>
                </c:pt>
                <c:pt idx="170">
                  <c:v>3987.5</c:v>
                </c:pt>
                <c:pt idx="171">
                  <c:v>3954.99</c:v>
                </c:pt>
                <c:pt idx="172">
                  <c:v>3966.86</c:v>
                </c:pt>
                <c:pt idx="173">
                  <c:v>3924.27</c:v>
                </c:pt>
                <c:pt idx="174">
                  <c:v>3908.2</c:v>
                </c:pt>
                <c:pt idx="175">
                  <c:v>3979.88</c:v>
                </c:pt>
                <c:pt idx="176">
                  <c:v>4006.19</c:v>
                </c:pt>
                <c:pt idx="177">
                  <c:v>4067.35</c:v>
                </c:pt>
                <c:pt idx="178">
                  <c:v>4110.42</c:v>
                </c:pt>
                <c:pt idx="179">
                  <c:v>3932.68</c:v>
                </c:pt>
                <c:pt idx="180">
                  <c:v>3946.02</c:v>
                </c:pt>
                <c:pt idx="181">
                  <c:v>3901.34</c:v>
                </c:pt>
                <c:pt idx="182">
                  <c:v>3873.32</c:v>
                </c:pt>
                <c:pt idx="183">
                  <c:v>3899.88</c:v>
                </c:pt>
                <c:pt idx="184">
                  <c:v>3872.75</c:v>
                </c:pt>
                <c:pt idx="185">
                  <c:v>3789.94</c:v>
                </c:pt>
                <c:pt idx="186">
                  <c:v>3758</c:v>
                </c:pt>
                <c:pt idx="187">
                  <c:v>3693.22</c:v>
                </c:pt>
                <c:pt idx="188">
                  <c:v>3655.05</c:v>
                </c:pt>
                <c:pt idx="189">
                  <c:v>3647.28</c:v>
                </c:pt>
                <c:pt idx="190">
                  <c:v>3719.03</c:v>
                </c:pt>
                <c:pt idx="191">
                  <c:v>3640.46</c:v>
                </c:pt>
                <c:pt idx="192">
                  <c:v>3585.61</c:v>
                </c:pt>
                <c:pt idx="193">
                  <c:v>3678.44</c:v>
                </c:pt>
                <c:pt idx="194">
                  <c:v>3803.25</c:v>
                </c:pt>
                <c:pt idx="195">
                  <c:v>3783.29</c:v>
                </c:pt>
                <c:pt idx="196">
                  <c:v>3738.1</c:v>
                </c:pt>
                <c:pt idx="197">
                  <c:v>3637.2</c:v>
                </c:pt>
                <c:pt idx="198">
                  <c:v>3615.2</c:v>
                </c:pt>
                <c:pt idx="199">
                  <c:v>3599.25</c:v>
                </c:pt>
                <c:pt idx="200">
                  <c:v>3577.04</c:v>
                </c:pt>
                <c:pt idx="201">
                  <c:v>3669.9</c:v>
                </c:pt>
                <c:pt idx="202">
                  <c:v>3583.08</c:v>
                </c:pt>
                <c:pt idx="203">
                  <c:v>3677.94</c:v>
                </c:pt>
                <c:pt idx="204">
                  <c:v>3732.75</c:v>
                </c:pt>
                <c:pt idx="205">
                  <c:v>3695.15</c:v>
                </c:pt>
                <c:pt idx="206">
                  <c:v>3665.77</c:v>
                </c:pt>
                <c:pt idx="207">
                  <c:v>3572.86</c:v>
                </c:pt>
                <c:pt idx="208">
                  <c:v>3797.35</c:v>
                </c:pt>
                <c:pt idx="209">
                  <c:v>3870.25</c:v>
                </c:pt>
                <c:pt idx="210">
                  <c:v>3830.59</c:v>
                </c:pt>
                <c:pt idx="211">
                  <c:v>3807.29</c:v>
                </c:pt>
                <c:pt idx="212">
                  <c:v>3901.07</c:v>
                </c:pt>
                <c:pt idx="213">
                  <c:v>3871.97</c:v>
                </c:pt>
                <c:pt idx="214">
                  <c:v>3866</c:v>
                </c:pt>
                <c:pt idx="215">
                  <c:v>3759.68</c:v>
                </c:pt>
                <c:pt idx="216">
                  <c:v>3719.88</c:v>
                </c:pt>
                <c:pt idx="217">
                  <c:v>3770.56</c:v>
                </c:pt>
                <c:pt idx="218">
                  <c:v>3806.79</c:v>
                </c:pt>
                <c:pt idx="219">
                  <c:v>3835.25</c:v>
                </c:pt>
                <c:pt idx="220">
                  <c:v>3755.5</c:v>
                </c:pt>
                <c:pt idx="221">
                  <c:v>3961</c:v>
                </c:pt>
                <c:pt idx="222">
                  <c:v>3992.92</c:v>
                </c:pt>
                <c:pt idx="223">
                  <c:v>3957.26</c:v>
                </c:pt>
                <c:pt idx="224">
                  <c:v>3991.74</c:v>
                </c:pt>
                <c:pt idx="225">
                  <c:v>3958.78</c:v>
                </c:pt>
                <c:pt idx="226">
                  <c:v>3946.55</c:v>
                </c:pt>
                <c:pt idx="227">
                  <c:v>3965.33</c:v>
                </c:pt>
                <c:pt idx="228">
                  <c:v>3949.45</c:v>
                </c:pt>
                <c:pt idx="229">
                  <c:v>4003.57</c:v>
                </c:pt>
                <c:pt idx="230">
                  <c:v>4027.27</c:v>
                </c:pt>
                <c:pt idx="231">
                  <c:v>4026.11</c:v>
                </c:pt>
                <c:pt idx="232">
                  <c:v>3963.95</c:v>
                </c:pt>
                <c:pt idx="233">
                  <c:v>3957.62</c:v>
                </c:pt>
                <c:pt idx="234">
                  <c:v>4080.11</c:v>
                </c:pt>
                <c:pt idx="235">
                  <c:v>4076.58</c:v>
                </c:pt>
                <c:pt idx="236">
                  <c:v>4080.48</c:v>
                </c:pt>
                <c:pt idx="237">
                  <c:v>3998.83</c:v>
                </c:pt>
                <c:pt idx="238">
                  <c:v>3941.25</c:v>
                </c:pt>
                <c:pt idx="239">
                  <c:v>3933.93</c:v>
                </c:pt>
                <c:pt idx="240">
                  <c:v>3963.52</c:v>
                </c:pt>
                <c:pt idx="241">
                  <c:v>3934.39</c:v>
                </c:pt>
                <c:pt idx="242">
                  <c:v>3990.57</c:v>
                </c:pt>
                <c:pt idx="243">
                  <c:v>4019.64</c:v>
                </c:pt>
                <c:pt idx="244">
                  <c:v>3995.53</c:v>
                </c:pt>
                <c:pt idx="245">
                  <c:v>3895.74</c:v>
                </c:pt>
                <c:pt idx="246">
                  <c:v>3852.35</c:v>
                </c:pt>
                <c:pt idx="247">
                  <c:v>3817.65</c:v>
                </c:pt>
                <c:pt idx="248">
                  <c:v>3822</c:v>
                </c:pt>
                <c:pt idx="249">
                  <c:v>3878</c:v>
                </c:pt>
                <c:pt idx="250">
                  <c:v>3822</c:v>
                </c:pt>
                <c:pt idx="251">
                  <c:v>3845</c:v>
                </c:pt>
                <c:pt idx="252">
                  <c:v>3829</c:v>
                </c:pt>
                <c:pt idx="253">
                  <c:v>3783</c:v>
                </c:pt>
                <c:pt idx="254">
                  <c:v>3949</c:v>
                </c:pt>
                <c:pt idx="255">
                  <c:v>3839</c:v>
                </c:pt>
                <c:pt idx="256">
                  <c:v>3824</c:v>
                </c:pt>
                <c:pt idx="257">
                  <c:v>3852.98</c:v>
                </c:pt>
                <c:pt idx="258">
                  <c:v>3808.09</c:v>
                </c:pt>
                <c:pt idx="259">
                  <c:v>3895.07</c:v>
                </c:pt>
                <c:pt idx="260">
                  <c:v>3892.1</c:v>
                </c:pt>
                <c:pt idx="261">
                  <c:v>3919.83</c:v>
                </c:pt>
                <c:pt idx="262">
                  <c:v>3969.6</c:v>
                </c:pt>
                <c:pt idx="263">
                  <c:v>3983.16</c:v>
                </c:pt>
                <c:pt idx="264">
                  <c:v>3999.08</c:v>
                </c:pt>
                <c:pt idx="265">
                  <c:v>3990.98</c:v>
                </c:pt>
                <c:pt idx="266">
                  <c:v>3928.85</c:v>
                </c:pt>
                <c:pt idx="267">
                  <c:v>3898.86</c:v>
                </c:pt>
                <c:pt idx="268">
                  <c:v>3972.6</c:v>
                </c:pt>
                <c:pt idx="269">
                  <c:v>4019.82</c:v>
                </c:pt>
                <c:pt idx="270">
                  <c:v>4016.94</c:v>
                </c:pt>
                <c:pt idx="271">
                  <c:v>4016.21</c:v>
                </c:pt>
                <c:pt idx="272">
                  <c:v>4060.32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0-B745-B45B-AC1AF031C7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Sheet1!$B$2:$B$274</c:f>
              <c:numCache>
                <c:formatCode>0.000</c:formatCode>
                <c:ptCount val="273"/>
                <c:pt idx="0">
                  <c:v>7.0264799999999994</c:v>
                </c:pt>
                <c:pt idx="1">
                  <c:v>6.8506200000000002</c:v>
                </c:pt>
                <c:pt idx="2">
                  <c:v>6.8467500000000001</c:v>
                </c:pt>
                <c:pt idx="3">
                  <c:v>6.8467000000000002</c:v>
                </c:pt>
                <c:pt idx="4">
                  <c:v>6.7770000000000001</c:v>
                </c:pt>
                <c:pt idx="5">
                  <c:v>6.7735000000000003</c:v>
                </c:pt>
                <c:pt idx="6">
                  <c:v>6.7718299999999996</c:v>
                </c:pt>
                <c:pt idx="7">
                  <c:v>6.8955000000000002</c:v>
                </c:pt>
                <c:pt idx="8">
                  <c:v>6.8204099999999999</c:v>
                </c:pt>
                <c:pt idx="9">
                  <c:v>6.7950600000000003</c:v>
                </c:pt>
                <c:pt idx="10">
                  <c:v>6.7686700000000002</c:v>
                </c:pt>
                <c:pt idx="11">
                  <c:v>6.7688600000000001</c:v>
                </c:pt>
                <c:pt idx="12">
                  <c:v>6.7439499999999999</c:v>
                </c:pt>
                <c:pt idx="13">
                  <c:v>6.6618599999999999</c:v>
                </c:pt>
                <c:pt idx="14">
                  <c:v>6.7482600000000001</c:v>
                </c:pt>
                <c:pt idx="15">
                  <c:v>6.7</c:v>
                </c:pt>
                <c:pt idx="16">
                  <c:v>6.6246599999999995</c:v>
                </c:pt>
                <c:pt idx="17">
                  <c:v>6.6087400000000001</c:v>
                </c:pt>
                <c:pt idx="18">
                  <c:v>6.5605900000000004</c:v>
                </c:pt>
                <c:pt idx="19">
                  <c:v>6.6548999999999996</c:v>
                </c:pt>
                <c:pt idx="20">
                  <c:v>6.6486299999999998</c:v>
                </c:pt>
                <c:pt idx="21">
                  <c:v>6.6005200000000004</c:v>
                </c:pt>
                <c:pt idx="22">
                  <c:v>6.6369699999999998</c:v>
                </c:pt>
                <c:pt idx="23">
                  <c:v>6.6038699999999997</c:v>
                </c:pt>
                <c:pt idx="24">
                  <c:v>6.5632999999999999</c:v>
                </c:pt>
                <c:pt idx="25">
                  <c:v>6.5335299999999998</c:v>
                </c:pt>
                <c:pt idx="26">
                  <c:v>6.5376099999999999</c:v>
                </c:pt>
                <c:pt idx="27">
                  <c:v>6.5225499999999998</c:v>
                </c:pt>
                <c:pt idx="28">
                  <c:v>6.5456000000000003</c:v>
                </c:pt>
                <c:pt idx="29">
                  <c:v>6.5112800000000002</c:v>
                </c:pt>
                <c:pt idx="30">
                  <c:v>6.5068900000000003</c:v>
                </c:pt>
                <c:pt idx="31">
                  <c:v>6.5216499999999993</c:v>
                </c:pt>
                <c:pt idx="32">
                  <c:v>6.5648400000000002</c:v>
                </c:pt>
                <c:pt idx="33">
                  <c:v>6.5701800000000006</c:v>
                </c:pt>
                <c:pt idx="34">
                  <c:v>6.5288500000000003</c:v>
                </c:pt>
                <c:pt idx="35">
                  <c:v>6.5288500000000003</c:v>
                </c:pt>
                <c:pt idx="36">
                  <c:v>6.5483000000000002</c:v>
                </c:pt>
                <c:pt idx="37">
                  <c:v>6.55457</c:v>
                </c:pt>
                <c:pt idx="38">
                  <c:v>6.5307500000000003</c:v>
                </c:pt>
                <c:pt idx="39">
                  <c:v>6.5519999999999996</c:v>
                </c:pt>
                <c:pt idx="40">
                  <c:v>6.4941000000000004</c:v>
                </c:pt>
                <c:pt idx="41">
                  <c:v>6.6029200000000001</c:v>
                </c:pt>
                <c:pt idx="42">
                  <c:v>6.6844399999999995</c:v>
                </c:pt>
                <c:pt idx="43">
                  <c:v>6.67089</c:v>
                </c:pt>
                <c:pt idx="44">
                  <c:v>6.67089</c:v>
                </c:pt>
                <c:pt idx="45">
                  <c:v>6.6785699999999997</c:v>
                </c:pt>
                <c:pt idx="46">
                  <c:v>6.6849699999999999</c:v>
                </c:pt>
                <c:pt idx="47">
                  <c:v>6.7599099999999996</c:v>
                </c:pt>
                <c:pt idx="48">
                  <c:v>6.7849899999999996</c:v>
                </c:pt>
                <c:pt idx="49">
                  <c:v>6.7849899999999996</c:v>
                </c:pt>
                <c:pt idx="50">
                  <c:v>6.7229299999999999</c:v>
                </c:pt>
                <c:pt idx="51">
                  <c:v>6.7323399999999998</c:v>
                </c:pt>
                <c:pt idx="52">
                  <c:v>6.8109599999999997</c:v>
                </c:pt>
                <c:pt idx="53">
                  <c:v>6.75814</c:v>
                </c:pt>
                <c:pt idx="54">
                  <c:v>6.75814</c:v>
                </c:pt>
                <c:pt idx="55">
                  <c:v>6.7110600000000007</c:v>
                </c:pt>
                <c:pt idx="56">
                  <c:v>6.6728000000000005</c:v>
                </c:pt>
                <c:pt idx="57">
                  <c:v>6.6149399999999998</c:v>
                </c:pt>
                <c:pt idx="58">
                  <c:v>6.6029999999999998</c:v>
                </c:pt>
                <c:pt idx="59">
                  <c:v>6.5649899999999999</c:v>
                </c:pt>
                <c:pt idx="60">
                  <c:v>6.5515299999999996</c:v>
                </c:pt>
                <c:pt idx="61">
                  <c:v>6.6783799999999998</c:v>
                </c:pt>
                <c:pt idx="62">
                  <c:v>6.7217000000000002</c:v>
                </c:pt>
                <c:pt idx="63">
                  <c:v>6.6840000000000002</c:v>
                </c:pt>
                <c:pt idx="64">
                  <c:v>6.6474399999999996</c:v>
                </c:pt>
                <c:pt idx="65">
                  <c:v>6.6474399999999996</c:v>
                </c:pt>
                <c:pt idx="66">
                  <c:v>6.5083799999999998</c:v>
                </c:pt>
                <c:pt idx="67">
                  <c:v>6.6195600000000008</c:v>
                </c:pt>
                <c:pt idx="68">
                  <c:v>6.6767799999999999</c:v>
                </c:pt>
                <c:pt idx="69">
                  <c:v>6.6766800000000002</c:v>
                </c:pt>
                <c:pt idx="70">
                  <c:v>6.6639399999999993</c:v>
                </c:pt>
                <c:pt idx="71">
                  <c:v>6.6575800000000003</c:v>
                </c:pt>
                <c:pt idx="72">
                  <c:v>6.6441499999999998</c:v>
                </c:pt>
                <c:pt idx="73">
                  <c:v>6.6338999999999997</c:v>
                </c:pt>
                <c:pt idx="74">
                  <c:v>6.66282</c:v>
                </c:pt>
                <c:pt idx="75">
                  <c:v>6.6048200000000001</c:v>
                </c:pt>
                <c:pt idx="76">
                  <c:v>6.7150200000000009</c:v>
                </c:pt>
                <c:pt idx="77">
                  <c:v>6.6486400000000003</c:v>
                </c:pt>
                <c:pt idx="78">
                  <c:v>6.6486400000000003</c:v>
                </c:pt>
                <c:pt idx="79">
                  <c:v>6.3063400000000005</c:v>
                </c:pt>
                <c:pt idx="80">
                  <c:v>6.2719399999999998</c:v>
                </c:pt>
                <c:pt idx="81">
                  <c:v>6.1936299999999997</c:v>
                </c:pt>
                <c:pt idx="82">
                  <c:v>6.2160000000000002</c:v>
                </c:pt>
                <c:pt idx="83">
                  <c:v>6.2380000000000004</c:v>
                </c:pt>
                <c:pt idx="84">
                  <c:v>6.1630399999999996</c:v>
                </c:pt>
                <c:pt idx="85">
                  <c:v>6.1633599999999999</c:v>
                </c:pt>
                <c:pt idx="86">
                  <c:v>6.0784599999999998</c:v>
                </c:pt>
                <c:pt idx="87">
                  <c:v>6.2196600000000002</c:v>
                </c:pt>
                <c:pt idx="88">
                  <c:v>6.2196600000000002</c:v>
                </c:pt>
                <c:pt idx="89">
                  <c:v>6.1690500000000004</c:v>
                </c:pt>
                <c:pt idx="90">
                  <c:v>6.1307999999999998</c:v>
                </c:pt>
                <c:pt idx="91">
                  <c:v>6.13436</c:v>
                </c:pt>
                <c:pt idx="92">
                  <c:v>6.13028</c:v>
                </c:pt>
                <c:pt idx="93">
                  <c:v>6.1128200000000001</c:v>
                </c:pt>
                <c:pt idx="94">
                  <c:v>6.1241199999999996</c:v>
                </c:pt>
                <c:pt idx="95">
                  <c:v>6.1226099999999999</c:v>
                </c:pt>
                <c:pt idx="96">
                  <c:v>6.1829200000000002</c:v>
                </c:pt>
                <c:pt idx="97">
                  <c:v>6.2280600000000002</c:v>
                </c:pt>
                <c:pt idx="98">
                  <c:v>6.1499499999999996</c:v>
                </c:pt>
                <c:pt idx="99">
                  <c:v>6.0812499999999998</c:v>
                </c:pt>
                <c:pt idx="100">
                  <c:v>6.0981699999999996</c:v>
                </c:pt>
                <c:pt idx="101">
                  <c:v>6.1327299999999996</c:v>
                </c:pt>
                <c:pt idx="102">
                  <c:v>6.0789</c:v>
                </c:pt>
                <c:pt idx="103">
                  <c:v>6.0789</c:v>
                </c:pt>
                <c:pt idx="104">
                  <c:v>6.0998400000000004</c:v>
                </c:pt>
                <c:pt idx="105">
                  <c:v>6.10487</c:v>
                </c:pt>
                <c:pt idx="106">
                  <c:v>6.1449199999999999</c:v>
                </c:pt>
                <c:pt idx="107">
                  <c:v>6.10487</c:v>
                </c:pt>
                <c:pt idx="108">
                  <c:v>6.0958000000000006</c:v>
                </c:pt>
                <c:pt idx="109">
                  <c:v>6.1492399999999998</c:v>
                </c:pt>
                <c:pt idx="110">
                  <c:v>6.1262600000000003</c:v>
                </c:pt>
                <c:pt idx="111">
                  <c:v>6.1431800000000001</c:v>
                </c:pt>
                <c:pt idx="112">
                  <c:v>6.0991</c:v>
                </c:pt>
                <c:pt idx="113">
                  <c:v>6.0755400000000002</c:v>
                </c:pt>
                <c:pt idx="114">
                  <c:v>6.0920399999999999</c:v>
                </c:pt>
                <c:pt idx="115">
                  <c:v>6.1243400000000001</c:v>
                </c:pt>
                <c:pt idx="116">
                  <c:v>6.085</c:v>
                </c:pt>
                <c:pt idx="117">
                  <c:v>6.0782400000000001</c:v>
                </c:pt>
                <c:pt idx="118">
                  <c:v>6.0407000000000002</c:v>
                </c:pt>
                <c:pt idx="119">
                  <c:v>6.1082999999999998</c:v>
                </c:pt>
                <c:pt idx="120">
                  <c:v>5.9841000000000006</c:v>
                </c:pt>
                <c:pt idx="121">
                  <c:v>5.9820000000000002</c:v>
                </c:pt>
                <c:pt idx="122">
                  <c:v>5.91716</c:v>
                </c:pt>
                <c:pt idx="123">
                  <c:v>5.9038500000000003</c:v>
                </c:pt>
                <c:pt idx="124">
                  <c:v>6.0182200000000003</c:v>
                </c:pt>
                <c:pt idx="125">
                  <c:v>6.0198999999999998</c:v>
                </c:pt>
                <c:pt idx="126">
                  <c:v>6.1175200000000007</c:v>
                </c:pt>
                <c:pt idx="127">
                  <c:v>5.9293399999999998</c:v>
                </c:pt>
                <c:pt idx="128">
                  <c:v>5.8239700000000001</c:v>
                </c:pt>
                <c:pt idx="129">
                  <c:v>5.9640600000000008</c:v>
                </c:pt>
                <c:pt idx="130">
                  <c:v>5.96</c:v>
                </c:pt>
                <c:pt idx="131">
                  <c:v>6.0343400000000003</c:v>
                </c:pt>
                <c:pt idx="132">
                  <c:v>6.0314499999999995</c:v>
                </c:pt>
                <c:pt idx="133">
                  <c:v>6.0808900000000001</c:v>
                </c:pt>
                <c:pt idx="134">
                  <c:v>6.0694900000000001</c:v>
                </c:pt>
                <c:pt idx="135">
                  <c:v>6.0799300000000001</c:v>
                </c:pt>
                <c:pt idx="136">
                  <c:v>6.0974399999999997</c:v>
                </c:pt>
                <c:pt idx="137">
                  <c:v>6.0700099999999999</c:v>
                </c:pt>
                <c:pt idx="138">
                  <c:v>6.1468500000000006</c:v>
                </c:pt>
                <c:pt idx="139">
                  <c:v>6.0986599999999997</c:v>
                </c:pt>
                <c:pt idx="140">
                  <c:v>6.0553900000000001</c:v>
                </c:pt>
                <c:pt idx="141">
                  <c:v>6.0226499999999996</c:v>
                </c:pt>
                <c:pt idx="142">
                  <c:v>6.0111099999999995</c:v>
                </c:pt>
                <c:pt idx="143">
                  <c:v>6.0762200000000002</c:v>
                </c:pt>
                <c:pt idx="144">
                  <c:v>6.1175200000000007</c:v>
                </c:pt>
                <c:pt idx="145">
                  <c:v>6.1038699999999997</c:v>
                </c:pt>
                <c:pt idx="146">
                  <c:v>6.0638699999999996</c:v>
                </c:pt>
                <c:pt idx="147">
                  <c:v>6.0346099999999998</c:v>
                </c:pt>
                <c:pt idx="148">
                  <c:v>6.0346000000000002</c:v>
                </c:pt>
                <c:pt idx="149">
                  <c:v>6.1088500000000003</c:v>
                </c:pt>
                <c:pt idx="150">
                  <c:v>6.1829700000000001</c:v>
                </c:pt>
                <c:pt idx="151">
                  <c:v>6.1060100000000004</c:v>
                </c:pt>
                <c:pt idx="152">
                  <c:v>6.1165000000000003</c:v>
                </c:pt>
                <c:pt idx="153">
                  <c:v>6.1252899999999997</c:v>
                </c:pt>
                <c:pt idx="154">
                  <c:v>6.1300799999999995</c:v>
                </c:pt>
                <c:pt idx="155">
                  <c:v>6.1300799999999995</c:v>
                </c:pt>
                <c:pt idx="156">
                  <c:v>6.1325399999999997</c:v>
                </c:pt>
                <c:pt idx="157">
                  <c:v>6.1187500000000004</c:v>
                </c:pt>
                <c:pt idx="158">
                  <c:v>6.11897</c:v>
                </c:pt>
                <c:pt idx="159">
                  <c:v>6.1548699999999998</c:v>
                </c:pt>
                <c:pt idx="160">
                  <c:v>6.1878900000000003</c:v>
                </c:pt>
                <c:pt idx="161">
                  <c:v>6.0903</c:v>
                </c:pt>
                <c:pt idx="162">
                  <c:v>6.09232</c:v>
                </c:pt>
                <c:pt idx="163">
                  <c:v>6.0975400000000004</c:v>
                </c:pt>
                <c:pt idx="164">
                  <c:v>6.0848199999999997</c:v>
                </c:pt>
                <c:pt idx="165">
                  <c:v>6.0558500000000004</c:v>
                </c:pt>
                <c:pt idx="166">
                  <c:v>6.0592299999999994</c:v>
                </c:pt>
                <c:pt idx="167">
                  <c:v>6.1333299999999999</c:v>
                </c:pt>
                <c:pt idx="168">
                  <c:v>6.0889499999999996</c:v>
                </c:pt>
                <c:pt idx="169">
                  <c:v>6.0461400000000003</c:v>
                </c:pt>
                <c:pt idx="170">
                  <c:v>6.0521599999999998</c:v>
                </c:pt>
                <c:pt idx="171">
                  <c:v>5.9479899999999999</c:v>
                </c:pt>
                <c:pt idx="172">
                  <c:v>5.9830299999999994</c:v>
                </c:pt>
                <c:pt idx="173">
                  <c:v>6.05382</c:v>
                </c:pt>
                <c:pt idx="174">
                  <c:v>6.0228700000000002</c:v>
                </c:pt>
                <c:pt idx="175">
                  <c:v>6.0258199999999995</c:v>
                </c:pt>
                <c:pt idx="176">
                  <c:v>6.0290100000000004</c:v>
                </c:pt>
                <c:pt idx="177">
                  <c:v>6.0308999999999999</c:v>
                </c:pt>
                <c:pt idx="178">
                  <c:v>6.0188600000000001</c:v>
                </c:pt>
                <c:pt idx="179">
                  <c:v>6.0177399999999999</c:v>
                </c:pt>
                <c:pt idx="180">
                  <c:v>6.00725</c:v>
                </c:pt>
                <c:pt idx="181">
                  <c:v>6.03857</c:v>
                </c:pt>
                <c:pt idx="182">
                  <c:v>5.9684699999999999</c:v>
                </c:pt>
                <c:pt idx="183">
                  <c:v>5.92225</c:v>
                </c:pt>
                <c:pt idx="184">
                  <c:v>5.88889</c:v>
                </c:pt>
                <c:pt idx="185">
                  <c:v>5.8050800000000002</c:v>
                </c:pt>
                <c:pt idx="186">
                  <c:v>5.76729</c:v>
                </c:pt>
                <c:pt idx="187">
                  <c:v>5.81541</c:v>
                </c:pt>
                <c:pt idx="188">
                  <c:v>5.8200699999999994</c:v>
                </c:pt>
                <c:pt idx="189">
                  <c:v>5.8737700000000004</c:v>
                </c:pt>
                <c:pt idx="190">
                  <c:v>5.7448300000000003</c:v>
                </c:pt>
                <c:pt idx="191">
                  <c:v>5.7618799999999997</c:v>
                </c:pt>
                <c:pt idx="192">
                  <c:v>5.7110200000000004</c:v>
                </c:pt>
                <c:pt idx="193">
                  <c:v>5.9070499999999999</c:v>
                </c:pt>
                <c:pt idx="194">
                  <c:v>5.93058</c:v>
                </c:pt>
                <c:pt idx="195">
                  <c:v>5.9103999999999992</c:v>
                </c:pt>
                <c:pt idx="196">
                  <c:v>5.9041199999999998</c:v>
                </c:pt>
                <c:pt idx="197">
                  <c:v>5.9041000000000006</c:v>
                </c:pt>
                <c:pt idx="198">
                  <c:v>5.9119999999999999</c:v>
                </c:pt>
                <c:pt idx="199">
                  <c:v>5.9202500000000002</c:v>
                </c:pt>
                <c:pt idx="200">
                  <c:v>5.8969799999999992</c:v>
                </c:pt>
                <c:pt idx="201">
                  <c:v>5.8970000000000002</c:v>
                </c:pt>
                <c:pt idx="202">
                  <c:v>5.9586300000000003</c:v>
                </c:pt>
                <c:pt idx="203">
                  <c:v>6.0116899999999998</c:v>
                </c:pt>
                <c:pt idx="204">
                  <c:v>5.8809300000000002</c:v>
                </c:pt>
                <c:pt idx="205">
                  <c:v>5.8468599999999995</c:v>
                </c:pt>
                <c:pt idx="206">
                  <c:v>5.8692399999999996</c:v>
                </c:pt>
                <c:pt idx="207">
                  <c:v>5.8426200000000001</c:v>
                </c:pt>
                <c:pt idx="208">
                  <c:v>5.8772900000000003</c:v>
                </c:pt>
                <c:pt idx="209">
                  <c:v>5.9115200000000003</c:v>
                </c:pt>
                <c:pt idx="210">
                  <c:v>5.8767500000000004</c:v>
                </c:pt>
                <c:pt idx="211">
                  <c:v>5.9342799999999993</c:v>
                </c:pt>
                <c:pt idx="212">
                  <c:v>5.9144399999999999</c:v>
                </c:pt>
                <c:pt idx="213">
                  <c:v>5.8259999999999996</c:v>
                </c:pt>
                <c:pt idx="214">
                  <c:v>5.9261099999999995</c:v>
                </c:pt>
                <c:pt idx="215">
                  <c:v>5.8959999999999999</c:v>
                </c:pt>
                <c:pt idx="216">
                  <c:v>5.9049899999999997</c:v>
                </c:pt>
                <c:pt idx="217">
                  <c:v>5.9211499999999999</c:v>
                </c:pt>
                <c:pt idx="218">
                  <c:v>5.9108599999999996</c:v>
                </c:pt>
                <c:pt idx="219">
                  <c:v>5.8484560000000005</c:v>
                </c:pt>
                <c:pt idx="220">
                  <c:v>5.9135209999999994</c:v>
                </c:pt>
                <c:pt idx="221">
                  <c:v>5.9505210000000002</c:v>
                </c:pt>
                <c:pt idx="222">
                  <c:v>5.9505210000000002</c:v>
                </c:pt>
                <c:pt idx="223">
                  <c:v>5.9335209999999998</c:v>
                </c:pt>
                <c:pt idx="224">
                  <c:v>6.0115210000000001</c:v>
                </c:pt>
                <c:pt idx="225">
                  <c:v>5.9139999999999997</c:v>
                </c:pt>
                <c:pt idx="226">
                  <c:v>6.0149999999999997</c:v>
                </c:pt>
                <c:pt idx="227">
                  <c:v>6.0220000000000002</c:v>
                </c:pt>
                <c:pt idx="228">
                  <c:v>6.016</c:v>
                </c:pt>
                <c:pt idx="229">
                  <c:v>6.0430000000000001</c:v>
                </c:pt>
                <c:pt idx="230">
                  <c:v>6.0730000000000004</c:v>
                </c:pt>
                <c:pt idx="231">
                  <c:v>6.08</c:v>
                </c:pt>
                <c:pt idx="232">
                  <c:v>6.0490000000000004</c:v>
                </c:pt>
                <c:pt idx="233">
                  <c:v>6.0510000000000002</c:v>
                </c:pt>
                <c:pt idx="234">
                  <c:v>5.9720000000000004</c:v>
                </c:pt>
                <c:pt idx="235">
                  <c:v>6.077</c:v>
                </c:pt>
                <c:pt idx="236">
                  <c:v>6.0389999999999997</c:v>
                </c:pt>
                <c:pt idx="237">
                  <c:v>6.05</c:v>
                </c:pt>
                <c:pt idx="238">
                  <c:v>6.0629999999999997</c:v>
                </c:pt>
                <c:pt idx="239">
                  <c:v>6.02</c:v>
                </c:pt>
                <c:pt idx="240">
                  <c:v>6.048</c:v>
                </c:pt>
                <c:pt idx="241">
                  <c:v>6.0780000000000003</c:v>
                </c:pt>
                <c:pt idx="242">
                  <c:v>6.0529999999999999</c:v>
                </c:pt>
                <c:pt idx="243">
                  <c:v>6.0579999999999998</c:v>
                </c:pt>
                <c:pt idx="244">
                  <c:v>6.048</c:v>
                </c:pt>
                <c:pt idx="245">
                  <c:v>6.0110000000000001</c:v>
                </c:pt>
                <c:pt idx="246">
                  <c:v>5.9889999999999999</c:v>
                </c:pt>
                <c:pt idx="247">
                  <c:v>5.9740000000000002</c:v>
                </c:pt>
                <c:pt idx="248">
                  <c:v>5.9740000000000002</c:v>
                </c:pt>
                <c:pt idx="249">
                  <c:v>5.923</c:v>
                </c:pt>
                <c:pt idx="250">
                  <c:v>5.9109999999999996</c:v>
                </c:pt>
                <c:pt idx="251">
                  <c:v>5.9169999999999998</c:v>
                </c:pt>
                <c:pt idx="252">
                  <c:v>5.9119999999999999</c:v>
                </c:pt>
                <c:pt idx="253">
                  <c:v>5.8479999999999999</c:v>
                </c:pt>
                <c:pt idx="254">
                  <c:v>5.83</c:v>
                </c:pt>
                <c:pt idx="255">
                  <c:v>5.55</c:v>
                </c:pt>
                <c:pt idx="256">
                  <c:v>5.976</c:v>
                </c:pt>
                <c:pt idx="257">
                  <c:v>5.8970000000000002</c:v>
                </c:pt>
                <c:pt idx="258">
                  <c:v>5.8849999999999998</c:v>
                </c:pt>
                <c:pt idx="259">
                  <c:v>5.923</c:v>
                </c:pt>
                <c:pt idx="260">
                  <c:v>5.9320000000000004</c:v>
                </c:pt>
                <c:pt idx="261">
                  <c:v>5.9459999999999997</c:v>
                </c:pt>
                <c:pt idx="262">
                  <c:v>5.9619999999999997</c:v>
                </c:pt>
                <c:pt idx="263">
                  <c:v>5.9939999999999998</c:v>
                </c:pt>
                <c:pt idx="264">
                  <c:v>6.0049999999999999</c:v>
                </c:pt>
                <c:pt idx="265">
                  <c:v>6.0149999999999997</c:v>
                </c:pt>
                <c:pt idx="266">
                  <c:v>5.9790000000000001</c:v>
                </c:pt>
                <c:pt idx="267">
                  <c:v>5.923</c:v>
                </c:pt>
                <c:pt idx="268">
                  <c:v>5.9429999999999996</c:v>
                </c:pt>
                <c:pt idx="269">
                  <c:v>5.883</c:v>
                </c:pt>
                <c:pt idx="270">
                  <c:v>5.8620000000000001</c:v>
                </c:pt>
                <c:pt idx="271">
                  <c:v>5.8659999999999997</c:v>
                </c:pt>
                <c:pt idx="272">
                  <c:v>5.8979999999999997</c:v>
                </c:pt>
              </c:numCache>
            </c:numRef>
          </c:xVal>
          <c:yVal>
            <c:numRef>
              <c:f>Sheet1!$L$2:$L$274</c:f>
              <c:numCache>
                <c:formatCode>General</c:formatCode>
                <c:ptCount val="273"/>
                <c:pt idx="0">
                  <c:v>4793.9323679999998</c:v>
                </c:pt>
                <c:pt idx="1">
                  <c:v>4646.3682420000005</c:v>
                </c:pt>
                <c:pt idx="2">
                  <c:v>4643.1209250000002</c:v>
                </c:pt>
                <c:pt idx="3">
                  <c:v>4643.0789700000005</c:v>
                </c:pt>
                <c:pt idx="4">
                  <c:v>4584.5937000000004</c:v>
                </c:pt>
                <c:pt idx="5">
                  <c:v>4581.6568500000003</c:v>
                </c:pt>
                <c:pt idx="6">
                  <c:v>4580.255553</c:v>
                </c:pt>
                <c:pt idx="7">
                  <c:v>4684.0270500000006</c:v>
                </c:pt>
                <c:pt idx="8">
                  <c:v>4621.0190309999998</c:v>
                </c:pt>
                <c:pt idx="9">
                  <c:v>4599.7478460000002</c:v>
                </c:pt>
                <c:pt idx="10">
                  <c:v>4577.6039970000002</c:v>
                </c:pt>
                <c:pt idx="11">
                  <c:v>4577.7634260000004</c:v>
                </c:pt>
                <c:pt idx="12">
                  <c:v>4556.8614449999995</c:v>
                </c:pt>
                <c:pt idx="13">
                  <c:v>4487.9797259999996</c:v>
                </c:pt>
                <c:pt idx="14">
                  <c:v>4560.4779660000004</c:v>
                </c:pt>
                <c:pt idx="15">
                  <c:v>4519.9830000000002</c:v>
                </c:pt>
                <c:pt idx="16">
                  <c:v>4456.765206</c:v>
                </c:pt>
                <c:pt idx="17">
                  <c:v>4443.4067340000001</c:v>
                </c:pt>
                <c:pt idx="18">
                  <c:v>4403.0040690000005</c:v>
                </c:pt>
                <c:pt idx="19">
                  <c:v>4482.1395899999998</c:v>
                </c:pt>
                <c:pt idx="20">
                  <c:v>4476.8784329999999</c:v>
                </c:pt>
                <c:pt idx="21">
                  <c:v>4436.5093320000005</c:v>
                </c:pt>
                <c:pt idx="22">
                  <c:v>4467.0945270000002</c:v>
                </c:pt>
                <c:pt idx="23">
                  <c:v>4439.3203169999997</c:v>
                </c:pt>
                <c:pt idx="24">
                  <c:v>4405.2780300000004</c:v>
                </c:pt>
                <c:pt idx="25">
                  <c:v>4380.2980230000003</c:v>
                </c:pt>
                <c:pt idx="26">
                  <c:v>4383.7215509999996</c:v>
                </c:pt>
                <c:pt idx="27">
                  <c:v>4371.0847050000002</c:v>
                </c:pt>
                <c:pt idx="28">
                  <c:v>4390.4259600000005</c:v>
                </c:pt>
                <c:pt idx="29">
                  <c:v>4361.6280480000005</c:v>
                </c:pt>
                <c:pt idx="30">
                  <c:v>4357.944399</c:v>
                </c:pt>
                <c:pt idx="31">
                  <c:v>4370.3295149999994</c:v>
                </c:pt>
                <c:pt idx="32">
                  <c:v>4406.5702440000005</c:v>
                </c:pt>
                <c:pt idx="33">
                  <c:v>4411.0510380000005</c:v>
                </c:pt>
                <c:pt idx="34">
                  <c:v>4376.3710350000001</c:v>
                </c:pt>
                <c:pt idx="35">
                  <c:v>4376.3710350000001</c:v>
                </c:pt>
                <c:pt idx="36">
                  <c:v>4392.6915300000001</c:v>
                </c:pt>
                <c:pt idx="37">
                  <c:v>4397.952687</c:v>
                </c:pt>
                <c:pt idx="38">
                  <c:v>4377.9653250000001</c:v>
                </c:pt>
                <c:pt idx="39">
                  <c:v>4395.7961999999998</c:v>
                </c:pt>
                <c:pt idx="40">
                  <c:v>4347.2123100000008</c:v>
                </c:pt>
                <c:pt idx="41">
                  <c:v>4438.5231720000002</c:v>
                </c:pt>
                <c:pt idx="42">
                  <c:v>4506.9266039999993</c:v>
                </c:pt>
                <c:pt idx="43">
                  <c:v>4495.556799</c:v>
                </c:pt>
                <c:pt idx="44">
                  <c:v>4495.556799</c:v>
                </c:pt>
                <c:pt idx="45">
                  <c:v>4502.0010869999996</c:v>
                </c:pt>
                <c:pt idx="46">
                  <c:v>4507.3713269999998</c:v>
                </c:pt>
                <c:pt idx="47">
                  <c:v>4570.2534809999997</c:v>
                </c:pt>
                <c:pt idx="48">
                  <c:v>4591.2981089999994</c:v>
                </c:pt>
                <c:pt idx="49">
                  <c:v>4591.2981089999994</c:v>
                </c:pt>
                <c:pt idx="50">
                  <c:v>4539.2235629999996</c:v>
                </c:pt>
                <c:pt idx="51">
                  <c:v>4547.1194939999996</c:v>
                </c:pt>
                <c:pt idx="52">
                  <c:v>4613.0895359999995</c:v>
                </c:pt>
                <c:pt idx="53">
                  <c:v>4568.768274</c:v>
                </c:pt>
                <c:pt idx="54">
                  <c:v>4568.768274</c:v>
                </c:pt>
                <c:pt idx="55">
                  <c:v>4529.2634460000008</c:v>
                </c:pt>
                <c:pt idx="56">
                  <c:v>4497.1594800000003</c:v>
                </c:pt>
                <c:pt idx="57">
                  <c:v>4448.6091539999998</c:v>
                </c:pt>
                <c:pt idx="58">
                  <c:v>4438.5902999999998</c:v>
                </c:pt>
                <c:pt idx="59">
                  <c:v>4406.6961089999995</c:v>
                </c:pt>
                <c:pt idx="60">
                  <c:v>4395.4018230000001</c:v>
                </c:pt>
                <c:pt idx="61">
                  <c:v>4501.8416580000003</c:v>
                </c:pt>
                <c:pt idx="62">
                  <c:v>4538.1914700000007</c:v>
                </c:pt>
                <c:pt idx="63">
                  <c:v>4506.5574000000006</c:v>
                </c:pt>
                <c:pt idx="64">
                  <c:v>4475.8799039999994</c:v>
                </c:pt>
                <c:pt idx="65">
                  <c:v>4475.8799039999994</c:v>
                </c:pt>
                <c:pt idx="66">
                  <c:v>4359.1946580000003</c:v>
                </c:pt>
                <c:pt idx="67">
                  <c:v>4452.4857960000008</c:v>
                </c:pt>
                <c:pt idx="68">
                  <c:v>4500.4990980000002</c:v>
                </c:pt>
                <c:pt idx="69">
                  <c:v>4500.4151879999999</c:v>
                </c:pt>
                <c:pt idx="70">
                  <c:v>4489.7250539999995</c:v>
                </c:pt>
                <c:pt idx="71">
                  <c:v>4484.3883780000006</c:v>
                </c:pt>
                <c:pt idx="72">
                  <c:v>4473.1192650000003</c:v>
                </c:pt>
                <c:pt idx="73">
                  <c:v>4464.5184899999995</c:v>
                </c:pt>
                <c:pt idx="74">
                  <c:v>4488.7852620000003</c:v>
                </c:pt>
                <c:pt idx="75">
                  <c:v>4440.1174620000002</c:v>
                </c:pt>
                <c:pt idx="76">
                  <c:v>4532.5862820000011</c:v>
                </c:pt>
                <c:pt idx="77">
                  <c:v>4476.8868240000002</c:v>
                </c:pt>
                <c:pt idx="78">
                  <c:v>4476.8868240000002</c:v>
                </c:pt>
                <c:pt idx="79">
                  <c:v>4189.6628940000001</c:v>
                </c:pt>
                <c:pt idx="80">
                  <c:v>4160.7978540000004</c:v>
                </c:pt>
                <c:pt idx="81">
                  <c:v>4095.0879329999998</c:v>
                </c:pt>
                <c:pt idx="82">
                  <c:v>4113.8586000000005</c:v>
                </c:pt>
                <c:pt idx="83">
                  <c:v>4132.3188</c:v>
                </c:pt>
                <c:pt idx="84">
                  <c:v>4069.4198639999995</c:v>
                </c:pt>
                <c:pt idx="85">
                  <c:v>4069.6883760000001</c:v>
                </c:pt>
                <c:pt idx="86">
                  <c:v>3998.4487859999999</c:v>
                </c:pt>
                <c:pt idx="87">
                  <c:v>4116.9297059999999</c:v>
                </c:pt>
                <c:pt idx="88">
                  <c:v>4116.9297059999999</c:v>
                </c:pt>
                <c:pt idx="89">
                  <c:v>4074.4628550000007</c:v>
                </c:pt>
                <c:pt idx="90">
                  <c:v>4042.3672799999995</c:v>
                </c:pt>
                <c:pt idx="91">
                  <c:v>4045.3544760000004</c:v>
                </c:pt>
                <c:pt idx="92">
                  <c:v>4041.9309480000002</c:v>
                </c:pt>
                <c:pt idx="93">
                  <c:v>4027.2802620000002</c:v>
                </c:pt>
                <c:pt idx="94">
                  <c:v>4036.7620919999999</c:v>
                </c:pt>
                <c:pt idx="95">
                  <c:v>4035.4950509999999</c:v>
                </c:pt>
                <c:pt idx="96">
                  <c:v>4086.1011720000006</c:v>
                </c:pt>
                <c:pt idx="97">
                  <c:v>4123.9781460000004</c:v>
                </c:pt>
                <c:pt idx="98">
                  <c:v>4058.4360449999995</c:v>
                </c:pt>
                <c:pt idx="99">
                  <c:v>4000.7898749999995</c:v>
                </c:pt>
                <c:pt idx="100">
                  <c:v>4014.9874469999995</c:v>
                </c:pt>
                <c:pt idx="101">
                  <c:v>4043.9867429999995</c:v>
                </c:pt>
                <c:pt idx="102">
                  <c:v>3998.8179900000005</c:v>
                </c:pt>
                <c:pt idx="103">
                  <c:v>3998.8179900000005</c:v>
                </c:pt>
                <c:pt idx="104">
                  <c:v>4016.3887440000008</c:v>
                </c:pt>
                <c:pt idx="105">
                  <c:v>4020.6094169999997</c:v>
                </c:pt>
                <c:pt idx="106">
                  <c:v>4054.2153719999997</c:v>
                </c:pt>
                <c:pt idx="107">
                  <c:v>4020.6094169999997</c:v>
                </c:pt>
                <c:pt idx="108">
                  <c:v>4012.9987800000008</c:v>
                </c:pt>
                <c:pt idx="109">
                  <c:v>4057.8402839999999</c:v>
                </c:pt>
                <c:pt idx="110">
                  <c:v>4038.5577659999999</c:v>
                </c:pt>
                <c:pt idx="111">
                  <c:v>4052.7553379999999</c:v>
                </c:pt>
                <c:pt idx="112">
                  <c:v>4015.7678100000003</c:v>
                </c:pt>
                <c:pt idx="113">
                  <c:v>3995.9986140000001</c:v>
                </c:pt>
                <c:pt idx="114">
                  <c:v>4009.8437640000002</c:v>
                </c:pt>
                <c:pt idx="115">
                  <c:v>4036.9466940000002</c:v>
                </c:pt>
                <c:pt idx="116">
                  <c:v>4003.9364999999998</c:v>
                </c:pt>
                <c:pt idx="117">
                  <c:v>3998.2641840000006</c:v>
                </c:pt>
                <c:pt idx="118">
                  <c:v>3966.7643699999999</c:v>
                </c:pt>
                <c:pt idx="119">
                  <c:v>4023.4875300000003</c:v>
                </c:pt>
                <c:pt idx="120">
                  <c:v>3919.271310000001</c:v>
                </c:pt>
                <c:pt idx="121">
                  <c:v>3917.5092000000004</c:v>
                </c:pt>
                <c:pt idx="122">
                  <c:v>3863.1019560000004</c:v>
                </c:pt>
                <c:pt idx="123">
                  <c:v>3851.9335350000001</c:v>
                </c:pt>
                <c:pt idx="124">
                  <c:v>3947.9014020000004</c:v>
                </c:pt>
                <c:pt idx="125">
                  <c:v>3949.3110900000001</c:v>
                </c:pt>
                <c:pt idx="126">
                  <c:v>4031.224032000001</c:v>
                </c:pt>
                <c:pt idx="127">
                  <c:v>3873.3221940000003</c:v>
                </c:pt>
                <c:pt idx="128">
                  <c:v>3784.9062270000004</c:v>
                </c:pt>
                <c:pt idx="129">
                  <c:v>3902.4557460000005</c:v>
                </c:pt>
                <c:pt idx="130">
                  <c:v>3899.049</c:v>
                </c:pt>
                <c:pt idx="131">
                  <c:v>3961.427694</c:v>
                </c:pt>
                <c:pt idx="132">
                  <c:v>3959.0026949999992</c:v>
                </c:pt>
                <c:pt idx="133">
                  <c:v>4000.4877990000005</c:v>
                </c:pt>
                <c:pt idx="134">
                  <c:v>3990.9220590000004</c:v>
                </c:pt>
                <c:pt idx="135">
                  <c:v>3999.6822629999997</c:v>
                </c:pt>
                <c:pt idx="136">
                  <c:v>4014.3749040000002</c:v>
                </c:pt>
                <c:pt idx="137">
                  <c:v>3991.3583909999998</c:v>
                </c:pt>
                <c:pt idx="138">
                  <c:v>4055.8348350000006</c:v>
                </c:pt>
                <c:pt idx="139">
                  <c:v>4015.3986059999997</c:v>
                </c:pt>
                <c:pt idx="140">
                  <c:v>3979.090749</c:v>
                </c:pt>
                <c:pt idx="141">
                  <c:v>3951.6186149999994</c:v>
                </c:pt>
                <c:pt idx="142">
                  <c:v>3941.9354009999997</c:v>
                </c:pt>
                <c:pt idx="143">
                  <c:v>3996.5692020000006</c:v>
                </c:pt>
                <c:pt idx="144">
                  <c:v>4031.224032000001</c:v>
                </c:pt>
                <c:pt idx="145">
                  <c:v>4019.7703169999995</c:v>
                </c:pt>
                <c:pt idx="146">
                  <c:v>3986.2063170000001</c:v>
                </c:pt>
                <c:pt idx="147">
                  <c:v>3961.6542509999999</c:v>
                </c:pt>
                <c:pt idx="148">
                  <c:v>3961.6458600000005</c:v>
                </c:pt>
                <c:pt idx="149">
                  <c:v>4023.9490350000005</c:v>
                </c:pt>
                <c:pt idx="150">
                  <c:v>4086.1431270000003</c:v>
                </c:pt>
                <c:pt idx="151">
                  <c:v>4021.5659910000004</c:v>
                </c:pt>
                <c:pt idx="152">
                  <c:v>4030.3681500000002</c:v>
                </c:pt>
                <c:pt idx="153">
                  <c:v>4037.7438389999998</c:v>
                </c:pt>
                <c:pt idx="154">
                  <c:v>4041.7631279999996</c:v>
                </c:pt>
                <c:pt idx="155">
                  <c:v>4041.7631279999996</c:v>
                </c:pt>
                <c:pt idx="156">
                  <c:v>4043.8273140000001</c:v>
                </c:pt>
                <c:pt idx="157">
                  <c:v>4032.2561250000008</c:v>
                </c:pt>
                <c:pt idx="158">
                  <c:v>4032.4407270000002</c:v>
                </c:pt>
                <c:pt idx="159">
                  <c:v>4062.5644169999996</c:v>
                </c:pt>
                <c:pt idx="160">
                  <c:v>4090.2714990000004</c:v>
                </c:pt>
                <c:pt idx="161">
                  <c:v>4008.3837300000005</c:v>
                </c:pt>
                <c:pt idx="162">
                  <c:v>4010.0787120000005</c:v>
                </c:pt>
                <c:pt idx="163">
                  <c:v>4014.4588140000005</c:v>
                </c:pt>
                <c:pt idx="164">
                  <c:v>4003.7854619999998</c:v>
                </c:pt>
                <c:pt idx="165">
                  <c:v>3979.4767350000002</c:v>
                </c:pt>
                <c:pt idx="166">
                  <c:v>3982.3128929999993</c:v>
                </c:pt>
                <c:pt idx="167">
                  <c:v>4044.4902030000003</c:v>
                </c:pt>
                <c:pt idx="168">
                  <c:v>4007.2509449999998</c:v>
                </c:pt>
                <c:pt idx="169">
                  <c:v>3971.3290740000002</c:v>
                </c:pt>
                <c:pt idx="170">
                  <c:v>3976.3804559999999</c:v>
                </c:pt>
                <c:pt idx="171">
                  <c:v>3888.9714089999998</c:v>
                </c:pt>
                <c:pt idx="172">
                  <c:v>3918.3734729999996</c:v>
                </c:pt>
                <c:pt idx="173">
                  <c:v>3977.7733619999999</c:v>
                </c:pt>
                <c:pt idx="174">
                  <c:v>3951.8032170000006</c:v>
                </c:pt>
                <c:pt idx="175">
                  <c:v>3954.2785619999995</c:v>
                </c:pt>
                <c:pt idx="176">
                  <c:v>3956.9552910000002</c:v>
                </c:pt>
                <c:pt idx="177">
                  <c:v>3958.5411899999999</c:v>
                </c:pt>
                <c:pt idx="178">
                  <c:v>3948.4384259999997</c:v>
                </c:pt>
                <c:pt idx="179">
                  <c:v>3947.4986339999996</c:v>
                </c:pt>
                <c:pt idx="180">
                  <c:v>3938.6964749999997</c:v>
                </c:pt>
                <c:pt idx="181">
                  <c:v>3964.9770870000002</c:v>
                </c:pt>
                <c:pt idx="182">
                  <c:v>3906.1561769999998</c:v>
                </c:pt>
                <c:pt idx="183">
                  <c:v>3867.3729750000002</c:v>
                </c:pt>
                <c:pt idx="184">
                  <c:v>3839.3805990000001</c:v>
                </c:pt>
                <c:pt idx="185">
                  <c:v>3769.0556280000001</c:v>
                </c:pt>
                <c:pt idx="186">
                  <c:v>3737.346039</c:v>
                </c:pt>
                <c:pt idx="187">
                  <c:v>3777.7235309999996</c:v>
                </c:pt>
                <c:pt idx="188">
                  <c:v>3781.6337369999992</c:v>
                </c:pt>
                <c:pt idx="189">
                  <c:v>3826.6934070000007</c:v>
                </c:pt>
                <c:pt idx="190">
                  <c:v>3718.4998530000003</c:v>
                </c:pt>
                <c:pt idx="191">
                  <c:v>3732.8065079999997</c:v>
                </c:pt>
                <c:pt idx="192">
                  <c:v>3690.1298820000002</c:v>
                </c:pt>
                <c:pt idx="193">
                  <c:v>3854.6186550000002</c:v>
                </c:pt>
                <c:pt idx="194">
                  <c:v>3874.3626780000004</c:v>
                </c:pt>
                <c:pt idx="195">
                  <c:v>3857.4296399999994</c:v>
                </c:pt>
                <c:pt idx="196">
                  <c:v>3852.1600920000001</c:v>
                </c:pt>
                <c:pt idx="197">
                  <c:v>3852.1433100000004</c:v>
                </c:pt>
                <c:pt idx="198">
                  <c:v>3858.7722000000003</c:v>
                </c:pt>
                <c:pt idx="199">
                  <c:v>3865.6947749999999</c:v>
                </c:pt>
                <c:pt idx="200">
                  <c:v>3846.1689179999994</c:v>
                </c:pt>
                <c:pt idx="201">
                  <c:v>3846.1857</c:v>
                </c:pt>
                <c:pt idx="202">
                  <c:v>3897.8994330000005</c:v>
                </c:pt>
                <c:pt idx="203">
                  <c:v>3942.4220789999999</c:v>
                </c:pt>
                <c:pt idx="204">
                  <c:v>3832.7013630000001</c:v>
                </c:pt>
                <c:pt idx="205">
                  <c:v>3804.1132259999995</c:v>
                </c:pt>
                <c:pt idx="206">
                  <c:v>3822.8922839999996</c:v>
                </c:pt>
                <c:pt idx="207">
                  <c:v>3800.5554419999999</c:v>
                </c:pt>
                <c:pt idx="208">
                  <c:v>3829.6470390000004</c:v>
                </c:pt>
                <c:pt idx="209">
                  <c:v>3858.3694320000004</c:v>
                </c:pt>
                <c:pt idx="210">
                  <c:v>3829.1939250000005</c:v>
                </c:pt>
                <c:pt idx="211">
                  <c:v>3877.4673479999992</c:v>
                </c:pt>
                <c:pt idx="212">
                  <c:v>3860.8196040000003</c:v>
                </c:pt>
                <c:pt idx="213">
                  <c:v>3786.6095999999998</c:v>
                </c:pt>
                <c:pt idx="214">
                  <c:v>3870.6119009999993</c:v>
                </c:pt>
                <c:pt idx="215">
                  <c:v>3845.3465999999999</c:v>
                </c:pt>
                <c:pt idx="216">
                  <c:v>3852.8901089999999</c:v>
                </c:pt>
                <c:pt idx="217">
                  <c:v>3866.4499649999998</c:v>
                </c:pt>
                <c:pt idx="218">
                  <c:v>3857.8156259999996</c:v>
                </c:pt>
                <c:pt idx="219">
                  <c:v>3805.4524296000009</c:v>
                </c:pt>
                <c:pt idx="220">
                  <c:v>3860.0484710999999</c:v>
                </c:pt>
                <c:pt idx="221">
                  <c:v>3891.0951710999998</c:v>
                </c:pt>
                <c:pt idx="222">
                  <c:v>3891.0951710999998</c:v>
                </c:pt>
                <c:pt idx="223">
                  <c:v>3876.8304711000001</c:v>
                </c:pt>
                <c:pt idx="224">
                  <c:v>3942.2802711000004</c:v>
                </c:pt>
                <c:pt idx="225">
                  <c:v>3860.4503999999997</c:v>
                </c:pt>
                <c:pt idx="226">
                  <c:v>3945.1994999999997</c:v>
                </c:pt>
                <c:pt idx="227">
                  <c:v>3951.0731999999998</c:v>
                </c:pt>
                <c:pt idx="228">
                  <c:v>3946.0385999999999</c:v>
                </c:pt>
                <c:pt idx="229">
                  <c:v>3968.6943000000001</c:v>
                </c:pt>
                <c:pt idx="230">
                  <c:v>3993.8673000000008</c:v>
                </c:pt>
                <c:pt idx="231">
                  <c:v>3999.741</c:v>
                </c:pt>
                <c:pt idx="232">
                  <c:v>3973.7289000000001</c:v>
                </c:pt>
                <c:pt idx="233">
                  <c:v>3975.4071000000004</c:v>
                </c:pt>
                <c:pt idx="234">
                  <c:v>3909.1182000000008</c:v>
                </c:pt>
                <c:pt idx="235">
                  <c:v>3997.2237000000005</c:v>
                </c:pt>
                <c:pt idx="236">
                  <c:v>3965.3378999999995</c:v>
                </c:pt>
                <c:pt idx="237">
                  <c:v>3974.5680000000002</c:v>
                </c:pt>
                <c:pt idx="238">
                  <c:v>3985.4763000000003</c:v>
                </c:pt>
                <c:pt idx="239">
                  <c:v>3949.3949999999995</c:v>
                </c:pt>
                <c:pt idx="240">
                  <c:v>3972.8897999999999</c:v>
                </c:pt>
                <c:pt idx="241">
                  <c:v>3998.0628000000006</c:v>
                </c:pt>
                <c:pt idx="242">
                  <c:v>3977.0852999999997</c:v>
                </c:pt>
                <c:pt idx="243">
                  <c:v>3981.2807999999995</c:v>
                </c:pt>
                <c:pt idx="244">
                  <c:v>3972.8897999999999</c:v>
                </c:pt>
                <c:pt idx="245">
                  <c:v>3941.8431</c:v>
                </c:pt>
                <c:pt idx="246">
                  <c:v>3923.3828999999996</c:v>
                </c:pt>
                <c:pt idx="247">
                  <c:v>3910.7964000000002</c:v>
                </c:pt>
                <c:pt idx="248">
                  <c:v>3910.7964000000002</c:v>
                </c:pt>
                <c:pt idx="249">
                  <c:v>3868.0023000000001</c:v>
                </c:pt>
                <c:pt idx="250">
                  <c:v>3857.9330999999993</c:v>
                </c:pt>
                <c:pt idx="251">
                  <c:v>3862.9677000000001</c:v>
                </c:pt>
                <c:pt idx="252">
                  <c:v>3858.7722000000003</c:v>
                </c:pt>
                <c:pt idx="253">
                  <c:v>3805.0698000000002</c:v>
                </c:pt>
                <c:pt idx="254">
                  <c:v>3789.9660000000003</c:v>
                </c:pt>
                <c:pt idx="255">
                  <c:v>3555.018</c:v>
                </c:pt>
                <c:pt idx="256">
                  <c:v>3912.4746000000005</c:v>
                </c:pt>
                <c:pt idx="257">
                  <c:v>3846.1857</c:v>
                </c:pt>
                <c:pt idx="258">
                  <c:v>3836.1165000000001</c:v>
                </c:pt>
                <c:pt idx="259">
                  <c:v>3868.0023000000001</c:v>
                </c:pt>
                <c:pt idx="260">
                  <c:v>3875.5542000000005</c:v>
                </c:pt>
                <c:pt idx="261">
                  <c:v>3887.3015999999998</c:v>
                </c:pt>
                <c:pt idx="262">
                  <c:v>3900.7272000000003</c:v>
                </c:pt>
                <c:pt idx="263">
                  <c:v>3927.5783999999994</c:v>
                </c:pt>
                <c:pt idx="264">
                  <c:v>3936.8085000000001</c:v>
                </c:pt>
                <c:pt idx="265">
                  <c:v>3945.1994999999997</c:v>
                </c:pt>
                <c:pt idx="266">
                  <c:v>3914.9919</c:v>
                </c:pt>
                <c:pt idx="267">
                  <c:v>3868.0023000000001</c:v>
                </c:pt>
                <c:pt idx="268">
                  <c:v>3884.7842999999993</c:v>
                </c:pt>
                <c:pt idx="269">
                  <c:v>3834.4382999999998</c:v>
                </c:pt>
                <c:pt idx="270">
                  <c:v>3816.8172000000004</c:v>
                </c:pt>
                <c:pt idx="271">
                  <c:v>3820.1736000000001</c:v>
                </c:pt>
                <c:pt idx="272">
                  <c:v>3847.0248000000001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3F-364B-88CA-6DC49504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34783"/>
        <c:axId val="1442050991"/>
      </c:scatterChart>
      <c:valAx>
        <c:axId val="1442634783"/>
        <c:scaling>
          <c:orientation val="minMax"/>
          <c:max val="8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50991"/>
        <c:crosses val="autoZero"/>
        <c:crossBetween val="midCat"/>
      </c:valAx>
      <c:valAx>
        <c:axId val="1442050991"/>
        <c:scaling>
          <c:orientation val="minMax"/>
          <c:max val="50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00"/>
            <c:dispRSqr val="1"/>
            <c:dispEq val="1"/>
            <c:trendlineLbl>
              <c:layout>
                <c:manualLayout>
                  <c:x val="-1.9249796193330854E-2"/>
                  <c:y val="0.39683401276968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(2)'!$B$2:$B$219</c:f>
              <c:numCache>
                <c:formatCode>0</c:formatCode>
                <c:ptCount val="218"/>
                <c:pt idx="0">
                  <c:v>7026.48</c:v>
                </c:pt>
                <c:pt idx="1">
                  <c:v>6850.62</c:v>
                </c:pt>
                <c:pt idx="2">
                  <c:v>6846.75</c:v>
                </c:pt>
                <c:pt idx="3">
                  <c:v>6846.7</c:v>
                </c:pt>
                <c:pt idx="4">
                  <c:v>6777</c:v>
                </c:pt>
                <c:pt idx="5">
                  <c:v>6773.5</c:v>
                </c:pt>
                <c:pt idx="6">
                  <c:v>6771.83</c:v>
                </c:pt>
                <c:pt idx="7">
                  <c:v>6895.5</c:v>
                </c:pt>
                <c:pt idx="8">
                  <c:v>6820.41</c:v>
                </c:pt>
                <c:pt idx="9">
                  <c:v>6795.06</c:v>
                </c:pt>
                <c:pt idx="10">
                  <c:v>6768.67</c:v>
                </c:pt>
                <c:pt idx="11">
                  <c:v>6768.86</c:v>
                </c:pt>
                <c:pt idx="12">
                  <c:v>6743.95</c:v>
                </c:pt>
                <c:pt idx="13">
                  <c:v>6661.86</c:v>
                </c:pt>
                <c:pt idx="14">
                  <c:v>6748.26</c:v>
                </c:pt>
                <c:pt idx="15">
                  <c:v>6700</c:v>
                </c:pt>
                <c:pt idx="16">
                  <c:v>6624.66</c:v>
                </c:pt>
                <c:pt idx="17">
                  <c:v>6608.74</c:v>
                </c:pt>
                <c:pt idx="18">
                  <c:v>6560.59</c:v>
                </c:pt>
                <c:pt idx="19">
                  <c:v>6654.9</c:v>
                </c:pt>
                <c:pt idx="20">
                  <c:v>6648.63</c:v>
                </c:pt>
                <c:pt idx="21">
                  <c:v>6600.52</c:v>
                </c:pt>
                <c:pt idx="22">
                  <c:v>6636.97</c:v>
                </c:pt>
                <c:pt idx="23">
                  <c:v>6603.87</c:v>
                </c:pt>
                <c:pt idx="24">
                  <c:v>6563.3</c:v>
                </c:pt>
                <c:pt idx="25">
                  <c:v>6533.53</c:v>
                </c:pt>
                <c:pt idx="26">
                  <c:v>6537.61</c:v>
                </c:pt>
                <c:pt idx="27">
                  <c:v>6522.55</c:v>
                </c:pt>
                <c:pt idx="28">
                  <c:v>6545.6</c:v>
                </c:pt>
                <c:pt idx="29">
                  <c:v>6511.28</c:v>
                </c:pt>
                <c:pt idx="30">
                  <c:v>6506.89</c:v>
                </c:pt>
                <c:pt idx="31">
                  <c:v>6521.65</c:v>
                </c:pt>
                <c:pt idx="32">
                  <c:v>6564.84</c:v>
                </c:pt>
                <c:pt idx="33">
                  <c:v>6570.18</c:v>
                </c:pt>
                <c:pt idx="34">
                  <c:v>6528.85</c:v>
                </c:pt>
                <c:pt idx="35">
                  <c:v>6528.85</c:v>
                </c:pt>
                <c:pt idx="36">
                  <c:v>6548.3</c:v>
                </c:pt>
                <c:pt idx="37">
                  <c:v>6554.57</c:v>
                </c:pt>
                <c:pt idx="38">
                  <c:v>6530.75</c:v>
                </c:pt>
                <c:pt idx="39">
                  <c:v>6552</c:v>
                </c:pt>
                <c:pt idx="40">
                  <c:v>6494.1</c:v>
                </c:pt>
                <c:pt idx="41">
                  <c:v>6602.92</c:v>
                </c:pt>
                <c:pt idx="42">
                  <c:v>6684.44</c:v>
                </c:pt>
                <c:pt idx="43">
                  <c:v>6670.89</c:v>
                </c:pt>
                <c:pt idx="44">
                  <c:v>6670.89</c:v>
                </c:pt>
                <c:pt idx="45">
                  <c:v>6678.57</c:v>
                </c:pt>
                <c:pt idx="46">
                  <c:v>6684.97</c:v>
                </c:pt>
                <c:pt idx="47">
                  <c:v>6759.91</c:v>
                </c:pt>
                <c:pt idx="48">
                  <c:v>6784.99</c:v>
                </c:pt>
                <c:pt idx="49">
                  <c:v>6784.99</c:v>
                </c:pt>
                <c:pt idx="50">
                  <c:v>6722.93</c:v>
                </c:pt>
                <c:pt idx="51">
                  <c:v>6732.34</c:v>
                </c:pt>
                <c:pt idx="52">
                  <c:v>6810.96</c:v>
                </c:pt>
                <c:pt idx="53">
                  <c:v>6758.14</c:v>
                </c:pt>
                <c:pt idx="54">
                  <c:v>6758.14</c:v>
                </c:pt>
                <c:pt idx="55">
                  <c:v>6711.06</c:v>
                </c:pt>
                <c:pt idx="56">
                  <c:v>6672.8</c:v>
                </c:pt>
                <c:pt idx="57">
                  <c:v>6614.94</c:v>
                </c:pt>
                <c:pt idx="58">
                  <c:v>6603</c:v>
                </c:pt>
                <c:pt idx="59">
                  <c:v>6564.99</c:v>
                </c:pt>
                <c:pt idx="60">
                  <c:v>6551.53</c:v>
                </c:pt>
                <c:pt idx="61">
                  <c:v>6678.38</c:v>
                </c:pt>
                <c:pt idx="62">
                  <c:v>6721.7</c:v>
                </c:pt>
                <c:pt idx="63">
                  <c:v>6684</c:v>
                </c:pt>
                <c:pt idx="64">
                  <c:v>6647.44</c:v>
                </c:pt>
                <c:pt idx="65">
                  <c:v>6647.44</c:v>
                </c:pt>
                <c:pt idx="66">
                  <c:v>6508.38</c:v>
                </c:pt>
                <c:pt idx="67">
                  <c:v>6619.56</c:v>
                </c:pt>
                <c:pt idx="68">
                  <c:v>6676.78</c:v>
                </c:pt>
                <c:pt idx="69">
                  <c:v>6676.68</c:v>
                </c:pt>
                <c:pt idx="70">
                  <c:v>6663.94</c:v>
                </c:pt>
                <c:pt idx="71">
                  <c:v>6657.58</c:v>
                </c:pt>
                <c:pt idx="72">
                  <c:v>6644.15</c:v>
                </c:pt>
                <c:pt idx="73">
                  <c:v>6633.9</c:v>
                </c:pt>
                <c:pt idx="74">
                  <c:v>6662.82</c:v>
                </c:pt>
                <c:pt idx="75">
                  <c:v>6604.82</c:v>
                </c:pt>
                <c:pt idx="76">
                  <c:v>6715.02</c:v>
                </c:pt>
                <c:pt idx="77">
                  <c:v>6648.64</c:v>
                </c:pt>
                <c:pt idx="78">
                  <c:v>6648.64</c:v>
                </c:pt>
                <c:pt idx="79">
                  <c:v>6306.34</c:v>
                </c:pt>
                <c:pt idx="80">
                  <c:v>6271.94</c:v>
                </c:pt>
                <c:pt idx="81">
                  <c:v>6193.63</c:v>
                </c:pt>
                <c:pt idx="82">
                  <c:v>6216</c:v>
                </c:pt>
                <c:pt idx="83">
                  <c:v>6238</c:v>
                </c:pt>
                <c:pt idx="84">
                  <c:v>6163.04</c:v>
                </c:pt>
                <c:pt idx="85">
                  <c:v>6163.36</c:v>
                </c:pt>
                <c:pt idx="86">
                  <c:v>6078.46</c:v>
                </c:pt>
                <c:pt idx="87">
                  <c:v>6219.66</c:v>
                </c:pt>
                <c:pt idx="88">
                  <c:v>6219.66</c:v>
                </c:pt>
                <c:pt idx="89">
                  <c:v>6169.05</c:v>
                </c:pt>
                <c:pt idx="90">
                  <c:v>6130.8</c:v>
                </c:pt>
                <c:pt idx="91">
                  <c:v>6134.36</c:v>
                </c:pt>
                <c:pt idx="92">
                  <c:v>6130.28</c:v>
                </c:pt>
                <c:pt idx="93">
                  <c:v>6112.82</c:v>
                </c:pt>
                <c:pt idx="94">
                  <c:v>6124.12</c:v>
                </c:pt>
                <c:pt idx="95">
                  <c:v>6122.61</c:v>
                </c:pt>
                <c:pt idx="96">
                  <c:v>6182.92</c:v>
                </c:pt>
                <c:pt idx="97">
                  <c:v>6228.06</c:v>
                </c:pt>
                <c:pt idx="98">
                  <c:v>6149.95</c:v>
                </c:pt>
                <c:pt idx="99">
                  <c:v>6081.25</c:v>
                </c:pt>
                <c:pt idx="100">
                  <c:v>6098.17</c:v>
                </c:pt>
                <c:pt idx="101">
                  <c:v>6132.73</c:v>
                </c:pt>
                <c:pt idx="102">
                  <c:v>6078.9</c:v>
                </c:pt>
                <c:pt idx="103">
                  <c:v>6078.9</c:v>
                </c:pt>
                <c:pt idx="104">
                  <c:v>6099.84</c:v>
                </c:pt>
                <c:pt idx="105">
                  <c:v>6104.87</c:v>
                </c:pt>
                <c:pt idx="106">
                  <c:v>6144.92</c:v>
                </c:pt>
                <c:pt idx="107">
                  <c:v>6104.87</c:v>
                </c:pt>
                <c:pt idx="108">
                  <c:v>6095.8</c:v>
                </c:pt>
                <c:pt idx="109">
                  <c:v>6149.24</c:v>
                </c:pt>
                <c:pt idx="110">
                  <c:v>6126.26</c:v>
                </c:pt>
                <c:pt idx="111">
                  <c:v>6143.18</c:v>
                </c:pt>
                <c:pt idx="112">
                  <c:v>6099.1</c:v>
                </c:pt>
                <c:pt idx="113">
                  <c:v>6075.54</c:v>
                </c:pt>
                <c:pt idx="114">
                  <c:v>6092.04</c:v>
                </c:pt>
                <c:pt idx="115">
                  <c:v>6124.34</c:v>
                </c:pt>
                <c:pt idx="116">
                  <c:v>6085</c:v>
                </c:pt>
                <c:pt idx="117">
                  <c:v>6078.24</c:v>
                </c:pt>
                <c:pt idx="118">
                  <c:v>6040.7</c:v>
                </c:pt>
                <c:pt idx="119">
                  <c:v>6108.3</c:v>
                </c:pt>
                <c:pt idx="120">
                  <c:v>5984.1</c:v>
                </c:pt>
                <c:pt idx="121">
                  <c:v>5982</c:v>
                </c:pt>
                <c:pt idx="122">
                  <c:v>5917.16</c:v>
                </c:pt>
                <c:pt idx="123">
                  <c:v>5903.85</c:v>
                </c:pt>
                <c:pt idx="124">
                  <c:v>6018.22</c:v>
                </c:pt>
                <c:pt idx="125">
                  <c:v>6019.9</c:v>
                </c:pt>
                <c:pt idx="126">
                  <c:v>6117.52</c:v>
                </c:pt>
                <c:pt idx="127">
                  <c:v>5929.34</c:v>
                </c:pt>
                <c:pt idx="128">
                  <c:v>5823.97</c:v>
                </c:pt>
                <c:pt idx="129">
                  <c:v>5964.06</c:v>
                </c:pt>
                <c:pt idx="130">
                  <c:v>5960</c:v>
                </c:pt>
                <c:pt idx="131">
                  <c:v>6034.34</c:v>
                </c:pt>
                <c:pt idx="132">
                  <c:v>6031.45</c:v>
                </c:pt>
                <c:pt idx="133">
                  <c:v>6080.89</c:v>
                </c:pt>
                <c:pt idx="134">
                  <c:v>6069.49</c:v>
                </c:pt>
                <c:pt idx="135">
                  <c:v>6079.93</c:v>
                </c:pt>
                <c:pt idx="136">
                  <c:v>6097.44</c:v>
                </c:pt>
                <c:pt idx="137">
                  <c:v>6070.01</c:v>
                </c:pt>
                <c:pt idx="138">
                  <c:v>6146.85</c:v>
                </c:pt>
                <c:pt idx="139">
                  <c:v>6098.66</c:v>
                </c:pt>
                <c:pt idx="140">
                  <c:v>6055.39</c:v>
                </c:pt>
                <c:pt idx="141">
                  <c:v>6022.65</c:v>
                </c:pt>
                <c:pt idx="142">
                  <c:v>6011.11</c:v>
                </c:pt>
                <c:pt idx="143">
                  <c:v>6076.22</c:v>
                </c:pt>
                <c:pt idx="144">
                  <c:v>6117.52</c:v>
                </c:pt>
                <c:pt idx="145">
                  <c:v>6103.87</c:v>
                </c:pt>
                <c:pt idx="146">
                  <c:v>6063.87</c:v>
                </c:pt>
                <c:pt idx="147">
                  <c:v>6034.61</c:v>
                </c:pt>
                <c:pt idx="148">
                  <c:v>6034.6</c:v>
                </c:pt>
                <c:pt idx="149">
                  <c:v>6108.85</c:v>
                </c:pt>
                <c:pt idx="150">
                  <c:v>6182.97</c:v>
                </c:pt>
                <c:pt idx="151">
                  <c:v>6106.01</c:v>
                </c:pt>
                <c:pt idx="152">
                  <c:v>6116.5</c:v>
                </c:pt>
                <c:pt idx="153">
                  <c:v>6125.29</c:v>
                </c:pt>
                <c:pt idx="154">
                  <c:v>6130.08</c:v>
                </c:pt>
                <c:pt idx="155">
                  <c:v>6130.08</c:v>
                </c:pt>
                <c:pt idx="156">
                  <c:v>6132.54</c:v>
                </c:pt>
                <c:pt idx="157">
                  <c:v>6118.75</c:v>
                </c:pt>
                <c:pt idx="158">
                  <c:v>6118.97</c:v>
                </c:pt>
                <c:pt idx="159">
                  <c:v>6154.87</c:v>
                </c:pt>
                <c:pt idx="160">
                  <c:v>6187.89</c:v>
                </c:pt>
                <c:pt idx="161">
                  <c:v>6090.3</c:v>
                </c:pt>
                <c:pt idx="162">
                  <c:v>6092.32</c:v>
                </c:pt>
                <c:pt idx="163">
                  <c:v>6097.54</c:v>
                </c:pt>
                <c:pt idx="164">
                  <c:v>6084.82</c:v>
                </c:pt>
                <c:pt idx="165">
                  <c:v>6055.85</c:v>
                </c:pt>
                <c:pt idx="166">
                  <c:v>6059.23</c:v>
                </c:pt>
                <c:pt idx="167">
                  <c:v>6133.33</c:v>
                </c:pt>
                <c:pt idx="168">
                  <c:v>6088.95</c:v>
                </c:pt>
                <c:pt idx="169">
                  <c:v>6046.14</c:v>
                </c:pt>
                <c:pt idx="170">
                  <c:v>6052.16</c:v>
                </c:pt>
                <c:pt idx="171">
                  <c:v>5947.99</c:v>
                </c:pt>
                <c:pt idx="172">
                  <c:v>5983.03</c:v>
                </c:pt>
                <c:pt idx="173">
                  <c:v>6053.82</c:v>
                </c:pt>
                <c:pt idx="174">
                  <c:v>6022.87</c:v>
                </c:pt>
                <c:pt idx="175">
                  <c:v>6025.82</c:v>
                </c:pt>
                <c:pt idx="176">
                  <c:v>6029.01</c:v>
                </c:pt>
                <c:pt idx="177">
                  <c:v>6030.9</c:v>
                </c:pt>
                <c:pt idx="178">
                  <c:v>6018.86</c:v>
                </c:pt>
                <c:pt idx="179">
                  <c:v>6017.74</c:v>
                </c:pt>
                <c:pt idx="180">
                  <c:v>6007.25</c:v>
                </c:pt>
                <c:pt idx="181">
                  <c:v>6038.57</c:v>
                </c:pt>
                <c:pt idx="182">
                  <c:v>5968.47</c:v>
                </c:pt>
                <c:pt idx="183">
                  <c:v>5922.25</c:v>
                </c:pt>
                <c:pt idx="184">
                  <c:v>5888.89</c:v>
                </c:pt>
                <c:pt idx="185">
                  <c:v>5805.08</c:v>
                </c:pt>
                <c:pt idx="186">
                  <c:v>5767.29</c:v>
                </c:pt>
                <c:pt idx="187">
                  <c:v>5815.41</c:v>
                </c:pt>
                <c:pt idx="188">
                  <c:v>5820.07</c:v>
                </c:pt>
                <c:pt idx="189">
                  <c:v>5873.77</c:v>
                </c:pt>
                <c:pt idx="190">
                  <c:v>5744.83</c:v>
                </c:pt>
                <c:pt idx="191">
                  <c:v>5761.88</c:v>
                </c:pt>
                <c:pt idx="192">
                  <c:v>5711.02</c:v>
                </c:pt>
                <c:pt idx="193">
                  <c:v>5907.05</c:v>
                </c:pt>
                <c:pt idx="194">
                  <c:v>5930.58</c:v>
                </c:pt>
                <c:pt idx="195">
                  <c:v>5910.4</c:v>
                </c:pt>
                <c:pt idx="196">
                  <c:v>5904.12</c:v>
                </c:pt>
                <c:pt idx="197">
                  <c:v>5904.1</c:v>
                </c:pt>
                <c:pt idx="198">
                  <c:v>5912</c:v>
                </c:pt>
                <c:pt idx="199">
                  <c:v>5920.25</c:v>
                </c:pt>
                <c:pt idx="200">
                  <c:v>5896.98</c:v>
                </c:pt>
                <c:pt idx="201">
                  <c:v>5897</c:v>
                </c:pt>
                <c:pt idx="202">
                  <c:v>5958.63</c:v>
                </c:pt>
                <c:pt idx="203">
                  <c:v>6011.69</c:v>
                </c:pt>
                <c:pt idx="204">
                  <c:v>5880.93</c:v>
                </c:pt>
                <c:pt idx="205">
                  <c:v>5846.86</c:v>
                </c:pt>
                <c:pt idx="206">
                  <c:v>5869.24</c:v>
                </c:pt>
                <c:pt idx="207">
                  <c:v>5842.62</c:v>
                </c:pt>
                <c:pt idx="208">
                  <c:v>5877.29</c:v>
                </c:pt>
                <c:pt idx="209">
                  <c:v>5911.52</c:v>
                </c:pt>
                <c:pt idx="210">
                  <c:v>5876.75</c:v>
                </c:pt>
                <c:pt idx="211">
                  <c:v>5934.28</c:v>
                </c:pt>
                <c:pt idx="212">
                  <c:v>5914.44</c:v>
                </c:pt>
                <c:pt idx="213">
                  <c:v>5826</c:v>
                </c:pt>
                <c:pt idx="214">
                  <c:v>5926.11</c:v>
                </c:pt>
                <c:pt idx="215">
                  <c:v>5896</c:v>
                </c:pt>
                <c:pt idx="216">
                  <c:v>5904.99</c:v>
                </c:pt>
                <c:pt idx="217">
                  <c:v>5921.15</c:v>
                </c:pt>
              </c:numCache>
            </c:numRef>
          </c:xVal>
          <c:yVal>
            <c:numRef>
              <c:f>'Sheet1 (2)'!$C$12:$C$229</c:f>
              <c:numCache>
                <c:formatCode>0.00</c:formatCode>
                <c:ptCount val="218"/>
                <c:pt idx="0">
                  <c:v>4670.28</c:v>
                </c:pt>
                <c:pt idx="1">
                  <c:v>4705</c:v>
                </c:pt>
                <c:pt idx="2">
                  <c:v>4726.3599999999997</c:v>
                </c:pt>
                <c:pt idx="3">
                  <c:v>4659.0200000000004</c:v>
                </c:pt>
                <c:pt idx="4">
                  <c:v>4662.84</c:v>
                </c:pt>
                <c:pt idx="5">
                  <c:v>4571.25</c:v>
                </c:pt>
                <c:pt idx="6">
                  <c:v>4532.7700000000004</c:v>
                </c:pt>
                <c:pt idx="7">
                  <c:v>4482.74</c:v>
                </c:pt>
                <c:pt idx="8">
                  <c:v>4397.95</c:v>
                </c:pt>
                <c:pt idx="9">
                  <c:v>4410.1400000000003</c:v>
                </c:pt>
                <c:pt idx="10">
                  <c:v>4349</c:v>
                </c:pt>
                <c:pt idx="11">
                  <c:v>4349.92</c:v>
                </c:pt>
                <c:pt idx="12">
                  <c:v>4326.5</c:v>
                </c:pt>
                <c:pt idx="13">
                  <c:v>4431.8599999999997</c:v>
                </c:pt>
                <c:pt idx="14">
                  <c:v>4515.54</c:v>
                </c:pt>
                <c:pt idx="15">
                  <c:v>4535</c:v>
                </c:pt>
                <c:pt idx="16">
                  <c:v>4589.37</c:v>
                </c:pt>
                <c:pt idx="17">
                  <c:v>4477.43</c:v>
                </c:pt>
                <c:pt idx="18">
                  <c:v>4500.54</c:v>
                </c:pt>
                <c:pt idx="19">
                  <c:v>4483.88</c:v>
                </c:pt>
                <c:pt idx="20">
                  <c:v>4512.5</c:v>
                </c:pt>
                <c:pt idx="21">
                  <c:v>4587.1899999999996</c:v>
                </c:pt>
                <c:pt idx="22">
                  <c:v>4504.07</c:v>
                </c:pt>
                <c:pt idx="23">
                  <c:v>4418.6499999999996</c:v>
                </c:pt>
                <c:pt idx="24">
                  <c:v>4401.66</c:v>
                </c:pt>
                <c:pt idx="25">
                  <c:v>4464.5</c:v>
                </c:pt>
                <c:pt idx="26">
                  <c:v>4475.0200000000004</c:v>
                </c:pt>
                <c:pt idx="27">
                  <c:v>4380.26</c:v>
                </c:pt>
                <c:pt idx="28">
                  <c:v>4348.88</c:v>
                </c:pt>
                <c:pt idx="29">
                  <c:v>4304.7700000000004</c:v>
                </c:pt>
                <c:pt idx="30">
                  <c:v>4225.49</c:v>
                </c:pt>
                <c:pt idx="31">
                  <c:v>4288.6899999999996</c:v>
                </c:pt>
                <c:pt idx="32">
                  <c:v>4384.6400000000003</c:v>
                </c:pt>
                <c:pt idx="33">
                  <c:v>4373.95</c:v>
                </c:pt>
                <c:pt idx="34">
                  <c:v>4303.75</c:v>
                </c:pt>
                <c:pt idx="35">
                  <c:v>4386.53</c:v>
                </c:pt>
                <c:pt idx="36">
                  <c:v>4363.5</c:v>
                </c:pt>
                <c:pt idx="37">
                  <c:v>4328.88</c:v>
                </c:pt>
                <c:pt idx="38">
                  <c:v>4201.1000000000004</c:v>
                </c:pt>
                <c:pt idx="39">
                  <c:v>4168.75</c:v>
                </c:pt>
                <c:pt idx="40">
                  <c:v>4277.87</c:v>
                </c:pt>
                <c:pt idx="41">
                  <c:v>4259.51</c:v>
                </c:pt>
                <c:pt idx="42">
                  <c:v>4204.32</c:v>
                </c:pt>
                <c:pt idx="43">
                  <c:v>4173.12</c:v>
                </c:pt>
                <c:pt idx="44">
                  <c:v>4253.75</c:v>
                </c:pt>
                <c:pt idx="45">
                  <c:v>4357.8500000000004</c:v>
                </c:pt>
                <c:pt idx="46">
                  <c:v>4411.66</c:v>
                </c:pt>
                <c:pt idx="47">
                  <c:v>4463.1099999999997</c:v>
                </c:pt>
                <c:pt idx="48">
                  <c:v>4461.17</c:v>
                </c:pt>
                <c:pt idx="49">
                  <c:v>4505</c:v>
                </c:pt>
                <c:pt idx="50">
                  <c:v>4456.2299999999996</c:v>
                </c:pt>
                <c:pt idx="51">
                  <c:v>4520.17</c:v>
                </c:pt>
                <c:pt idx="52">
                  <c:v>4543.05</c:v>
                </c:pt>
                <c:pt idx="53">
                  <c:v>4568</c:v>
                </c:pt>
                <c:pt idx="54">
                  <c:v>4631.6099999999997</c:v>
                </c:pt>
                <c:pt idx="55">
                  <c:v>4596</c:v>
                </c:pt>
                <c:pt idx="56">
                  <c:v>4530.32</c:v>
                </c:pt>
                <c:pt idx="57">
                  <c:v>4545.87</c:v>
                </c:pt>
                <c:pt idx="58">
                  <c:v>4582.63</c:v>
                </c:pt>
                <c:pt idx="59">
                  <c:v>4520.55</c:v>
                </c:pt>
                <c:pt idx="60">
                  <c:v>4481.16</c:v>
                </c:pt>
                <c:pt idx="61">
                  <c:v>4500.2</c:v>
                </c:pt>
                <c:pt idx="62">
                  <c:v>4488.2700000000004</c:v>
                </c:pt>
                <c:pt idx="63">
                  <c:v>4412.54</c:v>
                </c:pt>
                <c:pt idx="64">
                  <c:v>4393</c:v>
                </c:pt>
                <c:pt idx="65">
                  <c:v>4446.6000000000004</c:v>
                </c:pt>
                <c:pt idx="66">
                  <c:v>4392.6000000000004</c:v>
                </c:pt>
                <c:pt idx="67">
                  <c:v>4391.7</c:v>
                </c:pt>
                <c:pt idx="68">
                  <c:v>4459.25</c:v>
                </c:pt>
                <c:pt idx="69">
                  <c:v>4455.5</c:v>
                </c:pt>
                <c:pt idx="70">
                  <c:v>4393.67</c:v>
                </c:pt>
                <c:pt idx="71">
                  <c:v>4267.75</c:v>
                </c:pt>
                <c:pt idx="72">
                  <c:v>4300.2</c:v>
                </c:pt>
                <c:pt idx="73">
                  <c:v>4170.5</c:v>
                </c:pt>
                <c:pt idx="74">
                  <c:v>4183.97</c:v>
                </c:pt>
                <c:pt idx="75">
                  <c:v>4287.49</c:v>
                </c:pt>
                <c:pt idx="76">
                  <c:v>4131.92</c:v>
                </c:pt>
                <c:pt idx="77">
                  <c:v>4155.3900000000003</c:v>
                </c:pt>
                <c:pt idx="78">
                  <c:v>4143.25</c:v>
                </c:pt>
                <c:pt idx="79">
                  <c:v>4300.16</c:v>
                </c:pt>
                <c:pt idx="80">
                  <c:v>4146.8599999999997</c:v>
                </c:pt>
                <c:pt idx="81">
                  <c:v>4123.3500000000004</c:v>
                </c:pt>
                <c:pt idx="82">
                  <c:v>3991.23</c:v>
                </c:pt>
                <c:pt idx="83">
                  <c:v>3996.75</c:v>
                </c:pt>
                <c:pt idx="84">
                  <c:v>3935.19</c:v>
                </c:pt>
                <c:pt idx="85">
                  <c:v>3930.15</c:v>
                </c:pt>
                <c:pt idx="86">
                  <c:v>4023.9</c:v>
                </c:pt>
                <c:pt idx="87">
                  <c:v>4008.02</c:v>
                </c:pt>
                <c:pt idx="88">
                  <c:v>4084.75</c:v>
                </c:pt>
                <c:pt idx="89">
                  <c:v>3923.67</c:v>
                </c:pt>
                <c:pt idx="90">
                  <c:v>3900.78</c:v>
                </c:pt>
                <c:pt idx="91">
                  <c:v>3910.35</c:v>
                </c:pt>
                <c:pt idx="92">
                  <c:v>3973.76</c:v>
                </c:pt>
                <c:pt idx="93">
                  <c:v>3940.5</c:v>
                </c:pt>
                <c:pt idx="94">
                  <c:v>3978.74</c:v>
                </c:pt>
                <c:pt idx="95">
                  <c:v>4057.85</c:v>
                </c:pt>
                <c:pt idx="96">
                  <c:v>4158.2299999999996</c:v>
                </c:pt>
                <c:pt idx="97">
                  <c:v>4131.25</c:v>
                </c:pt>
                <c:pt idx="98">
                  <c:v>4104.24</c:v>
                </c:pt>
                <c:pt idx="99">
                  <c:v>4176.8100000000004</c:v>
                </c:pt>
                <c:pt idx="100">
                  <c:v>4108.55</c:v>
                </c:pt>
                <c:pt idx="101">
                  <c:v>4121.4399999999996</c:v>
                </c:pt>
                <c:pt idx="102">
                  <c:v>4158.75</c:v>
                </c:pt>
                <c:pt idx="103">
                  <c:v>4115.78</c:v>
                </c:pt>
                <c:pt idx="104">
                  <c:v>4017.81</c:v>
                </c:pt>
                <c:pt idx="105">
                  <c:v>3900.85</c:v>
                </c:pt>
                <c:pt idx="106">
                  <c:v>3755.55</c:v>
                </c:pt>
                <c:pt idx="107">
                  <c:v>3740.75</c:v>
                </c:pt>
                <c:pt idx="108">
                  <c:v>3791.5</c:v>
                </c:pt>
                <c:pt idx="109">
                  <c:v>3666.76</c:v>
                </c:pt>
                <c:pt idx="110">
                  <c:v>3680.5</c:v>
                </c:pt>
                <c:pt idx="111">
                  <c:v>3764.8</c:v>
                </c:pt>
                <c:pt idx="112">
                  <c:v>3759.9</c:v>
                </c:pt>
                <c:pt idx="113">
                  <c:v>3795.75</c:v>
                </c:pt>
                <c:pt idx="114">
                  <c:v>3911.73</c:v>
                </c:pt>
                <c:pt idx="115">
                  <c:v>3900.12</c:v>
                </c:pt>
                <c:pt idx="116">
                  <c:v>3923.5</c:v>
                </c:pt>
                <c:pt idx="117">
                  <c:v>3818.84</c:v>
                </c:pt>
                <c:pt idx="118">
                  <c:v>3785.39</c:v>
                </c:pt>
                <c:pt idx="119">
                  <c:v>3825.32</c:v>
                </c:pt>
                <c:pt idx="120">
                  <c:v>3834</c:v>
                </c:pt>
                <c:pt idx="121">
                  <c:v>3845.09</c:v>
                </c:pt>
                <c:pt idx="122">
                  <c:v>3902.63</c:v>
                </c:pt>
                <c:pt idx="123">
                  <c:v>3899.37</c:v>
                </c:pt>
                <c:pt idx="124">
                  <c:v>3854.44</c:v>
                </c:pt>
                <c:pt idx="125">
                  <c:v>3823.75</c:v>
                </c:pt>
                <c:pt idx="126">
                  <c:v>3801.77</c:v>
                </c:pt>
                <c:pt idx="127">
                  <c:v>3790.37</c:v>
                </c:pt>
                <c:pt idx="128">
                  <c:v>3863.17</c:v>
                </c:pt>
                <c:pt idx="129">
                  <c:v>3830.86</c:v>
                </c:pt>
                <c:pt idx="130">
                  <c:v>3937.5</c:v>
                </c:pt>
                <c:pt idx="131">
                  <c:v>3959.89</c:v>
                </c:pt>
                <c:pt idx="132">
                  <c:v>3998.94</c:v>
                </c:pt>
                <c:pt idx="133">
                  <c:v>3961.64</c:v>
                </c:pt>
                <c:pt idx="134">
                  <c:v>3966.83</c:v>
                </c:pt>
                <c:pt idx="135">
                  <c:v>3923.25</c:v>
                </c:pt>
                <c:pt idx="136">
                  <c:v>4023.62</c:v>
                </c:pt>
                <c:pt idx="137">
                  <c:v>4072.42</c:v>
                </c:pt>
                <c:pt idx="138">
                  <c:v>4130.28</c:v>
                </c:pt>
                <c:pt idx="139">
                  <c:v>4118.6400000000003</c:v>
                </c:pt>
                <c:pt idx="140">
                  <c:v>4092.75</c:v>
                </c:pt>
                <c:pt idx="141">
                  <c:v>4155.18</c:v>
                </c:pt>
                <c:pt idx="142">
                  <c:v>4151.93</c:v>
                </c:pt>
                <c:pt idx="143">
                  <c:v>4145.2</c:v>
                </c:pt>
                <c:pt idx="144">
                  <c:v>4140.05</c:v>
                </c:pt>
                <c:pt idx="145">
                  <c:v>4124.5</c:v>
                </c:pt>
                <c:pt idx="146">
                  <c:v>4210</c:v>
                </c:pt>
                <c:pt idx="147">
                  <c:v>4207.28</c:v>
                </c:pt>
                <c:pt idx="148">
                  <c:v>4280.1400000000003</c:v>
                </c:pt>
                <c:pt idx="149">
                  <c:v>4297.1499999999996</c:v>
                </c:pt>
                <c:pt idx="150">
                  <c:v>4305.1899999999996</c:v>
                </c:pt>
                <c:pt idx="151">
                  <c:v>4274.03</c:v>
                </c:pt>
                <c:pt idx="152">
                  <c:v>4283.7299999999996</c:v>
                </c:pt>
                <c:pt idx="153">
                  <c:v>4228.49</c:v>
                </c:pt>
                <c:pt idx="154">
                  <c:v>4138</c:v>
                </c:pt>
                <c:pt idx="155">
                  <c:v>4130.5</c:v>
                </c:pt>
                <c:pt idx="156">
                  <c:v>4140.76</c:v>
                </c:pt>
                <c:pt idx="157">
                  <c:v>4199.1099999999997</c:v>
                </c:pt>
                <c:pt idx="158">
                  <c:v>4057.66</c:v>
                </c:pt>
                <c:pt idx="159">
                  <c:v>4030.6</c:v>
                </c:pt>
                <c:pt idx="160">
                  <c:v>3987.5</c:v>
                </c:pt>
                <c:pt idx="161">
                  <c:v>3954.99</c:v>
                </c:pt>
                <c:pt idx="162">
                  <c:v>3966.86</c:v>
                </c:pt>
                <c:pt idx="163">
                  <c:v>3924.27</c:v>
                </c:pt>
                <c:pt idx="164">
                  <c:v>3908.2</c:v>
                </c:pt>
                <c:pt idx="165">
                  <c:v>3979.88</c:v>
                </c:pt>
                <c:pt idx="166">
                  <c:v>4006.19</c:v>
                </c:pt>
                <c:pt idx="167">
                  <c:v>4067.35</c:v>
                </c:pt>
                <c:pt idx="168">
                  <c:v>4110.42</c:v>
                </c:pt>
                <c:pt idx="169">
                  <c:v>3932.68</c:v>
                </c:pt>
                <c:pt idx="170">
                  <c:v>3946.02</c:v>
                </c:pt>
                <c:pt idx="171">
                  <c:v>3901.34</c:v>
                </c:pt>
                <c:pt idx="172">
                  <c:v>3873.32</c:v>
                </c:pt>
                <c:pt idx="173">
                  <c:v>3899.88</c:v>
                </c:pt>
                <c:pt idx="174">
                  <c:v>3872.75</c:v>
                </c:pt>
                <c:pt idx="175">
                  <c:v>3789.94</c:v>
                </c:pt>
                <c:pt idx="176">
                  <c:v>3758</c:v>
                </c:pt>
                <c:pt idx="177">
                  <c:v>3693.22</c:v>
                </c:pt>
                <c:pt idx="178">
                  <c:v>3655.05</c:v>
                </c:pt>
                <c:pt idx="179">
                  <c:v>3647.28</c:v>
                </c:pt>
                <c:pt idx="180">
                  <c:v>3719.03</c:v>
                </c:pt>
                <c:pt idx="181">
                  <c:v>3640.46</c:v>
                </c:pt>
                <c:pt idx="182">
                  <c:v>3585.61</c:v>
                </c:pt>
                <c:pt idx="183">
                  <c:v>3678.44</c:v>
                </c:pt>
                <c:pt idx="184">
                  <c:v>3803.25</c:v>
                </c:pt>
                <c:pt idx="185">
                  <c:v>3783.29</c:v>
                </c:pt>
                <c:pt idx="186">
                  <c:v>3738.1</c:v>
                </c:pt>
                <c:pt idx="187">
                  <c:v>3637.2</c:v>
                </c:pt>
                <c:pt idx="188">
                  <c:v>3615.2</c:v>
                </c:pt>
                <c:pt idx="189">
                  <c:v>3599.25</c:v>
                </c:pt>
                <c:pt idx="190">
                  <c:v>3577.04</c:v>
                </c:pt>
                <c:pt idx="191">
                  <c:v>3669.9</c:v>
                </c:pt>
                <c:pt idx="192">
                  <c:v>3583.08</c:v>
                </c:pt>
                <c:pt idx="193">
                  <c:v>3677.94</c:v>
                </c:pt>
                <c:pt idx="194">
                  <c:v>3732.75</c:v>
                </c:pt>
                <c:pt idx="195">
                  <c:v>3695.15</c:v>
                </c:pt>
                <c:pt idx="196">
                  <c:v>3665.77</c:v>
                </c:pt>
                <c:pt idx="197">
                  <c:v>3572.86</c:v>
                </c:pt>
                <c:pt idx="198">
                  <c:v>3797.35</c:v>
                </c:pt>
                <c:pt idx="199">
                  <c:v>3870.25</c:v>
                </c:pt>
                <c:pt idx="200">
                  <c:v>3830.59</c:v>
                </c:pt>
                <c:pt idx="201">
                  <c:v>3807.29</c:v>
                </c:pt>
                <c:pt idx="202">
                  <c:v>3901.07</c:v>
                </c:pt>
                <c:pt idx="203">
                  <c:v>3871.97</c:v>
                </c:pt>
                <c:pt idx="204">
                  <c:v>3866</c:v>
                </c:pt>
                <c:pt idx="205">
                  <c:v>3759.68</c:v>
                </c:pt>
                <c:pt idx="206">
                  <c:v>3719.88</c:v>
                </c:pt>
                <c:pt idx="207">
                  <c:v>3770.56</c:v>
                </c:pt>
                <c:pt idx="208">
                  <c:v>3806.79</c:v>
                </c:pt>
                <c:pt idx="209">
                  <c:v>3835.25</c:v>
                </c:pt>
                <c:pt idx="210">
                  <c:v>3755.5</c:v>
                </c:pt>
                <c:pt idx="211">
                  <c:v>3961</c:v>
                </c:pt>
                <c:pt idx="212">
                  <c:v>3992.92</c:v>
                </c:pt>
                <c:pt idx="213">
                  <c:v>3957.26</c:v>
                </c:pt>
                <c:pt idx="214">
                  <c:v>3991.74</c:v>
                </c:pt>
                <c:pt idx="215">
                  <c:v>3958.78</c:v>
                </c:pt>
                <c:pt idx="216">
                  <c:v>3946.55</c:v>
                </c:pt>
                <c:pt idx="217">
                  <c:v>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C-461B-ACFB-EFF3FBDF5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34783"/>
        <c:axId val="1442050991"/>
      </c:scatterChart>
      <c:valAx>
        <c:axId val="1442634783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50991"/>
        <c:crosses val="autoZero"/>
        <c:crossBetween val="midCat"/>
      </c:valAx>
      <c:valAx>
        <c:axId val="1442050991"/>
        <c:scaling>
          <c:orientation val="minMax"/>
          <c:max val="50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</xdr:row>
      <xdr:rowOff>165100</xdr:rowOff>
    </xdr:from>
    <xdr:to>
      <xdr:col>21</xdr:col>
      <xdr:colOff>266700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32E27-8221-954D-9806-5B50CE2B7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320675</xdr:colOff>
      <xdr:row>28</xdr:row>
      <xdr:rowOff>15875</xdr:rowOff>
    </xdr:from>
    <xdr:to>
      <xdr:col>21</xdr:col>
      <xdr:colOff>346075</xdr:colOff>
      <xdr:row>58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8859A-7F54-4290-82F9-36A2FCF48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009B-D561-1442-8947-FEA3E726A5EF}">
  <dimension ref="A1:L275"/>
  <sheetViews>
    <sheetView tabSelected="1" topLeftCell="J2" workbookViewId="0">
      <selection activeCell="M15" sqref="M15"/>
    </sheetView>
  </sheetViews>
  <sheetFormatPr baseColWidth="10" defaultColWidth="10.83203125" defaultRowHeight="16" x14ac:dyDescent="0.2"/>
  <cols>
    <col min="1" max="1" width="12" style="1" customWidth="1"/>
    <col min="2" max="3" width="17.33203125" style="1" customWidth="1"/>
    <col min="4" max="4" width="13.1640625" style="1" customWidth="1"/>
    <col min="5" max="5" width="12" style="1" customWidth="1"/>
    <col min="6" max="6" width="13.33203125" style="4" bestFit="1" customWidth="1"/>
    <col min="7" max="7" width="14.6640625" style="1" customWidth="1"/>
    <col min="8" max="8" width="11.1640625" style="3" customWidth="1"/>
    <col min="9" max="9" width="15.6640625" style="1" customWidth="1"/>
    <col min="10" max="10" width="11.33203125" style="1" customWidth="1"/>
    <col min="11" max="16384" width="10.83203125" style="1"/>
  </cols>
  <sheetData>
    <row r="1" spans="1:12" x14ac:dyDescent="0.2">
      <c r="B1" s="1" t="s">
        <v>16</v>
      </c>
      <c r="C1" s="1" t="s">
        <v>17</v>
      </c>
      <c r="D1" s="1" t="s">
        <v>1</v>
      </c>
      <c r="E1" s="1" t="s">
        <v>2</v>
      </c>
      <c r="F1" s="4" t="s">
        <v>3</v>
      </c>
      <c r="G1" s="1" t="s">
        <v>4</v>
      </c>
      <c r="H1" s="3" t="s">
        <v>5</v>
      </c>
      <c r="I1" s="1" t="s">
        <v>14</v>
      </c>
      <c r="J1" s="1" t="s">
        <v>13</v>
      </c>
      <c r="L1" s="1" t="s">
        <v>15</v>
      </c>
    </row>
    <row r="2" spans="1:12" x14ac:dyDescent="0.2">
      <c r="A2" s="2">
        <v>44922</v>
      </c>
      <c r="B2" s="13">
        <f>D2/1000</f>
        <v>7.0264799999999994</v>
      </c>
      <c r="C2" s="13">
        <f>E2</f>
        <v>4791.18</v>
      </c>
      <c r="D2" s="11">
        <v>7026.48</v>
      </c>
      <c r="E2" s="1">
        <v>4791.18</v>
      </c>
      <c r="F2" s="4">
        <f>0.8482*D2-1161</f>
        <v>4798.8603359999997</v>
      </c>
      <c r="G2" s="4">
        <f t="shared" ref="G2:G65" si="0">E2-F2</f>
        <v>-7.6803359999994427</v>
      </c>
      <c r="H2" s="10">
        <f>100*G2/F2</f>
        <v>-0.16004499948421594</v>
      </c>
      <c r="I2" s="3">
        <f>F2*1.05</f>
        <v>5038.8033527999996</v>
      </c>
      <c r="J2" s="3">
        <f>F2/1.05</f>
        <v>4570.3431771428568</v>
      </c>
      <c r="L2" s="1">
        <f>839.1*B2-1101.987</f>
        <v>4793.9323679999998</v>
      </c>
    </row>
    <row r="3" spans="1:12" x14ac:dyDescent="0.2">
      <c r="A3" s="2">
        <v>44923</v>
      </c>
      <c r="B3" s="13">
        <f t="shared" ref="B3:B66" si="1">D3/1000</f>
        <v>6.8506200000000002</v>
      </c>
      <c r="C3" s="13">
        <f t="shared" ref="C3:C66" si="2">E3</f>
        <v>4786.34</v>
      </c>
      <c r="D3" s="11">
        <v>6850.62</v>
      </c>
      <c r="E3" s="1">
        <v>4786.34</v>
      </c>
      <c r="F3" s="4">
        <f t="shared" ref="F3:F66" si="3">0.8482*D3-1161</f>
        <v>4649.6958839999998</v>
      </c>
      <c r="G3" s="4">
        <f t="shared" si="0"/>
        <v>136.64411600000039</v>
      </c>
      <c r="H3" s="9">
        <f>100*G3/F3</f>
        <v>2.9387753394841254</v>
      </c>
      <c r="I3" s="3">
        <f t="shared" ref="I3:I66" si="4">F3*1.05</f>
        <v>4882.1806782000003</v>
      </c>
      <c r="J3" s="3">
        <f t="shared" ref="J3:J66" si="5">F3/1.05</f>
        <v>4428.2817942857137</v>
      </c>
      <c r="L3" s="1">
        <f t="shared" ref="L3:L66" si="6">839.1*B3-1101.987</f>
        <v>4646.3682420000005</v>
      </c>
    </row>
    <row r="4" spans="1:12" x14ac:dyDescent="0.2">
      <c r="A4" s="2">
        <v>44924</v>
      </c>
      <c r="B4" s="13">
        <f t="shared" si="1"/>
        <v>6.8467500000000001</v>
      </c>
      <c r="C4" s="13">
        <f t="shared" si="2"/>
        <v>4793.05</v>
      </c>
      <c r="D4" s="11">
        <v>6846.75</v>
      </c>
      <c r="E4" s="1">
        <v>4793.05</v>
      </c>
      <c r="F4" s="4">
        <f t="shared" si="3"/>
        <v>4646.4133499999998</v>
      </c>
      <c r="G4" s="4">
        <f t="shared" si="0"/>
        <v>146.63665000000037</v>
      </c>
      <c r="H4" s="9">
        <f>100*G4/F4</f>
        <v>3.1559105691705276</v>
      </c>
      <c r="I4" s="3">
        <f t="shared" si="4"/>
        <v>4878.7340174999999</v>
      </c>
      <c r="J4" s="3">
        <f t="shared" si="5"/>
        <v>4425.1555714285714</v>
      </c>
      <c r="L4" s="1">
        <f t="shared" si="6"/>
        <v>4643.1209250000002</v>
      </c>
    </row>
    <row r="5" spans="1:12" x14ac:dyDescent="0.2">
      <c r="A5" s="2">
        <v>44925</v>
      </c>
      <c r="B5" s="13">
        <f t="shared" si="1"/>
        <v>6.8467000000000002</v>
      </c>
      <c r="C5" s="13">
        <f t="shared" si="2"/>
        <v>4784.1000000000004</v>
      </c>
      <c r="D5" s="11">
        <v>6846.7</v>
      </c>
      <c r="E5" s="1">
        <v>4784.1000000000004</v>
      </c>
      <c r="F5" s="4">
        <f t="shared" si="3"/>
        <v>4646.3709399999998</v>
      </c>
      <c r="G5" s="4">
        <f t="shared" si="0"/>
        <v>137.72906000000057</v>
      </c>
      <c r="H5" s="9">
        <f>100*G5/F5</f>
        <v>2.9642286803730866</v>
      </c>
      <c r="I5" s="3">
        <f t="shared" si="4"/>
        <v>4878.6894869999996</v>
      </c>
      <c r="J5" s="3">
        <f t="shared" si="5"/>
        <v>4425.1151809523808</v>
      </c>
      <c r="L5" s="1">
        <f t="shared" si="6"/>
        <v>4643.0789700000005</v>
      </c>
    </row>
    <row r="6" spans="1:12" x14ac:dyDescent="0.2">
      <c r="A6" s="2">
        <v>44926</v>
      </c>
      <c r="B6" s="13">
        <f t="shared" si="1"/>
        <v>6.7770000000000001</v>
      </c>
      <c r="C6" s="13">
        <f t="shared" si="2"/>
        <v>4772.8</v>
      </c>
      <c r="D6" s="11">
        <v>6777</v>
      </c>
      <c r="E6" s="1">
        <v>4772.8</v>
      </c>
      <c r="F6" s="4">
        <f t="shared" si="3"/>
        <v>4587.2514000000001</v>
      </c>
      <c r="G6" s="4">
        <f t="shared" si="0"/>
        <v>185.54860000000008</v>
      </c>
      <c r="H6" s="9">
        <f t="shared" ref="H6:H224" si="7">100*G6/F6</f>
        <v>4.0448753255598779</v>
      </c>
      <c r="I6" s="3">
        <f t="shared" si="4"/>
        <v>4816.6139700000003</v>
      </c>
      <c r="J6" s="3">
        <f t="shared" si="5"/>
        <v>4368.8108571428575</v>
      </c>
      <c r="L6" s="1">
        <f t="shared" si="6"/>
        <v>4584.5937000000004</v>
      </c>
    </row>
    <row r="7" spans="1:12" x14ac:dyDescent="0.2">
      <c r="A7" s="2">
        <v>44564</v>
      </c>
      <c r="B7" s="13">
        <f t="shared" si="1"/>
        <v>6.7735000000000003</v>
      </c>
      <c r="C7" s="13">
        <f t="shared" si="2"/>
        <v>4795.7</v>
      </c>
      <c r="D7" s="11">
        <v>6773.5</v>
      </c>
      <c r="E7" s="1">
        <v>4795.7</v>
      </c>
      <c r="F7" s="4">
        <f t="shared" si="3"/>
        <v>4584.2826999999997</v>
      </c>
      <c r="G7" s="4">
        <f t="shared" si="0"/>
        <v>211.41730000000007</v>
      </c>
      <c r="H7" s="9">
        <f t="shared" si="7"/>
        <v>4.6117858307473067</v>
      </c>
      <c r="I7" s="3">
        <f t="shared" si="4"/>
        <v>4813.4968349999999</v>
      </c>
      <c r="J7" s="3">
        <f t="shared" si="5"/>
        <v>4365.9835238095238</v>
      </c>
      <c r="L7" s="1">
        <f t="shared" si="6"/>
        <v>4581.6568500000003</v>
      </c>
    </row>
    <row r="8" spans="1:12" x14ac:dyDescent="0.2">
      <c r="A8" s="2">
        <v>44565</v>
      </c>
      <c r="B8" s="13">
        <f t="shared" si="1"/>
        <v>6.7718299999999996</v>
      </c>
      <c r="C8" s="13">
        <f t="shared" si="2"/>
        <v>4784.25</v>
      </c>
      <c r="D8" s="11">
        <v>6771.83</v>
      </c>
      <c r="E8" s="4">
        <v>4784.25</v>
      </c>
      <c r="F8" s="4">
        <f t="shared" si="3"/>
        <v>4582.8662059999997</v>
      </c>
      <c r="G8" s="4">
        <f t="shared" si="0"/>
        <v>201.38379400000031</v>
      </c>
      <c r="H8" s="9">
        <f t="shared" si="7"/>
        <v>4.394276091594028</v>
      </c>
      <c r="I8" s="3">
        <f t="shared" si="4"/>
        <v>4812.0095162999996</v>
      </c>
      <c r="J8" s="3">
        <f t="shared" si="5"/>
        <v>4364.6344819047617</v>
      </c>
      <c r="L8" s="1">
        <f t="shared" si="6"/>
        <v>4580.255553</v>
      </c>
    </row>
    <row r="9" spans="1:12" x14ac:dyDescent="0.2">
      <c r="A9" s="2">
        <v>44566</v>
      </c>
      <c r="B9" s="13">
        <f t="shared" si="1"/>
        <v>6.8955000000000002</v>
      </c>
      <c r="C9" s="13">
        <f t="shared" si="2"/>
        <v>4703.5</v>
      </c>
      <c r="D9" s="11">
        <v>6895.5</v>
      </c>
      <c r="E9" s="4">
        <v>4703.5</v>
      </c>
      <c r="F9" s="4">
        <f t="shared" si="3"/>
        <v>4687.7631000000001</v>
      </c>
      <c r="G9" s="4">
        <f t="shared" si="0"/>
        <v>15.736899999999878</v>
      </c>
      <c r="H9" s="9">
        <f t="shared" si="7"/>
        <v>0.33570169106881442</v>
      </c>
      <c r="I9" s="3">
        <f t="shared" si="4"/>
        <v>4922.1512550000007</v>
      </c>
      <c r="J9" s="3">
        <f t="shared" si="5"/>
        <v>4464.5362857142854</v>
      </c>
      <c r="L9" s="1">
        <f t="shared" si="6"/>
        <v>4684.0270500000006</v>
      </c>
    </row>
    <row r="10" spans="1:12" x14ac:dyDescent="0.2">
      <c r="A10" s="2">
        <v>44567</v>
      </c>
      <c r="B10" s="13">
        <f t="shared" si="1"/>
        <v>6.8204099999999999</v>
      </c>
      <c r="C10" s="13">
        <f t="shared" si="2"/>
        <v>4696.04</v>
      </c>
      <c r="D10" s="11">
        <v>6820.41</v>
      </c>
      <c r="E10" s="4">
        <v>4696.04</v>
      </c>
      <c r="F10" s="4">
        <f t="shared" si="3"/>
        <v>4624.0717619999996</v>
      </c>
      <c r="G10" s="4">
        <f t="shared" si="0"/>
        <v>71.968238000000383</v>
      </c>
      <c r="H10" s="9">
        <f t="shared" si="7"/>
        <v>1.556382376922125</v>
      </c>
      <c r="I10" s="3">
        <f t="shared" si="4"/>
        <v>4855.2753500999997</v>
      </c>
      <c r="J10" s="3">
        <f t="shared" si="5"/>
        <v>4403.8778685714278</v>
      </c>
      <c r="L10" s="1">
        <f t="shared" si="6"/>
        <v>4621.0190309999998</v>
      </c>
    </row>
    <row r="11" spans="1:12" x14ac:dyDescent="0.2">
      <c r="A11" s="2">
        <v>44568</v>
      </c>
      <c r="B11" s="13">
        <f t="shared" si="1"/>
        <v>6.7950600000000003</v>
      </c>
      <c r="C11" s="13">
        <f t="shared" si="2"/>
        <v>4677.04</v>
      </c>
      <c r="D11" s="11">
        <v>6795.06</v>
      </c>
      <c r="E11" s="4">
        <v>4677.04</v>
      </c>
      <c r="F11" s="4">
        <f t="shared" si="3"/>
        <v>4602.5698920000004</v>
      </c>
      <c r="G11" s="4">
        <f t="shared" si="0"/>
        <v>74.470107999999527</v>
      </c>
      <c r="H11" s="9">
        <f t="shared" si="7"/>
        <v>1.6180114533282903</v>
      </c>
      <c r="I11" s="3">
        <f t="shared" si="4"/>
        <v>4832.698386600001</v>
      </c>
      <c r="J11" s="3">
        <f t="shared" si="5"/>
        <v>4383.3998971428573</v>
      </c>
      <c r="L11" s="1">
        <f t="shared" si="6"/>
        <v>4599.7478460000002</v>
      </c>
    </row>
    <row r="12" spans="1:12" x14ac:dyDescent="0.2">
      <c r="A12" s="2">
        <v>44571</v>
      </c>
      <c r="B12" s="13">
        <f t="shared" si="1"/>
        <v>6.7686700000000002</v>
      </c>
      <c r="C12" s="13">
        <f t="shared" si="2"/>
        <v>4670.28</v>
      </c>
      <c r="D12" s="11">
        <v>6768.67</v>
      </c>
      <c r="E12" s="4">
        <v>4670.28</v>
      </c>
      <c r="F12" s="4">
        <f t="shared" si="3"/>
        <v>4580.1858940000002</v>
      </c>
      <c r="G12" s="4">
        <f t="shared" si="0"/>
        <v>90.094105999999556</v>
      </c>
      <c r="H12" s="9">
        <f t="shared" si="7"/>
        <v>1.9670403796933651</v>
      </c>
      <c r="I12" s="3">
        <f t="shared" si="4"/>
        <v>4809.1951887000005</v>
      </c>
      <c r="J12" s="3">
        <f t="shared" si="5"/>
        <v>4362.081803809524</v>
      </c>
      <c r="L12" s="1">
        <f t="shared" si="6"/>
        <v>4577.6039970000002</v>
      </c>
    </row>
    <row r="13" spans="1:12" x14ac:dyDescent="0.2">
      <c r="A13" s="2">
        <v>44572</v>
      </c>
      <c r="B13" s="13">
        <f t="shared" si="1"/>
        <v>6.7688600000000001</v>
      </c>
      <c r="C13" s="13">
        <f t="shared" si="2"/>
        <v>4705</v>
      </c>
      <c r="D13" s="11">
        <v>6768.86</v>
      </c>
      <c r="E13" s="4">
        <v>4705</v>
      </c>
      <c r="F13" s="4">
        <f t="shared" si="3"/>
        <v>4580.3470519999992</v>
      </c>
      <c r="G13" s="4">
        <f t="shared" si="0"/>
        <v>124.65294800000083</v>
      </c>
      <c r="H13" s="9">
        <f t="shared" si="7"/>
        <v>2.7214738661685338</v>
      </c>
      <c r="I13" s="3">
        <f t="shared" si="4"/>
        <v>4809.364404599999</v>
      </c>
      <c r="J13" s="3">
        <f t="shared" si="5"/>
        <v>4362.2352876190471</v>
      </c>
      <c r="L13" s="1">
        <f t="shared" si="6"/>
        <v>4577.7634260000004</v>
      </c>
    </row>
    <row r="14" spans="1:12" x14ac:dyDescent="0.2">
      <c r="A14" s="2">
        <v>44573</v>
      </c>
      <c r="B14" s="13">
        <f t="shared" si="1"/>
        <v>6.7439499999999999</v>
      </c>
      <c r="C14" s="13">
        <f t="shared" si="2"/>
        <v>4726.3599999999997</v>
      </c>
      <c r="D14" s="11">
        <v>6743.95</v>
      </c>
      <c r="E14" s="4">
        <v>4726.3599999999997</v>
      </c>
      <c r="F14" s="4">
        <f t="shared" si="3"/>
        <v>4559.2183899999991</v>
      </c>
      <c r="G14" s="4">
        <f t="shared" si="0"/>
        <v>167.14161000000058</v>
      </c>
      <c r="H14" s="9">
        <f t="shared" si="7"/>
        <v>3.6660145600088399</v>
      </c>
      <c r="I14" s="3">
        <f t="shared" si="4"/>
        <v>4787.1793094999994</v>
      </c>
      <c r="J14" s="3">
        <f t="shared" si="5"/>
        <v>4342.112752380951</v>
      </c>
      <c r="L14" s="1">
        <f t="shared" si="6"/>
        <v>4556.8614449999995</v>
      </c>
    </row>
    <row r="15" spans="1:12" x14ac:dyDescent="0.2">
      <c r="A15" s="2">
        <v>44574</v>
      </c>
      <c r="B15" s="13">
        <f t="shared" si="1"/>
        <v>6.6618599999999999</v>
      </c>
      <c r="C15" s="13">
        <f t="shared" si="2"/>
        <v>4659.0200000000004</v>
      </c>
      <c r="D15" s="11">
        <v>6661.86</v>
      </c>
      <c r="E15" s="4">
        <v>4659.0200000000004</v>
      </c>
      <c r="F15" s="4">
        <f t="shared" si="3"/>
        <v>4489.5896519999997</v>
      </c>
      <c r="G15" s="4">
        <f t="shared" si="0"/>
        <v>169.43034800000078</v>
      </c>
      <c r="H15" s="9">
        <f t="shared" si="7"/>
        <v>3.7738493076872581</v>
      </c>
      <c r="I15" s="3">
        <f t="shared" si="4"/>
        <v>4714.0691345999994</v>
      </c>
      <c r="J15" s="3">
        <f t="shared" si="5"/>
        <v>4275.7996685714279</v>
      </c>
      <c r="L15" s="1">
        <f t="shared" si="6"/>
        <v>4487.9797259999996</v>
      </c>
    </row>
    <row r="16" spans="1:12" x14ac:dyDescent="0.2">
      <c r="A16" s="2">
        <v>44575</v>
      </c>
      <c r="B16" s="13">
        <f t="shared" si="1"/>
        <v>6.7482600000000001</v>
      </c>
      <c r="C16" s="13">
        <f t="shared" si="2"/>
        <v>4662.84</v>
      </c>
      <c r="D16" s="11">
        <v>6748.26</v>
      </c>
      <c r="E16" s="4">
        <v>4662.84</v>
      </c>
      <c r="F16" s="4">
        <f t="shared" si="3"/>
        <v>4562.8741319999999</v>
      </c>
      <c r="G16" s="4">
        <f t="shared" si="0"/>
        <v>99.965868000000228</v>
      </c>
      <c r="H16" s="9">
        <f t="shared" si="7"/>
        <v>2.1908530699746294</v>
      </c>
      <c r="I16" s="3">
        <f t="shared" si="4"/>
        <v>4791.0178385999998</v>
      </c>
      <c r="J16" s="3">
        <f t="shared" si="5"/>
        <v>4345.5944114285712</v>
      </c>
      <c r="L16" s="1">
        <f t="shared" si="6"/>
        <v>4560.4779660000004</v>
      </c>
    </row>
    <row r="17" spans="1:12" x14ac:dyDescent="0.2">
      <c r="A17" s="2">
        <v>44579</v>
      </c>
      <c r="B17" s="13">
        <f t="shared" si="1"/>
        <v>6.7</v>
      </c>
      <c r="C17" s="13">
        <f t="shared" si="2"/>
        <v>4571.25</v>
      </c>
      <c r="D17" s="11">
        <v>6700</v>
      </c>
      <c r="E17" s="4">
        <v>4571.25</v>
      </c>
      <c r="F17" s="4">
        <f t="shared" si="3"/>
        <v>4521.9399999999996</v>
      </c>
      <c r="G17" s="4">
        <f t="shared" si="0"/>
        <v>49.3100000000004</v>
      </c>
      <c r="H17" s="9">
        <f t="shared" si="7"/>
        <v>1.0904611737440215</v>
      </c>
      <c r="I17" s="3">
        <f t="shared" si="4"/>
        <v>4748.0369999999994</v>
      </c>
      <c r="J17" s="3">
        <f t="shared" si="5"/>
        <v>4306.6095238095231</v>
      </c>
      <c r="L17" s="1">
        <f t="shared" si="6"/>
        <v>4519.9830000000002</v>
      </c>
    </row>
    <row r="18" spans="1:12" x14ac:dyDescent="0.2">
      <c r="A18" s="2">
        <v>44580</v>
      </c>
      <c r="B18" s="13">
        <f t="shared" si="1"/>
        <v>6.6246599999999995</v>
      </c>
      <c r="C18" s="13">
        <f t="shared" si="2"/>
        <v>4532.7700000000004</v>
      </c>
      <c r="D18" s="11">
        <v>6624.66</v>
      </c>
      <c r="E18" s="4">
        <v>4532.7700000000004</v>
      </c>
      <c r="F18" s="4">
        <f t="shared" si="3"/>
        <v>4458.0366119999999</v>
      </c>
      <c r="G18" s="4">
        <f t="shared" si="0"/>
        <v>74.733388000000559</v>
      </c>
      <c r="H18" s="9">
        <f t="shared" si="7"/>
        <v>1.6763744783709409</v>
      </c>
      <c r="I18" s="3">
        <f t="shared" si="4"/>
        <v>4680.9384425999997</v>
      </c>
      <c r="J18" s="3">
        <f t="shared" si="5"/>
        <v>4245.7491542857142</v>
      </c>
      <c r="L18" s="1">
        <f t="shared" si="6"/>
        <v>4456.765206</v>
      </c>
    </row>
    <row r="19" spans="1:12" x14ac:dyDescent="0.2">
      <c r="A19" s="2">
        <v>44581</v>
      </c>
      <c r="B19" s="13">
        <f t="shared" si="1"/>
        <v>6.6087400000000001</v>
      </c>
      <c r="C19" s="13">
        <f t="shared" si="2"/>
        <v>4482.74</v>
      </c>
      <c r="D19" s="11">
        <v>6608.74</v>
      </c>
      <c r="E19" s="4">
        <v>4482.74</v>
      </c>
      <c r="F19" s="4">
        <f t="shared" si="3"/>
        <v>4444.5332679999992</v>
      </c>
      <c r="G19" s="4">
        <f t="shared" si="0"/>
        <v>38.206732000000557</v>
      </c>
      <c r="H19" s="9">
        <f t="shared" si="7"/>
        <v>0.85963428995083768</v>
      </c>
      <c r="I19" s="3">
        <f t="shared" si="4"/>
        <v>4666.759931399999</v>
      </c>
      <c r="J19" s="3">
        <f t="shared" si="5"/>
        <v>4232.8888266666654</v>
      </c>
      <c r="L19" s="1">
        <f t="shared" si="6"/>
        <v>4443.4067340000001</v>
      </c>
    </row>
    <row r="20" spans="1:12" x14ac:dyDescent="0.2">
      <c r="A20" s="2">
        <v>44582</v>
      </c>
      <c r="B20" s="13">
        <f t="shared" si="1"/>
        <v>6.5605900000000004</v>
      </c>
      <c r="C20" s="13">
        <f t="shared" si="2"/>
        <v>4397.95</v>
      </c>
      <c r="D20" s="11">
        <v>6560.59</v>
      </c>
      <c r="E20" s="4">
        <v>4397.95</v>
      </c>
      <c r="F20" s="4">
        <f t="shared" si="3"/>
        <v>4403.692438</v>
      </c>
      <c r="G20" s="4">
        <f t="shared" si="0"/>
        <v>-5.7424380000002202</v>
      </c>
      <c r="H20" s="10">
        <f t="shared" si="7"/>
        <v>-0.13040052367072735</v>
      </c>
      <c r="I20" s="3">
        <f t="shared" si="4"/>
        <v>4623.8770598999999</v>
      </c>
      <c r="J20" s="3">
        <f t="shared" si="5"/>
        <v>4193.992798095238</v>
      </c>
      <c r="L20" s="1">
        <f t="shared" si="6"/>
        <v>4403.0040690000005</v>
      </c>
    </row>
    <row r="21" spans="1:12" x14ac:dyDescent="0.2">
      <c r="A21" s="2">
        <v>44585</v>
      </c>
      <c r="B21" s="13">
        <f t="shared" si="1"/>
        <v>6.6548999999999996</v>
      </c>
      <c r="C21" s="13">
        <f t="shared" si="2"/>
        <v>4410.1400000000003</v>
      </c>
      <c r="D21" s="11">
        <v>6654.9</v>
      </c>
      <c r="E21" s="4">
        <v>4410.1400000000003</v>
      </c>
      <c r="F21" s="4">
        <f t="shared" si="3"/>
        <v>4483.6861799999997</v>
      </c>
      <c r="G21" s="4">
        <f t="shared" si="0"/>
        <v>-73.546179999999367</v>
      </c>
      <c r="H21" s="10">
        <f t="shared" si="7"/>
        <v>-1.6403061464930486</v>
      </c>
      <c r="I21" s="3">
        <f t="shared" si="4"/>
        <v>4707.8704889999999</v>
      </c>
      <c r="J21" s="3">
        <f t="shared" si="5"/>
        <v>4270.1773142857137</v>
      </c>
      <c r="L21" s="1">
        <f t="shared" si="6"/>
        <v>4482.1395899999998</v>
      </c>
    </row>
    <row r="22" spans="1:12" x14ac:dyDescent="0.2">
      <c r="A22" s="2">
        <v>44586</v>
      </c>
      <c r="B22" s="13">
        <f t="shared" si="1"/>
        <v>6.6486299999999998</v>
      </c>
      <c r="C22" s="13">
        <f t="shared" si="2"/>
        <v>4349</v>
      </c>
      <c r="D22" s="11">
        <v>6648.63</v>
      </c>
      <c r="E22" s="4">
        <v>4349</v>
      </c>
      <c r="F22" s="4">
        <f t="shared" si="3"/>
        <v>4478.3679659999998</v>
      </c>
      <c r="G22" s="4">
        <f t="shared" si="0"/>
        <v>-129.3679659999998</v>
      </c>
      <c r="H22" s="10">
        <f t="shared" si="7"/>
        <v>-2.8887301575522168</v>
      </c>
      <c r="I22" s="3">
        <f t="shared" si="4"/>
        <v>4702.2863643000001</v>
      </c>
      <c r="J22" s="3">
        <f t="shared" si="5"/>
        <v>4265.1123485714279</v>
      </c>
      <c r="L22" s="1">
        <f t="shared" si="6"/>
        <v>4476.8784329999999</v>
      </c>
    </row>
    <row r="23" spans="1:12" x14ac:dyDescent="0.2">
      <c r="A23" s="2">
        <v>44587</v>
      </c>
      <c r="B23" s="13">
        <f t="shared" si="1"/>
        <v>6.6005200000000004</v>
      </c>
      <c r="C23" s="13">
        <f t="shared" si="2"/>
        <v>4349.92</v>
      </c>
      <c r="D23" s="11">
        <v>6600.52</v>
      </c>
      <c r="E23" s="4">
        <v>4349.92</v>
      </c>
      <c r="F23" s="4">
        <f t="shared" si="3"/>
        <v>4437.5610640000004</v>
      </c>
      <c r="G23" s="4">
        <f t="shared" si="0"/>
        <v>-87.64106400000037</v>
      </c>
      <c r="H23" s="10">
        <f t="shared" si="7"/>
        <v>-1.9749827154153243</v>
      </c>
      <c r="I23" s="3">
        <f t="shared" si="4"/>
        <v>4659.4391172000005</v>
      </c>
      <c r="J23" s="3">
        <f t="shared" si="5"/>
        <v>4226.2486323809526</v>
      </c>
      <c r="L23" s="1">
        <f t="shared" si="6"/>
        <v>4436.5093320000005</v>
      </c>
    </row>
    <row r="24" spans="1:12" x14ac:dyDescent="0.2">
      <c r="A24" s="2">
        <v>44588</v>
      </c>
      <c r="B24" s="13">
        <f t="shared" si="1"/>
        <v>6.6369699999999998</v>
      </c>
      <c r="C24" s="13">
        <f t="shared" si="2"/>
        <v>4326.5</v>
      </c>
      <c r="D24" s="11">
        <v>6636.97</v>
      </c>
      <c r="E24" s="4">
        <v>4326.5</v>
      </c>
      <c r="F24" s="4">
        <f t="shared" si="3"/>
        <v>4468.477954</v>
      </c>
      <c r="G24" s="4">
        <f t="shared" si="0"/>
        <v>-141.97795399999995</v>
      </c>
      <c r="H24" s="10">
        <f t="shared" si="7"/>
        <v>-3.1773224677746716</v>
      </c>
      <c r="I24" s="3">
        <f t="shared" si="4"/>
        <v>4691.9018517000004</v>
      </c>
      <c r="J24" s="3">
        <f t="shared" si="5"/>
        <v>4255.6932895238097</v>
      </c>
      <c r="L24" s="1">
        <f t="shared" si="6"/>
        <v>4467.0945270000002</v>
      </c>
    </row>
    <row r="25" spans="1:12" x14ac:dyDescent="0.2">
      <c r="A25" s="2">
        <v>44589</v>
      </c>
      <c r="B25" s="13">
        <f t="shared" si="1"/>
        <v>6.6038699999999997</v>
      </c>
      <c r="C25" s="13">
        <f t="shared" si="2"/>
        <v>4431.8599999999997</v>
      </c>
      <c r="D25" s="11">
        <v>6603.87</v>
      </c>
      <c r="E25" s="4">
        <v>4431.8599999999997</v>
      </c>
      <c r="F25" s="4">
        <f t="shared" si="3"/>
        <v>4440.4025339999998</v>
      </c>
      <c r="G25" s="4">
        <f t="shared" si="0"/>
        <v>-8.5425340000001597</v>
      </c>
      <c r="H25" s="10">
        <f t="shared" si="7"/>
        <v>-0.19238197290876874</v>
      </c>
      <c r="I25" s="3">
        <f t="shared" si="4"/>
        <v>4662.4226607000001</v>
      </c>
      <c r="J25" s="3">
        <f t="shared" si="5"/>
        <v>4228.9547942857143</v>
      </c>
      <c r="L25" s="1">
        <f t="shared" si="6"/>
        <v>4439.3203169999997</v>
      </c>
    </row>
    <row r="26" spans="1:12" x14ac:dyDescent="0.2">
      <c r="A26" s="2">
        <v>44592</v>
      </c>
      <c r="B26" s="13">
        <f t="shared" si="1"/>
        <v>6.5632999999999999</v>
      </c>
      <c r="C26" s="13">
        <f t="shared" si="2"/>
        <v>4515.54</v>
      </c>
      <c r="D26" s="11">
        <v>6563.3</v>
      </c>
      <c r="E26" s="4">
        <v>4515.54</v>
      </c>
      <c r="F26" s="4">
        <f t="shared" si="3"/>
        <v>4405.9910600000003</v>
      </c>
      <c r="G26" s="4">
        <f t="shared" si="0"/>
        <v>109.54893999999967</v>
      </c>
      <c r="H26" s="9">
        <f t="shared" si="7"/>
        <v>2.4863631929384731</v>
      </c>
      <c r="I26" s="3">
        <f t="shared" si="4"/>
        <v>4626.2906130000001</v>
      </c>
      <c r="J26" s="3">
        <f t="shared" si="5"/>
        <v>4196.1819619047619</v>
      </c>
      <c r="L26" s="1">
        <f t="shared" si="6"/>
        <v>4405.2780300000004</v>
      </c>
    </row>
    <row r="27" spans="1:12" x14ac:dyDescent="0.2">
      <c r="A27" s="2">
        <v>44593</v>
      </c>
      <c r="B27" s="13">
        <f t="shared" si="1"/>
        <v>6.5335299999999998</v>
      </c>
      <c r="C27" s="13">
        <f t="shared" si="2"/>
        <v>4535</v>
      </c>
      <c r="D27" s="11">
        <v>6533.53</v>
      </c>
      <c r="E27" s="4">
        <v>4535</v>
      </c>
      <c r="F27" s="4">
        <f t="shared" si="3"/>
        <v>4380.7401459999992</v>
      </c>
      <c r="G27" s="4">
        <f t="shared" si="0"/>
        <v>154.25985400000081</v>
      </c>
      <c r="H27" s="9">
        <f t="shared" si="7"/>
        <v>3.5213194313945695</v>
      </c>
      <c r="I27" s="3">
        <f t="shared" si="4"/>
        <v>4599.7771532999996</v>
      </c>
      <c r="J27" s="3">
        <f t="shared" si="5"/>
        <v>4172.1334723809514</v>
      </c>
      <c r="L27" s="1">
        <f t="shared" si="6"/>
        <v>4380.2980230000003</v>
      </c>
    </row>
    <row r="28" spans="1:12" x14ac:dyDescent="0.2">
      <c r="A28" s="2">
        <v>44594</v>
      </c>
      <c r="B28" s="13">
        <f t="shared" si="1"/>
        <v>6.5376099999999999</v>
      </c>
      <c r="C28" s="13">
        <f t="shared" si="2"/>
        <v>4589.37</v>
      </c>
      <c r="D28" s="11">
        <v>6537.61</v>
      </c>
      <c r="E28" s="4">
        <v>4589.37</v>
      </c>
      <c r="F28" s="4">
        <f t="shared" si="3"/>
        <v>4384.2008019999994</v>
      </c>
      <c r="G28" s="4">
        <f t="shared" si="0"/>
        <v>205.16919800000051</v>
      </c>
      <c r="H28" s="9">
        <f t="shared" si="7"/>
        <v>4.6797399860518647</v>
      </c>
      <c r="I28" s="3">
        <f t="shared" si="4"/>
        <v>4603.4108420999992</v>
      </c>
      <c r="J28" s="3">
        <f t="shared" si="5"/>
        <v>4175.4293352380946</v>
      </c>
      <c r="L28" s="1">
        <f t="shared" si="6"/>
        <v>4383.7215509999996</v>
      </c>
    </row>
    <row r="29" spans="1:12" x14ac:dyDescent="0.2">
      <c r="A29" s="2">
        <v>44595</v>
      </c>
      <c r="B29" s="13">
        <f t="shared" si="1"/>
        <v>6.5225499999999998</v>
      </c>
      <c r="C29" s="13">
        <f t="shared" si="2"/>
        <v>4477.43</v>
      </c>
      <c r="D29" s="11">
        <v>6522.55</v>
      </c>
      <c r="E29" s="4">
        <v>4477.43</v>
      </c>
      <c r="F29" s="4">
        <f t="shared" si="3"/>
        <v>4371.4269100000001</v>
      </c>
      <c r="G29" s="4">
        <f t="shared" si="0"/>
        <v>106.00309000000016</v>
      </c>
      <c r="H29" s="9">
        <f t="shared" si="7"/>
        <v>2.4249082092053129</v>
      </c>
      <c r="I29" s="3">
        <f t="shared" si="4"/>
        <v>4589.9982555000006</v>
      </c>
      <c r="J29" s="3">
        <f t="shared" si="5"/>
        <v>4163.263723809524</v>
      </c>
      <c r="L29" s="1">
        <f t="shared" si="6"/>
        <v>4371.0847050000002</v>
      </c>
    </row>
    <row r="30" spans="1:12" x14ac:dyDescent="0.2">
      <c r="A30" s="2">
        <v>44596</v>
      </c>
      <c r="B30" s="13">
        <f t="shared" si="1"/>
        <v>6.5456000000000003</v>
      </c>
      <c r="C30" s="13">
        <f t="shared" si="2"/>
        <v>4500.54</v>
      </c>
      <c r="D30" s="11">
        <v>6545.6</v>
      </c>
      <c r="E30" s="4">
        <v>4500.54</v>
      </c>
      <c r="F30" s="4">
        <f t="shared" si="3"/>
        <v>4390.9779200000003</v>
      </c>
      <c r="G30" s="4">
        <f t="shared" si="0"/>
        <v>109.5620799999997</v>
      </c>
      <c r="H30" s="9">
        <f t="shared" si="7"/>
        <v>2.4951635375110173</v>
      </c>
      <c r="I30" s="3">
        <f t="shared" si="4"/>
        <v>4610.5268160000005</v>
      </c>
      <c r="J30" s="3">
        <f t="shared" si="5"/>
        <v>4181.8837333333331</v>
      </c>
      <c r="L30" s="1">
        <f t="shared" si="6"/>
        <v>4390.4259600000005</v>
      </c>
    </row>
    <row r="31" spans="1:12" x14ac:dyDescent="0.2">
      <c r="A31" s="2">
        <v>44599</v>
      </c>
      <c r="B31" s="13">
        <f t="shared" si="1"/>
        <v>6.5112800000000002</v>
      </c>
      <c r="C31" s="13">
        <f t="shared" si="2"/>
        <v>4483.88</v>
      </c>
      <c r="D31" s="11">
        <v>6511.28</v>
      </c>
      <c r="E31" s="4">
        <v>4483.88</v>
      </c>
      <c r="F31" s="4">
        <f t="shared" si="3"/>
        <v>4361.8676959999993</v>
      </c>
      <c r="G31" s="4">
        <f t="shared" si="0"/>
        <v>122.01230400000077</v>
      </c>
      <c r="H31" s="9">
        <f t="shared" si="7"/>
        <v>2.7972490800647334</v>
      </c>
      <c r="I31" s="3">
        <f t="shared" si="4"/>
        <v>4579.9610807999998</v>
      </c>
      <c r="J31" s="3">
        <f t="shared" si="5"/>
        <v>4154.1597104761895</v>
      </c>
      <c r="L31" s="1">
        <f t="shared" si="6"/>
        <v>4361.6280480000005</v>
      </c>
    </row>
    <row r="32" spans="1:12" x14ac:dyDescent="0.2">
      <c r="A32" s="2">
        <v>44600</v>
      </c>
      <c r="B32" s="13">
        <f t="shared" si="1"/>
        <v>6.5068900000000003</v>
      </c>
      <c r="C32" s="13">
        <f t="shared" si="2"/>
        <v>4512.5</v>
      </c>
      <c r="D32" s="11">
        <v>6506.89</v>
      </c>
      <c r="E32" s="4">
        <v>4512.5</v>
      </c>
      <c r="F32" s="4">
        <f t="shared" si="3"/>
        <v>4358.1440979999998</v>
      </c>
      <c r="G32" s="4">
        <f t="shared" si="0"/>
        <v>154.35590200000024</v>
      </c>
      <c r="H32" s="9">
        <f t="shared" si="7"/>
        <v>3.5417805958007644</v>
      </c>
      <c r="I32" s="3">
        <f t="shared" si="4"/>
        <v>4576.0513029000003</v>
      </c>
      <c r="J32" s="3">
        <f t="shared" si="5"/>
        <v>4150.6134266666659</v>
      </c>
      <c r="L32" s="1">
        <f t="shared" si="6"/>
        <v>4357.944399</v>
      </c>
    </row>
    <row r="33" spans="1:12" x14ac:dyDescent="0.2">
      <c r="A33" s="2">
        <v>44601</v>
      </c>
      <c r="B33" s="13">
        <f t="shared" si="1"/>
        <v>6.5216499999999993</v>
      </c>
      <c r="C33" s="13">
        <f t="shared" si="2"/>
        <v>4587.1899999999996</v>
      </c>
      <c r="D33" s="11">
        <v>6521.65</v>
      </c>
      <c r="E33" s="4">
        <v>4587.1899999999996</v>
      </c>
      <c r="F33" s="4">
        <f t="shared" si="3"/>
        <v>4370.6635299999998</v>
      </c>
      <c r="G33" s="4">
        <f t="shared" si="0"/>
        <v>216.52646999999979</v>
      </c>
      <c r="H33" s="9">
        <f t="shared" si="7"/>
        <v>4.9540869141212482</v>
      </c>
      <c r="I33" s="3">
        <f t="shared" si="4"/>
        <v>4589.1967064999999</v>
      </c>
      <c r="J33" s="3">
        <f t="shared" si="5"/>
        <v>4162.5366952380946</v>
      </c>
      <c r="L33" s="1">
        <f t="shared" si="6"/>
        <v>4370.3295149999994</v>
      </c>
    </row>
    <row r="34" spans="1:12" x14ac:dyDescent="0.2">
      <c r="A34" s="2">
        <v>44602</v>
      </c>
      <c r="B34" s="13">
        <f t="shared" si="1"/>
        <v>6.5648400000000002</v>
      </c>
      <c r="C34" s="13">
        <f t="shared" si="2"/>
        <v>4504.07</v>
      </c>
      <c r="D34" s="11">
        <v>6564.84</v>
      </c>
      <c r="E34" s="4">
        <v>4504.07</v>
      </c>
      <c r="F34" s="4">
        <f t="shared" si="3"/>
        <v>4407.2972879999998</v>
      </c>
      <c r="G34" s="4">
        <f t="shared" si="0"/>
        <v>96.772711999999956</v>
      </c>
      <c r="H34" s="9">
        <f t="shared" si="7"/>
        <v>2.1957382421986495</v>
      </c>
      <c r="I34" s="3">
        <f t="shared" si="4"/>
        <v>4627.6621524000002</v>
      </c>
      <c r="J34" s="3">
        <f t="shared" si="5"/>
        <v>4197.4259885714282</v>
      </c>
      <c r="L34" s="1">
        <f t="shared" si="6"/>
        <v>4406.5702440000005</v>
      </c>
    </row>
    <row r="35" spans="1:12" x14ac:dyDescent="0.2">
      <c r="A35" s="2">
        <v>44603</v>
      </c>
      <c r="B35" s="13">
        <f t="shared" si="1"/>
        <v>6.5701800000000006</v>
      </c>
      <c r="C35" s="13">
        <f t="shared" si="2"/>
        <v>4418.6499999999996</v>
      </c>
      <c r="D35" s="11">
        <v>6570.18</v>
      </c>
      <c r="E35" s="4">
        <v>4418.6499999999996</v>
      </c>
      <c r="F35" s="4">
        <f t="shared" si="3"/>
        <v>4411.8266759999997</v>
      </c>
      <c r="G35" s="4">
        <f t="shared" si="0"/>
        <v>6.8233239999999569</v>
      </c>
      <c r="H35" s="9">
        <f t="shared" si="7"/>
        <v>0.15465983822796844</v>
      </c>
      <c r="I35" s="3">
        <f t="shared" si="4"/>
        <v>4632.4180097999997</v>
      </c>
      <c r="J35" s="3">
        <f t="shared" si="5"/>
        <v>4201.7396914285709</v>
      </c>
      <c r="L35" s="1">
        <f t="shared" si="6"/>
        <v>4411.0510380000005</v>
      </c>
    </row>
    <row r="36" spans="1:12" x14ac:dyDescent="0.2">
      <c r="A36" s="2">
        <v>44606</v>
      </c>
      <c r="B36" s="13">
        <f t="shared" si="1"/>
        <v>6.5288500000000003</v>
      </c>
      <c r="C36" s="13">
        <f t="shared" si="2"/>
        <v>4401.66</v>
      </c>
      <c r="D36" s="11">
        <v>6528.85</v>
      </c>
      <c r="E36" s="4">
        <v>4401.66</v>
      </c>
      <c r="F36" s="4">
        <f t="shared" si="3"/>
        <v>4376.7705699999997</v>
      </c>
      <c r="G36" s="4">
        <f t="shared" si="0"/>
        <v>24.889430000000175</v>
      </c>
      <c r="H36" s="9">
        <f t="shared" si="7"/>
        <v>0.56867111496776901</v>
      </c>
      <c r="I36" s="3">
        <f t="shared" si="4"/>
        <v>4595.6090985000001</v>
      </c>
      <c r="J36" s="3">
        <f t="shared" si="5"/>
        <v>4168.3529238095234</v>
      </c>
      <c r="L36" s="1">
        <f t="shared" si="6"/>
        <v>4376.3710350000001</v>
      </c>
    </row>
    <row r="37" spans="1:12" x14ac:dyDescent="0.2">
      <c r="A37" s="2">
        <v>44607</v>
      </c>
      <c r="B37" s="13">
        <f t="shared" si="1"/>
        <v>6.5288500000000003</v>
      </c>
      <c r="C37" s="13">
        <f t="shared" si="2"/>
        <v>4464.5</v>
      </c>
      <c r="D37" s="11">
        <v>6528.85</v>
      </c>
      <c r="E37" s="4">
        <v>4464.5</v>
      </c>
      <c r="F37" s="4">
        <f t="shared" si="3"/>
        <v>4376.7705699999997</v>
      </c>
      <c r="G37" s="4">
        <f t="shared" si="0"/>
        <v>87.72943000000032</v>
      </c>
      <c r="H37" s="9">
        <f t="shared" si="7"/>
        <v>2.0044329168481028</v>
      </c>
      <c r="I37" s="3">
        <f t="shared" si="4"/>
        <v>4595.6090985000001</v>
      </c>
      <c r="J37" s="3">
        <f t="shared" si="5"/>
        <v>4168.3529238095234</v>
      </c>
      <c r="L37" s="1">
        <f t="shared" si="6"/>
        <v>4376.3710350000001</v>
      </c>
    </row>
    <row r="38" spans="1:12" x14ac:dyDescent="0.2">
      <c r="A38" s="2">
        <v>44608</v>
      </c>
      <c r="B38" s="13">
        <f t="shared" si="1"/>
        <v>6.5483000000000002</v>
      </c>
      <c r="C38" s="13">
        <f t="shared" si="2"/>
        <v>4475.0200000000004</v>
      </c>
      <c r="D38" s="11">
        <v>6548.3</v>
      </c>
      <c r="E38" s="4">
        <v>4475.0200000000004</v>
      </c>
      <c r="F38" s="4">
        <f t="shared" si="3"/>
        <v>4393.2680599999994</v>
      </c>
      <c r="G38" s="4">
        <f t="shared" si="0"/>
        <v>81.751940000001014</v>
      </c>
      <c r="H38" s="9">
        <f t="shared" si="7"/>
        <v>1.860845704917014</v>
      </c>
      <c r="I38" s="3">
        <f t="shared" si="4"/>
        <v>4612.9314629999999</v>
      </c>
      <c r="J38" s="3">
        <f t="shared" si="5"/>
        <v>4184.0648190476186</v>
      </c>
      <c r="L38" s="1">
        <f t="shared" si="6"/>
        <v>4392.6915300000001</v>
      </c>
    </row>
    <row r="39" spans="1:12" x14ac:dyDescent="0.2">
      <c r="A39" s="2">
        <v>44609</v>
      </c>
      <c r="B39" s="13">
        <f t="shared" si="1"/>
        <v>6.55457</v>
      </c>
      <c r="C39" s="13">
        <f t="shared" si="2"/>
        <v>4380.26</v>
      </c>
      <c r="D39" s="11">
        <v>6554.57</v>
      </c>
      <c r="E39" s="4">
        <v>4380.26</v>
      </c>
      <c r="F39" s="4">
        <f t="shared" si="3"/>
        <v>4398.5862739999993</v>
      </c>
      <c r="G39" s="4">
        <f t="shared" si="0"/>
        <v>-18.326273999999103</v>
      </c>
      <c r="H39" s="10">
        <f t="shared" si="7"/>
        <v>-0.41664009430315213</v>
      </c>
      <c r="I39" s="3">
        <f t="shared" si="4"/>
        <v>4618.5155876999997</v>
      </c>
      <c r="J39" s="3">
        <f t="shared" si="5"/>
        <v>4189.1297847619044</v>
      </c>
      <c r="L39" s="1">
        <f t="shared" si="6"/>
        <v>4397.952687</v>
      </c>
    </row>
    <row r="40" spans="1:12" x14ac:dyDescent="0.2">
      <c r="A40" s="2">
        <v>44610</v>
      </c>
      <c r="B40" s="13">
        <f t="shared" si="1"/>
        <v>6.5307500000000003</v>
      </c>
      <c r="C40" s="13">
        <f t="shared" si="2"/>
        <v>4348.88</v>
      </c>
      <c r="D40" s="11">
        <v>6530.75</v>
      </c>
      <c r="E40" s="4">
        <v>4348.88</v>
      </c>
      <c r="F40" s="4">
        <f t="shared" si="3"/>
        <v>4378.3821499999995</v>
      </c>
      <c r="G40" s="4">
        <f t="shared" si="0"/>
        <v>-29.502149999999347</v>
      </c>
      <c r="H40" s="10">
        <f t="shared" si="7"/>
        <v>-0.67381395660037002</v>
      </c>
      <c r="I40" s="3">
        <f t="shared" si="4"/>
        <v>4597.3012574999993</v>
      </c>
      <c r="J40" s="3">
        <f t="shared" si="5"/>
        <v>4169.8877619047616</v>
      </c>
      <c r="L40" s="1">
        <f t="shared" si="6"/>
        <v>4377.9653250000001</v>
      </c>
    </row>
    <row r="41" spans="1:12" x14ac:dyDescent="0.2">
      <c r="A41" s="2">
        <v>44614</v>
      </c>
      <c r="B41" s="13">
        <f t="shared" si="1"/>
        <v>6.5519999999999996</v>
      </c>
      <c r="C41" s="13">
        <f t="shared" si="2"/>
        <v>4304.7700000000004</v>
      </c>
      <c r="D41" s="11">
        <v>6552</v>
      </c>
      <c r="E41" s="4">
        <v>4304.7700000000004</v>
      </c>
      <c r="F41" s="4">
        <f t="shared" si="3"/>
        <v>4396.4063999999998</v>
      </c>
      <c r="G41" s="4">
        <f t="shared" si="0"/>
        <v>-91.636399999999412</v>
      </c>
      <c r="H41" s="10">
        <f t="shared" si="7"/>
        <v>-2.0843477982381113</v>
      </c>
      <c r="I41" s="3">
        <f t="shared" si="4"/>
        <v>4616.2267199999997</v>
      </c>
      <c r="J41" s="3">
        <f t="shared" si="5"/>
        <v>4187.0537142857138</v>
      </c>
      <c r="L41" s="1">
        <f t="shared" si="6"/>
        <v>4395.7961999999998</v>
      </c>
    </row>
    <row r="42" spans="1:12" x14ac:dyDescent="0.2">
      <c r="A42" s="2">
        <v>44615</v>
      </c>
      <c r="B42" s="13">
        <f t="shared" si="1"/>
        <v>6.4941000000000004</v>
      </c>
      <c r="C42" s="13">
        <f t="shared" si="2"/>
        <v>4225.49</v>
      </c>
      <c r="D42" s="11">
        <v>6494.1</v>
      </c>
      <c r="E42" s="4">
        <v>4225.49</v>
      </c>
      <c r="F42" s="4">
        <f t="shared" si="3"/>
        <v>4347.2956199999999</v>
      </c>
      <c r="G42" s="4">
        <f t="shared" si="0"/>
        <v>-121.80562000000009</v>
      </c>
      <c r="H42" s="10">
        <f t="shared" si="7"/>
        <v>-2.8018711090091473</v>
      </c>
      <c r="I42" s="3">
        <f t="shared" si="4"/>
        <v>4564.6604010000001</v>
      </c>
      <c r="J42" s="3">
        <f t="shared" si="5"/>
        <v>4140.281542857143</v>
      </c>
      <c r="L42" s="1">
        <f t="shared" si="6"/>
        <v>4347.2123100000008</v>
      </c>
    </row>
    <row r="43" spans="1:12" x14ac:dyDescent="0.2">
      <c r="A43" s="2">
        <v>44616</v>
      </c>
      <c r="B43" s="13">
        <f t="shared" si="1"/>
        <v>6.6029200000000001</v>
      </c>
      <c r="C43" s="13">
        <f t="shared" si="2"/>
        <v>4288.6899999999996</v>
      </c>
      <c r="D43" s="11">
        <v>6602.92</v>
      </c>
      <c r="E43" s="4">
        <v>4288.6899999999996</v>
      </c>
      <c r="F43" s="4">
        <f t="shared" si="3"/>
        <v>4439.5967439999995</v>
      </c>
      <c r="G43" s="4">
        <f t="shared" si="0"/>
        <v>-150.90674399999989</v>
      </c>
      <c r="H43" s="10">
        <f t="shared" si="7"/>
        <v>-3.3991092592800567</v>
      </c>
      <c r="I43" s="3">
        <f t="shared" si="4"/>
        <v>4661.5765812</v>
      </c>
      <c r="J43" s="3">
        <f t="shared" si="5"/>
        <v>4228.1873752380943</v>
      </c>
      <c r="L43" s="1">
        <f t="shared" si="6"/>
        <v>4438.5231720000002</v>
      </c>
    </row>
    <row r="44" spans="1:12" x14ac:dyDescent="0.2">
      <c r="A44" s="2">
        <v>44617</v>
      </c>
      <c r="B44" s="13">
        <f t="shared" si="1"/>
        <v>6.6844399999999995</v>
      </c>
      <c r="C44" s="13">
        <f t="shared" si="2"/>
        <v>4384.6400000000003</v>
      </c>
      <c r="D44" s="11">
        <v>6684.44</v>
      </c>
      <c r="E44" s="4">
        <v>4384.6400000000003</v>
      </c>
      <c r="F44" s="4">
        <f t="shared" si="3"/>
        <v>4508.7420079999993</v>
      </c>
      <c r="G44" s="4">
        <f t="shared" si="0"/>
        <v>-124.10200799999893</v>
      </c>
      <c r="H44" s="10">
        <f t="shared" si="7"/>
        <v>-2.7524752531815069</v>
      </c>
      <c r="I44" s="3">
        <f t="shared" si="4"/>
        <v>4734.1791083999997</v>
      </c>
      <c r="J44" s="3">
        <f t="shared" si="5"/>
        <v>4294.0400076190472</v>
      </c>
      <c r="L44" s="1">
        <f t="shared" si="6"/>
        <v>4506.9266039999993</v>
      </c>
    </row>
    <row r="45" spans="1:12" x14ac:dyDescent="0.2">
      <c r="A45" s="2">
        <v>44620</v>
      </c>
      <c r="B45" s="13">
        <f t="shared" si="1"/>
        <v>6.67089</v>
      </c>
      <c r="C45" s="13">
        <f t="shared" si="2"/>
        <v>4373.95</v>
      </c>
      <c r="D45" s="11">
        <v>6670.89</v>
      </c>
      <c r="E45" s="4">
        <v>4373.95</v>
      </c>
      <c r="F45" s="4">
        <f t="shared" si="3"/>
        <v>4497.2488979999998</v>
      </c>
      <c r="G45" s="4">
        <f t="shared" si="0"/>
        <v>-123.29889800000001</v>
      </c>
      <c r="H45" s="10">
        <f t="shared" si="7"/>
        <v>-2.7416516362888665</v>
      </c>
      <c r="I45" s="3">
        <f t="shared" si="4"/>
        <v>4722.1113428999997</v>
      </c>
      <c r="J45" s="3">
        <f t="shared" si="5"/>
        <v>4283.0941885714283</v>
      </c>
      <c r="L45" s="1">
        <f t="shared" si="6"/>
        <v>4495.556799</v>
      </c>
    </row>
    <row r="46" spans="1:12" x14ac:dyDescent="0.2">
      <c r="A46" s="2">
        <v>44621</v>
      </c>
      <c r="B46" s="13">
        <f t="shared" si="1"/>
        <v>6.67089</v>
      </c>
      <c r="C46" s="13">
        <f t="shared" si="2"/>
        <v>4303.75</v>
      </c>
      <c r="D46" s="11">
        <v>6670.89</v>
      </c>
      <c r="E46" s="4">
        <v>4303.75</v>
      </c>
      <c r="F46" s="4">
        <f t="shared" si="3"/>
        <v>4497.2488979999998</v>
      </c>
      <c r="G46" s="4">
        <f t="shared" si="0"/>
        <v>-193.49889799999983</v>
      </c>
      <c r="H46" s="10">
        <f t="shared" si="7"/>
        <v>-4.3026059350651451</v>
      </c>
      <c r="I46" s="3">
        <f t="shared" si="4"/>
        <v>4722.1113428999997</v>
      </c>
      <c r="J46" s="3">
        <f t="shared" si="5"/>
        <v>4283.0941885714283</v>
      </c>
      <c r="L46" s="1">
        <f t="shared" si="6"/>
        <v>4495.556799</v>
      </c>
    </row>
    <row r="47" spans="1:12" x14ac:dyDescent="0.2">
      <c r="A47" s="2">
        <v>44622</v>
      </c>
      <c r="B47" s="13">
        <f t="shared" si="1"/>
        <v>6.6785699999999997</v>
      </c>
      <c r="C47" s="13">
        <f t="shared" si="2"/>
        <v>4386.53</v>
      </c>
      <c r="D47" s="11">
        <v>6678.57</v>
      </c>
      <c r="E47" s="4">
        <v>4386.53</v>
      </c>
      <c r="F47" s="4">
        <f t="shared" si="3"/>
        <v>4503.7630739999995</v>
      </c>
      <c r="G47" s="4">
        <f t="shared" si="0"/>
        <v>-117.23307399999976</v>
      </c>
      <c r="H47" s="10">
        <f t="shared" si="7"/>
        <v>-2.6030026907227972</v>
      </c>
      <c r="I47" s="3">
        <f t="shared" si="4"/>
        <v>4728.9512276999994</v>
      </c>
      <c r="J47" s="3">
        <f t="shared" si="5"/>
        <v>4289.2981657142855</v>
      </c>
      <c r="L47" s="1">
        <f t="shared" si="6"/>
        <v>4502.0010869999996</v>
      </c>
    </row>
    <row r="48" spans="1:12" x14ac:dyDescent="0.2">
      <c r="A48" s="2">
        <v>44623</v>
      </c>
      <c r="B48" s="13">
        <f t="shared" si="1"/>
        <v>6.6849699999999999</v>
      </c>
      <c r="C48" s="13">
        <f t="shared" si="2"/>
        <v>4363.5</v>
      </c>
      <c r="D48" s="11">
        <v>6684.97</v>
      </c>
      <c r="E48" s="4">
        <v>4363.5</v>
      </c>
      <c r="F48" s="4">
        <f t="shared" si="3"/>
        <v>4509.191554</v>
      </c>
      <c r="G48" s="4">
        <f t="shared" si="0"/>
        <v>-145.691554</v>
      </c>
      <c r="H48" s="10">
        <f t="shared" si="7"/>
        <v>-3.2309905723734529</v>
      </c>
      <c r="I48" s="3">
        <f t="shared" si="4"/>
        <v>4734.6511317000004</v>
      </c>
      <c r="J48" s="3">
        <f t="shared" si="5"/>
        <v>4294.4681466666661</v>
      </c>
      <c r="L48" s="1">
        <f t="shared" si="6"/>
        <v>4507.3713269999998</v>
      </c>
    </row>
    <row r="49" spans="1:12" x14ac:dyDescent="0.2">
      <c r="A49" s="2">
        <v>44624</v>
      </c>
      <c r="B49" s="13">
        <f t="shared" si="1"/>
        <v>6.7599099999999996</v>
      </c>
      <c r="C49" s="13">
        <f t="shared" si="2"/>
        <v>4328.88</v>
      </c>
      <c r="D49" s="11">
        <v>6759.91</v>
      </c>
      <c r="E49" s="4">
        <v>4328.88</v>
      </c>
      <c r="F49" s="4">
        <f t="shared" si="3"/>
        <v>4572.7556619999996</v>
      </c>
      <c r="G49" s="4">
        <f t="shared" si="0"/>
        <v>-243.87566199999947</v>
      </c>
      <c r="H49" s="8">
        <f t="shared" si="7"/>
        <v>-5.3332318633734923</v>
      </c>
      <c r="I49" s="3">
        <f t="shared" si="4"/>
        <v>4801.3934450999996</v>
      </c>
      <c r="J49" s="3">
        <f t="shared" si="5"/>
        <v>4355.0053923809519</v>
      </c>
      <c r="L49" s="1">
        <f t="shared" si="6"/>
        <v>4570.2534809999997</v>
      </c>
    </row>
    <row r="50" spans="1:12" x14ac:dyDescent="0.2">
      <c r="A50" s="2">
        <v>44627</v>
      </c>
      <c r="B50" s="13">
        <f t="shared" si="1"/>
        <v>6.7849899999999996</v>
      </c>
      <c r="C50" s="13">
        <f t="shared" si="2"/>
        <v>4201.1000000000004</v>
      </c>
      <c r="D50" s="11">
        <v>6784.99</v>
      </c>
      <c r="E50" s="4">
        <v>4201.1000000000004</v>
      </c>
      <c r="F50" s="4">
        <f t="shared" si="3"/>
        <v>4594.0285179999992</v>
      </c>
      <c r="G50" s="4">
        <f t="shared" si="0"/>
        <v>-392.9285179999988</v>
      </c>
      <c r="H50" s="8">
        <f t="shared" si="7"/>
        <v>-8.5530274019948713</v>
      </c>
      <c r="I50" s="3">
        <f t="shared" si="4"/>
        <v>4823.7299438999989</v>
      </c>
      <c r="J50" s="3">
        <f t="shared" si="5"/>
        <v>4375.2652552380941</v>
      </c>
      <c r="L50" s="1">
        <f t="shared" si="6"/>
        <v>4591.2981089999994</v>
      </c>
    </row>
    <row r="51" spans="1:12" x14ac:dyDescent="0.2">
      <c r="A51" s="2">
        <v>44628</v>
      </c>
      <c r="B51" s="13">
        <f t="shared" si="1"/>
        <v>6.7849899999999996</v>
      </c>
      <c r="C51" s="13">
        <f t="shared" si="2"/>
        <v>4168.75</v>
      </c>
      <c r="D51" s="11">
        <v>6784.99</v>
      </c>
      <c r="E51" s="4">
        <v>4168.75</v>
      </c>
      <c r="F51" s="4">
        <f t="shared" si="3"/>
        <v>4594.0285179999992</v>
      </c>
      <c r="G51" s="4">
        <f t="shared" si="0"/>
        <v>-425.27851799999917</v>
      </c>
      <c r="H51" s="8">
        <f t="shared" si="7"/>
        <v>-9.2572023951027465</v>
      </c>
      <c r="I51" s="3">
        <f t="shared" si="4"/>
        <v>4823.7299438999989</v>
      </c>
      <c r="J51" s="3">
        <f t="shared" si="5"/>
        <v>4375.2652552380941</v>
      </c>
      <c r="L51" s="1">
        <f t="shared" si="6"/>
        <v>4591.2981089999994</v>
      </c>
    </row>
    <row r="52" spans="1:12" x14ac:dyDescent="0.2">
      <c r="A52" s="2">
        <v>44629</v>
      </c>
      <c r="B52" s="13">
        <f t="shared" si="1"/>
        <v>6.7229299999999999</v>
      </c>
      <c r="C52" s="13">
        <f t="shared" si="2"/>
        <v>4277.87</v>
      </c>
      <c r="D52" s="11">
        <v>6722.93</v>
      </c>
      <c r="E52" s="4">
        <v>4277.87</v>
      </c>
      <c r="F52" s="4">
        <f t="shared" si="3"/>
        <v>4541.3892260000002</v>
      </c>
      <c r="G52" s="4">
        <f t="shared" si="0"/>
        <v>-263.51922600000034</v>
      </c>
      <c r="H52" s="8">
        <f t="shared" si="7"/>
        <v>-5.8026126563061595</v>
      </c>
      <c r="I52" s="3">
        <f t="shared" si="4"/>
        <v>4768.4586873000007</v>
      </c>
      <c r="J52" s="3">
        <f t="shared" si="5"/>
        <v>4325.1325961904759</v>
      </c>
      <c r="L52" s="1">
        <f t="shared" si="6"/>
        <v>4539.2235629999996</v>
      </c>
    </row>
    <row r="53" spans="1:12" x14ac:dyDescent="0.2">
      <c r="A53" s="2">
        <v>44630</v>
      </c>
      <c r="B53" s="13">
        <f t="shared" si="1"/>
        <v>6.7323399999999998</v>
      </c>
      <c r="C53" s="13">
        <f t="shared" si="2"/>
        <v>4259.51</v>
      </c>
      <c r="D53" s="11">
        <v>6732.34</v>
      </c>
      <c r="E53" s="4">
        <v>4259.51</v>
      </c>
      <c r="F53" s="4">
        <f t="shared" si="3"/>
        <v>4549.3707880000002</v>
      </c>
      <c r="G53" s="4">
        <f t="shared" si="0"/>
        <v>-289.86078799999996</v>
      </c>
      <c r="H53" s="8">
        <f t="shared" si="7"/>
        <v>-6.3714478662538054</v>
      </c>
      <c r="I53" s="3">
        <f t="shared" si="4"/>
        <v>4776.8393274</v>
      </c>
      <c r="J53" s="3">
        <f t="shared" si="5"/>
        <v>4332.7340838095242</v>
      </c>
      <c r="L53" s="1">
        <f t="shared" si="6"/>
        <v>4547.1194939999996</v>
      </c>
    </row>
    <row r="54" spans="1:12" x14ac:dyDescent="0.2">
      <c r="A54" s="2">
        <v>44631</v>
      </c>
      <c r="B54" s="13">
        <f t="shared" si="1"/>
        <v>6.8109599999999997</v>
      </c>
      <c r="C54" s="13">
        <f t="shared" si="2"/>
        <v>4204.32</v>
      </c>
      <c r="D54" s="11">
        <v>6810.96</v>
      </c>
      <c r="E54" s="4">
        <v>4204.32</v>
      </c>
      <c r="F54" s="4">
        <f t="shared" si="3"/>
        <v>4616.0562719999998</v>
      </c>
      <c r="G54" s="4">
        <f t="shared" si="0"/>
        <v>-411.7362720000001</v>
      </c>
      <c r="H54" s="8">
        <f t="shared" si="7"/>
        <v>-8.9196545219239063</v>
      </c>
      <c r="I54" s="3">
        <f t="shared" si="4"/>
        <v>4846.8590856000001</v>
      </c>
      <c r="J54" s="3">
        <f t="shared" si="5"/>
        <v>4396.2440685714282</v>
      </c>
      <c r="L54" s="1">
        <f t="shared" si="6"/>
        <v>4613.0895359999995</v>
      </c>
    </row>
    <row r="55" spans="1:12" x14ac:dyDescent="0.2">
      <c r="A55" s="2">
        <v>44634</v>
      </c>
      <c r="B55" s="13">
        <f t="shared" si="1"/>
        <v>6.75814</v>
      </c>
      <c r="C55" s="13">
        <f t="shared" si="2"/>
        <v>4173.12</v>
      </c>
      <c r="D55" s="11">
        <v>6758.14</v>
      </c>
      <c r="E55" s="4">
        <v>4173.12</v>
      </c>
      <c r="F55" s="4">
        <f t="shared" si="3"/>
        <v>4571.2543480000004</v>
      </c>
      <c r="G55" s="4">
        <f t="shared" si="0"/>
        <v>-398.1343480000005</v>
      </c>
      <c r="H55" s="8">
        <f t="shared" si="7"/>
        <v>-8.7095207943130717</v>
      </c>
      <c r="I55" s="3">
        <f t="shared" si="4"/>
        <v>4799.8170654000005</v>
      </c>
      <c r="J55" s="3">
        <f t="shared" si="5"/>
        <v>4353.5755695238095</v>
      </c>
      <c r="L55" s="1">
        <f t="shared" si="6"/>
        <v>4568.768274</v>
      </c>
    </row>
    <row r="56" spans="1:12" x14ac:dyDescent="0.2">
      <c r="A56" s="2">
        <v>44635</v>
      </c>
      <c r="B56" s="13">
        <f t="shared" si="1"/>
        <v>6.75814</v>
      </c>
      <c r="C56" s="13">
        <f t="shared" si="2"/>
        <v>4253.75</v>
      </c>
      <c r="D56" s="11">
        <v>6758.14</v>
      </c>
      <c r="E56" s="4">
        <v>4253.75</v>
      </c>
      <c r="F56" s="4">
        <f t="shared" si="3"/>
        <v>4571.2543480000004</v>
      </c>
      <c r="G56" s="4">
        <f t="shared" si="0"/>
        <v>-317.50434800000039</v>
      </c>
      <c r="H56" s="8">
        <f t="shared" si="7"/>
        <v>-6.9456723216224843</v>
      </c>
      <c r="I56" s="3">
        <f t="shared" si="4"/>
        <v>4799.8170654000005</v>
      </c>
      <c r="J56" s="3">
        <f t="shared" si="5"/>
        <v>4353.5755695238095</v>
      </c>
      <c r="L56" s="1">
        <f t="shared" si="6"/>
        <v>4568.768274</v>
      </c>
    </row>
    <row r="57" spans="1:12" x14ac:dyDescent="0.2">
      <c r="A57" s="2">
        <v>44636</v>
      </c>
      <c r="B57" s="13">
        <f t="shared" si="1"/>
        <v>6.7110600000000007</v>
      </c>
      <c r="C57" s="13">
        <f t="shared" si="2"/>
        <v>4357.8500000000004</v>
      </c>
      <c r="D57" s="11">
        <v>6711.06</v>
      </c>
      <c r="E57" s="4">
        <v>4357.8500000000004</v>
      </c>
      <c r="F57" s="4">
        <f t="shared" si="3"/>
        <v>4531.3210920000001</v>
      </c>
      <c r="G57" s="4">
        <f t="shared" si="0"/>
        <v>-173.47109199999977</v>
      </c>
      <c r="H57" s="10">
        <f t="shared" si="7"/>
        <v>-3.8282674848679599</v>
      </c>
      <c r="I57" s="3">
        <f t="shared" si="4"/>
        <v>4757.8871466000001</v>
      </c>
      <c r="J57" s="3">
        <f t="shared" si="5"/>
        <v>4315.5438971428575</v>
      </c>
      <c r="L57" s="1">
        <f t="shared" si="6"/>
        <v>4529.2634460000008</v>
      </c>
    </row>
    <row r="58" spans="1:12" x14ac:dyDescent="0.2">
      <c r="A58" s="2">
        <v>44637</v>
      </c>
      <c r="B58" s="13">
        <f t="shared" si="1"/>
        <v>6.6728000000000005</v>
      </c>
      <c r="C58" s="13">
        <f t="shared" si="2"/>
        <v>4411.66</v>
      </c>
      <c r="D58" s="11">
        <v>6672.8</v>
      </c>
      <c r="E58" s="4">
        <v>4411.66</v>
      </c>
      <c r="F58" s="4">
        <f t="shared" si="3"/>
        <v>4498.8689599999998</v>
      </c>
      <c r="G58" s="4">
        <f t="shared" si="0"/>
        <v>-87.208959999999934</v>
      </c>
      <c r="H58" s="10">
        <f t="shared" si="7"/>
        <v>-1.9384641067651798</v>
      </c>
      <c r="I58" s="3">
        <f t="shared" si="4"/>
        <v>4723.8124079999998</v>
      </c>
      <c r="J58" s="3">
        <f t="shared" si="5"/>
        <v>4284.6371047619041</v>
      </c>
      <c r="L58" s="1">
        <f t="shared" si="6"/>
        <v>4497.1594800000003</v>
      </c>
    </row>
    <row r="59" spans="1:12" x14ac:dyDescent="0.2">
      <c r="A59" s="2">
        <v>44638</v>
      </c>
      <c r="B59" s="13">
        <f t="shared" si="1"/>
        <v>6.6149399999999998</v>
      </c>
      <c r="C59" s="13">
        <f t="shared" si="2"/>
        <v>4463.1099999999997</v>
      </c>
      <c r="D59" s="11">
        <v>6614.94</v>
      </c>
      <c r="E59" s="4">
        <v>4463.1099999999997</v>
      </c>
      <c r="F59" s="4">
        <f t="shared" si="3"/>
        <v>4449.7921079999996</v>
      </c>
      <c r="G59" s="4">
        <f t="shared" si="0"/>
        <v>13.317892000000029</v>
      </c>
      <c r="H59" s="9">
        <f t="shared" si="7"/>
        <v>0.2992924540464853</v>
      </c>
      <c r="I59" s="3">
        <f t="shared" si="4"/>
        <v>4672.2817133999997</v>
      </c>
      <c r="J59" s="3">
        <f t="shared" si="5"/>
        <v>4237.8972457142854</v>
      </c>
      <c r="L59" s="1">
        <f t="shared" si="6"/>
        <v>4448.6091539999998</v>
      </c>
    </row>
    <row r="60" spans="1:12" x14ac:dyDescent="0.2">
      <c r="A60" s="2">
        <v>44641</v>
      </c>
      <c r="B60" s="13">
        <f t="shared" si="1"/>
        <v>6.6029999999999998</v>
      </c>
      <c r="C60" s="13">
        <f t="shared" si="2"/>
        <v>4461.17</v>
      </c>
      <c r="D60" s="11">
        <v>6603</v>
      </c>
      <c r="E60" s="4">
        <v>4461.17</v>
      </c>
      <c r="F60" s="4">
        <f t="shared" si="3"/>
        <v>4439.6646000000001</v>
      </c>
      <c r="G60" s="4">
        <f t="shared" si="0"/>
        <v>21.505400000000009</v>
      </c>
      <c r="H60" s="9">
        <f t="shared" si="7"/>
        <v>0.4843924471231455</v>
      </c>
      <c r="I60" s="3">
        <f t="shared" si="4"/>
        <v>4661.6478299999999</v>
      </c>
      <c r="J60" s="3">
        <f t="shared" si="5"/>
        <v>4228.2519999999995</v>
      </c>
      <c r="L60" s="1">
        <f t="shared" si="6"/>
        <v>4438.5902999999998</v>
      </c>
    </row>
    <row r="61" spans="1:12" x14ac:dyDescent="0.2">
      <c r="A61" s="2">
        <v>44642</v>
      </c>
      <c r="B61" s="13">
        <f t="shared" si="1"/>
        <v>6.5649899999999999</v>
      </c>
      <c r="C61" s="13">
        <f t="shared" si="2"/>
        <v>4505</v>
      </c>
      <c r="D61" s="11">
        <v>6564.99</v>
      </c>
      <c r="E61" s="4">
        <v>4505</v>
      </c>
      <c r="F61" s="4">
        <f t="shared" si="3"/>
        <v>4407.4245179999998</v>
      </c>
      <c r="G61" s="4">
        <f t="shared" si="0"/>
        <v>97.575482000000193</v>
      </c>
      <c r="H61" s="9">
        <f t="shared" si="7"/>
        <v>2.2138888959186982</v>
      </c>
      <c r="I61" s="3">
        <f t="shared" si="4"/>
        <v>4627.7957439000002</v>
      </c>
      <c r="J61" s="3">
        <f t="shared" si="5"/>
        <v>4197.5471600000001</v>
      </c>
      <c r="L61" s="1">
        <f t="shared" si="6"/>
        <v>4406.6961089999995</v>
      </c>
    </row>
    <row r="62" spans="1:12" x14ac:dyDescent="0.2">
      <c r="A62" s="2">
        <v>44643</v>
      </c>
      <c r="B62" s="13">
        <f t="shared" si="1"/>
        <v>6.5515299999999996</v>
      </c>
      <c r="C62" s="13">
        <f t="shared" si="2"/>
        <v>4456.2299999999996</v>
      </c>
      <c r="D62" s="11">
        <v>6551.53</v>
      </c>
      <c r="E62" s="4">
        <v>4456.2299999999996</v>
      </c>
      <c r="F62" s="4">
        <f t="shared" si="3"/>
        <v>4396.0077459999993</v>
      </c>
      <c r="G62" s="4">
        <f t="shared" si="0"/>
        <v>60.222254000000248</v>
      </c>
      <c r="H62" s="9">
        <f t="shared" si="7"/>
        <v>1.369930570636448</v>
      </c>
      <c r="I62" s="3">
        <f t="shared" si="4"/>
        <v>4615.8081332999991</v>
      </c>
      <c r="J62" s="3">
        <f t="shared" si="5"/>
        <v>4186.674043809523</v>
      </c>
      <c r="L62" s="1">
        <f t="shared" si="6"/>
        <v>4395.4018230000001</v>
      </c>
    </row>
    <row r="63" spans="1:12" x14ac:dyDescent="0.2">
      <c r="A63" s="2">
        <v>44644</v>
      </c>
      <c r="B63" s="13">
        <f t="shared" si="1"/>
        <v>6.6783799999999998</v>
      </c>
      <c r="C63" s="13">
        <f t="shared" si="2"/>
        <v>4520.17</v>
      </c>
      <c r="D63" s="11">
        <v>6678.38</v>
      </c>
      <c r="E63" s="4">
        <v>4520.17</v>
      </c>
      <c r="F63" s="4">
        <f t="shared" si="3"/>
        <v>4503.6019159999996</v>
      </c>
      <c r="G63" s="4">
        <f t="shared" si="0"/>
        <v>16.568084000000454</v>
      </c>
      <c r="H63" s="9">
        <f t="shared" si="7"/>
        <v>0.36788517966338957</v>
      </c>
      <c r="I63" s="3">
        <f t="shared" si="4"/>
        <v>4728.7820118</v>
      </c>
      <c r="J63" s="3">
        <f t="shared" si="5"/>
        <v>4289.1446819047615</v>
      </c>
      <c r="L63" s="1">
        <f t="shared" si="6"/>
        <v>4501.8416580000003</v>
      </c>
    </row>
    <row r="64" spans="1:12" x14ac:dyDescent="0.2">
      <c r="A64" s="2">
        <v>44645</v>
      </c>
      <c r="B64" s="13">
        <f t="shared" si="1"/>
        <v>6.7217000000000002</v>
      </c>
      <c r="C64" s="13">
        <f t="shared" si="2"/>
        <v>4543.05</v>
      </c>
      <c r="D64" s="11">
        <v>6721.7</v>
      </c>
      <c r="E64" s="4">
        <v>4543.05</v>
      </c>
      <c r="F64" s="4">
        <f t="shared" si="3"/>
        <v>4540.3459399999992</v>
      </c>
      <c r="G64" s="4">
        <f t="shared" si="0"/>
        <v>2.7040600000009363</v>
      </c>
      <c r="H64" s="9">
        <f t="shared" si="7"/>
        <v>5.9556254869886339E-2</v>
      </c>
      <c r="I64" s="3">
        <f t="shared" si="4"/>
        <v>4767.3632369999996</v>
      </c>
      <c r="J64" s="3">
        <f t="shared" si="5"/>
        <v>4324.13899047619</v>
      </c>
      <c r="L64" s="1">
        <f t="shared" si="6"/>
        <v>4538.1914700000007</v>
      </c>
    </row>
    <row r="65" spans="1:12" x14ac:dyDescent="0.2">
      <c r="A65" s="2">
        <v>44648</v>
      </c>
      <c r="B65" s="13">
        <f t="shared" si="1"/>
        <v>6.6840000000000002</v>
      </c>
      <c r="C65" s="13">
        <f t="shared" si="2"/>
        <v>4568</v>
      </c>
      <c r="D65" s="11">
        <v>6684</v>
      </c>
      <c r="E65" s="4">
        <v>4568</v>
      </c>
      <c r="F65" s="4">
        <f t="shared" si="3"/>
        <v>4508.3687999999993</v>
      </c>
      <c r="G65" s="4">
        <f t="shared" si="0"/>
        <v>59.631200000000717</v>
      </c>
      <c r="H65" s="9">
        <f t="shared" si="7"/>
        <v>1.322677949505833</v>
      </c>
      <c r="I65" s="3">
        <f t="shared" si="4"/>
        <v>4733.7872399999997</v>
      </c>
      <c r="J65" s="3">
        <f t="shared" si="5"/>
        <v>4293.684571428571</v>
      </c>
      <c r="L65" s="1">
        <f t="shared" si="6"/>
        <v>4506.5574000000006</v>
      </c>
    </row>
    <row r="66" spans="1:12" x14ac:dyDescent="0.2">
      <c r="A66" s="2">
        <v>44649</v>
      </c>
      <c r="B66" s="13">
        <f t="shared" si="1"/>
        <v>6.6474399999999996</v>
      </c>
      <c r="C66" s="13">
        <f t="shared" si="2"/>
        <v>4631.6099999999997</v>
      </c>
      <c r="D66" s="11">
        <v>6647.44</v>
      </c>
      <c r="E66" s="4">
        <v>4631.6099999999997</v>
      </c>
      <c r="F66" s="4">
        <f t="shared" si="3"/>
        <v>4477.3586079999995</v>
      </c>
      <c r="G66" s="4">
        <f t="shared" ref="G66:G129" si="8">E66-F66</f>
        <v>154.25139200000012</v>
      </c>
      <c r="H66" s="9">
        <f t="shared" si="7"/>
        <v>3.4451426723869902</v>
      </c>
      <c r="I66" s="3">
        <f t="shared" si="4"/>
        <v>4701.2265383999993</v>
      </c>
      <c r="J66" s="3">
        <f t="shared" si="5"/>
        <v>4264.1510552380951</v>
      </c>
      <c r="L66" s="1">
        <f t="shared" si="6"/>
        <v>4475.8799039999994</v>
      </c>
    </row>
    <row r="67" spans="1:12" x14ac:dyDescent="0.2">
      <c r="A67" s="2">
        <v>44650</v>
      </c>
      <c r="B67" s="13">
        <f t="shared" ref="B67:B130" si="9">D67/1000</f>
        <v>6.6474399999999996</v>
      </c>
      <c r="C67" s="13">
        <f t="shared" ref="C67:C130" si="10">E67</f>
        <v>4596</v>
      </c>
      <c r="D67" s="11">
        <v>6647.44</v>
      </c>
      <c r="E67" s="4">
        <v>4596</v>
      </c>
      <c r="F67" s="4">
        <f t="shared" ref="F67:F130" si="11">0.8482*D67-1161</f>
        <v>4477.3586079999995</v>
      </c>
      <c r="G67" s="4">
        <f t="shared" si="8"/>
        <v>118.64139200000045</v>
      </c>
      <c r="H67" s="9">
        <f t="shared" si="7"/>
        <v>2.6498076742840264</v>
      </c>
      <c r="I67" s="3">
        <f t="shared" ref="I67:I130" si="12">F67*1.05</f>
        <v>4701.2265383999993</v>
      </c>
      <c r="J67" s="3">
        <f t="shared" ref="J67:J130" si="13">F67/1.05</f>
        <v>4264.1510552380951</v>
      </c>
      <c r="L67" s="1">
        <f t="shared" ref="L67:L130" si="14">839.1*B67-1101.987</f>
        <v>4475.8799039999994</v>
      </c>
    </row>
    <row r="68" spans="1:12" x14ac:dyDescent="0.2">
      <c r="A68" s="2">
        <v>44651</v>
      </c>
      <c r="B68" s="13">
        <f t="shared" si="9"/>
        <v>6.5083799999999998</v>
      </c>
      <c r="C68" s="13">
        <f t="shared" si="10"/>
        <v>4530.32</v>
      </c>
      <c r="D68" s="11">
        <v>6508.38</v>
      </c>
      <c r="E68" s="4">
        <v>4530.32</v>
      </c>
      <c r="F68" s="4">
        <f t="shared" si="11"/>
        <v>4359.4079160000001</v>
      </c>
      <c r="G68" s="4">
        <f t="shared" si="8"/>
        <v>170.9120839999996</v>
      </c>
      <c r="H68" s="9">
        <f t="shared" si="7"/>
        <v>3.9205343315709023</v>
      </c>
      <c r="I68" s="3">
        <f t="shared" si="12"/>
        <v>4577.3783118000001</v>
      </c>
      <c r="J68" s="3">
        <f t="shared" si="13"/>
        <v>4151.8170628571424</v>
      </c>
      <c r="L68" s="1">
        <f t="shared" si="14"/>
        <v>4359.1946580000003</v>
      </c>
    </row>
    <row r="69" spans="1:12" x14ac:dyDescent="0.2">
      <c r="A69" s="2">
        <v>44652</v>
      </c>
      <c r="B69" s="13">
        <f t="shared" si="9"/>
        <v>6.6195600000000008</v>
      </c>
      <c r="C69" s="13">
        <f t="shared" si="10"/>
        <v>4545.87</v>
      </c>
      <c r="D69" s="11">
        <v>6619.56</v>
      </c>
      <c r="E69" s="4">
        <v>4545.87</v>
      </c>
      <c r="F69" s="4">
        <f t="shared" si="11"/>
        <v>4453.7107919999999</v>
      </c>
      <c r="G69" s="4">
        <f t="shared" si="8"/>
        <v>92.159208000000035</v>
      </c>
      <c r="H69" s="9">
        <f t="shared" si="7"/>
        <v>2.0692679049915292</v>
      </c>
      <c r="I69" s="3">
        <f t="shared" si="12"/>
        <v>4676.3963315999999</v>
      </c>
      <c r="J69" s="3">
        <f t="shared" si="13"/>
        <v>4241.6293257142852</v>
      </c>
      <c r="L69" s="1">
        <f t="shared" si="14"/>
        <v>4452.4857960000008</v>
      </c>
    </row>
    <row r="70" spans="1:12" x14ac:dyDescent="0.2">
      <c r="A70" s="2">
        <v>44655</v>
      </c>
      <c r="B70" s="13">
        <f t="shared" si="9"/>
        <v>6.6767799999999999</v>
      </c>
      <c r="C70" s="13">
        <f t="shared" si="10"/>
        <v>4582.63</v>
      </c>
      <c r="D70" s="11">
        <v>6676.78</v>
      </c>
      <c r="E70" s="4">
        <v>4582.63</v>
      </c>
      <c r="F70" s="4">
        <f t="shared" si="11"/>
        <v>4502.244795999999</v>
      </c>
      <c r="G70" s="4">
        <f t="shared" si="8"/>
        <v>80.385204000001067</v>
      </c>
      <c r="H70" s="9">
        <f t="shared" si="7"/>
        <v>1.7854472078332784</v>
      </c>
      <c r="I70" s="3">
        <f t="shared" si="12"/>
        <v>4727.3570357999988</v>
      </c>
      <c r="J70" s="3">
        <f t="shared" si="13"/>
        <v>4287.8521866666651</v>
      </c>
      <c r="L70" s="1">
        <f t="shared" si="14"/>
        <v>4500.4990980000002</v>
      </c>
    </row>
    <row r="71" spans="1:12" x14ac:dyDescent="0.2">
      <c r="A71" s="2">
        <v>44656</v>
      </c>
      <c r="B71" s="13">
        <f t="shared" si="9"/>
        <v>6.6766800000000002</v>
      </c>
      <c r="C71" s="13">
        <f t="shared" si="10"/>
        <v>4520.55</v>
      </c>
      <c r="D71" s="11">
        <v>6676.68</v>
      </c>
      <c r="E71" s="4">
        <v>4520.55</v>
      </c>
      <c r="F71" s="4">
        <f t="shared" si="11"/>
        <v>4502.1599759999999</v>
      </c>
      <c r="G71" s="4">
        <f t="shared" si="8"/>
        <v>18.390024000000267</v>
      </c>
      <c r="H71" s="9">
        <f t="shared" si="7"/>
        <v>0.40847113603322271</v>
      </c>
      <c r="I71" s="3">
        <f t="shared" si="12"/>
        <v>4727.2679748</v>
      </c>
      <c r="J71" s="3">
        <f t="shared" si="13"/>
        <v>4287.7714057142857</v>
      </c>
      <c r="L71" s="1">
        <f t="shared" si="14"/>
        <v>4500.4151879999999</v>
      </c>
    </row>
    <row r="72" spans="1:12" x14ac:dyDescent="0.2">
      <c r="A72" s="2">
        <v>44657</v>
      </c>
      <c r="B72" s="13">
        <f t="shared" si="9"/>
        <v>6.6639399999999993</v>
      </c>
      <c r="C72" s="13">
        <f t="shared" si="10"/>
        <v>4481.16</v>
      </c>
      <c r="D72" s="11">
        <v>6663.94</v>
      </c>
      <c r="E72" s="4">
        <v>4481.16</v>
      </c>
      <c r="F72" s="4">
        <f t="shared" si="11"/>
        <v>4491.3539079999991</v>
      </c>
      <c r="G72" s="4">
        <f t="shared" si="8"/>
        <v>-10.193907999999283</v>
      </c>
      <c r="H72" s="10">
        <f t="shared" si="7"/>
        <v>-0.22696737350939758</v>
      </c>
      <c r="I72" s="3">
        <f t="shared" si="12"/>
        <v>4715.9216033999992</v>
      </c>
      <c r="J72" s="3">
        <f t="shared" si="13"/>
        <v>4277.4799123809516</v>
      </c>
      <c r="L72" s="1">
        <f t="shared" si="14"/>
        <v>4489.7250539999995</v>
      </c>
    </row>
    <row r="73" spans="1:12" x14ac:dyDescent="0.2">
      <c r="A73" s="2">
        <v>44658</v>
      </c>
      <c r="B73" s="13">
        <f t="shared" si="9"/>
        <v>6.6575800000000003</v>
      </c>
      <c r="C73" s="13">
        <f t="shared" si="10"/>
        <v>4500.2</v>
      </c>
      <c r="D73" s="11">
        <v>6657.58</v>
      </c>
      <c r="E73" s="4">
        <v>4500.2</v>
      </c>
      <c r="F73" s="4">
        <f t="shared" si="11"/>
        <v>4485.9593559999994</v>
      </c>
      <c r="G73" s="4">
        <f t="shared" si="8"/>
        <v>14.24064400000043</v>
      </c>
      <c r="H73" s="9">
        <f t="shared" si="7"/>
        <v>0.31744924262306295</v>
      </c>
      <c r="I73" s="3">
        <f t="shared" si="12"/>
        <v>4710.2573237999995</v>
      </c>
      <c r="J73" s="3">
        <f t="shared" si="13"/>
        <v>4272.3422438095231</v>
      </c>
      <c r="L73" s="1">
        <f t="shared" si="14"/>
        <v>4484.3883780000006</v>
      </c>
    </row>
    <row r="74" spans="1:12" x14ac:dyDescent="0.2">
      <c r="A74" s="2">
        <v>44659</v>
      </c>
      <c r="B74" s="13">
        <f t="shared" si="9"/>
        <v>6.6441499999999998</v>
      </c>
      <c r="C74" s="13">
        <f t="shared" si="10"/>
        <v>4488.2700000000004</v>
      </c>
      <c r="D74" s="11">
        <v>6644.15</v>
      </c>
      <c r="E74" s="4">
        <v>4488.2700000000004</v>
      </c>
      <c r="F74" s="4">
        <f t="shared" si="11"/>
        <v>4474.5680299999995</v>
      </c>
      <c r="G74" s="4">
        <f t="shared" si="8"/>
        <v>13.701970000000983</v>
      </c>
      <c r="H74" s="9">
        <f t="shared" si="7"/>
        <v>0.30621883292723084</v>
      </c>
      <c r="I74" s="3">
        <f t="shared" si="12"/>
        <v>4698.2964314999999</v>
      </c>
      <c r="J74" s="3">
        <f t="shared" si="13"/>
        <v>4261.4933619047615</v>
      </c>
      <c r="L74" s="1">
        <f t="shared" si="14"/>
        <v>4473.1192650000003</v>
      </c>
    </row>
    <row r="75" spans="1:12" x14ac:dyDescent="0.2">
      <c r="A75" s="2">
        <v>44662</v>
      </c>
      <c r="B75" s="13">
        <f t="shared" si="9"/>
        <v>6.6338999999999997</v>
      </c>
      <c r="C75" s="13">
        <f t="shared" si="10"/>
        <v>4412.54</v>
      </c>
      <c r="D75" s="11">
        <v>6633.9</v>
      </c>
      <c r="E75" s="4">
        <v>4412.54</v>
      </c>
      <c r="F75" s="4">
        <f t="shared" si="11"/>
        <v>4465.8739799999994</v>
      </c>
      <c r="G75" s="4">
        <f t="shared" si="8"/>
        <v>-53.333979999999428</v>
      </c>
      <c r="H75" s="10">
        <f t="shared" si="7"/>
        <v>-1.194256269631671</v>
      </c>
      <c r="I75" s="3">
        <f t="shared" si="12"/>
        <v>4689.1676789999992</v>
      </c>
      <c r="J75" s="3">
        <f t="shared" si="13"/>
        <v>4253.2133142857137</v>
      </c>
      <c r="L75" s="1">
        <f t="shared" si="14"/>
        <v>4464.5184899999995</v>
      </c>
    </row>
    <row r="76" spans="1:12" x14ac:dyDescent="0.2">
      <c r="A76" s="2">
        <v>44663</v>
      </c>
      <c r="B76" s="13">
        <f t="shared" si="9"/>
        <v>6.66282</v>
      </c>
      <c r="C76" s="13">
        <f t="shared" si="10"/>
        <v>4393</v>
      </c>
      <c r="D76" s="11">
        <v>6662.82</v>
      </c>
      <c r="E76" s="4">
        <v>4393</v>
      </c>
      <c r="F76" s="4">
        <f t="shared" si="11"/>
        <v>4490.4039239999993</v>
      </c>
      <c r="G76" s="4">
        <f t="shared" si="8"/>
        <v>-97.403923999999279</v>
      </c>
      <c r="H76" s="10">
        <f t="shared" si="7"/>
        <v>-2.1691572884880479</v>
      </c>
      <c r="I76" s="3">
        <f t="shared" si="12"/>
        <v>4714.9241201999994</v>
      </c>
      <c r="J76" s="3">
        <f t="shared" si="13"/>
        <v>4276.5751657142846</v>
      </c>
      <c r="L76" s="1">
        <f t="shared" si="14"/>
        <v>4488.7852620000003</v>
      </c>
    </row>
    <row r="77" spans="1:12" x14ac:dyDescent="0.2">
      <c r="A77" s="2">
        <v>44664</v>
      </c>
      <c r="B77" s="13">
        <f t="shared" si="9"/>
        <v>6.6048200000000001</v>
      </c>
      <c r="C77" s="13">
        <f t="shared" si="10"/>
        <v>4446.6000000000004</v>
      </c>
      <c r="D77" s="11">
        <v>6604.82</v>
      </c>
      <c r="E77" s="4">
        <v>4446.6000000000004</v>
      </c>
      <c r="F77" s="4">
        <f t="shared" si="11"/>
        <v>4441.2083239999993</v>
      </c>
      <c r="G77" s="4">
        <f t="shared" si="8"/>
        <v>5.3916760000010981</v>
      </c>
      <c r="H77" s="9">
        <f t="shared" si="7"/>
        <v>0.12140110543486181</v>
      </c>
      <c r="I77" s="3">
        <f t="shared" si="12"/>
        <v>4663.2687401999992</v>
      </c>
      <c r="J77" s="3">
        <f t="shared" si="13"/>
        <v>4229.7222133333325</v>
      </c>
      <c r="L77" s="1">
        <f t="shared" si="14"/>
        <v>4440.1174620000002</v>
      </c>
    </row>
    <row r="78" spans="1:12" x14ac:dyDescent="0.2">
      <c r="A78" s="2">
        <v>44665</v>
      </c>
      <c r="B78" s="13">
        <f t="shared" si="9"/>
        <v>6.7150200000000009</v>
      </c>
      <c r="C78" s="13">
        <f t="shared" si="10"/>
        <v>4392.6000000000004</v>
      </c>
      <c r="D78" s="11">
        <v>6715.02</v>
      </c>
      <c r="E78" s="4">
        <v>4392.6000000000004</v>
      </c>
      <c r="F78" s="4">
        <f t="shared" si="11"/>
        <v>4534.6799639999999</v>
      </c>
      <c r="G78" s="4">
        <f t="shared" si="8"/>
        <v>-142.07996399999956</v>
      </c>
      <c r="H78" s="10">
        <f t="shared" si="7"/>
        <v>-3.1331861372345253</v>
      </c>
      <c r="I78" s="3">
        <f t="shared" si="12"/>
        <v>4761.4139622000002</v>
      </c>
      <c r="J78" s="3">
        <f t="shared" si="13"/>
        <v>4318.7428228571425</v>
      </c>
      <c r="L78" s="1">
        <f t="shared" si="14"/>
        <v>4532.5862820000011</v>
      </c>
    </row>
    <row r="79" spans="1:12" x14ac:dyDescent="0.2">
      <c r="A79" s="2">
        <v>44669</v>
      </c>
      <c r="B79" s="13">
        <f t="shared" si="9"/>
        <v>6.6486400000000003</v>
      </c>
      <c r="C79" s="13">
        <f t="shared" si="10"/>
        <v>4391.7</v>
      </c>
      <c r="D79" s="11">
        <v>6648.64</v>
      </c>
      <c r="E79" s="4">
        <v>4391.7</v>
      </c>
      <c r="F79" s="4">
        <f t="shared" si="11"/>
        <v>4478.376448</v>
      </c>
      <c r="G79" s="4">
        <f t="shared" si="8"/>
        <v>-86.676448000000164</v>
      </c>
      <c r="H79" s="10">
        <f t="shared" si="7"/>
        <v>-1.9354435475987963</v>
      </c>
      <c r="I79" s="3">
        <f t="shared" si="12"/>
        <v>4702.2952703999999</v>
      </c>
      <c r="J79" s="3">
        <f t="shared" si="13"/>
        <v>4265.1204266666664</v>
      </c>
      <c r="L79" s="1">
        <f t="shared" si="14"/>
        <v>4476.8868240000002</v>
      </c>
    </row>
    <row r="80" spans="1:12" x14ac:dyDescent="0.2">
      <c r="A80" s="2">
        <v>44670</v>
      </c>
      <c r="B80" s="13">
        <f t="shared" si="9"/>
        <v>6.6486400000000003</v>
      </c>
      <c r="C80" s="13">
        <f t="shared" si="10"/>
        <v>4459.25</v>
      </c>
      <c r="D80" s="11">
        <v>6648.64</v>
      </c>
      <c r="E80" s="4">
        <v>4459.25</v>
      </c>
      <c r="F80" s="4">
        <f t="shared" si="11"/>
        <v>4478.376448</v>
      </c>
      <c r="G80" s="4">
        <f t="shared" si="8"/>
        <v>-19.126447999999982</v>
      </c>
      <c r="H80" s="10">
        <f t="shared" si="7"/>
        <v>-0.4270844182503164</v>
      </c>
      <c r="I80" s="3">
        <f t="shared" si="12"/>
        <v>4702.2952703999999</v>
      </c>
      <c r="J80" s="3">
        <f t="shared" si="13"/>
        <v>4265.1204266666664</v>
      </c>
      <c r="L80" s="1">
        <f t="shared" si="14"/>
        <v>4476.8868240000002</v>
      </c>
    </row>
    <row r="81" spans="1:12" x14ac:dyDescent="0.2">
      <c r="A81" s="2">
        <v>44671</v>
      </c>
      <c r="B81" s="13">
        <f t="shared" si="9"/>
        <v>6.3063400000000005</v>
      </c>
      <c r="C81" s="13">
        <f t="shared" si="10"/>
        <v>4455.5</v>
      </c>
      <c r="D81" s="11">
        <v>6306.34</v>
      </c>
      <c r="E81" s="4">
        <v>4455.5</v>
      </c>
      <c r="F81" s="4">
        <f t="shared" si="11"/>
        <v>4188.0375880000001</v>
      </c>
      <c r="G81" s="4">
        <f t="shared" si="8"/>
        <v>267.46241199999986</v>
      </c>
      <c r="H81" s="7">
        <f t="shared" si="7"/>
        <v>6.3863422039563567</v>
      </c>
      <c r="I81" s="3">
        <f t="shared" si="12"/>
        <v>4397.4394674000005</v>
      </c>
      <c r="J81" s="3">
        <f t="shared" si="13"/>
        <v>3988.6072266666665</v>
      </c>
      <c r="L81" s="1">
        <f t="shared" si="14"/>
        <v>4189.6628940000001</v>
      </c>
    </row>
    <row r="82" spans="1:12" x14ac:dyDescent="0.2">
      <c r="A82" s="2">
        <v>44672</v>
      </c>
      <c r="B82" s="13">
        <f t="shared" si="9"/>
        <v>6.2719399999999998</v>
      </c>
      <c r="C82" s="13">
        <f t="shared" si="10"/>
        <v>4393.67</v>
      </c>
      <c r="D82" s="11">
        <v>6271.94</v>
      </c>
      <c r="E82" s="4">
        <v>4393.67</v>
      </c>
      <c r="F82" s="4">
        <f t="shared" si="11"/>
        <v>4158.8595079999996</v>
      </c>
      <c r="G82" s="4">
        <f t="shared" si="8"/>
        <v>234.81049200000052</v>
      </c>
      <c r="H82" s="7">
        <f t="shared" si="7"/>
        <v>5.6460308781366164</v>
      </c>
      <c r="I82" s="3">
        <f t="shared" si="12"/>
        <v>4366.8024833999998</v>
      </c>
      <c r="J82" s="3">
        <f t="shared" si="13"/>
        <v>3960.8185790476186</v>
      </c>
      <c r="L82" s="1">
        <f t="shared" si="14"/>
        <v>4160.7978540000004</v>
      </c>
    </row>
    <row r="83" spans="1:12" x14ac:dyDescent="0.2">
      <c r="A83" s="2">
        <v>44673</v>
      </c>
      <c r="B83" s="13">
        <f t="shared" si="9"/>
        <v>6.1936299999999997</v>
      </c>
      <c r="C83" s="13">
        <f t="shared" si="10"/>
        <v>4267.75</v>
      </c>
      <c r="D83" s="11">
        <v>6193.63</v>
      </c>
      <c r="E83" s="4">
        <v>4267.75</v>
      </c>
      <c r="F83" s="4">
        <f t="shared" si="11"/>
        <v>4092.4369660000002</v>
      </c>
      <c r="G83" s="4">
        <f t="shared" si="8"/>
        <v>175.31303399999979</v>
      </c>
      <c r="H83" s="9">
        <f t="shared" si="7"/>
        <v>4.2838297927738882</v>
      </c>
      <c r="I83" s="3">
        <f t="shared" si="12"/>
        <v>4297.0588143000004</v>
      </c>
      <c r="J83" s="3">
        <f t="shared" si="13"/>
        <v>3897.5590152380951</v>
      </c>
      <c r="L83" s="1">
        <f t="shared" si="14"/>
        <v>4095.0879329999998</v>
      </c>
    </row>
    <row r="84" spans="1:12" x14ac:dyDescent="0.2">
      <c r="A84" s="2">
        <v>44676</v>
      </c>
      <c r="B84" s="13">
        <f t="shared" si="9"/>
        <v>6.2160000000000002</v>
      </c>
      <c r="C84" s="13">
        <f t="shared" si="10"/>
        <v>4300.2</v>
      </c>
      <c r="D84" s="11">
        <v>6216</v>
      </c>
      <c r="E84" s="4">
        <v>4300.2</v>
      </c>
      <c r="F84" s="4">
        <f t="shared" si="11"/>
        <v>4111.4111999999996</v>
      </c>
      <c r="G84" s="4">
        <f t="shared" si="8"/>
        <v>188.78880000000026</v>
      </c>
      <c r="H84" s="9">
        <f t="shared" si="7"/>
        <v>4.5918248216087045</v>
      </c>
      <c r="I84" s="3">
        <f t="shared" si="12"/>
        <v>4316.9817599999997</v>
      </c>
      <c r="J84" s="3">
        <f t="shared" si="13"/>
        <v>3915.6297142857138</v>
      </c>
      <c r="L84" s="1">
        <f t="shared" si="14"/>
        <v>4113.8586000000005</v>
      </c>
    </row>
    <row r="85" spans="1:12" x14ac:dyDescent="0.2">
      <c r="A85" s="2">
        <v>44677</v>
      </c>
      <c r="B85" s="13">
        <f t="shared" si="9"/>
        <v>6.2380000000000004</v>
      </c>
      <c r="C85" s="13">
        <f t="shared" si="10"/>
        <v>4170.5</v>
      </c>
      <c r="D85" s="11">
        <v>6238</v>
      </c>
      <c r="E85" s="4">
        <v>4170.5</v>
      </c>
      <c r="F85" s="4">
        <f t="shared" si="11"/>
        <v>4130.0715999999993</v>
      </c>
      <c r="G85" s="4">
        <f t="shared" si="8"/>
        <v>40.428400000000693</v>
      </c>
      <c r="H85" s="9">
        <f t="shared" si="7"/>
        <v>0.97887891338253552</v>
      </c>
      <c r="I85" s="3">
        <f t="shared" si="12"/>
        <v>4336.5751799999998</v>
      </c>
      <c r="J85" s="3">
        <f t="shared" si="13"/>
        <v>3933.401523809523</v>
      </c>
      <c r="L85" s="1">
        <f t="shared" si="14"/>
        <v>4132.3188</v>
      </c>
    </row>
    <row r="86" spans="1:12" x14ac:dyDescent="0.2">
      <c r="A86" s="2">
        <v>44678</v>
      </c>
      <c r="B86" s="13">
        <f t="shared" si="9"/>
        <v>6.1630399999999996</v>
      </c>
      <c r="C86" s="13">
        <f t="shared" si="10"/>
        <v>4183.97</v>
      </c>
      <c r="D86" s="11">
        <v>6163.04</v>
      </c>
      <c r="E86" s="4">
        <v>4183.97</v>
      </c>
      <c r="F86" s="4">
        <f t="shared" si="11"/>
        <v>4066.4905279999994</v>
      </c>
      <c r="G86" s="4">
        <f t="shared" si="8"/>
        <v>117.4794720000009</v>
      </c>
      <c r="H86" s="9">
        <f t="shared" si="7"/>
        <v>2.888964604518093</v>
      </c>
      <c r="I86" s="3">
        <f t="shared" si="12"/>
        <v>4269.8150543999991</v>
      </c>
      <c r="J86" s="3">
        <f t="shared" si="13"/>
        <v>3872.8481219047612</v>
      </c>
      <c r="L86" s="1">
        <f t="shared" si="14"/>
        <v>4069.4198639999995</v>
      </c>
    </row>
    <row r="87" spans="1:12" x14ac:dyDescent="0.2">
      <c r="A87" s="2">
        <v>44679</v>
      </c>
      <c r="B87" s="13">
        <f t="shared" si="9"/>
        <v>6.1633599999999999</v>
      </c>
      <c r="C87" s="13">
        <f t="shared" si="10"/>
        <v>4287.49</v>
      </c>
      <c r="D87" s="11">
        <v>6163.36</v>
      </c>
      <c r="E87" s="4">
        <v>4287.49</v>
      </c>
      <c r="F87" s="4">
        <f t="shared" si="11"/>
        <v>4066.7619519999998</v>
      </c>
      <c r="G87" s="4">
        <f t="shared" si="8"/>
        <v>220.72804799999994</v>
      </c>
      <c r="H87" s="7">
        <f t="shared" si="7"/>
        <v>5.4276117118546301</v>
      </c>
      <c r="I87" s="3">
        <f t="shared" si="12"/>
        <v>4270.1000495999997</v>
      </c>
      <c r="J87" s="3">
        <f t="shared" si="13"/>
        <v>3873.1066209523806</v>
      </c>
      <c r="L87" s="1">
        <f t="shared" si="14"/>
        <v>4069.6883760000001</v>
      </c>
    </row>
    <row r="88" spans="1:12" x14ac:dyDescent="0.2">
      <c r="A88" s="2">
        <v>44680</v>
      </c>
      <c r="B88" s="13">
        <f t="shared" si="9"/>
        <v>6.0784599999999998</v>
      </c>
      <c r="C88" s="13">
        <f t="shared" si="10"/>
        <v>4131.92</v>
      </c>
      <c r="D88" s="11">
        <v>6078.46</v>
      </c>
      <c r="E88" s="4">
        <v>4131.92</v>
      </c>
      <c r="F88" s="4">
        <f t="shared" si="11"/>
        <v>3994.7497720000001</v>
      </c>
      <c r="G88" s="4">
        <f t="shared" si="8"/>
        <v>137.17022799999995</v>
      </c>
      <c r="H88" s="9">
        <f t="shared" si="7"/>
        <v>3.4337627092804035</v>
      </c>
      <c r="I88" s="3">
        <f t="shared" si="12"/>
        <v>4194.4872605999999</v>
      </c>
      <c r="J88" s="3">
        <f t="shared" si="13"/>
        <v>3804.5235923809523</v>
      </c>
      <c r="L88" s="1">
        <f t="shared" si="14"/>
        <v>3998.4487859999999</v>
      </c>
    </row>
    <row r="89" spans="1:12" x14ac:dyDescent="0.2">
      <c r="A89" s="2">
        <v>44683</v>
      </c>
      <c r="B89" s="13">
        <f t="shared" si="9"/>
        <v>6.2196600000000002</v>
      </c>
      <c r="C89" s="13">
        <f t="shared" si="10"/>
        <v>4155.3900000000003</v>
      </c>
      <c r="D89" s="11">
        <v>6219.66</v>
      </c>
      <c r="E89" s="4">
        <v>4155.3900000000003</v>
      </c>
      <c r="F89" s="4">
        <f t="shared" si="11"/>
        <v>4114.5156119999992</v>
      </c>
      <c r="G89" s="4">
        <f t="shared" si="8"/>
        <v>40.87438800000109</v>
      </c>
      <c r="H89" s="9">
        <f t="shared" si="7"/>
        <v>0.99341919813819135</v>
      </c>
      <c r="I89" s="3">
        <f t="shared" si="12"/>
        <v>4320.241392599999</v>
      </c>
      <c r="J89" s="3">
        <f t="shared" si="13"/>
        <v>3918.5862971428564</v>
      </c>
      <c r="L89" s="1">
        <f t="shared" si="14"/>
        <v>4116.9297059999999</v>
      </c>
    </row>
    <row r="90" spans="1:12" x14ac:dyDescent="0.2">
      <c r="A90" s="2">
        <f>A85+7</f>
        <v>44684</v>
      </c>
      <c r="B90" s="13">
        <f t="shared" si="9"/>
        <v>6.2196600000000002</v>
      </c>
      <c r="C90" s="13">
        <f t="shared" si="10"/>
        <v>4143.25</v>
      </c>
      <c r="D90" s="11">
        <v>6219.66</v>
      </c>
      <c r="E90" s="4">
        <v>4143.25</v>
      </c>
      <c r="F90" s="4">
        <f t="shared" si="11"/>
        <v>4114.5156119999992</v>
      </c>
      <c r="G90" s="4">
        <f t="shared" si="8"/>
        <v>28.734388000000763</v>
      </c>
      <c r="H90" s="9">
        <f t="shared" si="7"/>
        <v>0.69836624063831032</v>
      </c>
      <c r="I90" s="3">
        <f t="shared" si="12"/>
        <v>4320.241392599999</v>
      </c>
      <c r="J90" s="3">
        <f t="shared" si="13"/>
        <v>3918.5862971428564</v>
      </c>
      <c r="L90" s="1">
        <f t="shared" si="14"/>
        <v>4116.9297059999999</v>
      </c>
    </row>
    <row r="91" spans="1:12" x14ac:dyDescent="0.2">
      <c r="A91" s="2">
        <v>44685</v>
      </c>
      <c r="B91" s="13">
        <f t="shared" si="9"/>
        <v>6.1690500000000004</v>
      </c>
      <c r="C91" s="13">
        <f t="shared" si="10"/>
        <v>4300.16</v>
      </c>
      <c r="D91" s="11">
        <v>6169.05</v>
      </c>
      <c r="E91" s="4">
        <v>4300.16</v>
      </c>
      <c r="F91" s="4">
        <f t="shared" si="11"/>
        <v>4071.5882099999999</v>
      </c>
      <c r="G91" s="4">
        <f t="shared" si="8"/>
        <v>228.57178999999996</v>
      </c>
      <c r="H91" s="7">
        <f t="shared" si="7"/>
        <v>5.6138238498337723</v>
      </c>
      <c r="I91" s="3">
        <f t="shared" si="12"/>
        <v>4275.1676205000003</v>
      </c>
      <c r="J91" s="3">
        <f t="shared" si="13"/>
        <v>3877.7030571428568</v>
      </c>
      <c r="L91" s="1">
        <f t="shared" si="14"/>
        <v>4074.4628550000007</v>
      </c>
    </row>
    <row r="92" spans="1:12" x14ac:dyDescent="0.2">
      <c r="A92" s="2">
        <v>44686</v>
      </c>
      <c r="B92" s="13">
        <f t="shared" si="9"/>
        <v>6.1307999999999998</v>
      </c>
      <c r="C92" s="13">
        <f t="shared" si="10"/>
        <v>4146.8599999999997</v>
      </c>
      <c r="D92" s="11">
        <v>6130.8</v>
      </c>
      <c r="E92" s="4">
        <v>4146.8599999999997</v>
      </c>
      <c r="F92" s="4">
        <f t="shared" si="11"/>
        <v>4039.1445599999997</v>
      </c>
      <c r="G92" s="4">
        <f t="shared" si="8"/>
        <v>107.71543999999994</v>
      </c>
      <c r="H92" s="9">
        <f t="shared" si="7"/>
        <v>2.6667884350244684</v>
      </c>
      <c r="I92" s="3">
        <f t="shared" si="12"/>
        <v>4241.1017879999999</v>
      </c>
      <c r="J92" s="3">
        <f t="shared" si="13"/>
        <v>3846.8043428571423</v>
      </c>
      <c r="L92" s="1">
        <f t="shared" si="14"/>
        <v>4042.3672799999995</v>
      </c>
    </row>
    <row r="93" spans="1:12" x14ac:dyDescent="0.2">
      <c r="A93" s="2">
        <v>44687</v>
      </c>
      <c r="B93" s="13">
        <f t="shared" si="9"/>
        <v>6.13436</v>
      </c>
      <c r="C93" s="13">
        <f t="shared" si="10"/>
        <v>4123.3500000000004</v>
      </c>
      <c r="D93" s="11">
        <v>6134.36</v>
      </c>
      <c r="E93" s="4">
        <v>4123.3500000000004</v>
      </c>
      <c r="F93" s="4">
        <f t="shared" si="11"/>
        <v>4042.1641519999994</v>
      </c>
      <c r="G93" s="4">
        <f t="shared" si="8"/>
        <v>81.185848000000988</v>
      </c>
      <c r="H93" s="9">
        <f t="shared" si="7"/>
        <v>2.008474790907032</v>
      </c>
      <c r="I93" s="3">
        <f t="shared" si="12"/>
        <v>4244.2723595999996</v>
      </c>
      <c r="J93" s="3">
        <f t="shared" si="13"/>
        <v>3849.6801447619041</v>
      </c>
      <c r="L93" s="1">
        <f t="shared" si="14"/>
        <v>4045.3544760000004</v>
      </c>
    </row>
    <row r="94" spans="1:12" x14ac:dyDescent="0.2">
      <c r="A94" s="2">
        <v>44690</v>
      </c>
      <c r="B94" s="13">
        <f t="shared" si="9"/>
        <v>6.13028</v>
      </c>
      <c r="C94" s="13">
        <f t="shared" si="10"/>
        <v>3991.23</v>
      </c>
      <c r="D94" s="11">
        <v>6130.28</v>
      </c>
      <c r="E94" s="4">
        <v>3991.23</v>
      </c>
      <c r="F94" s="4">
        <f t="shared" si="11"/>
        <v>4038.7034959999992</v>
      </c>
      <c r="G94" s="4">
        <f t="shared" si="8"/>
        <v>-47.473495999999159</v>
      </c>
      <c r="H94" s="10">
        <f t="shared" ref="H94:H108" si="15">100*G94/F94</f>
        <v>-1.1754637607593059</v>
      </c>
      <c r="I94" s="3">
        <f t="shared" si="12"/>
        <v>4240.6386707999991</v>
      </c>
      <c r="J94" s="3">
        <f t="shared" si="13"/>
        <v>3846.3842819047609</v>
      </c>
      <c r="L94" s="1">
        <f t="shared" si="14"/>
        <v>4041.9309480000002</v>
      </c>
    </row>
    <row r="95" spans="1:12" x14ac:dyDescent="0.2">
      <c r="A95" s="2">
        <f>A90+7</f>
        <v>44691</v>
      </c>
      <c r="B95" s="13">
        <f t="shared" si="9"/>
        <v>6.1128200000000001</v>
      </c>
      <c r="C95" s="13">
        <f t="shared" si="10"/>
        <v>3996.75</v>
      </c>
      <c r="D95" s="11">
        <v>6112.82</v>
      </c>
      <c r="E95" s="4">
        <v>3996.75</v>
      </c>
      <c r="F95" s="4">
        <f t="shared" si="11"/>
        <v>4023.8939239999991</v>
      </c>
      <c r="G95" s="4">
        <f t="shared" si="8"/>
        <v>-27.14392399999906</v>
      </c>
      <c r="H95" s="9">
        <f t="shared" si="15"/>
        <v>-0.67456857741956389</v>
      </c>
      <c r="I95" s="3">
        <f t="shared" si="12"/>
        <v>4225.0886201999992</v>
      </c>
      <c r="J95" s="3">
        <f t="shared" si="13"/>
        <v>3832.2799276190467</v>
      </c>
      <c r="L95" s="1">
        <f t="shared" si="14"/>
        <v>4027.2802620000002</v>
      </c>
    </row>
    <row r="96" spans="1:12" x14ac:dyDescent="0.2">
      <c r="A96" s="2">
        <v>44692</v>
      </c>
      <c r="B96" s="13">
        <f t="shared" si="9"/>
        <v>6.1241199999999996</v>
      </c>
      <c r="C96" s="13">
        <f t="shared" si="10"/>
        <v>3935.19</v>
      </c>
      <c r="D96" s="11">
        <v>6124.12</v>
      </c>
      <c r="E96" s="4">
        <v>3935.19</v>
      </c>
      <c r="F96" s="4">
        <f t="shared" si="11"/>
        <v>4033.4785839999995</v>
      </c>
      <c r="G96" s="4">
        <f t="shared" si="8"/>
        <v>-98.288583999999446</v>
      </c>
      <c r="H96" s="10">
        <f t="shared" si="15"/>
        <v>-2.4368192852167492</v>
      </c>
      <c r="I96" s="3">
        <f t="shared" si="12"/>
        <v>4235.1525131999997</v>
      </c>
      <c r="J96" s="3">
        <f t="shared" si="13"/>
        <v>3841.4081752380944</v>
      </c>
      <c r="L96" s="1">
        <f t="shared" si="14"/>
        <v>4036.7620919999999</v>
      </c>
    </row>
    <row r="97" spans="1:12" x14ac:dyDescent="0.2">
      <c r="A97" s="2">
        <v>44693</v>
      </c>
      <c r="B97" s="13">
        <f t="shared" si="9"/>
        <v>6.1226099999999999</v>
      </c>
      <c r="C97" s="13">
        <f t="shared" si="10"/>
        <v>3930.15</v>
      </c>
      <c r="D97" s="11">
        <v>6122.61</v>
      </c>
      <c r="E97" s="4">
        <v>3930.15</v>
      </c>
      <c r="F97" s="4">
        <f t="shared" si="11"/>
        <v>4032.1978019999997</v>
      </c>
      <c r="G97" s="4">
        <f t="shared" si="8"/>
        <v>-102.04780199999959</v>
      </c>
      <c r="H97" s="10">
        <f t="shared" si="15"/>
        <v>-2.5308233130176085</v>
      </c>
      <c r="I97" s="3">
        <f t="shared" si="12"/>
        <v>4233.8076921000002</v>
      </c>
      <c r="J97" s="3">
        <f t="shared" si="13"/>
        <v>3840.1883828571422</v>
      </c>
      <c r="L97" s="1">
        <f t="shared" si="14"/>
        <v>4035.4950509999999</v>
      </c>
    </row>
    <row r="98" spans="1:12" x14ac:dyDescent="0.2">
      <c r="A98" s="2">
        <v>44694</v>
      </c>
      <c r="B98" s="13">
        <f t="shared" si="9"/>
        <v>6.1829200000000002</v>
      </c>
      <c r="C98" s="13">
        <f t="shared" si="10"/>
        <v>4023.9</v>
      </c>
      <c r="D98" s="11">
        <v>6182.92</v>
      </c>
      <c r="E98" s="4">
        <v>4023.9</v>
      </c>
      <c r="F98" s="4">
        <f t="shared" si="11"/>
        <v>4083.3527439999998</v>
      </c>
      <c r="G98" s="4">
        <f t="shared" si="8"/>
        <v>-59.452743999999711</v>
      </c>
      <c r="H98" s="10">
        <f t="shared" si="15"/>
        <v>-1.4559786461592972</v>
      </c>
      <c r="I98" s="3">
        <f t="shared" si="12"/>
        <v>4287.5203812</v>
      </c>
      <c r="J98" s="3">
        <f t="shared" si="13"/>
        <v>3888.907375238095</v>
      </c>
      <c r="L98" s="1">
        <f t="shared" si="14"/>
        <v>4086.1011720000006</v>
      </c>
    </row>
    <row r="99" spans="1:12" x14ac:dyDescent="0.2">
      <c r="A99" s="2">
        <v>44697</v>
      </c>
      <c r="B99" s="13">
        <f t="shared" si="9"/>
        <v>6.2280600000000002</v>
      </c>
      <c r="C99" s="13">
        <f t="shared" si="10"/>
        <v>4008.02</v>
      </c>
      <c r="D99" s="11">
        <v>6228.06</v>
      </c>
      <c r="E99" s="4">
        <v>4008.02</v>
      </c>
      <c r="F99" s="4">
        <f t="shared" si="11"/>
        <v>4121.6404920000004</v>
      </c>
      <c r="G99" s="4">
        <f t="shared" si="8"/>
        <v>-113.62049200000047</v>
      </c>
      <c r="H99" s="10">
        <f t="shared" si="15"/>
        <v>-2.7566812831088727</v>
      </c>
      <c r="I99" s="3">
        <f t="shared" si="12"/>
        <v>4327.7225166000007</v>
      </c>
      <c r="J99" s="3">
        <f t="shared" si="13"/>
        <v>3925.3718971428575</v>
      </c>
      <c r="L99" s="1">
        <f t="shared" si="14"/>
        <v>4123.9781460000004</v>
      </c>
    </row>
    <row r="100" spans="1:12" x14ac:dyDescent="0.2">
      <c r="A100" s="2">
        <f>A95+7</f>
        <v>44698</v>
      </c>
      <c r="B100" s="13">
        <f t="shared" si="9"/>
        <v>6.1499499999999996</v>
      </c>
      <c r="C100" s="13">
        <f t="shared" si="10"/>
        <v>4084.75</v>
      </c>
      <c r="D100" s="11">
        <v>6149.95</v>
      </c>
      <c r="E100" s="4">
        <v>4084.75</v>
      </c>
      <c r="F100" s="4">
        <f t="shared" si="11"/>
        <v>4055.3875899999994</v>
      </c>
      <c r="G100" s="4">
        <f t="shared" si="8"/>
        <v>29.362410000000637</v>
      </c>
      <c r="H100" s="9">
        <f t="shared" si="15"/>
        <v>0.72403461687371395</v>
      </c>
      <c r="I100" s="3">
        <f t="shared" si="12"/>
        <v>4258.1569694999998</v>
      </c>
      <c r="J100" s="3">
        <f t="shared" si="13"/>
        <v>3862.2738952380946</v>
      </c>
      <c r="L100" s="1">
        <f t="shared" si="14"/>
        <v>4058.4360449999995</v>
      </c>
    </row>
    <row r="101" spans="1:12" x14ac:dyDescent="0.2">
      <c r="A101" s="2">
        <v>44699</v>
      </c>
      <c r="B101" s="13">
        <f t="shared" si="9"/>
        <v>6.0812499999999998</v>
      </c>
      <c r="C101" s="13">
        <f t="shared" si="10"/>
        <v>3923.67</v>
      </c>
      <c r="D101" s="11">
        <v>6081.25</v>
      </c>
      <c r="E101" s="4">
        <v>3923.67</v>
      </c>
      <c r="F101" s="4">
        <f t="shared" si="11"/>
        <v>3997.11625</v>
      </c>
      <c r="G101" s="4">
        <f t="shared" si="8"/>
        <v>-73.446249999999964</v>
      </c>
      <c r="H101" s="10">
        <f t="shared" si="15"/>
        <v>-1.8374809589288268</v>
      </c>
      <c r="I101" s="3">
        <f t="shared" si="12"/>
        <v>4196.9720625</v>
      </c>
      <c r="J101" s="3">
        <f t="shared" si="13"/>
        <v>3806.777380952381</v>
      </c>
      <c r="L101" s="1">
        <f t="shared" si="14"/>
        <v>4000.7898749999995</v>
      </c>
    </row>
    <row r="102" spans="1:12" x14ac:dyDescent="0.2">
      <c r="A102" s="2">
        <v>44700</v>
      </c>
      <c r="B102" s="13">
        <f t="shared" si="9"/>
        <v>6.0981699999999996</v>
      </c>
      <c r="C102" s="13">
        <f t="shared" si="10"/>
        <v>3900.78</v>
      </c>
      <c r="D102" s="11">
        <v>6098.17</v>
      </c>
      <c r="E102" s="4">
        <v>3900.78</v>
      </c>
      <c r="F102" s="4">
        <f t="shared" si="11"/>
        <v>4011.4677940000001</v>
      </c>
      <c r="G102" s="4">
        <f t="shared" si="8"/>
        <v>-110.68779399999994</v>
      </c>
      <c r="H102" s="10">
        <f t="shared" si="15"/>
        <v>-2.7592841245181372</v>
      </c>
      <c r="I102" s="3">
        <f t="shared" si="12"/>
        <v>4212.0411837000001</v>
      </c>
      <c r="J102" s="3">
        <f t="shared" si="13"/>
        <v>3820.4455180952382</v>
      </c>
      <c r="L102" s="1">
        <f t="shared" si="14"/>
        <v>4014.9874469999995</v>
      </c>
    </row>
    <row r="103" spans="1:12" x14ac:dyDescent="0.2">
      <c r="A103" s="2">
        <v>44701</v>
      </c>
      <c r="B103" s="13">
        <f t="shared" si="9"/>
        <v>6.1327299999999996</v>
      </c>
      <c r="C103" s="13">
        <f t="shared" si="10"/>
        <v>3910.35</v>
      </c>
      <c r="D103" s="11">
        <v>6132.73</v>
      </c>
      <c r="E103" s="4">
        <v>3910.35</v>
      </c>
      <c r="F103" s="4">
        <f t="shared" si="11"/>
        <v>4040.7815859999992</v>
      </c>
      <c r="G103" s="4">
        <f t="shared" si="8"/>
        <v>-130.43158599999924</v>
      </c>
      <c r="H103" s="10">
        <f t="shared" si="15"/>
        <v>-3.227880132197753</v>
      </c>
      <c r="I103" s="3">
        <f t="shared" si="12"/>
        <v>4242.8206652999988</v>
      </c>
      <c r="J103" s="3">
        <f t="shared" si="13"/>
        <v>3848.3634152380941</v>
      </c>
      <c r="L103" s="1">
        <f t="shared" si="14"/>
        <v>4043.9867429999995</v>
      </c>
    </row>
    <row r="104" spans="1:12" x14ac:dyDescent="0.2">
      <c r="A104" s="2">
        <v>44704</v>
      </c>
      <c r="B104" s="13">
        <f t="shared" si="9"/>
        <v>6.0789</v>
      </c>
      <c r="C104" s="13">
        <f t="shared" si="10"/>
        <v>3973.76</v>
      </c>
      <c r="D104" s="11">
        <v>6078.9</v>
      </c>
      <c r="E104" s="4">
        <v>3973.76</v>
      </c>
      <c r="F104" s="4">
        <f t="shared" si="11"/>
        <v>3995.1229799999992</v>
      </c>
      <c r="G104" s="4">
        <f t="shared" si="8"/>
        <v>-21.36297999999897</v>
      </c>
      <c r="H104" s="10">
        <f t="shared" si="15"/>
        <v>-0.53472646791961764</v>
      </c>
      <c r="I104" s="3">
        <f t="shared" si="12"/>
        <v>4194.879128999999</v>
      </c>
      <c r="J104" s="3">
        <f t="shared" si="13"/>
        <v>3804.8790285714276</v>
      </c>
      <c r="L104" s="1">
        <f t="shared" si="14"/>
        <v>3998.8179900000005</v>
      </c>
    </row>
    <row r="105" spans="1:12" x14ac:dyDescent="0.2">
      <c r="A105" s="2">
        <f>A100+7</f>
        <v>44705</v>
      </c>
      <c r="B105" s="13">
        <f t="shared" si="9"/>
        <v>6.0789</v>
      </c>
      <c r="C105" s="13">
        <f t="shared" si="10"/>
        <v>3940.5</v>
      </c>
      <c r="D105" s="11">
        <v>6078.9</v>
      </c>
      <c r="E105" s="4">
        <v>3940.5</v>
      </c>
      <c r="F105" s="4">
        <f t="shared" si="11"/>
        <v>3995.1229799999992</v>
      </c>
      <c r="G105" s="4">
        <f t="shared" si="8"/>
        <v>-54.622979999999188</v>
      </c>
      <c r="H105" s="10">
        <f t="shared" si="15"/>
        <v>-1.3672415160546372</v>
      </c>
      <c r="I105" s="3">
        <f t="shared" si="12"/>
        <v>4194.879128999999</v>
      </c>
      <c r="J105" s="3">
        <f t="shared" si="13"/>
        <v>3804.8790285714276</v>
      </c>
      <c r="L105" s="1">
        <f t="shared" si="14"/>
        <v>3998.8179900000005</v>
      </c>
    </row>
    <row r="106" spans="1:12" x14ac:dyDescent="0.2">
      <c r="A106" s="2">
        <v>44706</v>
      </c>
      <c r="B106" s="13">
        <f t="shared" si="9"/>
        <v>6.0998400000000004</v>
      </c>
      <c r="C106" s="13">
        <f t="shared" si="10"/>
        <v>3978.74</v>
      </c>
      <c r="D106" s="11">
        <v>6099.84</v>
      </c>
      <c r="E106" s="4">
        <v>3978.74</v>
      </c>
      <c r="F106" s="4">
        <f t="shared" si="11"/>
        <v>4012.8842880000002</v>
      </c>
      <c r="G106" s="4">
        <f t="shared" si="8"/>
        <v>-34.144288000000415</v>
      </c>
      <c r="H106" s="10">
        <f t="shared" si="15"/>
        <v>-0.85086649774837497</v>
      </c>
      <c r="I106" s="3">
        <f t="shared" si="12"/>
        <v>4213.5285024000004</v>
      </c>
      <c r="J106" s="3">
        <f t="shared" si="13"/>
        <v>3821.7945599999998</v>
      </c>
      <c r="L106" s="1">
        <f t="shared" si="14"/>
        <v>4016.3887440000008</v>
      </c>
    </row>
    <row r="107" spans="1:12" x14ac:dyDescent="0.2">
      <c r="A107" s="2">
        <v>44707</v>
      </c>
      <c r="B107" s="13">
        <f t="shared" si="9"/>
        <v>6.10487</v>
      </c>
      <c r="C107" s="13">
        <f t="shared" si="10"/>
        <v>4057.85</v>
      </c>
      <c r="D107" s="11">
        <v>6104.87</v>
      </c>
      <c r="E107" s="4">
        <v>4057.85</v>
      </c>
      <c r="F107" s="4">
        <f t="shared" si="11"/>
        <v>4017.1507339999998</v>
      </c>
      <c r="G107" s="4">
        <f t="shared" si="8"/>
        <v>40.69926600000008</v>
      </c>
      <c r="H107" s="9">
        <f t="shared" si="15"/>
        <v>1.0131376364728684</v>
      </c>
      <c r="I107" s="3">
        <f t="shared" si="12"/>
        <v>4218.0082707000001</v>
      </c>
      <c r="J107" s="3">
        <f t="shared" si="13"/>
        <v>3825.8578419047617</v>
      </c>
      <c r="L107" s="1">
        <f t="shared" si="14"/>
        <v>4020.6094169999997</v>
      </c>
    </row>
    <row r="108" spans="1:12" x14ac:dyDescent="0.2">
      <c r="A108" s="2">
        <v>44708</v>
      </c>
      <c r="B108" s="13">
        <f t="shared" si="9"/>
        <v>6.1449199999999999</v>
      </c>
      <c r="C108" s="13">
        <f t="shared" si="10"/>
        <v>4158.2299999999996</v>
      </c>
      <c r="D108" s="11">
        <v>6144.92</v>
      </c>
      <c r="E108" s="4">
        <v>4158.2299999999996</v>
      </c>
      <c r="F108" s="4">
        <f t="shared" si="11"/>
        <v>4051.1211439999997</v>
      </c>
      <c r="G108" s="4">
        <f t="shared" si="8"/>
        <v>107.10885599999983</v>
      </c>
      <c r="H108" s="9">
        <f t="shared" si="15"/>
        <v>2.643931203060558</v>
      </c>
      <c r="I108" s="3">
        <f t="shared" si="12"/>
        <v>4253.6772012000001</v>
      </c>
      <c r="J108" s="3">
        <f t="shared" si="13"/>
        <v>3858.2106133333327</v>
      </c>
      <c r="L108" s="1">
        <f t="shared" si="14"/>
        <v>4054.2153719999997</v>
      </c>
    </row>
    <row r="109" spans="1:12" x14ac:dyDescent="0.2">
      <c r="A109" s="2">
        <f>A105+7</f>
        <v>44712</v>
      </c>
      <c r="B109" s="13">
        <f t="shared" si="9"/>
        <v>6.10487</v>
      </c>
      <c r="C109" s="13">
        <f t="shared" si="10"/>
        <v>4131.25</v>
      </c>
      <c r="D109" s="11">
        <v>6104.87</v>
      </c>
      <c r="E109" s="4">
        <v>4131.25</v>
      </c>
      <c r="F109" s="4">
        <f t="shared" si="11"/>
        <v>4017.1507339999998</v>
      </c>
      <c r="G109" s="4">
        <f t="shared" si="8"/>
        <v>114.09926600000017</v>
      </c>
      <c r="H109" s="9">
        <f t="shared" si="7"/>
        <v>2.8403033282843246</v>
      </c>
      <c r="I109" s="3">
        <f t="shared" si="12"/>
        <v>4218.0082707000001</v>
      </c>
      <c r="J109" s="3">
        <f t="shared" si="13"/>
        <v>3825.8578419047617</v>
      </c>
      <c r="L109" s="1">
        <f t="shared" si="14"/>
        <v>4020.6094169999997</v>
      </c>
    </row>
    <row r="110" spans="1:12" x14ac:dyDescent="0.2">
      <c r="A110" s="2">
        <v>44713</v>
      </c>
      <c r="B110" s="13">
        <f t="shared" si="9"/>
        <v>6.0958000000000006</v>
      </c>
      <c r="C110" s="13">
        <f t="shared" si="10"/>
        <v>4104.24</v>
      </c>
      <c r="D110" s="11">
        <v>6095.8</v>
      </c>
      <c r="E110" s="4">
        <v>4104.24</v>
      </c>
      <c r="F110" s="4">
        <f t="shared" si="11"/>
        <v>4009.4575599999998</v>
      </c>
      <c r="G110" s="4">
        <f t="shared" si="8"/>
        <v>94.782439999999951</v>
      </c>
      <c r="H110" s="9">
        <f t="shared" si="7"/>
        <v>2.3639716490726479</v>
      </c>
      <c r="I110" s="3">
        <f t="shared" si="12"/>
        <v>4209.9304380000003</v>
      </c>
      <c r="J110" s="3">
        <f t="shared" si="13"/>
        <v>3818.5310095238092</v>
      </c>
      <c r="L110" s="1">
        <f t="shared" si="14"/>
        <v>4012.9987800000008</v>
      </c>
    </row>
    <row r="111" spans="1:12" x14ac:dyDescent="0.2">
      <c r="A111" s="2">
        <v>44714</v>
      </c>
      <c r="B111" s="13">
        <f t="shared" si="9"/>
        <v>6.1492399999999998</v>
      </c>
      <c r="C111" s="13">
        <f t="shared" si="10"/>
        <v>4176.8100000000004</v>
      </c>
      <c r="D111" s="11">
        <v>6149.24</v>
      </c>
      <c r="E111" s="4">
        <v>4176.8100000000004</v>
      </c>
      <c r="F111" s="4">
        <f t="shared" si="11"/>
        <v>4054.7853679999998</v>
      </c>
      <c r="G111" s="4">
        <f t="shared" si="8"/>
        <v>122.02463200000057</v>
      </c>
      <c r="H111" s="9">
        <f t="shared" si="7"/>
        <v>3.0093980550242669</v>
      </c>
      <c r="I111" s="3">
        <f t="shared" si="12"/>
        <v>4257.5246364000004</v>
      </c>
      <c r="J111" s="3">
        <f t="shared" si="13"/>
        <v>3861.7003504761901</v>
      </c>
      <c r="L111" s="1">
        <f t="shared" si="14"/>
        <v>4057.8402839999999</v>
      </c>
    </row>
    <row r="112" spans="1:12" x14ac:dyDescent="0.2">
      <c r="A112" s="2">
        <v>44715</v>
      </c>
      <c r="B112" s="13">
        <f t="shared" si="9"/>
        <v>6.1262600000000003</v>
      </c>
      <c r="C112" s="13">
        <f t="shared" si="10"/>
        <v>4108.55</v>
      </c>
      <c r="D112" s="11">
        <v>6126.26</v>
      </c>
      <c r="E112" s="4">
        <v>4108.55</v>
      </c>
      <c r="F112" s="4">
        <f t="shared" si="11"/>
        <v>4035.2937320000001</v>
      </c>
      <c r="G112" s="4">
        <f t="shared" si="8"/>
        <v>73.256268000000091</v>
      </c>
      <c r="H112" s="9">
        <f t="shared" si="7"/>
        <v>1.8153887390916723</v>
      </c>
      <c r="I112" s="3">
        <f t="shared" si="12"/>
        <v>4237.0584186000006</v>
      </c>
      <c r="J112" s="3">
        <f t="shared" si="13"/>
        <v>3843.1368876190477</v>
      </c>
      <c r="L112" s="1">
        <f t="shared" si="14"/>
        <v>4038.5577659999999</v>
      </c>
    </row>
    <row r="113" spans="1:12" x14ac:dyDescent="0.2">
      <c r="A113" s="2">
        <v>44718</v>
      </c>
      <c r="B113" s="13">
        <f t="shared" si="9"/>
        <v>6.1431800000000001</v>
      </c>
      <c r="C113" s="13">
        <f t="shared" si="10"/>
        <v>4121.4399999999996</v>
      </c>
      <c r="D113" s="11">
        <v>6143.18</v>
      </c>
      <c r="E113" s="4">
        <v>4121.4399999999996</v>
      </c>
      <c r="F113" s="4">
        <f t="shared" si="11"/>
        <v>4049.6452760000002</v>
      </c>
      <c r="G113" s="4">
        <f t="shared" si="8"/>
        <v>71.794723999999405</v>
      </c>
      <c r="H113" s="9">
        <f t="shared" si="7"/>
        <v>1.7728645129855418</v>
      </c>
      <c r="I113" s="3">
        <f t="shared" si="12"/>
        <v>4252.1275398000007</v>
      </c>
      <c r="J113" s="3">
        <f t="shared" si="13"/>
        <v>3856.8050247619049</v>
      </c>
      <c r="L113" s="1">
        <f t="shared" si="14"/>
        <v>4052.7553379999999</v>
      </c>
    </row>
    <row r="114" spans="1:12" x14ac:dyDescent="0.2">
      <c r="A114" s="2">
        <f>A109+7</f>
        <v>44719</v>
      </c>
      <c r="B114" s="13">
        <f t="shared" si="9"/>
        <v>6.0991</v>
      </c>
      <c r="C114" s="13">
        <f t="shared" si="10"/>
        <v>4158.75</v>
      </c>
      <c r="D114" s="11">
        <v>6099.1</v>
      </c>
      <c r="E114" s="4">
        <v>4158.75</v>
      </c>
      <c r="F114" s="4">
        <f t="shared" si="11"/>
        <v>4012.2566200000001</v>
      </c>
      <c r="G114" s="4">
        <f t="shared" si="8"/>
        <v>146.49337999999989</v>
      </c>
      <c r="H114" s="9">
        <f t="shared" si="7"/>
        <v>3.651146820215101</v>
      </c>
      <c r="I114" s="3">
        <f t="shared" si="12"/>
        <v>4212.8694510000005</v>
      </c>
      <c r="J114" s="3">
        <f t="shared" si="13"/>
        <v>3821.1967809523808</v>
      </c>
      <c r="L114" s="1">
        <f t="shared" si="14"/>
        <v>4015.7678100000003</v>
      </c>
    </row>
    <row r="115" spans="1:12" x14ac:dyDescent="0.2">
      <c r="A115" s="2">
        <v>44720</v>
      </c>
      <c r="B115" s="13">
        <f t="shared" si="9"/>
        <v>6.0755400000000002</v>
      </c>
      <c r="C115" s="13">
        <f t="shared" si="10"/>
        <v>4115.78</v>
      </c>
      <c r="D115" s="11">
        <v>6075.54</v>
      </c>
      <c r="E115" s="4">
        <v>4115.78</v>
      </c>
      <c r="F115" s="4">
        <f t="shared" si="11"/>
        <v>3992.2730279999996</v>
      </c>
      <c r="G115" s="4">
        <f t="shared" si="8"/>
        <v>123.50697200000013</v>
      </c>
      <c r="H115" s="9">
        <f t="shared" si="7"/>
        <v>3.0936504375772405</v>
      </c>
      <c r="I115" s="3">
        <f t="shared" si="12"/>
        <v>4191.8866793999996</v>
      </c>
      <c r="J115" s="3">
        <f t="shared" si="13"/>
        <v>3802.1647885714278</v>
      </c>
      <c r="L115" s="1">
        <f t="shared" si="14"/>
        <v>3995.9986140000001</v>
      </c>
    </row>
    <row r="116" spans="1:12" x14ac:dyDescent="0.2">
      <c r="A116" s="2">
        <v>44721</v>
      </c>
      <c r="B116" s="13">
        <f t="shared" si="9"/>
        <v>6.0920399999999999</v>
      </c>
      <c r="C116" s="13">
        <f t="shared" si="10"/>
        <v>4017.81</v>
      </c>
      <c r="D116" s="11">
        <v>6092.04</v>
      </c>
      <c r="E116" s="4">
        <v>4017.81</v>
      </c>
      <c r="F116" s="4">
        <f t="shared" si="11"/>
        <v>4006.2683280000001</v>
      </c>
      <c r="G116" s="4">
        <f t="shared" si="8"/>
        <v>11.541671999999835</v>
      </c>
      <c r="H116" s="9">
        <f t="shared" si="7"/>
        <v>0.28809033881566393</v>
      </c>
      <c r="I116" s="3">
        <f t="shared" si="12"/>
        <v>4206.5817444000004</v>
      </c>
      <c r="J116" s="3">
        <f t="shared" si="13"/>
        <v>3815.4936457142858</v>
      </c>
      <c r="L116" s="1">
        <f t="shared" si="14"/>
        <v>4009.8437640000002</v>
      </c>
    </row>
    <row r="117" spans="1:12" x14ac:dyDescent="0.2">
      <c r="A117" s="2">
        <v>44722</v>
      </c>
      <c r="B117" s="13">
        <f t="shared" si="9"/>
        <v>6.1243400000000001</v>
      </c>
      <c r="C117" s="13">
        <f t="shared" si="10"/>
        <v>3900.85</v>
      </c>
      <c r="D117" s="11">
        <v>6124.34</v>
      </c>
      <c r="E117" s="4">
        <v>3900.85</v>
      </c>
      <c r="F117" s="4">
        <f t="shared" si="11"/>
        <v>4033.6651879999999</v>
      </c>
      <c r="G117" s="4">
        <f t="shared" si="8"/>
        <v>-132.81518800000003</v>
      </c>
      <c r="H117" s="10">
        <f t="shared" si="7"/>
        <v>-3.2926676312927547</v>
      </c>
      <c r="I117" s="3">
        <f t="shared" si="12"/>
        <v>4235.3484473999997</v>
      </c>
      <c r="J117" s="3">
        <f t="shared" si="13"/>
        <v>3841.5858933333329</v>
      </c>
      <c r="L117" s="1">
        <f t="shared" si="14"/>
        <v>4036.9466940000002</v>
      </c>
    </row>
    <row r="118" spans="1:12" x14ac:dyDescent="0.2">
      <c r="A118" s="2">
        <v>37420</v>
      </c>
      <c r="B118" s="13">
        <f t="shared" si="9"/>
        <v>6.085</v>
      </c>
      <c r="C118" s="13">
        <f t="shared" si="10"/>
        <v>3755.55</v>
      </c>
      <c r="D118" s="11">
        <v>6085</v>
      </c>
      <c r="E118" s="4">
        <v>3755.55</v>
      </c>
      <c r="F118" s="4">
        <f t="shared" si="11"/>
        <v>4000.2969999999996</v>
      </c>
      <c r="G118" s="4">
        <f t="shared" si="8"/>
        <v>-244.74699999999939</v>
      </c>
      <c r="H118" s="8">
        <f t="shared" si="7"/>
        <v>-6.1182207221113689</v>
      </c>
      <c r="I118" s="3">
        <f t="shared" si="12"/>
        <v>4200.31185</v>
      </c>
      <c r="J118" s="3">
        <f t="shared" si="13"/>
        <v>3809.8066666666659</v>
      </c>
      <c r="L118" s="1">
        <f t="shared" si="14"/>
        <v>4003.9364999999998</v>
      </c>
    </row>
    <row r="119" spans="1:12" x14ac:dyDescent="0.2">
      <c r="A119" s="2">
        <f>A114+7</f>
        <v>44726</v>
      </c>
      <c r="B119" s="13">
        <f t="shared" si="9"/>
        <v>6.0782400000000001</v>
      </c>
      <c r="C119" s="13">
        <f t="shared" si="10"/>
        <v>3740.75</v>
      </c>
      <c r="D119" s="11">
        <v>6078.24</v>
      </c>
      <c r="E119" s="4">
        <v>3740.75</v>
      </c>
      <c r="F119" s="4">
        <f t="shared" si="11"/>
        <v>3994.5631679999997</v>
      </c>
      <c r="G119" s="4">
        <f t="shared" si="8"/>
        <v>-253.81316799999968</v>
      </c>
      <c r="H119" s="8">
        <f t="shared" si="7"/>
        <v>-6.3539655608219858</v>
      </c>
      <c r="I119" s="3">
        <f t="shared" si="12"/>
        <v>4194.2913263999999</v>
      </c>
      <c r="J119" s="3">
        <f t="shared" si="13"/>
        <v>3804.3458742857138</v>
      </c>
      <c r="L119" s="1">
        <f t="shared" si="14"/>
        <v>3998.2641840000006</v>
      </c>
    </row>
    <row r="120" spans="1:12" x14ac:dyDescent="0.2">
      <c r="A120" s="2">
        <v>44727</v>
      </c>
      <c r="B120" s="13">
        <f t="shared" si="9"/>
        <v>6.0407000000000002</v>
      </c>
      <c r="C120" s="13">
        <f t="shared" si="10"/>
        <v>3791.5</v>
      </c>
      <c r="D120" s="11">
        <v>6040.7</v>
      </c>
      <c r="E120" s="4">
        <v>3791.5</v>
      </c>
      <c r="F120" s="4">
        <f t="shared" si="11"/>
        <v>3962.72174</v>
      </c>
      <c r="G120" s="4">
        <f t="shared" si="8"/>
        <v>-171.22173999999995</v>
      </c>
      <c r="H120" s="10">
        <f t="shared" si="7"/>
        <v>-4.3208115844136952</v>
      </c>
      <c r="I120" s="3">
        <f t="shared" si="12"/>
        <v>4160.8578269999998</v>
      </c>
      <c r="J120" s="3">
        <f t="shared" si="13"/>
        <v>3774.0207047619047</v>
      </c>
      <c r="L120" s="1">
        <f t="shared" si="14"/>
        <v>3966.7643699999999</v>
      </c>
    </row>
    <row r="121" spans="1:12" x14ac:dyDescent="0.2">
      <c r="A121" s="2">
        <v>44728</v>
      </c>
      <c r="B121" s="13">
        <f t="shared" si="9"/>
        <v>6.1082999999999998</v>
      </c>
      <c r="C121" s="13">
        <f t="shared" si="10"/>
        <v>3666.76</v>
      </c>
      <c r="D121" s="11">
        <v>6108.3</v>
      </c>
      <c r="E121" s="4">
        <v>3666.76</v>
      </c>
      <c r="F121" s="4">
        <f t="shared" si="11"/>
        <v>4020.0600599999998</v>
      </c>
      <c r="G121" s="4">
        <f t="shared" si="8"/>
        <v>-353.30005999999958</v>
      </c>
      <c r="H121" s="8">
        <f t="shared" si="7"/>
        <v>-8.7884274047388136</v>
      </c>
      <c r="I121" s="3">
        <f t="shared" si="12"/>
        <v>4221.0630629999996</v>
      </c>
      <c r="J121" s="3">
        <f t="shared" si="13"/>
        <v>3828.6286285714282</v>
      </c>
      <c r="L121" s="1">
        <f t="shared" si="14"/>
        <v>4023.4875300000003</v>
      </c>
    </row>
    <row r="122" spans="1:12" x14ac:dyDescent="0.2">
      <c r="A122" s="2">
        <v>44729</v>
      </c>
      <c r="B122" s="13">
        <f t="shared" si="9"/>
        <v>5.9841000000000006</v>
      </c>
      <c r="C122" s="13">
        <f t="shared" si="10"/>
        <v>3680.5</v>
      </c>
      <c r="D122" s="11">
        <v>5984.1</v>
      </c>
      <c r="E122" s="4">
        <v>3680.5</v>
      </c>
      <c r="F122" s="4">
        <f t="shared" si="11"/>
        <v>3914.7136200000004</v>
      </c>
      <c r="G122" s="4">
        <f t="shared" si="8"/>
        <v>-234.21362000000045</v>
      </c>
      <c r="H122" s="8">
        <f t="shared" si="7"/>
        <v>-5.9829055899113364</v>
      </c>
      <c r="I122" s="3">
        <f t="shared" si="12"/>
        <v>4110.4493010000006</v>
      </c>
      <c r="J122" s="3">
        <f t="shared" si="13"/>
        <v>3728.298685714286</v>
      </c>
      <c r="L122" s="1">
        <f t="shared" si="14"/>
        <v>3919.271310000001</v>
      </c>
    </row>
    <row r="123" spans="1:12" x14ac:dyDescent="0.2">
      <c r="A123" s="2">
        <f>A119+7</f>
        <v>44733</v>
      </c>
      <c r="B123" s="13">
        <f t="shared" si="9"/>
        <v>5.9820000000000002</v>
      </c>
      <c r="C123" s="13">
        <f t="shared" si="10"/>
        <v>3764.8</v>
      </c>
      <c r="D123" s="11">
        <v>5982</v>
      </c>
      <c r="E123" s="4">
        <v>3764.8</v>
      </c>
      <c r="F123" s="4">
        <f t="shared" si="11"/>
        <v>3912.9323999999997</v>
      </c>
      <c r="G123" s="4">
        <f t="shared" si="8"/>
        <v>-148.13239999999951</v>
      </c>
      <c r="H123" s="10">
        <f t="shared" si="7"/>
        <v>-3.7857132415576493</v>
      </c>
      <c r="I123" s="3">
        <f t="shared" si="12"/>
        <v>4108.5790200000001</v>
      </c>
      <c r="J123" s="3">
        <f t="shared" si="13"/>
        <v>3726.6022857142852</v>
      </c>
      <c r="L123" s="1">
        <f t="shared" si="14"/>
        <v>3917.5092000000004</v>
      </c>
    </row>
    <row r="124" spans="1:12" x14ac:dyDescent="0.2">
      <c r="A124" s="2">
        <v>44734</v>
      </c>
      <c r="B124" s="13">
        <f t="shared" si="9"/>
        <v>5.91716</v>
      </c>
      <c r="C124" s="13">
        <f t="shared" si="10"/>
        <v>3759.9</v>
      </c>
      <c r="D124" s="11">
        <v>5917.16</v>
      </c>
      <c r="E124" s="4">
        <v>3759.9</v>
      </c>
      <c r="F124" s="4">
        <f t="shared" si="11"/>
        <v>3857.9351119999992</v>
      </c>
      <c r="G124" s="4">
        <f t="shared" si="8"/>
        <v>-98.035111999999117</v>
      </c>
      <c r="H124" s="10">
        <f t="shared" si="7"/>
        <v>-2.5411291054394267</v>
      </c>
      <c r="I124" s="3">
        <f t="shared" si="12"/>
        <v>4050.8318675999994</v>
      </c>
      <c r="J124" s="3">
        <f t="shared" si="13"/>
        <v>3674.2239161904754</v>
      </c>
      <c r="L124" s="1">
        <f t="shared" si="14"/>
        <v>3863.1019560000004</v>
      </c>
    </row>
    <row r="125" spans="1:12" x14ac:dyDescent="0.2">
      <c r="A125" s="2">
        <v>44735</v>
      </c>
      <c r="B125" s="13">
        <f t="shared" si="9"/>
        <v>5.9038500000000003</v>
      </c>
      <c r="C125" s="13">
        <f t="shared" si="10"/>
        <v>3795.75</v>
      </c>
      <c r="D125" s="11">
        <v>5903.85</v>
      </c>
      <c r="E125" s="4">
        <v>3795.75</v>
      </c>
      <c r="F125" s="4">
        <f t="shared" si="11"/>
        <v>3846.6455699999997</v>
      </c>
      <c r="G125" s="4">
        <f t="shared" si="8"/>
        <v>-50.89556999999968</v>
      </c>
      <c r="H125" s="10">
        <f t="shared" si="7"/>
        <v>-1.3231156620442077</v>
      </c>
      <c r="I125" s="3">
        <f t="shared" si="12"/>
        <v>4038.9778484999997</v>
      </c>
      <c r="J125" s="3">
        <f t="shared" si="13"/>
        <v>3663.4719714285711</v>
      </c>
      <c r="L125" s="1">
        <f t="shared" si="14"/>
        <v>3851.9335350000001</v>
      </c>
    </row>
    <row r="126" spans="1:12" x14ac:dyDescent="0.2">
      <c r="A126" s="2">
        <v>44736</v>
      </c>
      <c r="B126" s="13">
        <f t="shared" si="9"/>
        <v>6.0182200000000003</v>
      </c>
      <c r="C126" s="13">
        <f t="shared" si="10"/>
        <v>3911.73</v>
      </c>
      <c r="D126" s="11">
        <v>6018.22</v>
      </c>
      <c r="E126" s="4">
        <v>3911.73</v>
      </c>
      <c r="F126" s="4">
        <f t="shared" si="11"/>
        <v>3943.6542040000004</v>
      </c>
      <c r="G126" s="4">
        <f t="shared" si="8"/>
        <v>-31.924204000000373</v>
      </c>
      <c r="H126" s="10">
        <f t="shared" si="7"/>
        <v>-0.80950819591687428</v>
      </c>
      <c r="I126" s="3">
        <f t="shared" si="12"/>
        <v>4140.8369142000001</v>
      </c>
      <c r="J126" s="3">
        <f t="shared" si="13"/>
        <v>3755.8611466666671</v>
      </c>
      <c r="L126" s="1">
        <f t="shared" si="14"/>
        <v>3947.9014020000004</v>
      </c>
    </row>
    <row r="127" spans="1:12" x14ac:dyDescent="0.2">
      <c r="A127" s="2">
        <v>44739</v>
      </c>
      <c r="B127" s="13">
        <f t="shared" si="9"/>
        <v>6.0198999999999998</v>
      </c>
      <c r="C127" s="13">
        <f t="shared" si="10"/>
        <v>3900.12</v>
      </c>
      <c r="D127" s="11">
        <v>6019.9</v>
      </c>
      <c r="E127" s="4">
        <v>3900.12</v>
      </c>
      <c r="F127" s="4">
        <f t="shared" si="11"/>
        <v>3945.0791799999997</v>
      </c>
      <c r="G127" s="4">
        <f t="shared" si="8"/>
        <v>-44.959179999999833</v>
      </c>
      <c r="H127" s="10">
        <f t="shared" si="7"/>
        <v>-1.1396268097209608</v>
      </c>
      <c r="I127" s="3">
        <f t="shared" si="12"/>
        <v>4142.3331390000003</v>
      </c>
      <c r="J127" s="3">
        <f t="shared" si="13"/>
        <v>3757.2182666666663</v>
      </c>
      <c r="L127" s="1">
        <f t="shared" si="14"/>
        <v>3949.3110900000001</v>
      </c>
    </row>
    <row r="128" spans="1:12" x14ac:dyDescent="0.2">
      <c r="A128" s="2">
        <f>A123+7</f>
        <v>44740</v>
      </c>
      <c r="B128" s="13">
        <f t="shared" si="9"/>
        <v>6.1175200000000007</v>
      </c>
      <c r="C128" s="13">
        <f t="shared" si="10"/>
        <v>3923.5</v>
      </c>
      <c r="D128" s="11">
        <v>6117.52</v>
      </c>
      <c r="E128" s="4">
        <v>3923.5</v>
      </c>
      <c r="F128" s="4">
        <f t="shared" si="11"/>
        <v>4027.8804639999998</v>
      </c>
      <c r="G128" s="4">
        <f t="shared" si="8"/>
        <v>-104.38046399999985</v>
      </c>
      <c r="H128" s="10">
        <f t="shared" si="7"/>
        <v>-2.5914489005550552</v>
      </c>
      <c r="I128" s="3">
        <f t="shared" si="12"/>
        <v>4229.2744872000003</v>
      </c>
      <c r="J128" s="3">
        <f t="shared" si="13"/>
        <v>3836.0766323809521</v>
      </c>
      <c r="L128" s="1">
        <f t="shared" si="14"/>
        <v>4031.224032000001</v>
      </c>
    </row>
    <row r="129" spans="1:12" x14ac:dyDescent="0.2">
      <c r="A129" s="2">
        <v>44741</v>
      </c>
      <c r="B129" s="13">
        <f t="shared" si="9"/>
        <v>5.9293399999999998</v>
      </c>
      <c r="C129" s="13">
        <f t="shared" si="10"/>
        <v>3818.84</v>
      </c>
      <c r="D129" s="11">
        <v>5929.34</v>
      </c>
      <c r="E129" s="4">
        <v>3818.84</v>
      </c>
      <c r="F129" s="4">
        <f t="shared" si="11"/>
        <v>3868.2661879999996</v>
      </c>
      <c r="G129" s="4">
        <f t="shared" si="8"/>
        <v>-49.426187999999456</v>
      </c>
      <c r="H129" s="10">
        <f t="shared" si="7"/>
        <v>-1.2777349230341917</v>
      </c>
      <c r="I129" s="3">
        <f t="shared" si="12"/>
        <v>4061.6794973999999</v>
      </c>
      <c r="J129" s="3">
        <f t="shared" si="13"/>
        <v>3684.0630361904755</v>
      </c>
      <c r="L129" s="1">
        <f t="shared" si="14"/>
        <v>3873.3221940000003</v>
      </c>
    </row>
    <row r="130" spans="1:12" x14ac:dyDescent="0.2">
      <c r="A130" s="2">
        <v>44742</v>
      </c>
      <c r="B130" s="13">
        <f t="shared" si="9"/>
        <v>5.8239700000000001</v>
      </c>
      <c r="C130" s="13">
        <f t="shared" si="10"/>
        <v>3785.39</v>
      </c>
      <c r="D130" s="11">
        <v>5823.97</v>
      </c>
      <c r="E130" s="4">
        <v>3785.39</v>
      </c>
      <c r="F130" s="4">
        <f t="shared" si="11"/>
        <v>3778.8913540000003</v>
      </c>
      <c r="G130" s="4">
        <f t="shared" ref="G130:G193" si="16">E130-F130</f>
        <v>6.4986459999995532</v>
      </c>
      <c r="H130" s="9">
        <f t="shared" si="7"/>
        <v>0.17197229005064305</v>
      </c>
      <c r="I130" s="3">
        <f t="shared" si="12"/>
        <v>3967.8359217000007</v>
      </c>
      <c r="J130" s="3">
        <f t="shared" si="13"/>
        <v>3598.9441466666667</v>
      </c>
      <c r="L130" s="1">
        <f t="shared" si="14"/>
        <v>3784.9062270000004</v>
      </c>
    </row>
    <row r="131" spans="1:12" x14ac:dyDescent="0.2">
      <c r="A131" s="2">
        <v>44743</v>
      </c>
      <c r="B131" s="13">
        <f t="shared" ref="B131:B194" si="17">D131/1000</f>
        <v>5.9640600000000008</v>
      </c>
      <c r="C131" s="13">
        <f t="shared" ref="C131:C194" si="18">E131</f>
        <v>3825.32</v>
      </c>
      <c r="D131" s="11">
        <v>5964.06</v>
      </c>
      <c r="E131" s="4">
        <v>3825.32</v>
      </c>
      <c r="F131" s="4">
        <f t="shared" ref="F131:F194" si="19">0.8482*D131-1161</f>
        <v>3897.7156919999998</v>
      </c>
      <c r="G131" s="4">
        <f t="shared" si="16"/>
        <v>-72.395691999999599</v>
      </c>
      <c r="H131" s="10">
        <f t="shared" si="7"/>
        <v>-1.8573877039977702</v>
      </c>
      <c r="I131" s="3">
        <f t="shared" ref="I131:I194" si="20">F131*1.05</f>
        <v>4092.6014765999998</v>
      </c>
      <c r="J131" s="3">
        <f t="shared" ref="J131:J194" si="21">F131/1.05</f>
        <v>3712.1101828571423</v>
      </c>
      <c r="L131" s="1">
        <f t="shared" ref="L131:L194" si="22">839.1*B131-1101.987</f>
        <v>3902.4557460000005</v>
      </c>
    </row>
    <row r="132" spans="1:12" x14ac:dyDescent="0.2">
      <c r="A132" s="2">
        <f>A128+7</f>
        <v>44747</v>
      </c>
      <c r="B132" s="13">
        <f t="shared" si="17"/>
        <v>5.96</v>
      </c>
      <c r="C132" s="13">
        <f t="shared" si="18"/>
        <v>3834</v>
      </c>
      <c r="D132" s="11">
        <v>5960</v>
      </c>
      <c r="E132" s="4">
        <v>3834</v>
      </c>
      <c r="F132" s="4">
        <f t="shared" si="19"/>
        <v>3894.2719999999999</v>
      </c>
      <c r="G132" s="4">
        <f t="shared" si="16"/>
        <v>-60.271999999999935</v>
      </c>
      <c r="H132" s="10">
        <f t="shared" si="7"/>
        <v>-1.5477090454904006</v>
      </c>
      <c r="I132" s="3">
        <f t="shared" si="20"/>
        <v>4088.9856</v>
      </c>
      <c r="J132" s="3">
        <f t="shared" si="21"/>
        <v>3708.830476190476</v>
      </c>
      <c r="L132" s="1">
        <f t="shared" si="22"/>
        <v>3899.049</v>
      </c>
    </row>
    <row r="133" spans="1:12" x14ac:dyDescent="0.2">
      <c r="A133" s="2">
        <v>44748</v>
      </c>
      <c r="B133" s="13">
        <f t="shared" si="17"/>
        <v>6.0343400000000003</v>
      </c>
      <c r="C133" s="13">
        <f t="shared" si="18"/>
        <v>3845.09</v>
      </c>
      <c r="D133" s="11">
        <v>6034.34</v>
      </c>
      <c r="E133" s="4">
        <v>3845.09</v>
      </c>
      <c r="F133" s="4">
        <f t="shared" si="19"/>
        <v>3957.3271880000002</v>
      </c>
      <c r="G133" s="4">
        <f t="shared" si="16"/>
        <v>-112.23718800000006</v>
      </c>
      <c r="H133" s="10">
        <f t="shared" si="7"/>
        <v>-2.8361867156282266</v>
      </c>
      <c r="I133" s="3">
        <f t="shared" si="20"/>
        <v>4155.1935474000002</v>
      </c>
      <c r="J133" s="3">
        <f t="shared" si="21"/>
        <v>3768.8830361904761</v>
      </c>
      <c r="L133" s="1">
        <f t="shared" si="22"/>
        <v>3961.427694</v>
      </c>
    </row>
    <row r="134" spans="1:12" x14ac:dyDescent="0.2">
      <c r="A134" s="2">
        <v>44749</v>
      </c>
      <c r="B134" s="13">
        <f t="shared" si="17"/>
        <v>6.0314499999999995</v>
      </c>
      <c r="C134" s="13">
        <f t="shared" si="18"/>
        <v>3902.63</v>
      </c>
      <c r="D134" s="11">
        <v>6031.45</v>
      </c>
      <c r="E134" s="4">
        <v>3902.63</v>
      </c>
      <c r="F134" s="4">
        <f t="shared" si="19"/>
        <v>3954.8758899999993</v>
      </c>
      <c r="G134" s="4">
        <f t="shared" si="16"/>
        <v>-52.245889999999235</v>
      </c>
      <c r="H134" s="10">
        <f t="shared" si="7"/>
        <v>-1.3210500519650756</v>
      </c>
      <c r="I134" s="3">
        <f t="shared" si="20"/>
        <v>4152.6196844999995</v>
      </c>
      <c r="J134" s="3">
        <f t="shared" si="21"/>
        <v>3766.5484666666657</v>
      </c>
      <c r="L134" s="1">
        <f t="shared" si="22"/>
        <v>3959.0026949999992</v>
      </c>
    </row>
    <row r="135" spans="1:12" x14ac:dyDescent="0.2">
      <c r="A135" s="2">
        <v>44750</v>
      </c>
      <c r="B135" s="13">
        <f t="shared" si="17"/>
        <v>6.0808900000000001</v>
      </c>
      <c r="C135" s="13">
        <f t="shared" si="18"/>
        <v>3899.37</v>
      </c>
      <c r="D135" s="11">
        <v>6080.89</v>
      </c>
      <c r="E135" s="4">
        <v>3899.37</v>
      </c>
      <c r="F135" s="4">
        <f t="shared" si="19"/>
        <v>3996.8108979999997</v>
      </c>
      <c r="G135" s="4">
        <f t="shared" si="16"/>
        <v>-97.440897999999834</v>
      </c>
      <c r="H135" s="10">
        <f t="shared" si="7"/>
        <v>-2.4379661807057014</v>
      </c>
      <c r="I135" s="3">
        <f t="shared" si="20"/>
        <v>4196.6514428999999</v>
      </c>
      <c r="J135" s="3">
        <f t="shared" si="21"/>
        <v>3806.4865695238091</v>
      </c>
      <c r="L135" s="1">
        <f t="shared" si="22"/>
        <v>4000.4877990000005</v>
      </c>
    </row>
    <row r="136" spans="1:12" x14ac:dyDescent="0.2">
      <c r="A136" s="2">
        <v>44753</v>
      </c>
      <c r="B136" s="13">
        <f t="shared" si="17"/>
        <v>6.0694900000000001</v>
      </c>
      <c r="C136" s="13">
        <f t="shared" si="18"/>
        <v>3854.44</v>
      </c>
      <c r="D136" s="11">
        <v>6069.49</v>
      </c>
      <c r="E136" s="4">
        <v>3854.44</v>
      </c>
      <c r="F136" s="4">
        <f t="shared" si="19"/>
        <v>3987.1414179999992</v>
      </c>
      <c r="G136" s="4">
        <f t="shared" si="16"/>
        <v>-132.70141799999919</v>
      </c>
      <c r="H136" s="10">
        <f t="shared" ref="H136:H146" si="23">100*G136/F136</f>
        <v>-3.3282345442004391</v>
      </c>
      <c r="I136" s="3">
        <f t="shared" si="20"/>
        <v>4186.4984888999998</v>
      </c>
      <c r="J136" s="3">
        <f t="shared" si="21"/>
        <v>3797.2775409523801</v>
      </c>
      <c r="L136" s="1">
        <f t="shared" si="22"/>
        <v>3990.9220590000004</v>
      </c>
    </row>
    <row r="137" spans="1:12" x14ac:dyDescent="0.2">
      <c r="A137" s="2">
        <f>A132+7</f>
        <v>44754</v>
      </c>
      <c r="B137" s="13">
        <f t="shared" si="17"/>
        <v>6.0799300000000001</v>
      </c>
      <c r="C137" s="13">
        <f t="shared" si="18"/>
        <v>3823.75</v>
      </c>
      <c r="D137" s="11">
        <v>6079.93</v>
      </c>
      <c r="E137" s="4">
        <v>3823.75</v>
      </c>
      <c r="F137" s="4">
        <f t="shared" si="19"/>
        <v>3995.9966260000001</v>
      </c>
      <c r="G137" s="4">
        <f t="shared" si="16"/>
        <v>-172.24662600000011</v>
      </c>
      <c r="H137" s="10">
        <f t="shared" si="23"/>
        <v>-4.31047976565534</v>
      </c>
      <c r="I137" s="3">
        <f t="shared" si="20"/>
        <v>4195.7964572999999</v>
      </c>
      <c r="J137" s="3">
        <f t="shared" si="21"/>
        <v>3805.7110723809524</v>
      </c>
      <c r="L137" s="1">
        <f t="shared" si="22"/>
        <v>3999.6822629999997</v>
      </c>
    </row>
    <row r="138" spans="1:12" x14ac:dyDescent="0.2">
      <c r="A138" s="2">
        <v>44755</v>
      </c>
      <c r="B138" s="13">
        <f t="shared" si="17"/>
        <v>6.0974399999999997</v>
      </c>
      <c r="C138" s="13">
        <f t="shared" si="18"/>
        <v>3801.77</v>
      </c>
      <c r="D138" s="11">
        <v>6097.44</v>
      </c>
      <c r="E138" s="4">
        <v>3801.77</v>
      </c>
      <c r="F138" s="4">
        <f t="shared" si="19"/>
        <v>4010.8486079999993</v>
      </c>
      <c r="G138" s="4">
        <f t="shared" si="16"/>
        <v>-209.07860799999935</v>
      </c>
      <c r="H138" s="8">
        <f>100*G138/F138</f>
        <v>-5.2128272202289869</v>
      </c>
      <c r="I138" s="3">
        <f t="shared" si="20"/>
        <v>4211.3910383999992</v>
      </c>
      <c r="J138" s="3">
        <f t="shared" si="21"/>
        <v>3819.8558171428563</v>
      </c>
      <c r="L138" s="1">
        <f t="shared" si="22"/>
        <v>4014.3749040000002</v>
      </c>
    </row>
    <row r="139" spans="1:12" x14ac:dyDescent="0.2">
      <c r="A139" s="2">
        <v>44756</v>
      </c>
      <c r="B139" s="13">
        <f t="shared" si="17"/>
        <v>6.0700099999999999</v>
      </c>
      <c r="C139" s="13">
        <f t="shared" si="18"/>
        <v>3790.37</v>
      </c>
      <c r="D139" s="11">
        <v>6070.01</v>
      </c>
      <c r="E139" s="4">
        <v>3790.37</v>
      </c>
      <c r="F139" s="4">
        <f t="shared" si="19"/>
        <v>3987.5824819999998</v>
      </c>
      <c r="G139" s="4">
        <f t="shared" si="16"/>
        <v>-197.21248199999991</v>
      </c>
      <c r="H139" s="10">
        <f t="shared" si="23"/>
        <v>-4.9456652718838967</v>
      </c>
      <c r="I139" s="3">
        <f t="shared" si="20"/>
        <v>4186.9616060999997</v>
      </c>
      <c r="J139" s="3">
        <f t="shared" si="21"/>
        <v>3797.6976019047615</v>
      </c>
      <c r="L139" s="1">
        <f t="shared" si="22"/>
        <v>3991.3583909999998</v>
      </c>
    </row>
    <row r="140" spans="1:12" x14ac:dyDescent="0.2">
      <c r="A140" s="2">
        <v>44757</v>
      </c>
      <c r="B140" s="13">
        <f t="shared" si="17"/>
        <v>6.1468500000000006</v>
      </c>
      <c r="C140" s="13">
        <f t="shared" si="18"/>
        <v>3863.17</v>
      </c>
      <c r="D140" s="11">
        <v>6146.85</v>
      </c>
      <c r="E140" s="4">
        <v>3863.17</v>
      </c>
      <c r="F140" s="4">
        <f t="shared" si="19"/>
        <v>4052.7581700000001</v>
      </c>
      <c r="G140" s="4">
        <f t="shared" si="16"/>
        <v>-189.58816999999999</v>
      </c>
      <c r="H140" s="10">
        <f t="shared" si="23"/>
        <v>-4.6780035237088917</v>
      </c>
      <c r="I140" s="3">
        <f t="shared" si="20"/>
        <v>4255.3960784999999</v>
      </c>
      <c r="J140" s="3">
        <f t="shared" si="21"/>
        <v>3859.7696857142855</v>
      </c>
      <c r="L140" s="1">
        <f t="shared" si="22"/>
        <v>4055.8348350000006</v>
      </c>
    </row>
    <row r="141" spans="1:12" x14ac:dyDescent="0.2">
      <c r="A141" s="2">
        <v>44760</v>
      </c>
      <c r="B141" s="13">
        <f t="shared" si="17"/>
        <v>6.0986599999999997</v>
      </c>
      <c r="C141" s="13">
        <f t="shared" si="18"/>
        <v>3830.86</v>
      </c>
      <c r="D141" s="11">
        <v>6098.66</v>
      </c>
      <c r="E141" s="4">
        <v>3830.86</v>
      </c>
      <c r="F141" s="4">
        <f t="shared" si="19"/>
        <v>4011.8834119999992</v>
      </c>
      <c r="G141" s="4">
        <f t="shared" si="16"/>
        <v>-181.0234119999991</v>
      </c>
      <c r="H141" s="10">
        <f t="shared" si="23"/>
        <v>-4.5121802756913993</v>
      </c>
      <c r="I141" s="3">
        <f t="shared" si="20"/>
        <v>4212.4775825999996</v>
      </c>
      <c r="J141" s="3">
        <f t="shared" si="21"/>
        <v>3820.8413447619037</v>
      </c>
      <c r="L141" s="1">
        <f t="shared" si="22"/>
        <v>4015.3986059999997</v>
      </c>
    </row>
    <row r="142" spans="1:12" x14ac:dyDescent="0.2">
      <c r="A142" s="2">
        <f>A137+7</f>
        <v>44761</v>
      </c>
      <c r="B142" s="13">
        <f t="shared" si="17"/>
        <v>6.0553900000000001</v>
      </c>
      <c r="C142" s="13">
        <f t="shared" si="18"/>
        <v>3937.5</v>
      </c>
      <c r="D142" s="11">
        <v>6055.39</v>
      </c>
      <c r="E142" s="4">
        <v>3937.5</v>
      </c>
      <c r="F142" s="4">
        <f t="shared" si="19"/>
        <v>3975.1817979999996</v>
      </c>
      <c r="G142" s="4">
        <f t="shared" si="16"/>
        <v>-37.681797999999617</v>
      </c>
      <c r="H142" s="10">
        <f t="shared" si="23"/>
        <v>-0.94792640726414445</v>
      </c>
      <c r="I142" s="3">
        <f t="shared" si="20"/>
        <v>4173.9408878999993</v>
      </c>
      <c r="J142" s="3">
        <f t="shared" si="21"/>
        <v>3785.8874266666662</v>
      </c>
      <c r="L142" s="1">
        <f t="shared" si="22"/>
        <v>3979.090749</v>
      </c>
    </row>
    <row r="143" spans="1:12" x14ac:dyDescent="0.2">
      <c r="A143" s="2">
        <v>44762</v>
      </c>
      <c r="B143" s="13">
        <f t="shared" si="17"/>
        <v>6.0226499999999996</v>
      </c>
      <c r="C143" s="13">
        <f t="shared" si="18"/>
        <v>3959.89</v>
      </c>
      <c r="D143" s="11">
        <v>6022.65</v>
      </c>
      <c r="E143" s="4">
        <v>3959.89</v>
      </c>
      <c r="F143" s="4">
        <f t="shared" si="19"/>
        <v>3947.4117299999998</v>
      </c>
      <c r="G143" s="4">
        <f t="shared" si="16"/>
        <v>12.478270000000066</v>
      </c>
      <c r="H143" s="9">
        <f t="shared" si="23"/>
        <v>0.31611270507118006</v>
      </c>
      <c r="I143" s="3">
        <f t="shared" si="20"/>
        <v>4144.7823165</v>
      </c>
      <c r="J143" s="3">
        <f t="shared" si="21"/>
        <v>3759.4397428571424</v>
      </c>
      <c r="L143" s="1">
        <f t="shared" si="22"/>
        <v>3951.6186149999994</v>
      </c>
    </row>
    <row r="144" spans="1:12" x14ac:dyDescent="0.2">
      <c r="A144" s="2">
        <v>44763</v>
      </c>
      <c r="B144" s="13">
        <f t="shared" si="17"/>
        <v>6.0111099999999995</v>
      </c>
      <c r="C144" s="13">
        <f t="shared" si="18"/>
        <v>3998.94</v>
      </c>
      <c r="D144" s="11">
        <v>6011.11</v>
      </c>
      <c r="E144" s="4">
        <v>3998.94</v>
      </c>
      <c r="F144" s="4">
        <f t="shared" si="19"/>
        <v>3937.6235019999995</v>
      </c>
      <c r="G144" s="4">
        <f t="shared" si="16"/>
        <v>61.316498000000593</v>
      </c>
      <c r="H144" s="9">
        <f t="shared" si="23"/>
        <v>1.5571955512977991</v>
      </c>
      <c r="I144" s="3">
        <f t="shared" si="20"/>
        <v>4134.5046770999998</v>
      </c>
      <c r="J144" s="3">
        <f t="shared" si="21"/>
        <v>3750.1176209523801</v>
      </c>
      <c r="L144" s="1">
        <f t="shared" si="22"/>
        <v>3941.9354009999997</v>
      </c>
    </row>
    <row r="145" spans="1:12" x14ac:dyDescent="0.2">
      <c r="A145" s="2">
        <v>44764</v>
      </c>
      <c r="B145" s="13">
        <f t="shared" si="17"/>
        <v>6.0762200000000002</v>
      </c>
      <c r="C145" s="13">
        <f t="shared" si="18"/>
        <v>3961.64</v>
      </c>
      <c r="D145" s="11">
        <v>6076.22</v>
      </c>
      <c r="E145" s="4">
        <v>3961.64</v>
      </c>
      <c r="F145" s="4">
        <f t="shared" si="19"/>
        <v>3992.8498039999995</v>
      </c>
      <c r="G145" s="4">
        <f t="shared" si="16"/>
        <v>-31.209803999999622</v>
      </c>
      <c r="H145" s="10">
        <f t="shared" si="23"/>
        <v>-0.78164232395453326</v>
      </c>
      <c r="I145" s="3">
        <f t="shared" si="20"/>
        <v>4192.4922941999994</v>
      </c>
      <c r="J145" s="3">
        <f t="shared" si="21"/>
        <v>3802.7140990476182</v>
      </c>
      <c r="L145" s="1">
        <f t="shared" si="22"/>
        <v>3996.5692020000006</v>
      </c>
    </row>
    <row r="146" spans="1:12" x14ac:dyDescent="0.2">
      <c r="A146" s="2">
        <v>44767</v>
      </c>
      <c r="B146" s="13">
        <f t="shared" si="17"/>
        <v>6.1175200000000007</v>
      </c>
      <c r="C146" s="13">
        <f t="shared" si="18"/>
        <v>3966.83</v>
      </c>
      <c r="D146" s="11">
        <v>6117.52</v>
      </c>
      <c r="E146" s="4">
        <v>3966.83</v>
      </c>
      <c r="F146" s="4">
        <f t="shared" si="19"/>
        <v>4027.8804639999998</v>
      </c>
      <c r="G146" s="4">
        <f t="shared" si="16"/>
        <v>-61.05046399999992</v>
      </c>
      <c r="H146" s="10">
        <f t="shared" si="23"/>
        <v>-1.5156970159777792</v>
      </c>
      <c r="I146" s="3">
        <f t="shared" si="20"/>
        <v>4229.2744872000003</v>
      </c>
      <c r="J146" s="3">
        <f t="shared" si="21"/>
        <v>3836.0766323809521</v>
      </c>
      <c r="L146" s="1">
        <f t="shared" si="22"/>
        <v>4031.224032000001</v>
      </c>
    </row>
    <row r="147" spans="1:12" x14ac:dyDescent="0.2">
      <c r="A147" s="2">
        <f>A142+7</f>
        <v>44768</v>
      </c>
      <c r="B147" s="13">
        <f t="shared" si="17"/>
        <v>6.1038699999999997</v>
      </c>
      <c r="C147" s="13">
        <f t="shared" si="18"/>
        <v>3923.25</v>
      </c>
      <c r="D147" s="11">
        <v>6103.87</v>
      </c>
      <c r="E147" s="4">
        <v>3923.25</v>
      </c>
      <c r="F147" s="4">
        <f t="shared" si="19"/>
        <v>4016.3025339999995</v>
      </c>
      <c r="G147" s="4">
        <f t="shared" si="16"/>
        <v>-93.052533999999469</v>
      </c>
      <c r="H147" s="10">
        <f t="shared" si="7"/>
        <v>-2.3168706344271497</v>
      </c>
      <c r="I147" s="3">
        <f t="shared" si="20"/>
        <v>4217.1176606999998</v>
      </c>
      <c r="J147" s="3">
        <f t="shared" si="21"/>
        <v>3825.0500323809515</v>
      </c>
      <c r="L147" s="1">
        <f t="shared" si="22"/>
        <v>4019.7703169999995</v>
      </c>
    </row>
    <row r="148" spans="1:12" x14ac:dyDescent="0.2">
      <c r="A148" s="2">
        <v>44769</v>
      </c>
      <c r="B148" s="13">
        <f t="shared" si="17"/>
        <v>6.0638699999999996</v>
      </c>
      <c r="C148" s="13">
        <f t="shared" si="18"/>
        <v>4023.62</v>
      </c>
      <c r="D148" s="11">
        <v>6063.87</v>
      </c>
      <c r="E148" s="4">
        <v>4023.62</v>
      </c>
      <c r="F148" s="4">
        <f t="shared" si="19"/>
        <v>3982.3745339999996</v>
      </c>
      <c r="G148" s="4">
        <f t="shared" si="16"/>
        <v>41.245466000000306</v>
      </c>
      <c r="H148" s="9">
        <f t="shared" si="7"/>
        <v>1.0357003252170833</v>
      </c>
      <c r="I148" s="3">
        <f t="shared" si="20"/>
        <v>4181.4932607000001</v>
      </c>
      <c r="J148" s="3">
        <f t="shared" si="21"/>
        <v>3792.7376514285711</v>
      </c>
      <c r="L148" s="1">
        <f t="shared" si="22"/>
        <v>3986.2063170000001</v>
      </c>
    </row>
    <row r="149" spans="1:12" x14ac:dyDescent="0.2">
      <c r="A149" s="2">
        <v>44770</v>
      </c>
      <c r="B149" s="13">
        <f t="shared" si="17"/>
        <v>6.0346099999999998</v>
      </c>
      <c r="C149" s="13">
        <f t="shared" si="18"/>
        <v>4072.42</v>
      </c>
      <c r="D149" s="11">
        <v>6034.61</v>
      </c>
      <c r="E149" s="4">
        <v>4072.42</v>
      </c>
      <c r="F149" s="4">
        <f t="shared" si="19"/>
        <v>3957.5562019999998</v>
      </c>
      <c r="G149" s="4">
        <f t="shared" si="16"/>
        <v>114.86379800000032</v>
      </c>
      <c r="H149" s="9">
        <f t="shared" si="7"/>
        <v>2.9023920858521852</v>
      </c>
      <c r="I149" s="3">
        <f t="shared" si="20"/>
        <v>4155.4340120999996</v>
      </c>
      <c r="J149" s="3">
        <f t="shared" si="21"/>
        <v>3769.1011447619044</v>
      </c>
      <c r="L149" s="1">
        <f t="shared" si="22"/>
        <v>3961.6542509999999</v>
      </c>
    </row>
    <row r="150" spans="1:12" x14ac:dyDescent="0.2">
      <c r="A150" s="2">
        <v>44771</v>
      </c>
      <c r="B150" s="13">
        <f t="shared" si="17"/>
        <v>6.0346000000000002</v>
      </c>
      <c r="C150" s="13">
        <f t="shared" si="18"/>
        <v>4130.28</v>
      </c>
      <c r="D150" s="11">
        <v>6034.6</v>
      </c>
      <c r="E150" s="4">
        <v>4130.28</v>
      </c>
      <c r="F150" s="4">
        <f t="shared" si="19"/>
        <v>3957.5477200000005</v>
      </c>
      <c r="G150" s="4">
        <f t="shared" si="16"/>
        <v>172.73227999999926</v>
      </c>
      <c r="H150" s="9">
        <f t="shared" si="7"/>
        <v>4.3646291143142362</v>
      </c>
      <c r="I150" s="3">
        <f t="shared" si="20"/>
        <v>4155.4251060000006</v>
      </c>
      <c r="J150" s="3">
        <f t="shared" si="21"/>
        <v>3769.0930666666668</v>
      </c>
      <c r="L150" s="1">
        <f t="shared" si="22"/>
        <v>3961.6458600000005</v>
      </c>
    </row>
    <row r="151" spans="1:12" x14ac:dyDescent="0.2">
      <c r="A151" s="2">
        <v>44774</v>
      </c>
      <c r="B151" s="13">
        <f t="shared" si="17"/>
        <v>6.1088500000000003</v>
      </c>
      <c r="C151" s="13">
        <f t="shared" si="18"/>
        <v>4118.6400000000003</v>
      </c>
      <c r="D151" s="11">
        <v>6108.85</v>
      </c>
      <c r="E151" s="4">
        <v>4118.6400000000003</v>
      </c>
      <c r="F151" s="4">
        <f t="shared" si="19"/>
        <v>4020.52657</v>
      </c>
      <c r="G151" s="4">
        <f t="shared" si="16"/>
        <v>98.113430000000335</v>
      </c>
      <c r="H151" s="9">
        <f t="shared" si="7"/>
        <v>2.4403129364221647</v>
      </c>
      <c r="I151" s="3">
        <f t="shared" si="20"/>
        <v>4221.5528985000001</v>
      </c>
      <c r="J151" s="3">
        <f t="shared" si="21"/>
        <v>3829.0729238095237</v>
      </c>
      <c r="L151" s="1">
        <f t="shared" si="22"/>
        <v>4023.9490350000005</v>
      </c>
    </row>
    <row r="152" spans="1:12" x14ac:dyDescent="0.2">
      <c r="A152" s="2">
        <f>A147+7</f>
        <v>44775</v>
      </c>
      <c r="B152" s="13">
        <f t="shared" si="17"/>
        <v>6.1829700000000001</v>
      </c>
      <c r="C152" s="13">
        <f t="shared" si="18"/>
        <v>4092.75</v>
      </c>
      <c r="D152" s="11">
        <v>6182.97</v>
      </c>
      <c r="E152" s="4">
        <v>4092.75</v>
      </c>
      <c r="F152" s="4">
        <f t="shared" si="19"/>
        <v>4083.3951539999998</v>
      </c>
      <c r="G152" s="4">
        <f t="shared" si="16"/>
        <v>9.3548460000001796</v>
      </c>
      <c r="H152" s="9">
        <f t="shared" si="7"/>
        <v>0.22909480094857801</v>
      </c>
      <c r="I152" s="3">
        <f t="shared" si="20"/>
        <v>4287.5649117000003</v>
      </c>
      <c r="J152" s="3">
        <f t="shared" si="21"/>
        <v>3888.9477657142852</v>
      </c>
      <c r="L152" s="1">
        <f t="shared" si="22"/>
        <v>4086.1431270000003</v>
      </c>
    </row>
    <row r="153" spans="1:12" x14ac:dyDescent="0.2">
      <c r="A153" s="2">
        <v>44776</v>
      </c>
      <c r="B153" s="13">
        <f t="shared" si="17"/>
        <v>6.1060100000000004</v>
      </c>
      <c r="C153" s="13">
        <f t="shared" si="18"/>
        <v>4155.18</v>
      </c>
      <c r="D153" s="11">
        <v>6106.01</v>
      </c>
      <c r="E153" s="4">
        <v>4155.18</v>
      </c>
      <c r="F153" s="4">
        <f t="shared" si="19"/>
        <v>4018.1176820000001</v>
      </c>
      <c r="G153" s="4">
        <f t="shared" si="16"/>
        <v>137.06231800000023</v>
      </c>
      <c r="H153" s="9">
        <f t="shared" si="7"/>
        <v>3.4111076092668862</v>
      </c>
      <c r="I153" s="3">
        <f t="shared" si="20"/>
        <v>4219.0235661000006</v>
      </c>
      <c r="J153" s="3">
        <f t="shared" si="21"/>
        <v>3826.7787447619048</v>
      </c>
      <c r="L153" s="1">
        <f t="shared" si="22"/>
        <v>4021.5659910000004</v>
      </c>
    </row>
    <row r="154" spans="1:12" x14ac:dyDescent="0.2">
      <c r="A154" s="2">
        <v>44777</v>
      </c>
      <c r="B154" s="13">
        <f t="shared" si="17"/>
        <v>6.1165000000000003</v>
      </c>
      <c r="C154" s="13">
        <f t="shared" si="18"/>
        <v>4151.93</v>
      </c>
      <c r="D154" s="11">
        <v>6116.5</v>
      </c>
      <c r="E154" s="4">
        <v>4151.93</v>
      </c>
      <c r="F154" s="4">
        <f t="shared" si="19"/>
        <v>4027.0153</v>
      </c>
      <c r="G154" s="4">
        <f t="shared" si="16"/>
        <v>124.91470000000027</v>
      </c>
      <c r="H154" s="9">
        <f t="shared" si="7"/>
        <v>3.1019176907522619</v>
      </c>
      <c r="I154" s="3">
        <f t="shared" si="20"/>
        <v>4228.3660650000002</v>
      </c>
      <c r="J154" s="3">
        <f t="shared" si="21"/>
        <v>3835.2526666666668</v>
      </c>
      <c r="L154" s="1">
        <f t="shared" si="22"/>
        <v>4030.3681500000002</v>
      </c>
    </row>
    <row r="155" spans="1:12" x14ac:dyDescent="0.2">
      <c r="A155" s="2">
        <v>44778</v>
      </c>
      <c r="B155" s="13">
        <f t="shared" si="17"/>
        <v>6.1252899999999997</v>
      </c>
      <c r="C155" s="13">
        <f t="shared" si="18"/>
        <v>4145.2</v>
      </c>
      <c r="D155" s="11">
        <v>6125.29</v>
      </c>
      <c r="E155" s="4">
        <v>4145.2</v>
      </c>
      <c r="F155" s="4">
        <f t="shared" si="19"/>
        <v>4034.4709779999994</v>
      </c>
      <c r="G155" s="4">
        <f t="shared" si="16"/>
        <v>110.72902200000044</v>
      </c>
      <c r="H155" s="9">
        <f t="shared" si="7"/>
        <v>2.744573516671867</v>
      </c>
      <c r="I155" s="3">
        <f t="shared" si="20"/>
        <v>4236.1945268999998</v>
      </c>
      <c r="J155" s="3">
        <f t="shared" si="21"/>
        <v>3842.3533123809516</v>
      </c>
      <c r="L155" s="1">
        <f t="shared" si="22"/>
        <v>4037.7438389999998</v>
      </c>
    </row>
    <row r="156" spans="1:12" x14ac:dyDescent="0.2">
      <c r="A156" s="2">
        <v>44781</v>
      </c>
      <c r="B156" s="13">
        <f t="shared" si="17"/>
        <v>6.1300799999999995</v>
      </c>
      <c r="C156" s="13">
        <f t="shared" si="18"/>
        <v>4140.05</v>
      </c>
      <c r="D156" s="11">
        <v>6130.08</v>
      </c>
      <c r="E156" s="4">
        <v>4140.05</v>
      </c>
      <c r="F156" s="4">
        <f t="shared" si="19"/>
        <v>4038.533856</v>
      </c>
      <c r="G156" s="4">
        <f t="shared" si="16"/>
        <v>101.51614400000017</v>
      </c>
      <c r="H156" s="9">
        <f t="shared" si="7"/>
        <v>2.513688076408692</v>
      </c>
      <c r="I156" s="3">
        <f t="shared" si="20"/>
        <v>4240.4605487999997</v>
      </c>
      <c r="J156" s="3">
        <f t="shared" si="21"/>
        <v>3846.2227199999998</v>
      </c>
      <c r="L156" s="1">
        <f t="shared" si="22"/>
        <v>4041.7631279999996</v>
      </c>
    </row>
    <row r="157" spans="1:12" x14ac:dyDescent="0.2">
      <c r="A157" s="2">
        <f>A152+7</f>
        <v>44782</v>
      </c>
      <c r="B157" s="13">
        <f t="shared" si="17"/>
        <v>6.1300799999999995</v>
      </c>
      <c r="C157" s="13">
        <f t="shared" si="18"/>
        <v>4124.5</v>
      </c>
      <c r="D157" s="11">
        <v>6130.08</v>
      </c>
      <c r="E157" s="4">
        <v>4124.5</v>
      </c>
      <c r="F157" s="4">
        <f t="shared" si="19"/>
        <v>4038.533856</v>
      </c>
      <c r="G157" s="4">
        <f t="shared" si="16"/>
        <v>85.966143999999986</v>
      </c>
      <c r="H157" s="9">
        <f t="shared" si="7"/>
        <v>2.1286473523623219</v>
      </c>
      <c r="I157" s="3">
        <f t="shared" si="20"/>
        <v>4240.4605487999997</v>
      </c>
      <c r="J157" s="3">
        <f t="shared" si="21"/>
        <v>3846.2227199999998</v>
      </c>
      <c r="L157" s="1">
        <f t="shared" si="22"/>
        <v>4041.7631279999996</v>
      </c>
    </row>
    <row r="158" spans="1:12" x14ac:dyDescent="0.2">
      <c r="A158" s="2">
        <v>44783</v>
      </c>
      <c r="B158" s="13">
        <f t="shared" si="17"/>
        <v>6.1325399999999997</v>
      </c>
      <c r="C158" s="13">
        <f t="shared" si="18"/>
        <v>4210</v>
      </c>
      <c r="D158" s="11">
        <v>6132.54</v>
      </c>
      <c r="E158" s="4">
        <v>4210</v>
      </c>
      <c r="F158" s="4">
        <f t="shared" si="19"/>
        <v>4040.6204279999993</v>
      </c>
      <c r="G158" s="4">
        <f t="shared" si="16"/>
        <v>169.37957200000073</v>
      </c>
      <c r="H158" s="9">
        <f t="shared" si="7"/>
        <v>4.1919199048310301</v>
      </c>
      <c r="I158" s="3">
        <f t="shared" si="20"/>
        <v>4242.6514493999994</v>
      </c>
      <c r="J158" s="3">
        <f t="shared" si="21"/>
        <v>3848.2099314285706</v>
      </c>
      <c r="L158" s="1">
        <f t="shared" si="22"/>
        <v>4043.8273140000001</v>
      </c>
    </row>
    <row r="159" spans="1:12" x14ac:dyDescent="0.2">
      <c r="A159" s="2">
        <v>44784</v>
      </c>
      <c r="B159" s="13">
        <f t="shared" si="17"/>
        <v>6.1187500000000004</v>
      </c>
      <c r="C159" s="13">
        <f t="shared" si="18"/>
        <v>4207.28</v>
      </c>
      <c r="D159" s="11">
        <v>6118.75</v>
      </c>
      <c r="E159" s="4">
        <v>4207.28</v>
      </c>
      <c r="F159" s="4">
        <f t="shared" si="19"/>
        <v>4028.9237499999999</v>
      </c>
      <c r="G159" s="4">
        <f t="shared" si="16"/>
        <v>178.35624999999982</v>
      </c>
      <c r="H159" s="9">
        <f t="shared" si="7"/>
        <v>4.4268956442772049</v>
      </c>
      <c r="I159" s="3">
        <f t="shared" si="20"/>
        <v>4230.3699374999997</v>
      </c>
      <c r="J159" s="3">
        <f t="shared" si="21"/>
        <v>3837.070238095238</v>
      </c>
      <c r="L159" s="1">
        <f t="shared" si="22"/>
        <v>4032.2561250000008</v>
      </c>
    </row>
    <row r="160" spans="1:12" x14ac:dyDescent="0.2">
      <c r="A160" s="2">
        <v>44785</v>
      </c>
      <c r="B160" s="13">
        <f t="shared" si="17"/>
        <v>6.11897</v>
      </c>
      <c r="C160" s="13">
        <f t="shared" si="18"/>
        <v>4280.1400000000003</v>
      </c>
      <c r="D160" s="11">
        <v>6118.97</v>
      </c>
      <c r="E160" s="4">
        <v>4280.1400000000003</v>
      </c>
      <c r="F160" s="4">
        <f t="shared" si="19"/>
        <v>4029.1103540000004</v>
      </c>
      <c r="G160" s="4">
        <f t="shared" si="16"/>
        <v>251.02964599999996</v>
      </c>
      <c r="H160" s="7">
        <f t="shared" si="7"/>
        <v>6.2303988708272531</v>
      </c>
      <c r="I160" s="3">
        <f t="shared" si="20"/>
        <v>4230.5658717000006</v>
      </c>
      <c r="J160" s="3">
        <f t="shared" si="21"/>
        <v>3837.2479561904765</v>
      </c>
      <c r="L160" s="1">
        <f t="shared" si="22"/>
        <v>4032.4407270000002</v>
      </c>
    </row>
    <row r="161" spans="1:12" x14ac:dyDescent="0.2">
      <c r="A161" s="2">
        <v>44788</v>
      </c>
      <c r="B161" s="13">
        <f t="shared" si="17"/>
        <v>6.1548699999999998</v>
      </c>
      <c r="C161" s="13">
        <f t="shared" si="18"/>
        <v>4297.1499999999996</v>
      </c>
      <c r="D161" s="11">
        <v>6154.87</v>
      </c>
      <c r="E161" s="4">
        <v>4297.1499999999996</v>
      </c>
      <c r="F161" s="4">
        <f t="shared" si="19"/>
        <v>4059.5607339999997</v>
      </c>
      <c r="G161" s="4">
        <f t="shared" si="16"/>
        <v>237.58926599999995</v>
      </c>
      <c r="H161" s="7">
        <f t="shared" si="7"/>
        <v>5.8525855768118182</v>
      </c>
      <c r="I161" s="3">
        <f t="shared" si="20"/>
        <v>4262.5387707</v>
      </c>
      <c r="J161" s="3">
        <f t="shared" si="21"/>
        <v>3866.2483180952377</v>
      </c>
      <c r="L161" s="1">
        <f t="shared" si="22"/>
        <v>4062.5644169999996</v>
      </c>
    </row>
    <row r="162" spans="1:12" x14ac:dyDescent="0.2">
      <c r="A162" s="2">
        <f>A157+7</f>
        <v>44789</v>
      </c>
      <c r="B162" s="13">
        <f t="shared" si="17"/>
        <v>6.1878900000000003</v>
      </c>
      <c r="C162" s="13">
        <f t="shared" si="18"/>
        <v>4305.1899999999996</v>
      </c>
      <c r="D162" s="11">
        <v>6187.89</v>
      </c>
      <c r="E162" s="4">
        <v>4305.1899999999996</v>
      </c>
      <c r="F162" s="4">
        <f t="shared" si="19"/>
        <v>4087.5682980000001</v>
      </c>
      <c r="G162" s="4">
        <f t="shared" si="16"/>
        <v>217.62170199999946</v>
      </c>
      <c r="H162" s="7">
        <f t="shared" si="7"/>
        <v>5.3239893779017526</v>
      </c>
      <c r="I162" s="3">
        <f t="shared" si="20"/>
        <v>4291.9467129000004</v>
      </c>
      <c r="J162" s="3">
        <f t="shared" si="21"/>
        <v>3892.9221885714287</v>
      </c>
      <c r="L162" s="1">
        <f t="shared" si="22"/>
        <v>4090.2714990000004</v>
      </c>
    </row>
    <row r="163" spans="1:12" x14ac:dyDescent="0.2">
      <c r="A163" s="2">
        <v>44790</v>
      </c>
      <c r="B163" s="13">
        <f t="shared" si="17"/>
        <v>6.0903</v>
      </c>
      <c r="C163" s="13">
        <f t="shared" si="18"/>
        <v>4274.03</v>
      </c>
      <c r="D163" s="11">
        <v>6090.3</v>
      </c>
      <c r="E163" s="4">
        <v>4274.03</v>
      </c>
      <c r="F163" s="4">
        <f t="shared" si="19"/>
        <v>4004.7924599999997</v>
      </c>
      <c r="G163" s="4">
        <f t="shared" si="16"/>
        <v>269.23754000000008</v>
      </c>
      <c r="H163" s="7">
        <f t="shared" si="7"/>
        <v>6.7228837121811829</v>
      </c>
      <c r="I163" s="3">
        <f t="shared" si="20"/>
        <v>4205.0320830000001</v>
      </c>
      <c r="J163" s="3">
        <f t="shared" si="21"/>
        <v>3814.0880571428565</v>
      </c>
      <c r="L163" s="1">
        <f t="shared" si="22"/>
        <v>4008.3837300000005</v>
      </c>
    </row>
    <row r="164" spans="1:12" x14ac:dyDescent="0.2">
      <c r="A164" s="2">
        <v>44791</v>
      </c>
      <c r="B164" s="13">
        <f t="shared" si="17"/>
        <v>6.09232</v>
      </c>
      <c r="C164" s="13">
        <f t="shared" si="18"/>
        <v>4283.7299999999996</v>
      </c>
      <c r="D164" s="11">
        <v>6092.32</v>
      </c>
      <c r="E164" s="4">
        <v>4283.7299999999996</v>
      </c>
      <c r="F164" s="4">
        <f t="shared" si="19"/>
        <v>4006.5058239999998</v>
      </c>
      <c r="G164" s="4">
        <f t="shared" si="16"/>
        <v>277.22417599999972</v>
      </c>
      <c r="H164" s="7">
        <f t="shared" si="7"/>
        <v>6.9193503810566215</v>
      </c>
      <c r="I164" s="3">
        <f t="shared" si="20"/>
        <v>4206.8311151999997</v>
      </c>
      <c r="J164" s="3">
        <f t="shared" si="21"/>
        <v>3815.7198323809521</v>
      </c>
      <c r="L164" s="1">
        <f t="shared" si="22"/>
        <v>4010.0787120000005</v>
      </c>
    </row>
    <row r="165" spans="1:12" x14ac:dyDescent="0.2">
      <c r="A165" s="2">
        <v>44792</v>
      </c>
      <c r="B165" s="13">
        <f t="shared" si="17"/>
        <v>6.0975400000000004</v>
      </c>
      <c r="C165" s="13">
        <f t="shared" si="18"/>
        <v>4228.49</v>
      </c>
      <c r="D165" s="11">
        <v>6097.54</v>
      </c>
      <c r="E165" s="4">
        <v>4228.49</v>
      </c>
      <c r="F165" s="4">
        <f t="shared" si="19"/>
        <v>4010.9334279999994</v>
      </c>
      <c r="G165" s="4">
        <f t="shared" si="16"/>
        <v>217.55657200000041</v>
      </c>
      <c r="H165" s="7">
        <f t="shared" si="7"/>
        <v>5.4240883301940572</v>
      </c>
      <c r="I165" s="3">
        <f t="shared" si="20"/>
        <v>4211.4800993999997</v>
      </c>
      <c r="J165" s="3">
        <f t="shared" si="21"/>
        <v>3819.9365980952375</v>
      </c>
      <c r="L165" s="1">
        <f t="shared" si="22"/>
        <v>4014.4588140000005</v>
      </c>
    </row>
    <row r="166" spans="1:12" x14ac:dyDescent="0.2">
      <c r="A166" s="2">
        <v>44795</v>
      </c>
      <c r="B166" s="13">
        <f t="shared" si="17"/>
        <v>6.0848199999999997</v>
      </c>
      <c r="C166" s="13">
        <f t="shared" si="18"/>
        <v>4138</v>
      </c>
      <c r="D166" s="11">
        <v>6084.82</v>
      </c>
      <c r="E166" s="4">
        <v>4138</v>
      </c>
      <c r="F166" s="4">
        <f t="shared" si="19"/>
        <v>4000.1443239999999</v>
      </c>
      <c r="G166" s="4">
        <f t="shared" si="16"/>
        <v>137.85567600000013</v>
      </c>
      <c r="H166" s="9">
        <f t="shared" si="7"/>
        <v>3.4462675552203437</v>
      </c>
      <c r="I166" s="3">
        <f t="shared" si="20"/>
        <v>4200.1515402000005</v>
      </c>
      <c r="J166" s="3">
        <f t="shared" si="21"/>
        <v>3809.6612609523809</v>
      </c>
      <c r="L166" s="1">
        <f t="shared" si="22"/>
        <v>4003.7854619999998</v>
      </c>
    </row>
    <row r="167" spans="1:12" x14ac:dyDescent="0.2">
      <c r="A167" s="2">
        <f>A162+7</f>
        <v>44796</v>
      </c>
      <c r="B167" s="13">
        <f t="shared" si="17"/>
        <v>6.0558500000000004</v>
      </c>
      <c r="C167" s="13">
        <f t="shared" si="18"/>
        <v>4130.5</v>
      </c>
      <c r="D167" s="11">
        <v>6055.85</v>
      </c>
      <c r="E167" s="4">
        <v>4130.5</v>
      </c>
      <c r="F167" s="4">
        <f t="shared" si="19"/>
        <v>3975.57197</v>
      </c>
      <c r="G167" s="4">
        <f t="shared" si="16"/>
        <v>154.92803000000004</v>
      </c>
      <c r="H167" s="9">
        <f t="shared" si="7"/>
        <v>3.8969997567419221</v>
      </c>
      <c r="I167" s="3">
        <f t="shared" si="20"/>
        <v>4174.3505685</v>
      </c>
      <c r="J167" s="3">
        <f t="shared" si="21"/>
        <v>3786.2590190476189</v>
      </c>
      <c r="L167" s="1">
        <f t="shared" si="22"/>
        <v>3979.4767350000002</v>
      </c>
    </row>
    <row r="168" spans="1:12" x14ac:dyDescent="0.2">
      <c r="A168" s="2">
        <v>44797</v>
      </c>
      <c r="B168" s="13">
        <f t="shared" si="17"/>
        <v>6.0592299999999994</v>
      </c>
      <c r="C168" s="13">
        <f t="shared" si="18"/>
        <v>4140.76</v>
      </c>
      <c r="D168" s="11">
        <v>6059.23</v>
      </c>
      <c r="E168" s="4">
        <v>4140.76</v>
      </c>
      <c r="F168" s="4">
        <f t="shared" si="19"/>
        <v>3978.438885999999</v>
      </c>
      <c r="G168" s="4">
        <f t="shared" si="16"/>
        <v>162.32111400000122</v>
      </c>
      <c r="H168" s="9">
        <f t="shared" si="7"/>
        <v>4.0800202956793958</v>
      </c>
      <c r="I168" s="3">
        <f t="shared" si="20"/>
        <v>4177.3608302999992</v>
      </c>
      <c r="J168" s="3">
        <f t="shared" si="21"/>
        <v>3788.9894152380944</v>
      </c>
      <c r="L168" s="1">
        <f t="shared" si="22"/>
        <v>3982.3128929999993</v>
      </c>
    </row>
    <row r="169" spans="1:12" x14ac:dyDescent="0.2">
      <c r="A169" s="2">
        <v>44798</v>
      </c>
      <c r="B169" s="13">
        <f t="shared" si="17"/>
        <v>6.1333299999999999</v>
      </c>
      <c r="C169" s="13">
        <f t="shared" si="18"/>
        <v>4199.1099999999997</v>
      </c>
      <c r="D169" s="11">
        <v>6133.33</v>
      </c>
      <c r="E169" s="4">
        <v>4199.1099999999997</v>
      </c>
      <c r="F169" s="4">
        <f t="shared" si="19"/>
        <v>4041.2905059999994</v>
      </c>
      <c r="G169" s="4">
        <f t="shared" si="16"/>
        <v>157.8194940000003</v>
      </c>
      <c r="H169" s="9">
        <f t="shared" si="7"/>
        <v>3.9051756800380915</v>
      </c>
      <c r="I169" s="3">
        <f t="shared" si="20"/>
        <v>4243.3550312999996</v>
      </c>
      <c r="J169" s="3">
        <f t="shared" si="21"/>
        <v>3848.8481009523803</v>
      </c>
      <c r="L169" s="1">
        <f t="shared" si="22"/>
        <v>4044.4902030000003</v>
      </c>
    </row>
    <row r="170" spans="1:12" x14ac:dyDescent="0.2">
      <c r="A170" s="2">
        <v>44799</v>
      </c>
      <c r="B170" s="13">
        <f t="shared" si="17"/>
        <v>6.0889499999999996</v>
      </c>
      <c r="C170" s="13">
        <f t="shared" si="18"/>
        <v>4057.66</v>
      </c>
      <c r="D170" s="11">
        <v>6088.95</v>
      </c>
      <c r="E170" s="4">
        <v>4057.66</v>
      </c>
      <c r="F170" s="4">
        <f t="shared" si="19"/>
        <v>4003.6473899999992</v>
      </c>
      <c r="G170" s="4">
        <f t="shared" si="16"/>
        <v>54.012610000000677</v>
      </c>
      <c r="H170" s="9">
        <f t="shared" si="7"/>
        <v>1.3490850901332918</v>
      </c>
      <c r="I170" s="3">
        <f t="shared" si="20"/>
        <v>4203.8297594999995</v>
      </c>
      <c r="J170" s="3">
        <f t="shared" si="21"/>
        <v>3812.9975142857134</v>
      </c>
      <c r="L170" s="1">
        <f t="shared" si="22"/>
        <v>4007.2509449999998</v>
      </c>
    </row>
    <row r="171" spans="1:12" x14ac:dyDescent="0.2">
      <c r="A171" s="2">
        <v>44802</v>
      </c>
      <c r="B171" s="13">
        <f t="shared" si="17"/>
        <v>6.0461400000000003</v>
      </c>
      <c r="C171" s="13">
        <f t="shared" si="18"/>
        <v>4030.6</v>
      </c>
      <c r="D171" s="11">
        <v>6046.14</v>
      </c>
      <c r="E171" s="4">
        <v>4030.6</v>
      </c>
      <c r="F171" s="4">
        <f t="shared" si="19"/>
        <v>3967.3359479999999</v>
      </c>
      <c r="G171" s="4">
        <f t="shared" si="16"/>
        <v>63.264051999999992</v>
      </c>
      <c r="H171" s="9">
        <f t="shared" si="7"/>
        <v>1.5946230122481171</v>
      </c>
      <c r="I171" s="3">
        <f t="shared" si="20"/>
        <v>4165.7027453999999</v>
      </c>
      <c r="J171" s="3">
        <f t="shared" si="21"/>
        <v>3778.4151885714282</v>
      </c>
      <c r="L171" s="1">
        <f t="shared" si="22"/>
        <v>3971.3290740000002</v>
      </c>
    </row>
    <row r="172" spans="1:12" x14ac:dyDescent="0.2">
      <c r="A172" s="2">
        <f>A167+7</f>
        <v>44803</v>
      </c>
      <c r="B172" s="13">
        <f t="shared" si="17"/>
        <v>6.0521599999999998</v>
      </c>
      <c r="C172" s="13">
        <f t="shared" si="18"/>
        <v>3987.5</v>
      </c>
      <c r="D172" s="11">
        <v>6052.16</v>
      </c>
      <c r="E172" s="4">
        <v>3987.5</v>
      </c>
      <c r="F172" s="4">
        <f t="shared" si="19"/>
        <v>3972.4421119999997</v>
      </c>
      <c r="G172" s="4">
        <f t="shared" si="16"/>
        <v>15.057888000000275</v>
      </c>
      <c r="H172" s="9">
        <f t="shared" si="7"/>
        <v>0.37905871439921629</v>
      </c>
      <c r="I172" s="3">
        <f t="shared" si="20"/>
        <v>4171.0642176000001</v>
      </c>
      <c r="J172" s="3">
        <f t="shared" si="21"/>
        <v>3783.2782019047613</v>
      </c>
      <c r="L172" s="1">
        <f t="shared" si="22"/>
        <v>3976.3804559999999</v>
      </c>
    </row>
    <row r="173" spans="1:12" x14ac:dyDescent="0.2">
      <c r="A173" s="2">
        <v>44804</v>
      </c>
      <c r="B173" s="13">
        <f t="shared" si="17"/>
        <v>5.9479899999999999</v>
      </c>
      <c r="C173" s="13">
        <f t="shared" si="18"/>
        <v>3954.99</v>
      </c>
      <c r="D173" s="11">
        <v>5947.99</v>
      </c>
      <c r="E173" s="4">
        <v>3954.99</v>
      </c>
      <c r="F173" s="4">
        <f t="shared" si="19"/>
        <v>3884.085118</v>
      </c>
      <c r="G173" s="4">
        <f t="shared" si="16"/>
        <v>70.904881999999816</v>
      </c>
      <c r="H173" s="9">
        <f t="shared" si="7"/>
        <v>1.8255233818488068</v>
      </c>
      <c r="I173" s="3">
        <f t="shared" si="20"/>
        <v>4078.2893739000001</v>
      </c>
      <c r="J173" s="3">
        <f t="shared" si="21"/>
        <v>3699.1286838095234</v>
      </c>
      <c r="L173" s="1">
        <f t="shared" si="22"/>
        <v>3888.9714089999998</v>
      </c>
    </row>
    <row r="174" spans="1:12" x14ac:dyDescent="0.2">
      <c r="A174" s="2">
        <v>44805</v>
      </c>
      <c r="B174" s="13">
        <f t="shared" si="17"/>
        <v>5.9830299999999994</v>
      </c>
      <c r="C174" s="13">
        <f t="shared" si="18"/>
        <v>3966.86</v>
      </c>
      <c r="D174" s="11">
        <v>5983.03</v>
      </c>
      <c r="E174" s="4">
        <v>3966.86</v>
      </c>
      <c r="F174" s="4">
        <f t="shared" si="19"/>
        <v>3913.8060459999997</v>
      </c>
      <c r="G174" s="4">
        <f t="shared" si="16"/>
        <v>53.053954000000431</v>
      </c>
      <c r="H174" s="9">
        <f t="shared" ref="H174:H196" si="24">100*G174/F174</f>
        <v>1.3555590996703273</v>
      </c>
      <c r="I174" s="3">
        <f t="shared" si="20"/>
        <v>4109.4963483000001</v>
      </c>
      <c r="J174" s="3">
        <f t="shared" si="21"/>
        <v>3727.4343295238091</v>
      </c>
      <c r="L174" s="1">
        <f t="shared" si="22"/>
        <v>3918.3734729999996</v>
      </c>
    </row>
    <row r="175" spans="1:12" x14ac:dyDescent="0.2">
      <c r="A175" s="2">
        <v>44806</v>
      </c>
      <c r="B175" s="13">
        <f t="shared" si="17"/>
        <v>6.05382</v>
      </c>
      <c r="C175" s="13">
        <f t="shared" si="18"/>
        <v>3924.27</v>
      </c>
      <c r="D175" s="11">
        <v>6053.82</v>
      </c>
      <c r="E175" s="4">
        <v>3924.27</v>
      </c>
      <c r="F175" s="4">
        <f t="shared" si="19"/>
        <v>3973.8501239999996</v>
      </c>
      <c r="G175" s="4">
        <f t="shared" si="16"/>
        <v>-49.580123999999614</v>
      </c>
      <c r="H175" s="10">
        <f t="shared" si="24"/>
        <v>-1.247659636194161</v>
      </c>
      <c r="I175" s="3">
        <f t="shared" si="20"/>
        <v>4172.5426301999996</v>
      </c>
      <c r="J175" s="3">
        <f t="shared" si="21"/>
        <v>3784.6191657142854</v>
      </c>
      <c r="L175" s="1">
        <f t="shared" si="22"/>
        <v>3977.7733619999999</v>
      </c>
    </row>
    <row r="176" spans="1:12" x14ac:dyDescent="0.2">
      <c r="A176" s="2">
        <f>A172+7</f>
        <v>44810</v>
      </c>
      <c r="B176" s="13">
        <f t="shared" si="17"/>
        <v>6.0228700000000002</v>
      </c>
      <c r="C176" s="13">
        <f t="shared" si="18"/>
        <v>3908.2</v>
      </c>
      <c r="D176" s="11">
        <v>6022.87</v>
      </c>
      <c r="E176" s="4">
        <v>3908.2</v>
      </c>
      <c r="F176" s="4">
        <f t="shared" si="19"/>
        <v>3947.5983339999993</v>
      </c>
      <c r="G176" s="4">
        <f t="shared" si="16"/>
        <v>-39.398333999999522</v>
      </c>
      <c r="H176" s="10">
        <f t="shared" si="24"/>
        <v>-0.9980329979539283</v>
      </c>
      <c r="I176" s="3">
        <f t="shared" si="20"/>
        <v>4144.9782506999991</v>
      </c>
      <c r="J176" s="3">
        <f t="shared" si="21"/>
        <v>3759.61746095238</v>
      </c>
      <c r="L176" s="1">
        <f t="shared" si="22"/>
        <v>3951.8032170000006</v>
      </c>
    </row>
    <row r="177" spans="1:12" x14ac:dyDescent="0.2">
      <c r="A177" s="2">
        <v>44811</v>
      </c>
      <c r="B177" s="13">
        <f t="shared" si="17"/>
        <v>6.0258199999999995</v>
      </c>
      <c r="C177" s="13">
        <f t="shared" si="18"/>
        <v>3979.88</v>
      </c>
      <c r="D177" s="11">
        <v>6025.82</v>
      </c>
      <c r="E177" s="4">
        <v>3979.88</v>
      </c>
      <c r="F177" s="4">
        <f t="shared" si="19"/>
        <v>3950.1005239999995</v>
      </c>
      <c r="G177" s="4">
        <f t="shared" si="16"/>
        <v>29.779476000000614</v>
      </c>
      <c r="H177" s="9">
        <f t="shared" si="24"/>
        <v>0.75389159893695445</v>
      </c>
      <c r="I177" s="3">
        <f t="shared" si="20"/>
        <v>4147.6055501999999</v>
      </c>
      <c r="J177" s="3">
        <f t="shared" si="21"/>
        <v>3762.0004990476186</v>
      </c>
      <c r="L177" s="1">
        <f t="shared" si="22"/>
        <v>3954.2785619999995</v>
      </c>
    </row>
    <row r="178" spans="1:12" x14ac:dyDescent="0.2">
      <c r="A178" s="2">
        <v>44812</v>
      </c>
      <c r="B178" s="13">
        <f t="shared" si="17"/>
        <v>6.0290100000000004</v>
      </c>
      <c r="C178" s="13">
        <f t="shared" si="18"/>
        <v>4006.19</v>
      </c>
      <c r="D178" s="11">
        <v>6029.01</v>
      </c>
      <c r="E178" s="4">
        <v>4006.19</v>
      </c>
      <c r="F178" s="4">
        <f t="shared" si="19"/>
        <v>3952.8062819999996</v>
      </c>
      <c r="G178" s="4">
        <f t="shared" si="16"/>
        <v>53.383718000000499</v>
      </c>
      <c r="H178" s="9">
        <f t="shared" si="24"/>
        <v>1.350527048165638</v>
      </c>
      <c r="I178" s="3">
        <f t="shared" si="20"/>
        <v>4150.4465960999996</v>
      </c>
      <c r="J178" s="3">
        <f t="shared" si="21"/>
        <v>3764.5774114285709</v>
      </c>
      <c r="L178" s="1">
        <f t="shared" si="22"/>
        <v>3956.9552910000002</v>
      </c>
    </row>
    <row r="179" spans="1:12" x14ac:dyDescent="0.2">
      <c r="A179" s="2">
        <v>44813</v>
      </c>
      <c r="B179" s="13">
        <f t="shared" si="17"/>
        <v>6.0308999999999999</v>
      </c>
      <c r="C179" s="13">
        <f t="shared" si="18"/>
        <v>4067.35</v>
      </c>
      <c r="D179" s="11">
        <v>6030.9</v>
      </c>
      <c r="E179" s="4">
        <v>4067.35</v>
      </c>
      <c r="F179" s="4">
        <f t="shared" si="19"/>
        <v>3954.4093799999991</v>
      </c>
      <c r="G179" s="4">
        <f t="shared" si="16"/>
        <v>112.94062000000076</v>
      </c>
      <c r="H179" s="9">
        <f t="shared" si="24"/>
        <v>2.8560679774636988</v>
      </c>
      <c r="I179" s="3">
        <f t="shared" si="20"/>
        <v>4152.129848999999</v>
      </c>
      <c r="J179" s="3">
        <f t="shared" si="21"/>
        <v>3766.1041714285707</v>
      </c>
      <c r="L179" s="1">
        <f t="shared" si="22"/>
        <v>3958.5411899999999</v>
      </c>
    </row>
    <row r="180" spans="1:12" x14ac:dyDescent="0.2">
      <c r="A180" s="2">
        <v>44816</v>
      </c>
      <c r="B180" s="13">
        <f t="shared" si="17"/>
        <v>6.0188600000000001</v>
      </c>
      <c r="C180" s="13">
        <f t="shared" si="18"/>
        <v>4110.42</v>
      </c>
      <c r="D180" s="11">
        <v>6018.86</v>
      </c>
      <c r="E180" s="4">
        <v>4110.42</v>
      </c>
      <c r="F180" s="4">
        <f t="shared" si="19"/>
        <v>3944.1970519999995</v>
      </c>
      <c r="G180" s="4">
        <f t="shared" si="16"/>
        <v>166.22294800000054</v>
      </c>
      <c r="H180" s="9">
        <f t="shared" si="24"/>
        <v>4.2143672288308522</v>
      </c>
      <c r="I180" s="3">
        <f t="shared" si="20"/>
        <v>4141.4069045999995</v>
      </c>
      <c r="J180" s="3">
        <f t="shared" si="21"/>
        <v>3756.378144761904</v>
      </c>
      <c r="L180" s="1">
        <f t="shared" si="22"/>
        <v>3948.4384259999997</v>
      </c>
    </row>
    <row r="181" spans="1:12" x14ac:dyDescent="0.2">
      <c r="A181" s="2">
        <f>A176+7</f>
        <v>44817</v>
      </c>
      <c r="B181" s="13">
        <f t="shared" si="17"/>
        <v>6.0177399999999999</v>
      </c>
      <c r="C181" s="13">
        <f t="shared" si="18"/>
        <v>3932.68</v>
      </c>
      <c r="D181" s="11">
        <v>6017.74</v>
      </c>
      <c r="E181" s="4">
        <v>3932.68</v>
      </c>
      <c r="F181" s="4">
        <f t="shared" si="19"/>
        <v>3943.2470679999997</v>
      </c>
      <c r="G181" s="4">
        <f t="shared" si="16"/>
        <v>-10.567067999999836</v>
      </c>
      <c r="H181" s="10">
        <f t="shared" si="24"/>
        <v>-0.26797884631052077</v>
      </c>
      <c r="I181" s="3">
        <f t="shared" si="20"/>
        <v>4140.4094213999997</v>
      </c>
      <c r="J181" s="3">
        <f t="shared" si="21"/>
        <v>3755.4733980952378</v>
      </c>
      <c r="L181" s="1">
        <f t="shared" si="22"/>
        <v>3947.4986339999996</v>
      </c>
    </row>
    <row r="182" spans="1:12" x14ac:dyDescent="0.2">
      <c r="A182" s="2">
        <v>44818</v>
      </c>
      <c r="B182" s="13">
        <f t="shared" si="17"/>
        <v>6.00725</v>
      </c>
      <c r="C182" s="13">
        <f t="shared" si="18"/>
        <v>3946.02</v>
      </c>
      <c r="D182" s="11">
        <v>6007.25</v>
      </c>
      <c r="E182" s="4">
        <v>3946.02</v>
      </c>
      <c r="F182" s="4">
        <f t="shared" si="19"/>
        <v>3934.3494499999997</v>
      </c>
      <c r="G182" s="4">
        <f t="shared" si="16"/>
        <v>11.670550000000276</v>
      </c>
      <c r="H182" s="9">
        <f t="shared" si="24"/>
        <v>0.29663226788358305</v>
      </c>
      <c r="I182" s="3">
        <f t="shared" si="20"/>
        <v>4131.0669225000001</v>
      </c>
      <c r="J182" s="3">
        <f t="shared" si="21"/>
        <v>3746.9994761904759</v>
      </c>
      <c r="L182" s="1">
        <f t="shared" si="22"/>
        <v>3938.6964749999997</v>
      </c>
    </row>
    <row r="183" spans="1:12" x14ac:dyDescent="0.2">
      <c r="A183" s="2">
        <v>44819</v>
      </c>
      <c r="B183" s="13">
        <f t="shared" si="17"/>
        <v>6.03857</v>
      </c>
      <c r="C183" s="13">
        <f t="shared" si="18"/>
        <v>3901.34</v>
      </c>
      <c r="D183" s="11">
        <v>6038.57</v>
      </c>
      <c r="E183" s="4">
        <v>3901.34</v>
      </c>
      <c r="F183" s="4">
        <f t="shared" si="19"/>
        <v>3960.9150739999995</v>
      </c>
      <c r="G183" s="4">
        <f t="shared" si="16"/>
        <v>-59.575073999999404</v>
      </c>
      <c r="H183" s="10">
        <f t="shared" si="24"/>
        <v>-1.5040735003650676</v>
      </c>
      <c r="I183" s="3">
        <f t="shared" si="20"/>
        <v>4158.9608276999998</v>
      </c>
      <c r="J183" s="3">
        <f t="shared" si="21"/>
        <v>3772.3000704761898</v>
      </c>
      <c r="L183" s="1">
        <f t="shared" si="22"/>
        <v>3964.9770870000002</v>
      </c>
    </row>
    <row r="184" spans="1:12" x14ac:dyDescent="0.2">
      <c r="A184" s="2">
        <v>44820</v>
      </c>
      <c r="B184" s="13">
        <f t="shared" si="17"/>
        <v>5.9684699999999999</v>
      </c>
      <c r="C184" s="13">
        <f t="shared" si="18"/>
        <v>3873.32</v>
      </c>
      <c r="D184" s="11">
        <v>5968.47</v>
      </c>
      <c r="E184" s="4">
        <v>3873.32</v>
      </c>
      <c r="F184" s="4">
        <f t="shared" si="19"/>
        <v>3901.4562539999997</v>
      </c>
      <c r="G184" s="4">
        <f t="shared" si="16"/>
        <v>-28.136253999999553</v>
      </c>
      <c r="H184" s="10">
        <f t="shared" si="24"/>
        <v>-0.72117312532090116</v>
      </c>
      <c r="I184" s="3">
        <f t="shared" si="20"/>
        <v>4096.5290666999999</v>
      </c>
      <c r="J184" s="3">
        <f t="shared" si="21"/>
        <v>3715.6726228571424</v>
      </c>
      <c r="L184" s="1">
        <f t="shared" si="22"/>
        <v>3906.1561769999998</v>
      </c>
    </row>
    <row r="185" spans="1:12" x14ac:dyDescent="0.2">
      <c r="A185" s="2">
        <v>44823</v>
      </c>
      <c r="B185" s="13">
        <f t="shared" si="17"/>
        <v>5.92225</v>
      </c>
      <c r="C185" s="13">
        <f t="shared" si="18"/>
        <v>3899.88</v>
      </c>
      <c r="D185" s="11">
        <v>5922.25</v>
      </c>
      <c r="E185" s="4">
        <v>3899.88</v>
      </c>
      <c r="F185" s="4">
        <f t="shared" si="19"/>
        <v>3862.25245</v>
      </c>
      <c r="G185" s="4">
        <f t="shared" si="16"/>
        <v>37.627550000000156</v>
      </c>
      <c r="H185" s="9">
        <f t="shared" si="24"/>
        <v>0.97423849132389462</v>
      </c>
      <c r="I185" s="3">
        <f t="shared" si="20"/>
        <v>4055.3650725000002</v>
      </c>
      <c r="J185" s="3">
        <f t="shared" si="21"/>
        <v>3678.3356666666664</v>
      </c>
      <c r="L185" s="1">
        <f t="shared" si="22"/>
        <v>3867.3729750000002</v>
      </c>
    </row>
    <row r="186" spans="1:12" x14ac:dyDescent="0.2">
      <c r="A186" s="2">
        <f>A181+7</f>
        <v>44824</v>
      </c>
      <c r="B186" s="13">
        <f t="shared" si="17"/>
        <v>5.88889</v>
      </c>
      <c r="C186" s="13">
        <f t="shared" si="18"/>
        <v>3872.75</v>
      </c>
      <c r="D186" s="11">
        <v>5888.89</v>
      </c>
      <c r="E186" s="4">
        <v>3872.75</v>
      </c>
      <c r="F186" s="4">
        <f t="shared" si="19"/>
        <v>3833.9564979999996</v>
      </c>
      <c r="G186" s="4">
        <f t="shared" si="16"/>
        <v>38.793502000000444</v>
      </c>
      <c r="H186" s="9">
        <f t="shared" si="24"/>
        <v>1.0118399105529039</v>
      </c>
      <c r="I186" s="3">
        <f t="shared" si="20"/>
        <v>4025.6543228999999</v>
      </c>
      <c r="J186" s="3">
        <f t="shared" si="21"/>
        <v>3651.3871409523804</v>
      </c>
      <c r="L186" s="1">
        <f t="shared" si="22"/>
        <v>3839.3805990000001</v>
      </c>
    </row>
    <row r="187" spans="1:12" x14ac:dyDescent="0.2">
      <c r="A187" s="2">
        <v>44825</v>
      </c>
      <c r="B187" s="13">
        <f t="shared" si="17"/>
        <v>5.8050800000000002</v>
      </c>
      <c r="C187" s="13">
        <f t="shared" si="18"/>
        <v>3789.94</v>
      </c>
      <c r="D187" s="11">
        <v>5805.08</v>
      </c>
      <c r="E187" s="4">
        <v>3789.94</v>
      </c>
      <c r="F187" s="4">
        <f t="shared" si="19"/>
        <v>3762.8688560000001</v>
      </c>
      <c r="G187" s="4">
        <f t="shared" si="16"/>
        <v>27.071144000000004</v>
      </c>
      <c r="H187" s="9">
        <f t="shared" si="24"/>
        <v>0.71942831483043324</v>
      </c>
      <c r="I187" s="3">
        <f t="shared" si="20"/>
        <v>3951.0122988000003</v>
      </c>
      <c r="J187" s="3">
        <f t="shared" si="21"/>
        <v>3583.6846247619046</v>
      </c>
      <c r="L187" s="1">
        <f t="shared" si="22"/>
        <v>3769.0556280000001</v>
      </c>
    </row>
    <row r="188" spans="1:12" x14ac:dyDescent="0.2">
      <c r="A188" s="2">
        <v>44826</v>
      </c>
      <c r="B188" s="13">
        <f t="shared" si="17"/>
        <v>5.76729</v>
      </c>
      <c r="C188" s="13">
        <f t="shared" si="18"/>
        <v>3758</v>
      </c>
      <c r="D188" s="11">
        <v>5767.29</v>
      </c>
      <c r="E188" s="4">
        <v>3758</v>
      </c>
      <c r="F188" s="4">
        <f t="shared" si="19"/>
        <v>3730.8153779999993</v>
      </c>
      <c r="G188" s="4">
        <f t="shared" si="16"/>
        <v>27.184622000000672</v>
      </c>
      <c r="H188" s="9">
        <f t="shared" si="24"/>
        <v>0.72865095818742165</v>
      </c>
      <c r="I188" s="3">
        <f t="shared" si="20"/>
        <v>3917.3561468999997</v>
      </c>
      <c r="J188" s="3">
        <f t="shared" si="21"/>
        <v>3553.1575028571419</v>
      </c>
      <c r="L188" s="1">
        <f t="shared" si="22"/>
        <v>3737.346039</v>
      </c>
    </row>
    <row r="189" spans="1:12" x14ac:dyDescent="0.2">
      <c r="A189" s="2">
        <v>44827</v>
      </c>
      <c r="B189" s="13">
        <f t="shared" si="17"/>
        <v>5.81541</v>
      </c>
      <c r="C189" s="13">
        <f t="shared" si="18"/>
        <v>3693.22</v>
      </c>
      <c r="D189" s="11">
        <v>5815.41</v>
      </c>
      <c r="E189" s="4">
        <v>3693.22</v>
      </c>
      <c r="F189" s="4">
        <f t="shared" si="19"/>
        <v>3771.6307619999998</v>
      </c>
      <c r="G189" s="4">
        <f t="shared" si="16"/>
        <v>-78.410761999999977</v>
      </c>
      <c r="H189" s="10">
        <f t="shared" si="24"/>
        <v>-2.078961779345037</v>
      </c>
      <c r="I189" s="3">
        <f t="shared" si="20"/>
        <v>3960.2123001</v>
      </c>
      <c r="J189" s="3">
        <f t="shared" si="21"/>
        <v>3592.0292971428566</v>
      </c>
      <c r="L189" s="1">
        <f t="shared" si="22"/>
        <v>3777.7235309999996</v>
      </c>
    </row>
    <row r="190" spans="1:12" x14ac:dyDescent="0.2">
      <c r="A190" s="2">
        <v>44830</v>
      </c>
      <c r="B190" s="13">
        <f t="shared" si="17"/>
        <v>5.8200699999999994</v>
      </c>
      <c r="C190" s="13">
        <f t="shared" si="18"/>
        <v>3655.05</v>
      </c>
      <c r="D190" s="11">
        <v>5820.07</v>
      </c>
      <c r="E190" s="4">
        <v>3655.05</v>
      </c>
      <c r="F190" s="4">
        <f t="shared" si="19"/>
        <v>3775.5833739999998</v>
      </c>
      <c r="G190" s="4">
        <f t="shared" si="16"/>
        <v>-120.53337399999964</v>
      </c>
      <c r="H190" s="10">
        <f t="shared" si="24"/>
        <v>-3.1924437116138136</v>
      </c>
      <c r="I190" s="3">
        <f t="shared" si="20"/>
        <v>3964.3625427000002</v>
      </c>
      <c r="J190" s="3">
        <f t="shared" si="21"/>
        <v>3595.793689523809</v>
      </c>
      <c r="L190" s="1">
        <f t="shared" si="22"/>
        <v>3781.6337369999992</v>
      </c>
    </row>
    <row r="191" spans="1:12" x14ac:dyDescent="0.2">
      <c r="A191" s="2">
        <f>A186+7</f>
        <v>44831</v>
      </c>
      <c r="B191" s="13">
        <f t="shared" si="17"/>
        <v>5.8737700000000004</v>
      </c>
      <c r="C191" s="13">
        <f t="shared" si="18"/>
        <v>3647.28</v>
      </c>
      <c r="D191" s="11">
        <v>5873.77</v>
      </c>
      <c r="E191" s="4">
        <v>3647.28</v>
      </c>
      <c r="F191" s="4">
        <f t="shared" si="19"/>
        <v>3821.1317140000001</v>
      </c>
      <c r="G191" s="4">
        <f t="shared" si="16"/>
        <v>-173.8517139999999</v>
      </c>
      <c r="H191" s="10">
        <f t="shared" si="24"/>
        <v>-4.5497440813944134</v>
      </c>
      <c r="I191" s="3">
        <f t="shared" si="20"/>
        <v>4012.1882997000002</v>
      </c>
      <c r="J191" s="3">
        <f t="shared" si="21"/>
        <v>3639.1730609523811</v>
      </c>
      <c r="L191" s="1">
        <f t="shared" si="22"/>
        <v>3826.6934070000007</v>
      </c>
    </row>
    <row r="192" spans="1:12" x14ac:dyDescent="0.2">
      <c r="A192" s="2">
        <v>44832</v>
      </c>
      <c r="B192" s="13">
        <f t="shared" si="17"/>
        <v>5.7448300000000003</v>
      </c>
      <c r="C192" s="13">
        <f t="shared" si="18"/>
        <v>3719.03</v>
      </c>
      <c r="D192" s="11">
        <v>5744.83</v>
      </c>
      <c r="E192" s="4">
        <v>3719.03</v>
      </c>
      <c r="F192" s="4">
        <f t="shared" si="19"/>
        <v>3711.7648059999992</v>
      </c>
      <c r="G192" s="4">
        <f t="shared" si="16"/>
        <v>7.2651940000009745</v>
      </c>
      <c r="H192" s="9">
        <f t="shared" si="24"/>
        <v>0.19573422292966738</v>
      </c>
      <c r="I192" s="3">
        <f t="shared" si="20"/>
        <v>3897.3530462999993</v>
      </c>
      <c r="J192" s="3">
        <f t="shared" si="21"/>
        <v>3535.01410095238</v>
      </c>
      <c r="L192" s="1">
        <f t="shared" si="22"/>
        <v>3718.4998530000003</v>
      </c>
    </row>
    <row r="193" spans="1:12" x14ac:dyDescent="0.2">
      <c r="A193" s="2">
        <v>44833</v>
      </c>
      <c r="B193" s="13">
        <f t="shared" si="17"/>
        <v>5.7618799999999997</v>
      </c>
      <c r="C193" s="13">
        <f t="shared" si="18"/>
        <v>3640.46</v>
      </c>
      <c r="D193" s="11">
        <v>5761.88</v>
      </c>
      <c r="E193" s="4">
        <v>3640.46</v>
      </c>
      <c r="F193" s="4">
        <f t="shared" si="19"/>
        <v>3726.2266159999999</v>
      </c>
      <c r="G193" s="4">
        <f t="shared" si="16"/>
        <v>-85.766615999999885</v>
      </c>
      <c r="H193" s="10">
        <f t="shared" si="24"/>
        <v>-2.301701555985018</v>
      </c>
      <c r="I193" s="3">
        <f t="shared" si="20"/>
        <v>3912.5379468000001</v>
      </c>
      <c r="J193" s="3">
        <f t="shared" si="21"/>
        <v>3548.787253333333</v>
      </c>
      <c r="L193" s="1">
        <f t="shared" si="22"/>
        <v>3732.8065079999997</v>
      </c>
    </row>
    <row r="194" spans="1:12" x14ac:dyDescent="0.2">
      <c r="A194" s="2">
        <v>44834</v>
      </c>
      <c r="B194" s="13">
        <f t="shared" si="17"/>
        <v>5.7110200000000004</v>
      </c>
      <c r="C194" s="13">
        <f t="shared" si="18"/>
        <v>3585.61</v>
      </c>
      <c r="D194" s="11">
        <v>5711.02</v>
      </c>
      <c r="E194" s="4">
        <v>3585.61</v>
      </c>
      <c r="F194" s="4">
        <f t="shared" si="19"/>
        <v>3683.0871640000005</v>
      </c>
      <c r="G194" s="4">
        <f t="shared" ref="G194:G230" si="25">E194-F194</f>
        <v>-97.477164000000357</v>
      </c>
      <c r="H194" s="10">
        <f t="shared" si="24"/>
        <v>-2.6466157236999983</v>
      </c>
      <c r="I194" s="3">
        <f t="shared" si="20"/>
        <v>3867.2415222000009</v>
      </c>
      <c r="J194" s="3">
        <f t="shared" si="21"/>
        <v>3507.7020609523811</v>
      </c>
      <c r="L194" s="1">
        <f t="shared" si="22"/>
        <v>3690.1298820000002</v>
      </c>
    </row>
    <row r="195" spans="1:12" x14ac:dyDescent="0.2">
      <c r="A195" s="2">
        <v>44837</v>
      </c>
      <c r="B195" s="13">
        <f t="shared" ref="B195:B258" si="26">D195/1000</f>
        <v>5.9070499999999999</v>
      </c>
      <c r="C195" s="13">
        <f t="shared" ref="C195:C258" si="27">E195</f>
        <v>3678.44</v>
      </c>
      <c r="D195" s="11">
        <v>5907.05</v>
      </c>
      <c r="E195" s="4">
        <v>3678.44</v>
      </c>
      <c r="F195" s="4">
        <f t="shared" ref="F195:F258" si="28">0.8482*D195-1161</f>
        <v>3849.3598099999999</v>
      </c>
      <c r="G195" s="4">
        <f t="shared" si="25"/>
        <v>-170.91980999999987</v>
      </c>
      <c r="H195" s="10">
        <f t="shared" si="24"/>
        <v>-4.4402139170253312</v>
      </c>
      <c r="I195" s="3">
        <f t="shared" ref="I195:I230" si="29">F195*1.05</f>
        <v>4041.8278005000002</v>
      </c>
      <c r="J195" s="3">
        <f t="shared" ref="J195:J230" si="30">F195/1.05</f>
        <v>3666.0569619047615</v>
      </c>
      <c r="L195" s="1">
        <f t="shared" ref="L195:L258" si="31">839.1*B195-1101.987</f>
        <v>3854.6186550000002</v>
      </c>
    </row>
    <row r="196" spans="1:12" x14ac:dyDescent="0.2">
      <c r="A196" s="2">
        <f>A191+7</f>
        <v>44838</v>
      </c>
      <c r="B196" s="13">
        <f t="shared" si="26"/>
        <v>5.93058</v>
      </c>
      <c r="C196" s="13">
        <f t="shared" si="27"/>
        <v>3803.25</v>
      </c>
      <c r="D196" s="11">
        <v>5930.58</v>
      </c>
      <c r="E196" s="4">
        <v>3803.25</v>
      </c>
      <c r="F196" s="4">
        <f t="shared" si="28"/>
        <v>3869.3179559999999</v>
      </c>
      <c r="G196" s="4">
        <f t="shared" si="25"/>
        <v>-66.067955999999867</v>
      </c>
      <c r="H196" s="10">
        <f t="shared" si="24"/>
        <v>-1.7074832503116182</v>
      </c>
      <c r="I196" s="3">
        <f t="shared" si="29"/>
        <v>4062.7838538000001</v>
      </c>
      <c r="J196" s="3">
        <f t="shared" si="30"/>
        <v>3685.0647199999999</v>
      </c>
      <c r="L196" s="1">
        <f t="shared" si="31"/>
        <v>3874.3626780000004</v>
      </c>
    </row>
    <row r="197" spans="1:12" x14ac:dyDescent="0.2">
      <c r="A197" s="2">
        <v>44839</v>
      </c>
      <c r="B197" s="13">
        <f t="shared" si="26"/>
        <v>5.9103999999999992</v>
      </c>
      <c r="C197" s="13">
        <f t="shared" si="27"/>
        <v>3783.29</v>
      </c>
      <c r="D197" s="11">
        <v>5910.4</v>
      </c>
      <c r="E197" s="4">
        <v>3783.29</v>
      </c>
      <c r="F197" s="4">
        <f t="shared" si="28"/>
        <v>3852.2012799999993</v>
      </c>
      <c r="G197" s="4">
        <f t="shared" si="25"/>
        <v>-68.911279999999351</v>
      </c>
      <c r="H197" s="10">
        <f t="shared" ref="H197" si="32">100*G197/F197</f>
        <v>-1.7888805644132739</v>
      </c>
      <c r="I197" s="3">
        <f t="shared" si="29"/>
        <v>4044.8113439999993</v>
      </c>
      <c r="J197" s="3">
        <f t="shared" si="30"/>
        <v>3668.7631238095232</v>
      </c>
      <c r="L197" s="1">
        <f t="shared" si="31"/>
        <v>3857.4296399999994</v>
      </c>
    </row>
    <row r="198" spans="1:12" x14ac:dyDescent="0.2">
      <c r="A198" s="2">
        <v>44840</v>
      </c>
      <c r="B198" s="13">
        <f t="shared" si="26"/>
        <v>5.9041199999999998</v>
      </c>
      <c r="C198" s="13">
        <f t="shared" si="27"/>
        <v>3738.1</v>
      </c>
      <c r="D198" s="11">
        <v>5904.12</v>
      </c>
      <c r="E198" s="4">
        <v>3738.1</v>
      </c>
      <c r="F198" s="4">
        <f t="shared" si="28"/>
        <v>3846.8745839999992</v>
      </c>
      <c r="G198" s="4">
        <f t="shared" si="25"/>
        <v>-108.77458399999932</v>
      </c>
      <c r="H198" s="10">
        <f t="shared" si="7"/>
        <v>-2.8276093130880025</v>
      </c>
      <c r="I198" s="3">
        <f t="shared" si="29"/>
        <v>4039.2183131999996</v>
      </c>
      <c r="J198" s="3">
        <f t="shared" si="30"/>
        <v>3663.6900799999989</v>
      </c>
      <c r="L198" s="1">
        <f t="shared" si="31"/>
        <v>3852.1600920000001</v>
      </c>
    </row>
    <row r="199" spans="1:12" x14ac:dyDescent="0.2">
      <c r="A199" s="2">
        <v>44841</v>
      </c>
      <c r="B199" s="13">
        <f t="shared" si="26"/>
        <v>5.9041000000000006</v>
      </c>
      <c r="C199" s="13">
        <f t="shared" si="27"/>
        <v>3637.2</v>
      </c>
      <c r="D199" s="11">
        <v>5904.1</v>
      </c>
      <c r="E199" s="4">
        <v>3637.2</v>
      </c>
      <c r="F199" s="4">
        <f t="shared" si="28"/>
        <v>3846.8576199999998</v>
      </c>
      <c r="G199" s="4">
        <f t="shared" si="25"/>
        <v>-209.65761999999995</v>
      </c>
      <c r="H199" s="8">
        <f t="shared" si="7"/>
        <v>-5.450100854005612</v>
      </c>
      <c r="I199" s="3">
        <f t="shared" si="29"/>
        <v>4039.2005009999998</v>
      </c>
      <c r="J199" s="3">
        <f t="shared" si="30"/>
        <v>3663.6739238095233</v>
      </c>
      <c r="L199" s="1">
        <f t="shared" si="31"/>
        <v>3852.1433100000004</v>
      </c>
    </row>
    <row r="200" spans="1:12" x14ac:dyDescent="0.2">
      <c r="A200" s="2">
        <v>44844</v>
      </c>
      <c r="B200" s="13">
        <f t="shared" si="26"/>
        <v>5.9119999999999999</v>
      </c>
      <c r="C200" s="13">
        <f t="shared" si="27"/>
        <v>3615.2</v>
      </c>
      <c r="D200" s="11">
        <v>5912</v>
      </c>
      <c r="E200" s="4">
        <v>3615.2</v>
      </c>
      <c r="F200" s="4">
        <f t="shared" si="28"/>
        <v>3853.5583999999999</v>
      </c>
      <c r="G200" s="4">
        <f t="shared" si="25"/>
        <v>-238.35840000000007</v>
      </c>
      <c r="H200" s="8">
        <f t="shared" si="7"/>
        <v>-6.185410346966588</v>
      </c>
      <c r="I200" s="3">
        <f t="shared" si="29"/>
        <v>4046.23632</v>
      </c>
      <c r="J200" s="3">
        <f t="shared" si="30"/>
        <v>3670.0556190476186</v>
      </c>
      <c r="L200" s="1">
        <f t="shared" si="31"/>
        <v>3858.7722000000003</v>
      </c>
    </row>
    <row r="201" spans="1:12" x14ac:dyDescent="0.2">
      <c r="A201" s="2">
        <f>A196+7</f>
        <v>44845</v>
      </c>
      <c r="B201" s="13">
        <f t="shared" si="26"/>
        <v>5.9202500000000002</v>
      </c>
      <c r="C201" s="13">
        <f t="shared" si="27"/>
        <v>3599.25</v>
      </c>
      <c r="D201" s="11">
        <v>5920.25</v>
      </c>
      <c r="E201" s="4">
        <v>3599.25</v>
      </c>
      <c r="F201" s="4">
        <f t="shared" si="28"/>
        <v>3860.5560500000001</v>
      </c>
      <c r="G201" s="4">
        <f t="shared" si="25"/>
        <v>-261.30605000000014</v>
      </c>
      <c r="H201" s="8">
        <f t="shared" si="7"/>
        <v>-6.7686117392337852</v>
      </c>
      <c r="I201" s="3">
        <f t="shared" si="29"/>
        <v>4053.5838525000004</v>
      </c>
      <c r="J201" s="3">
        <f t="shared" si="30"/>
        <v>3676.7200476190478</v>
      </c>
      <c r="L201" s="1">
        <f t="shared" si="31"/>
        <v>3865.6947749999999</v>
      </c>
    </row>
    <row r="202" spans="1:12" x14ac:dyDescent="0.2">
      <c r="A202" s="2">
        <v>44846</v>
      </c>
      <c r="B202" s="13">
        <f t="shared" si="26"/>
        <v>5.8969799999999992</v>
      </c>
      <c r="C202" s="13">
        <f t="shared" si="27"/>
        <v>3577.04</v>
      </c>
      <c r="D202" s="11">
        <v>5896.98</v>
      </c>
      <c r="E202" s="4">
        <v>3577.04</v>
      </c>
      <c r="F202" s="4">
        <f t="shared" si="28"/>
        <v>3840.8184359999996</v>
      </c>
      <c r="G202" s="4">
        <f t="shared" si="25"/>
        <v>-263.7784359999996</v>
      </c>
      <c r="H202" s="8">
        <f t="shared" si="7"/>
        <v>-6.8677663470786268</v>
      </c>
      <c r="I202" s="3">
        <f t="shared" si="29"/>
        <v>4032.8593577999995</v>
      </c>
      <c r="J202" s="3">
        <f t="shared" si="30"/>
        <v>3657.9223199999992</v>
      </c>
      <c r="L202" s="1">
        <f t="shared" si="31"/>
        <v>3846.1689179999994</v>
      </c>
    </row>
    <row r="203" spans="1:12" x14ac:dyDescent="0.2">
      <c r="A203" s="2">
        <v>44847</v>
      </c>
      <c r="B203" s="13">
        <f t="shared" si="26"/>
        <v>5.8970000000000002</v>
      </c>
      <c r="C203" s="13">
        <f t="shared" si="27"/>
        <v>3669.9</v>
      </c>
      <c r="D203" s="11">
        <v>5897</v>
      </c>
      <c r="E203" s="4">
        <v>3669.9</v>
      </c>
      <c r="F203" s="4">
        <f t="shared" si="28"/>
        <v>3840.8353999999999</v>
      </c>
      <c r="G203" s="4">
        <f t="shared" si="25"/>
        <v>-170.93539999999985</v>
      </c>
      <c r="H203" s="10">
        <f t="shared" si="7"/>
        <v>-4.4504744983343949</v>
      </c>
      <c r="I203" s="3">
        <f t="shared" si="29"/>
        <v>4032.8771700000002</v>
      </c>
      <c r="J203" s="3">
        <f t="shared" si="30"/>
        <v>3657.9384761904762</v>
      </c>
      <c r="L203" s="1">
        <f t="shared" si="31"/>
        <v>3846.1857</v>
      </c>
    </row>
    <row r="204" spans="1:12" x14ac:dyDescent="0.2">
      <c r="A204" s="2">
        <v>44848</v>
      </c>
      <c r="B204" s="13">
        <f t="shared" si="26"/>
        <v>5.9586300000000003</v>
      </c>
      <c r="C204" s="13">
        <f t="shared" si="27"/>
        <v>3583.08</v>
      </c>
      <c r="D204" s="11">
        <v>5958.63</v>
      </c>
      <c r="E204" s="4">
        <v>3583.08</v>
      </c>
      <c r="F204" s="4">
        <f t="shared" si="28"/>
        <v>3893.109966</v>
      </c>
      <c r="G204" s="4">
        <f t="shared" si="25"/>
        <v>-310.02996600000006</v>
      </c>
      <c r="H204" s="8">
        <f t="shared" si="7"/>
        <v>-7.9635553248587598</v>
      </c>
      <c r="I204" s="3">
        <f t="shared" si="29"/>
        <v>4087.7654643000001</v>
      </c>
      <c r="J204" s="3">
        <f t="shared" si="30"/>
        <v>3707.7237771428568</v>
      </c>
      <c r="L204" s="1">
        <f t="shared" si="31"/>
        <v>3897.8994330000005</v>
      </c>
    </row>
    <row r="205" spans="1:12" x14ac:dyDescent="0.2">
      <c r="A205" s="2">
        <v>44851</v>
      </c>
      <c r="B205" s="13">
        <f t="shared" si="26"/>
        <v>6.0116899999999998</v>
      </c>
      <c r="C205" s="13">
        <f t="shared" si="27"/>
        <v>3677.94</v>
      </c>
      <c r="D205" s="11">
        <v>6011.69</v>
      </c>
      <c r="E205" s="4">
        <v>3677.94</v>
      </c>
      <c r="F205" s="4">
        <f t="shared" si="28"/>
        <v>3938.1154579999993</v>
      </c>
      <c r="G205" s="4">
        <f t="shared" si="25"/>
        <v>-260.17545799999925</v>
      </c>
      <c r="H205" s="8">
        <f t="shared" si="7"/>
        <v>-6.6065980232111139</v>
      </c>
      <c r="I205" s="3">
        <f t="shared" si="29"/>
        <v>4135.0212308999999</v>
      </c>
      <c r="J205" s="3">
        <f t="shared" si="30"/>
        <v>3750.5861504761897</v>
      </c>
      <c r="L205" s="1">
        <f t="shared" si="31"/>
        <v>3942.4220789999999</v>
      </c>
    </row>
    <row r="206" spans="1:12" x14ac:dyDescent="0.2">
      <c r="A206" s="2">
        <f>A201+7</f>
        <v>44852</v>
      </c>
      <c r="B206" s="13">
        <f t="shared" si="26"/>
        <v>5.8809300000000002</v>
      </c>
      <c r="C206" s="13">
        <f t="shared" si="27"/>
        <v>3732.75</v>
      </c>
      <c r="D206" s="11">
        <v>5880.93</v>
      </c>
      <c r="E206" s="4">
        <v>3732.75</v>
      </c>
      <c r="F206" s="4">
        <f t="shared" si="28"/>
        <v>3827.2048260000001</v>
      </c>
      <c r="G206" s="4">
        <f t="shared" si="25"/>
        <v>-94.454826000000139</v>
      </c>
      <c r="H206" s="10">
        <f t="shared" si="7"/>
        <v>-2.4679846074169887</v>
      </c>
      <c r="I206" s="3">
        <f t="shared" si="29"/>
        <v>4018.5650673000005</v>
      </c>
      <c r="J206" s="3">
        <f t="shared" si="30"/>
        <v>3644.9569771428573</v>
      </c>
      <c r="L206" s="1">
        <f t="shared" si="31"/>
        <v>3832.7013630000001</v>
      </c>
    </row>
    <row r="207" spans="1:12" x14ac:dyDescent="0.2">
      <c r="A207" s="2">
        <v>44853</v>
      </c>
      <c r="B207" s="13">
        <f t="shared" si="26"/>
        <v>5.8468599999999995</v>
      </c>
      <c r="C207" s="13">
        <f t="shared" si="27"/>
        <v>3695.15</v>
      </c>
      <c r="D207" s="11">
        <v>5846.86</v>
      </c>
      <c r="E207" s="4">
        <v>3695.15</v>
      </c>
      <c r="F207" s="4">
        <f t="shared" si="28"/>
        <v>3798.3066519999993</v>
      </c>
      <c r="G207" s="4">
        <f t="shared" si="25"/>
        <v>-103.15665199999921</v>
      </c>
      <c r="H207" s="10">
        <f t="shared" si="7"/>
        <v>-2.7158589721996789</v>
      </c>
      <c r="I207" s="3">
        <f t="shared" si="29"/>
        <v>3988.2219845999994</v>
      </c>
      <c r="J207" s="3">
        <f t="shared" si="30"/>
        <v>3617.4349066666659</v>
      </c>
      <c r="L207" s="1">
        <f t="shared" si="31"/>
        <v>3804.1132259999995</v>
      </c>
    </row>
    <row r="208" spans="1:12" x14ac:dyDescent="0.2">
      <c r="A208" s="2">
        <v>44854</v>
      </c>
      <c r="B208" s="13">
        <f t="shared" si="26"/>
        <v>5.8692399999999996</v>
      </c>
      <c r="C208" s="13">
        <f t="shared" si="27"/>
        <v>3665.77</v>
      </c>
      <c r="D208" s="11">
        <v>5869.24</v>
      </c>
      <c r="E208" s="4">
        <v>3665.77</v>
      </c>
      <c r="F208" s="4">
        <f t="shared" si="28"/>
        <v>3817.2893679999997</v>
      </c>
      <c r="G208" s="4">
        <f t="shared" si="25"/>
        <v>-151.51936799999976</v>
      </c>
      <c r="H208" s="10">
        <f t="shared" si="7"/>
        <v>-3.9692921702549788</v>
      </c>
      <c r="I208" s="3">
        <f t="shared" si="29"/>
        <v>4008.1538363999998</v>
      </c>
      <c r="J208" s="3">
        <f t="shared" si="30"/>
        <v>3635.5136838095236</v>
      </c>
      <c r="L208" s="1">
        <f t="shared" si="31"/>
        <v>3822.8922839999996</v>
      </c>
    </row>
    <row r="209" spans="1:12" x14ac:dyDescent="0.2">
      <c r="A209" s="2">
        <v>44855</v>
      </c>
      <c r="B209" s="13">
        <f t="shared" si="26"/>
        <v>5.8426200000000001</v>
      </c>
      <c r="C209" s="13">
        <f t="shared" si="27"/>
        <v>3572.86</v>
      </c>
      <c r="D209" s="11">
        <v>5842.62</v>
      </c>
      <c r="E209" s="4">
        <v>3572.86</v>
      </c>
      <c r="F209" s="4">
        <f t="shared" si="28"/>
        <v>3794.7102839999998</v>
      </c>
      <c r="G209" s="4">
        <f t="shared" si="25"/>
        <v>-221.85028399999965</v>
      </c>
      <c r="H209" s="8">
        <f t="shared" ref="H209:H215" si="33">100*G209/F209</f>
        <v>-5.846303601500443</v>
      </c>
      <c r="I209" s="3">
        <f t="shared" si="29"/>
        <v>3984.4457981999999</v>
      </c>
      <c r="J209" s="3">
        <f t="shared" si="30"/>
        <v>3614.0097942857137</v>
      </c>
      <c r="L209" s="1">
        <f t="shared" si="31"/>
        <v>3800.5554419999999</v>
      </c>
    </row>
    <row r="210" spans="1:12" x14ac:dyDescent="0.2">
      <c r="A210" s="2">
        <v>44858</v>
      </c>
      <c r="B210" s="13">
        <f t="shared" si="26"/>
        <v>5.8772900000000003</v>
      </c>
      <c r="C210" s="13">
        <f t="shared" si="27"/>
        <v>3797.35</v>
      </c>
      <c r="D210" s="11">
        <v>5877.29</v>
      </c>
      <c r="E210" s="4">
        <v>3797.35</v>
      </c>
      <c r="F210" s="4">
        <f t="shared" si="28"/>
        <v>3824.1173779999999</v>
      </c>
      <c r="G210" s="4">
        <f t="shared" si="25"/>
        <v>-26.767378000000008</v>
      </c>
      <c r="H210" s="10">
        <f t="shared" si="33"/>
        <v>-0.69996224890981917</v>
      </c>
      <c r="I210" s="3">
        <f t="shared" si="29"/>
        <v>4015.3232469</v>
      </c>
      <c r="J210" s="3">
        <f t="shared" si="30"/>
        <v>3642.0165504761903</v>
      </c>
      <c r="L210" s="1">
        <f t="shared" si="31"/>
        <v>3829.6470390000004</v>
      </c>
    </row>
    <row r="211" spans="1:12" x14ac:dyDescent="0.2">
      <c r="A211" s="2">
        <f>A206+7</f>
        <v>44859</v>
      </c>
      <c r="B211" s="13">
        <f t="shared" si="26"/>
        <v>5.9115200000000003</v>
      </c>
      <c r="C211" s="13">
        <f t="shared" si="27"/>
        <v>3870.25</v>
      </c>
      <c r="D211" s="11">
        <v>5911.52</v>
      </c>
      <c r="E211" s="4">
        <v>3870.25</v>
      </c>
      <c r="F211" s="4">
        <f t="shared" si="28"/>
        <v>3853.1512640000001</v>
      </c>
      <c r="G211" s="4">
        <f t="shared" si="25"/>
        <v>17.098735999999917</v>
      </c>
      <c r="H211" s="9">
        <f t="shared" si="33"/>
        <v>0.44375979110276415</v>
      </c>
      <c r="I211" s="3">
        <f t="shared" si="29"/>
        <v>4045.8088272000005</v>
      </c>
      <c r="J211" s="3">
        <f t="shared" si="30"/>
        <v>3669.6678704761903</v>
      </c>
      <c r="L211" s="1">
        <f t="shared" si="31"/>
        <v>3858.3694320000004</v>
      </c>
    </row>
    <row r="212" spans="1:12" x14ac:dyDescent="0.2">
      <c r="A212" s="2">
        <v>44860</v>
      </c>
      <c r="B212" s="13">
        <f t="shared" si="26"/>
        <v>5.8767500000000004</v>
      </c>
      <c r="C212" s="13">
        <f t="shared" si="27"/>
        <v>3830.59</v>
      </c>
      <c r="D212" s="11">
        <v>5876.75</v>
      </c>
      <c r="E212" s="4">
        <v>3830.59</v>
      </c>
      <c r="F212" s="4">
        <f t="shared" si="28"/>
        <v>3823.6593499999999</v>
      </c>
      <c r="G212" s="4">
        <f t="shared" si="25"/>
        <v>6.9306500000002416</v>
      </c>
      <c r="H212" s="9">
        <f t="shared" si="33"/>
        <v>0.18125699403636053</v>
      </c>
      <c r="I212" s="3">
        <f t="shared" si="29"/>
        <v>4014.8423175000003</v>
      </c>
      <c r="J212" s="3">
        <f t="shared" si="30"/>
        <v>3641.5803333333329</v>
      </c>
      <c r="L212" s="1">
        <f t="shared" si="31"/>
        <v>3829.1939250000005</v>
      </c>
    </row>
    <row r="213" spans="1:12" x14ac:dyDescent="0.2">
      <c r="A213" s="2">
        <v>44861</v>
      </c>
      <c r="B213" s="13">
        <f t="shared" si="26"/>
        <v>5.9342799999999993</v>
      </c>
      <c r="C213" s="13">
        <f t="shared" si="27"/>
        <v>3807.29</v>
      </c>
      <c r="D213" s="11">
        <v>5934.28</v>
      </c>
      <c r="E213" s="4">
        <v>3807.29</v>
      </c>
      <c r="F213" s="4">
        <f t="shared" si="28"/>
        <v>3872.4562959999994</v>
      </c>
      <c r="G213" s="4">
        <f t="shared" si="25"/>
        <v>-65.16629599999942</v>
      </c>
      <c r="H213" s="10">
        <f t="shared" si="33"/>
        <v>-1.6828155315093434</v>
      </c>
      <c r="I213" s="3">
        <f t="shared" si="29"/>
        <v>4066.0791107999994</v>
      </c>
      <c r="J213" s="3">
        <f t="shared" si="30"/>
        <v>3688.0536152380946</v>
      </c>
      <c r="L213" s="1">
        <f t="shared" si="31"/>
        <v>3877.4673479999992</v>
      </c>
    </row>
    <row r="214" spans="1:12" x14ac:dyDescent="0.2">
      <c r="A214" s="2">
        <v>44862</v>
      </c>
      <c r="B214" s="13">
        <f t="shared" si="26"/>
        <v>5.9144399999999999</v>
      </c>
      <c r="C214" s="13">
        <f t="shared" si="27"/>
        <v>3901.07</v>
      </c>
      <c r="D214" s="11">
        <v>5914.44</v>
      </c>
      <c r="E214" s="4">
        <v>3901.07</v>
      </c>
      <c r="F214" s="4">
        <f t="shared" si="28"/>
        <v>3855.6280079999997</v>
      </c>
      <c r="G214" s="4">
        <f t="shared" si="25"/>
        <v>45.441992000000482</v>
      </c>
      <c r="H214" s="9">
        <f t="shared" si="33"/>
        <v>1.1785885958322069</v>
      </c>
      <c r="I214" s="3">
        <f t="shared" si="29"/>
        <v>4048.4094083999998</v>
      </c>
      <c r="J214" s="3">
        <f t="shared" si="30"/>
        <v>3672.0266742857139</v>
      </c>
      <c r="L214" s="1">
        <f t="shared" si="31"/>
        <v>3860.8196040000003</v>
      </c>
    </row>
    <row r="215" spans="1:12" x14ac:dyDescent="0.2">
      <c r="A215" s="2">
        <v>44865</v>
      </c>
      <c r="B215" s="13">
        <f t="shared" si="26"/>
        <v>5.8259999999999996</v>
      </c>
      <c r="C215" s="13">
        <f t="shared" si="27"/>
        <v>3871.97</v>
      </c>
      <c r="D215" s="11">
        <v>5826</v>
      </c>
      <c r="E215" s="4">
        <v>3871.97</v>
      </c>
      <c r="F215" s="4">
        <f t="shared" si="28"/>
        <v>3780.6131999999998</v>
      </c>
      <c r="G215" s="4">
        <f t="shared" si="25"/>
        <v>91.356800000000021</v>
      </c>
      <c r="H215" s="9">
        <f t="shared" si="33"/>
        <v>2.4164545582182284</v>
      </c>
      <c r="I215" s="3">
        <f t="shared" si="29"/>
        <v>3969.6438600000001</v>
      </c>
      <c r="J215" s="3">
        <f t="shared" si="30"/>
        <v>3600.5839999999998</v>
      </c>
      <c r="L215" s="1">
        <f t="shared" si="31"/>
        <v>3786.6095999999998</v>
      </c>
    </row>
    <row r="216" spans="1:12" x14ac:dyDescent="0.2">
      <c r="A216" s="2">
        <f>A211+7</f>
        <v>44866</v>
      </c>
      <c r="B216" s="13">
        <f t="shared" si="26"/>
        <v>5.9261099999999995</v>
      </c>
      <c r="C216" s="13">
        <f t="shared" si="27"/>
        <v>3866</v>
      </c>
      <c r="D216" s="11">
        <v>5926.11</v>
      </c>
      <c r="E216" s="4">
        <v>3866</v>
      </c>
      <c r="F216" s="4">
        <f t="shared" si="28"/>
        <v>3865.5265019999997</v>
      </c>
      <c r="G216" s="4">
        <f t="shared" si="25"/>
        <v>0.47349800000029063</v>
      </c>
      <c r="H216" s="9">
        <f t="shared" si="7"/>
        <v>1.2249249869462948E-2</v>
      </c>
      <c r="I216" s="3">
        <f t="shared" si="29"/>
        <v>4058.8028270999998</v>
      </c>
      <c r="J216" s="3">
        <f t="shared" si="30"/>
        <v>3681.453811428571</v>
      </c>
      <c r="L216" s="1">
        <f t="shared" si="31"/>
        <v>3870.6119009999993</v>
      </c>
    </row>
    <row r="217" spans="1:12" x14ac:dyDescent="0.2">
      <c r="A217" s="2">
        <v>44867</v>
      </c>
      <c r="B217" s="13">
        <f t="shared" si="26"/>
        <v>5.8959999999999999</v>
      </c>
      <c r="C217" s="13">
        <f t="shared" si="27"/>
        <v>3759.68</v>
      </c>
      <c r="D217" s="11">
        <v>5896</v>
      </c>
      <c r="E217" s="4">
        <v>3759.68</v>
      </c>
      <c r="F217" s="4">
        <f t="shared" si="28"/>
        <v>3839.9871999999996</v>
      </c>
      <c r="G217" s="4">
        <f t="shared" si="25"/>
        <v>-80.307199999999739</v>
      </c>
      <c r="H217" s="10">
        <f t="shared" si="7"/>
        <v>-2.0913403044676748</v>
      </c>
      <c r="I217" s="3">
        <f t="shared" si="29"/>
        <v>4031.9865599999998</v>
      </c>
      <c r="J217" s="3">
        <f t="shared" si="30"/>
        <v>3657.130666666666</v>
      </c>
      <c r="L217" s="1">
        <f t="shared" si="31"/>
        <v>3845.3465999999999</v>
      </c>
    </row>
    <row r="218" spans="1:12" x14ac:dyDescent="0.2">
      <c r="A218" s="2">
        <v>44868</v>
      </c>
      <c r="B218" s="13">
        <f t="shared" si="26"/>
        <v>5.9049899999999997</v>
      </c>
      <c r="C218" s="13">
        <f t="shared" si="27"/>
        <v>3719.88</v>
      </c>
      <c r="D218" s="11">
        <v>5904.99</v>
      </c>
      <c r="E218" s="4">
        <v>3719.88</v>
      </c>
      <c r="F218" s="4">
        <f t="shared" si="28"/>
        <v>3847.6125179999999</v>
      </c>
      <c r="G218" s="4">
        <f t="shared" si="25"/>
        <v>-127.7325179999998</v>
      </c>
      <c r="H218" s="10">
        <f t="shared" si="7"/>
        <v>-3.3197864234622965</v>
      </c>
      <c r="I218" s="3">
        <f t="shared" si="29"/>
        <v>4039.9931439000002</v>
      </c>
      <c r="J218" s="3">
        <f t="shared" si="30"/>
        <v>3664.3928742857142</v>
      </c>
      <c r="L218" s="1">
        <f t="shared" si="31"/>
        <v>3852.8901089999999</v>
      </c>
    </row>
    <row r="219" spans="1:12" x14ac:dyDescent="0.2">
      <c r="A219" s="2">
        <v>44869</v>
      </c>
      <c r="B219" s="13">
        <f t="shared" si="26"/>
        <v>5.9211499999999999</v>
      </c>
      <c r="C219" s="13">
        <f t="shared" si="27"/>
        <v>3770.56</v>
      </c>
      <c r="D219" s="11">
        <v>5921.15</v>
      </c>
      <c r="E219" s="4">
        <v>3770.56</v>
      </c>
      <c r="F219" s="4">
        <f t="shared" si="28"/>
        <v>3861.3194299999996</v>
      </c>
      <c r="G219" s="4">
        <f t="shared" si="25"/>
        <v>-90.759429999999611</v>
      </c>
      <c r="H219" s="10">
        <f t="shared" si="7"/>
        <v>-2.3504771269337752</v>
      </c>
      <c r="I219" s="3">
        <f t="shared" si="29"/>
        <v>4054.3854014999997</v>
      </c>
      <c r="J219" s="3">
        <f t="shared" si="30"/>
        <v>3677.4470761904754</v>
      </c>
      <c r="L219" s="1">
        <f t="shared" si="31"/>
        <v>3866.4499649999998</v>
      </c>
    </row>
    <row r="220" spans="1:12" x14ac:dyDescent="0.2">
      <c r="A220" s="2">
        <v>44872</v>
      </c>
      <c r="B220" s="13">
        <f t="shared" si="26"/>
        <v>5.9108599999999996</v>
      </c>
      <c r="C220" s="13">
        <f t="shared" si="27"/>
        <v>3806.79</v>
      </c>
      <c r="D220" s="11">
        <v>5910.86</v>
      </c>
      <c r="E220" s="4">
        <v>3806.79</v>
      </c>
      <c r="F220" s="4">
        <f t="shared" si="28"/>
        <v>3852.5914519999997</v>
      </c>
      <c r="G220" s="4">
        <f t="shared" si="25"/>
        <v>-45.801451999999699</v>
      </c>
      <c r="H220" s="10">
        <f t="shared" si="7"/>
        <v>-1.1888478851351536</v>
      </c>
      <c r="I220" s="3">
        <f t="shared" si="29"/>
        <v>4045.2210246</v>
      </c>
      <c r="J220" s="3">
        <f t="shared" si="30"/>
        <v>3669.1347161904755</v>
      </c>
      <c r="L220" s="1">
        <f t="shared" si="31"/>
        <v>3857.8156259999996</v>
      </c>
    </row>
    <row r="221" spans="1:12" x14ac:dyDescent="0.2">
      <c r="A221" s="2">
        <f>A216+7</f>
        <v>44873</v>
      </c>
      <c r="B221" s="13">
        <f t="shared" si="26"/>
        <v>5.8484560000000005</v>
      </c>
      <c r="C221" s="13">
        <f t="shared" si="27"/>
        <v>3835.25</v>
      </c>
      <c r="D221" s="11">
        <f>8677-598.544-2230</f>
        <v>5848.4560000000001</v>
      </c>
      <c r="E221" s="4">
        <v>3835.25</v>
      </c>
      <c r="F221" s="4">
        <f t="shared" si="28"/>
        <v>3799.6603791999996</v>
      </c>
      <c r="G221" s="4">
        <f t="shared" si="25"/>
        <v>35.589620800000375</v>
      </c>
      <c r="H221" s="9">
        <f t="shared" si="7"/>
        <v>0.9366526807191542</v>
      </c>
      <c r="I221" s="3">
        <f t="shared" si="29"/>
        <v>3989.6433981599998</v>
      </c>
      <c r="J221" s="3">
        <f t="shared" si="30"/>
        <v>3618.7241706666659</v>
      </c>
      <c r="L221" s="1">
        <f t="shared" si="31"/>
        <v>3805.4524296000009</v>
      </c>
    </row>
    <row r="222" spans="1:12" x14ac:dyDescent="0.2">
      <c r="A222" s="2">
        <v>44874</v>
      </c>
      <c r="B222" s="13">
        <f t="shared" si="26"/>
        <v>5.9135209999999994</v>
      </c>
      <c r="C222" s="13">
        <f t="shared" si="27"/>
        <v>3755.5</v>
      </c>
      <c r="D222" s="11">
        <f>8679-527.479-2238</f>
        <v>5913.5209999999997</v>
      </c>
      <c r="E222" s="4">
        <v>3755.5</v>
      </c>
      <c r="F222" s="4">
        <f t="shared" si="28"/>
        <v>3854.8485121999993</v>
      </c>
      <c r="G222" s="4">
        <f t="shared" si="25"/>
        <v>-99.348512199999277</v>
      </c>
      <c r="H222" s="10">
        <f t="shared" si="7"/>
        <v>-2.5772351853925413</v>
      </c>
      <c r="I222" s="3">
        <f t="shared" si="29"/>
        <v>4047.5909378099996</v>
      </c>
      <c r="J222" s="3">
        <f t="shared" si="30"/>
        <v>3671.2842973333327</v>
      </c>
      <c r="L222" s="1">
        <f t="shared" si="31"/>
        <v>3860.0484710999999</v>
      </c>
    </row>
    <row r="223" spans="1:12" x14ac:dyDescent="0.2">
      <c r="A223" s="2">
        <v>44875</v>
      </c>
      <c r="B223" s="13">
        <f t="shared" si="26"/>
        <v>5.9505210000000002</v>
      </c>
      <c r="C223" s="13">
        <f t="shared" si="27"/>
        <v>3961</v>
      </c>
      <c r="D223" s="11">
        <f>8679-527.479-2201</f>
        <v>5950.5209999999997</v>
      </c>
      <c r="E223" s="4">
        <v>3961</v>
      </c>
      <c r="F223" s="4">
        <f t="shared" si="28"/>
        <v>3886.2319121999999</v>
      </c>
      <c r="G223" s="4">
        <f t="shared" si="25"/>
        <v>74.768087800000103</v>
      </c>
      <c r="H223" s="9">
        <f t="shared" si="7"/>
        <v>1.9239224392471681</v>
      </c>
      <c r="I223" s="3">
        <f t="shared" si="29"/>
        <v>4080.5435078099999</v>
      </c>
      <c r="J223" s="3">
        <f t="shared" si="30"/>
        <v>3701.1732497142852</v>
      </c>
      <c r="L223" s="1">
        <f t="shared" si="31"/>
        <v>3891.0951710999998</v>
      </c>
    </row>
    <row r="224" spans="1:12" x14ac:dyDescent="0.2">
      <c r="A224" s="2">
        <v>44876</v>
      </c>
      <c r="B224" s="13">
        <f t="shared" si="26"/>
        <v>5.9505210000000002</v>
      </c>
      <c r="C224" s="13">
        <f t="shared" si="27"/>
        <v>3992.92</v>
      </c>
      <c r="D224" s="11">
        <f>8679-527.479-2201</f>
        <v>5950.5209999999997</v>
      </c>
      <c r="E224" s="4">
        <v>3992.92</v>
      </c>
      <c r="F224" s="4">
        <f t="shared" si="28"/>
        <v>3886.2319121999999</v>
      </c>
      <c r="G224" s="4">
        <f t="shared" si="25"/>
        <v>106.68808780000018</v>
      </c>
      <c r="H224" s="9">
        <f t="shared" si="7"/>
        <v>2.7452836117442083</v>
      </c>
      <c r="I224" s="3">
        <f t="shared" si="29"/>
        <v>4080.5435078099999</v>
      </c>
      <c r="J224" s="3">
        <f t="shared" si="30"/>
        <v>3701.1732497142852</v>
      </c>
      <c r="L224" s="1">
        <f t="shared" si="31"/>
        <v>3891.0951710999998</v>
      </c>
    </row>
    <row r="225" spans="1:12" x14ac:dyDescent="0.2">
      <c r="A225" s="2">
        <v>44879</v>
      </c>
      <c r="B225" s="13">
        <f t="shared" si="26"/>
        <v>5.9335209999999998</v>
      </c>
      <c r="C225" s="13">
        <f t="shared" si="27"/>
        <v>3957.26</v>
      </c>
      <c r="D225" s="11">
        <f>8626-527.479-2165</f>
        <v>5933.5209999999997</v>
      </c>
      <c r="E225" s="4">
        <v>3957.26</v>
      </c>
      <c r="F225" s="4">
        <f t="shared" si="28"/>
        <v>3871.8125121999992</v>
      </c>
      <c r="G225" s="4">
        <f t="shared" si="25"/>
        <v>85.447487800000999</v>
      </c>
      <c r="H225" s="9">
        <f t="shared" ref="H225:H226" si="34">100*G225/F225</f>
        <v>2.2069118153515381</v>
      </c>
      <c r="I225" s="3">
        <f t="shared" si="29"/>
        <v>4065.4031378099994</v>
      </c>
      <c r="J225" s="3">
        <f t="shared" si="30"/>
        <v>3687.4404878095229</v>
      </c>
      <c r="L225" s="1">
        <f t="shared" si="31"/>
        <v>3876.8304711000001</v>
      </c>
    </row>
    <row r="226" spans="1:12" x14ac:dyDescent="0.2">
      <c r="A226" s="2">
        <f>A221+7</f>
        <v>44880</v>
      </c>
      <c r="B226" s="13">
        <f t="shared" si="26"/>
        <v>6.0115210000000001</v>
      </c>
      <c r="C226" s="13">
        <f t="shared" si="27"/>
        <v>3991.74</v>
      </c>
      <c r="D226" s="11">
        <f>8626-527.479-2087</f>
        <v>6011.5209999999997</v>
      </c>
      <c r="E226" s="4">
        <v>3991.74</v>
      </c>
      <c r="F226" s="4">
        <f t="shared" si="28"/>
        <v>3937.9721121999992</v>
      </c>
      <c r="G226" s="4">
        <f t="shared" si="25"/>
        <v>53.767887800000608</v>
      </c>
      <c r="H226" s="9">
        <f t="shared" si="34"/>
        <v>1.3653699484926642</v>
      </c>
      <c r="I226" s="3">
        <f t="shared" si="29"/>
        <v>4134.8707178099994</v>
      </c>
      <c r="J226" s="3">
        <f t="shared" si="30"/>
        <v>3750.4496306666656</v>
      </c>
      <c r="L226" s="1">
        <f t="shared" si="31"/>
        <v>3942.2802711000004</v>
      </c>
    </row>
    <row r="227" spans="1:12" x14ac:dyDescent="0.2">
      <c r="A227" s="2">
        <v>44881</v>
      </c>
      <c r="B227" s="13">
        <f t="shared" si="26"/>
        <v>5.9139999999999997</v>
      </c>
      <c r="C227" s="13">
        <f t="shared" si="27"/>
        <v>3958.78</v>
      </c>
      <c r="D227" s="11">
        <f>8626-503-2209</f>
        <v>5914</v>
      </c>
      <c r="E227" s="4">
        <v>3958.78</v>
      </c>
      <c r="F227" s="4">
        <f t="shared" si="28"/>
        <v>3855.2547999999997</v>
      </c>
      <c r="G227" s="4">
        <f t="shared" si="25"/>
        <v>103.5252000000005</v>
      </c>
      <c r="H227" s="9">
        <f t="shared" ref="H227" si="35">100*G227/F227</f>
        <v>2.6853011116152556</v>
      </c>
      <c r="I227" s="3">
        <f t="shared" si="29"/>
        <v>4048.0175399999998</v>
      </c>
      <c r="J227" s="3">
        <f t="shared" si="30"/>
        <v>3671.6712380952376</v>
      </c>
      <c r="L227" s="1">
        <f t="shared" si="31"/>
        <v>3860.4503999999997</v>
      </c>
    </row>
    <row r="228" spans="1:12" x14ac:dyDescent="0.2">
      <c r="A228" s="2">
        <v>44882</v>
      </c>
      <c r="B228" s="13">
        <f t="shared" si="26"/>
        <v>6.0149999999999997</v>
      </c>
      <c r="C228" s="13">
        <f t="shared" si="27"/>
        <v>3946.55</v>
      </c>
      <c r="D228" s="11">
        <f>8626-497-2114</f>
        <v>6015</v>
      </c>
      <c r="E228" s="4">
        <v>3946.55</v>
      </c>
      <c r="F228" s="4">
        <f t="shared" si="28"/>
        <v>3940.9229999999998</v>
      </c>
      <c r="G228" s="4">
        <f t="shared" si="25"/>
        <v>5.6270000000004075</v>
      </c>
      <c r="H228" s="12">
        <f>100*G228/F228</f>
        <v>0.14278380978264249</v>
      </c>
      <c r="I228" s="3">
        <f t="shared" si="29"/>
        <v>4137.9691499999999</v>
      </c>
      <c r="J228" s="3">
        <f t="shared" si="30"/>
        <v>3753.2599999999998</v>
      </c>
      <c r="L228" s="1">
        <f t="shared" si="31"/>
        <v>3945.1994999999997</v>
      </c>
    </row>
    <row r="229" spans="1:12" x14ac:dyDescent="0.2">
      <c r="A229" s="2">
        <v>44883</v>
      </c>
      <c r="B229" s="13">
        <f t="shared" si="26"/>
        <v>6.0220000000000002</v>
      </c>
      <c r="C229" s="13">
        <f t="shared" si="27"/>
        <v>3965.33</v>
      </c>
      <c r="D229" s="11">
        <f>8626-491-2113</f>
        <v>6022</v>
      </c>
      <c r="E229" s="4">
        <v>3965.33</v>
      </c>
      <c r="F229" s="4">
        <f t="shared" si="28"/>
        <v>3946.8603999999996</v>
      </c>
      <c r="G229" s="4">
        <f t="shared" si="25"/>
        <v>18.469600000000355</v>
      </c>
      <c r="H229" s="9">
        <f>100*G229/F229</f>
        <v>0.46795675874425041</v>
      </c>
      <c r="I229" s="3">
        <f t="shared" si="29"/>
        <v>4144.2034199999998</v>
      </c>
      <c r="J229" s="3">
        <f t="shared" si="30"/>
        <v>3758.9146666666661</v>
      </c>
      <c r="L229" s="1">
        <f t="shared" si="31"/>
        <v>3951.0731999999998</v>
      </c>
    </row>
    <row r="230" spans="1:12" x14ac:dyDescent="0.2">
      <c r="A230" s="2">
        <v>44886</v>
      </c>
      <c r="B230" s="13">
        <f t="shared" si="26"/>
        <v>6.016</v>
      </c>
      <c r="C230" s="13">
        <f t="shared" si="27"/>
        <v>3949.45</v>
      </c>
      <c r="D230" s="11">
        <f>8626-485-2125</f>
        <v>6016</v>
      </c>
      <c r="E230" s="4">
        <v>3949.45</v>
      </c>
      <c r="F230" s="4">
        <f t="shared" si="28"/>
        <v>3941.7712000000001</v>
      </c>
      <c r="G230" s="4">
        <f t="shared" si="25"/>
        <v>7.6787999999996828</v>
      </c>
      <c r="H230" s="9">
        <f>100*G230/F230</f>
        <v>0.19480582739048077</v>
      </c>
      <c r="I230" s="3">
        <f t="shared" si="29"/>
        <v>4138.8597600000003</v>
      </c>
      <c r="J230" s="3">
        <f t="shared" si="30"/>
        <v>3754.0678095238095</v>
      </c>
      <c r="L230" s="1">
        <f t="shared" si="31"/>
        <v>3946.0385999999999</v>
      </c>
    </row>
    <row r="231" spans="1:12" x14ac:dyDescent="0.2">
      <c r="A231" s="2">
        <v>44887</v>
      </c>
      <c r="B231" s="13">
        <f t="shared" si="26"/>
        <v>6.0430000000000001</v>
      </c>
      <c r="C231" s="13">
        <f t="shared" si="27"/>
        <v>4003.57</v>
      </c>
      <c r="D231" s="11">
        <f>8626-479-2104</f>
        <v>6043</v>
      </c>
      <c r="E231" s="4">
        <v>4003.57</v>
      </c>
      <c r="F231" s="4">
        <f t="shared" si="28"/>
        <v>3964.6725999999999</v>
      </c>
      <c r="G231" s="4">
        <f t="shared" ref="G231" si="36">E231-F231</f>
        <v>38.897400000000289</v>
      </c>
      <c r="H231" s="9">
        <f>100*G231/F231</f>
        <v>0.98109992739375984</v>
      </c>
      <c r="I231" s="3">
        <f t="shared" ref="I231" si="37">F231*1.05</f>
        <v>4162.9062299999996</v>
      </c>
      <c r="J231" s="3">
        <f t="shared" ref="J231" si="38">F231/1.05</f>
        <v>3775.8786666666665</v>
      </c>
      <c r="L231" s="1">
        <f t="shared" si="31"/>
        <v>3968.6943000000001</v>
      </c>
    </row>
    <row r="232" spans="1:12" x14ac:dyDescent="0.2">
      <c r="A232" s="2">
        <v>44888</v>
      </c>
      <c r="B232" s="13">
        <f t="shared" si="26"/>
        <v>6.0730000000000004</v>
      </c>
      <c r="C232" s="13">
        <f t="shared" si="27"/>
        <v>4027.27</v>
      </c>
      <c r="D232" s="11">
        <f>8621-479-2069</f>
        <v>6073</v>
      </c>
      <c r="E232" s="4">
        <v>4027.27</v>
      </c>
      <c r="F232" s="4">
        <f t="shared" si="28"/>
        <v>3990.1185999999998</v>
      </c>
      <c r="G232" s="4">
        <f t="shared" ref="G232:G257" si="39">E232-F232</f>
        <v>37.151400000000194</v>
      </c>
      <c r="H232" s="9">
        <f t="shared" ref="H232:H269" si="40">100*G232/F232</f>
        <v>0.93108510609183892</v>
      </c>
      <c r="I232" s="3">
        <f t="shared" ref="I232:I257" si="41">F232*1.05</f>
        <v>4189.62453</v>
      </c>
      <c r="J232" s="3">
        <f t="shared" ref="J232:J257" si="42">F232/1.05</f>
        <v>3800.1129523809518</v>
      </c>
      <c r="L232" s="1">
        <f t="shared" si="31"/>
        <v>3993.8673000000008</v>
      </c>
    </row>
    <row r="233" spans="1:12" x14ac:dyDescent="0.2">
      <c r="A233" s="2">
        <v>44890</v>
      </c>
      <c r="B233" s="13">
        <f t="shared" si="26"/>
        <v>6.08</v>
      </c>
      <c r="C233" s="13">
        <f t="shared" si="27"/>
        <v>4026.11</v>
      </c>
      <c r="D233" s="11">
        <f>8621-510-2031</f>
        <v>6080</v>
      </c>
      <c r="E233" s="4">
        <v>4026.11</v>
      </c>
      <c r="F233" s="4">
        <f t="shared" si="28"/>
        <v>3996.0559999999996</v>
      </c>
      <c r="G233" s="4">
        <f t="shared" si="39"/>
        <v>30.054000000000542</v>
      </c>
      <c r="H233" s="9">
        <f t="shared" si="40"/>
        <v>0.75209156228042218</v>
      </c>
      <c r="I233" s="3">
        <f t="shared" si="41"/>
        <v>4195.8588</v>
      </c>
      <c r="J233" s="3">
        <f t="shared" si="42"/>
        <v>3805.7676190476186</v>
      </c>
      <c r="L233" s="1">
        <f t="shared" si="31"/>
        <v>3999.741</v>
      </c>
    </row>
    <row r="234" spans="1:12" x14ac:dyDescent="0.2">
      <c r="A234" s="2">
        <v>44893</v>
      </c>
      <c r="B234" s="13">
        <f t="shared" si="26"/>
        <v>6.0490000000000004</v>
      </c>
      <c r="C234" s="13">
        <f t="shared" si="27"/>
        <v>3963.95</v>
      </c>
      <c r="D234" s="11">
        <f>8621-517-2055</f>
        <v>6049</v>
      </c>
      <c r="E234" s="4">
        <v>3963.95</v>
      </c>
      <c r="F234" s="4">
        <f t="shared" si="28"/>
        <v>3969.7617999999993</v>
      </c>
      <c r="G234" s="4">
        <f t="shared" si="39"/>
        <v>-5.8117999999994936</v>
      </c>
      <c r="H234" s="10">
        <f t="shared" si="40"/>
        <v>-0.14640173120713426</v>
      </c>
      <c r="I234" s="3">
        <f t="shared" si="41"/>
        <v>4168.2498899999991</v>
      </c>
      <c r="J234" s="3">
        <f t="shared" si="42"/>
        <v>3780.7255238095231</v>
      </c>
      <c r="L234" s="1">
        <f t="shared" si="31"/>
        <v>3973.7289000000001</v>
      </c>
    </row>
    <row r="235" spans="1:12" x14ac:dyDescent="0.2">
      <c r="A235" s="2">
        <v>44894</v>
      </c>
      <c r="B235" s="13">
        <f t="shared" si="26"/>
        <v>6.0510000000000002</v>
      </c>
      <c r="C235" s="13">
        <f t="shared" si="27"/>
        <v>3957.62</v>
      </c>
      <c r="D235" s="11">
        <f>8621-506-2064</f>
        <v>6051</v>
      </c>
      <c r="E235" s="4">
        <v>3957.62</v>
      </c>
      <c r="F235" s="4">
        <f t="shared" si="28"/>
        <v>3971.4582</v>
      </c>
      <c r="G235" s="4">
        <f t="shared" si="39"/>
        <v>-13.838200000000143</v>
      </c>
      <c r="H235" s="10">
        <f t="shared" si="40"/>
        <v>-0.34844128536969476</v>
      </c>
      <c r="I235" s="3">
        <f t="shared" si="41"/>
        <v>4170.0311099999999</v>
      </c>
      <c r="J235" s="3">
        <f t="shared" si="42"/>
        <v>3782.3411428571426</v>
      </c>
      <c r="L235" s="1">
        <f t="shared" si="31"/>
        <v>3975.4071000000004</v>
      </c>
    </row>
    <row r="236" spans="1:12" x14ac:dyDescent="0.2">
      <c r="A236" s="2">
        <v>44895</v>
      </c>
      <c r="B236" s="13">
        <f t="shared" si="26"/>
        <v>5.9720000000000004</v>
      </c>
      <c r="C236" s="13">
        <f t="shared" si="27"/>
        <v>4080.11</v>
      </c>
      <c r="D236" s="11">
        <f>8621-533-2116</f>
        <v>5972</v>
      </c>
      <c r="E236" s="4">
        <v>4080.11</v>
      </c>
      <c r="F236" s="4">
        <f t="shared" si="28"/>
        <v>3904.4503999999997</v>
      </c>
      <c r="G236" s="4">
        <f t="shared" si="39"/>
        <v>175.65960000000041</v>
      </c>
      <c r="H236" s="9">
        <f t="shared" si="40"/>
        <v>4.4989584193463035</v>
      </c>
      <c r="I236" s="3">
        <f t="shared" si="41"/>
        <v>4099.67292</v>
      </c>
      <c r="J236" s="3">
        <f t="shared" si="42"/>
        <v>3718.5241904761901</v>
      </c>
      <c r="L236" s="1">
        <f t="shared" si="31"/>
        <v>3909.1182000000008</v>
      </c>
    </row>
    <row r="237" spans="1:12" x14ac:dyDescent="0.2">
      <c r="A237" s="2">
        <v>44896</v>
      </c>
      <c r="B237" s="13">
        <f t="shared" si="26"/>
        <v>6.077</v>
      </c>
      <c r="C237" s="13">
        <f t="shared" si="27"/>
        <v>4076.58</v>
      </c>
      <c r="D237" s="11">
        <f>8585-458-2050</f>
        <v>6077</v>
      </c>
      <c r="E237" s="4">
        <v>4076.58</v>
      </c>
      <c r="F237" s="4">
        <f t="shared" si="28"/>
        <v>3993.5113999999994</v>
      </c>
      <c r="G237" s="4">
        <f t="shared" si="39"/>
        <v>83.068600000000515</v>
      </c>
      <c r="H237" s="9">
        <f t="shared" si="40"/>
        <v>2.0800892167229201</v>
      </c>
      <c r="I237" s="3">
        <f t="shared" si="41"/>
        <v>4193.1869699999997</v>
      </c>
      <c r="J237" s="3">
        <f t="shared" si="42"/>
        <v>3803.3441904761899</v>
      </c>
      <c r="L237" s="1">
        <f t="shared" si="31"/>
        <v>3997.2237000000005</v>
      </c>
    </row>
    <row r="238" spans="1:12" x14ac:dyDescent="0.2">
      <c r="A238" s="2">
        <f>A237+1</f>
        <v>44897</v>
      </c>
      <c r="B238" s="13">
        <f t="shared" si="26"/>
        <v>6.0389999999999997</v>
      </c>
      <c r="C238" s="13">
        <f t="shared" si="27"/>
        <v>4080.48</v>
      </c>
      <c r="D238" s="11">
        <f>8585-435-2111</f>
        <v>6039</v>
      </c>
      <c r="E238" s="4">
        <v>4080.48</v>
      </c>
      <c r="F238" s="4">
        <f t="shared" si="28"/>
        <v>3961.2797999999993</v>
      </c>
      <c r="G238" s="4">
        <f t="shared" si="39"/>
        <v>119.20020000000068</v>
      </c>
      <c r="H238" s="9">
        <f>100*G238/F238</f>
        <v>3.009133563349923</v>
      </c>
      <c r="I238" s="3">
        <f t="shared" si="41"/>
        <v>4159.3437899999999</v>
      </c>
      <c r="J238" s="3">
        <f t="shared" si="42"/>
        <v>3772.647428571428</v>
      </c>
      <c r="L238" s="1">
        <f t="shared" si="31"/>
        <v>3965.3378999999995</v>
      </c>
    </row>
    <row r="239" spans="1:12" x14ac:dyDescent="0.2">
      <c r="A239" s="2">
        <v>44900</v>
      </c>
      <c r="B239" s="13">
        <f t="shared" si="26"/>
        <v>6.05</v>
      </c>
      <c r="C239" s="13">
        <f t="shared" si="27"/>
        <v>3998.83</v>
      </c>
      <c r="D239" s="11">
        <f>8585-441-2094</f>
        <v>6050</v>
      </c>
      <c r="E239" s="4">
        <v>3998.83</v>
      </c>
      <c r="F239" s="4">
        <f t="shared" si="28"/>
        <v>3970.6099999999997</v>
      </c>
      <c r="G239" s="4">
        <f t="shared" si="39"/>
        <v>28.220000000000255</v>
      </c>
      <c r="H239" s="9">
        <f t="shared" si="40"/>
        <v>0.71072203011628587</v>
      </c>
      <c r="I239" s="3">
        <f t="shared" si="41"/>
        <v>4169.1404999999995</v>
      </c>
      <c r="J239" s="3">
        <f t="shared" si="42"/>
        <v>3781.5333333333328</v>
      </c>
      <c r="L239" s="1">
        <f t="shared" si="31"/>
        <v>3974.5680000000002</v>
      </c>
    </row>
    <row r="240" spans="1:12" x14ac:dyDescent="0.2">
      <c r="A240" s="2">
        <f t="shared" ref="A240:A257" si="43">A239+1</f>
        <v>44901</v>
      </c>
      <c r="B240" s="13">
        <f t="shared" si="26"/>
        <v>6.0629999999999997</v>
      </c>
      <c r="C240" s="13">
        <f t="shared" si="27"/>
        <v>3941.25</v>
      </c>
      <c r="D240" s="11">
        <f>8585-411-2111</f>
        <v>6063</v>
      </c>
      <c r="E240" s="4">
        <v>3941.25</v>
      </c>
      <c r="F240" s="4">
        <f t="shared" si="28"/>
        <v>3981.6365999999998</v>
      </c>
      <c r="G240" s="4">
        <f t="shared" si="39"/>
        <v>-40.386599999999817</v>
      </c>
      <c r="H240" s="10">
        <f t="shared" si="40"/>
        <v>-1.014321598309595</v>
      </c>
      <c r="I240" s="3">
        <f t="shared" si="41"/>
        <v>4180.7184299999999</v>
      </c>
      <c r="J240" s="3">
        <f t="shared" si="42"/>
        <v>3792.0348571428567</v>
      </c>
      <c r="L240" s="1">
        <f t="shared" si="31"/>
        <v>3985.4763000000003</v>
      </c>
    </row>
    <row r="241" spans="1:12" x14ac:dyDescent="0.2">
      <c r="A241" s="2">
        <f t="shared" si="43"/>
        <v>44902</v>
      </c>
      <c r="B241" s="13">
        <f t="shared" si="26"/>
        <v>6.02</v>
      </c>
      <c r="C241" s="13">
        <f t="shared" si="27"/>
        <v>3933.93</v>
      </c>
      <c r="D241" s="11">
        <f>8583-411-2152</f>
        <v>6020</v>
      </c>
      <c r="E241" s="4">
        <v>3933.93</v>
      </c>
      <c r="F241" s="4">
        <f t="shared" si="28"/>
        <v>3945.1639999999998</v>
      </c>
      <c r="G241" s="4">
        <f t="shared" si="39"/>
        <v>-11.233999999999924</v>
      </c>
      <c r="H241" s="10">
        <f t="shared" si="40"/>
        <v>-0.28475368831308218</v>
      </c>
      <c r="I241" s="3">
        <f t="shared" si="41"/>
        <v>4142.4222</v>
      </c>
      <c r="J241" s="3">
        <f t="shared" si="42"/>
        <v>3757.2990476190471</v>
      </c>
      <c r="L241" s="1">
        <f t="shared" si="31"/>
        <v>3949.3949999999995</v>
      </c>
    </row>
    <row r="242" spans="1:12" x14ac:dyDescent="0.2">
      <c r="A242" s="2">
        <f t="shared" si="43"/>
        <v>44903</v>
      </c>
      <c r="B242" s="13">
        <f t="shared" si="26"/>
        <v>6.048</v>
      </c>
      <c r="C242" s="13">
        <f t="shared" si="27"/>
        <v>3963.52</v>
      </c>
      <c r="D242" s="11">
        <f>8583-359-2176</f>
        <v>6048</v>
      </c>
      <c r="E242" s="4">
        <v>3963.52</v>
      </c>
      <c r="F242" s="4">
        <f t="shared" si="28"/>
        <v>3968.9135999999999</v>
      </c>
      <c r="G242" s="4">
        <f t="shared" si="39"/>
        <v>-5.3935999999998785</v>
      </c>
      <c r="H242" s="10">
        <f t="shared" si="40"/>
        <v>-0.13589613036675524</v>
      </c>
      <c r="I242" s="3">
        <f t="shared" si="41"/>
        <v>4167.3592799999997</v>
      </c>
      <c r="J242" s="3">
        <f t="shared" si="42"/>
        <v>3779.9177142857138</v>
      </c>
      <c r="L242" s="1">
        <f t="shared" si="31"/>
        <v>3972.8897999999999</v>
      </c>
    </row>
    <row r="243" spans="1:12" x14ac:dyDescent="0.2">
      <c r="A243" s="2">
        <f t="shared" si="43"/>
        <v>44904</v>
      </c>
      <c r="B243" s="13">
        <f t="shared" si="26"/>
        <v>6.0780000000000003</v>
      </c>
      <c r="C243" s="13">
        <f t="shared" si="27"/>
        <v>3934.39</v>
      </c>
      <c r="D243" s="11">
        <f>8583-358-2147</f>
        <v>6078</v>
      </c>
      <c r="E243" s="4">
        <v>3934.39</v>
      </c>
      <c r="F243" s="4">
        <f t="shared" si="28"/>
        <v>3994.3595999999998</v>
      </c>
      <c r="G243" s="4">
        <f t="shared" si="39"/>
        <v>-59.9695999999999</v>
      </c>
      <c r="H243" s="10">
        <f t="shared" si="40"/>
        <v>-1.5013570635953735</v>
      </c>
      <c r="I243" s="3">
        <f t="shared" si="41"/>
        <v>4194.0775800000001</v>
      </c>
      <c r="J243" s="3">
        <f t="shared" si="42"/>
        <v>3804.1519999999996</v>
      </c>
      <c r="L243" s="1">
        <f t="shared" si="31"/>
        <v>3998.0628000000006</v>
      </c>
    </row>
    <row r="244" spans="1:12" x14ac:dyDescent="0.2">
      <c r="A244" s="2">
        <v>44907</v>
      </c>
      <c r="B244" s="13">
        <f t="shared" si="26"/>
        <v>6.0529999999999999</v>
      </c>
      <c r="C244" s="13">
        <f t="shared" si="27"/>
        <v>3990.57</v>
      </c>
      <c r="D244" s="11">
        <f>8583-371-2159</f>
        <v>6053</v>
      </c>
      <c r="E244" s="4">
        <v>3990.57</v>
      </c>
      <c r="F244" s="4">
        <f t="shared" si="28"/>
        <v>3973.1545999999998</v>
      </c>
      <c r="G244" s="4">
        <f t="shared" si="39"/>
        <v>17.415400000000318</v>
      </c>
      <c r="H244" s="9">
        <f t="shared" si="40"/>
        <v>0.43832676432979273</v>
      </c>
      <c r="I244" s="3">
        <f t="shared" si="41"/>
        <v>4171.8123299999997</v>
      </c>
      <c r="J244" s="3">
        <f t="shared" si="42"/>
        <v>3783.9567619047616</v>
      </c>
      <c r="L244" s="1">
        <f t="shared" si="31"/>
        <v>3977.0852999999997</v>
      </c>
    </row>
    <row r="245" spans="1:12" x14ac:dyDescent="0.2">
      <c r="A245" s="2">
        <f t="shared" si="43"/>
        <v>44908</v>
      </c>
      <c r="B245" s="13">
        <f t="shared" si="26"/>
        <v>6.0579999999999998</v>
      </c>
      <c r="C245" s="13">
        <f t="shared" si="27"/>
        <v>4019.64</v>
      </c>
      <c r="D245" s="11">
        <f>8583-344-2181</f>
        <v>6058</v>
      </c>
      <c r="E245" s="4">
        <v>4019.64</v>
      </c>
      <c r="F245" s="4">
        <f t="shared" si="28"/>
        <v>3977.3955999999998</v>
      </c>
      <c r="G245" s="4">
        <f t="shared" si="39"/>
        <v>42.244400000000041</v>
      </c>
      <c r="H245" s="9">
        <f t="shared" si="40"/>
        <v>1.062112101697906</v>
      </c>
      <c r="I245" s="3">
        <f t="shared" si="41"/>
        <v>4176.2653799999998</v>
      </c>
      <c r="J245" s="3">
        <f t="shared" si="42"/>
        <v>3787.9958095238094</v>
      </c>
      <c r="L245" s="1">
        <f t="shared" si="31"/>
        <v>3981.2807999999995</v>
      </c>
    </row>
    <row r="246" spans="1:12" x14ac:dyDescent="0.2">
      <c r="A246" s="2">
        <f t="shared" si="43"/>
        <v>44909</v>
      </c>
      <c r="B246" s="13">
        <f t="shared" si="26"/>
        <v>6.048</v>
      </c>
      <c r="C246" s="13">
        <f t="shared" si="27"/>
        <v>3995.53</v>
      </c>
      <c r="D246" s="11">
        <f>8583-342-2193</f>
        <v>6048</v>
      </c>
      <c r="E246" s="4">
        <v>3995.53</v>
      </c>
      <c r="F246" s="4">
        <f t="shared" si="28"/>
        <v>3968.9135999999999</v>
      </c>
      <c r="G246" s="4">
        <f t="shared" si="39"/>
        <v>26.61640000000034</v>
      </c>
      <c r="H246" s="9">
        <f t="shared" si="40"/>
        <v>0.67062180441520169</v>
      </c>
      <c r="I246" s="3">
        <f t="shared" si="41"/>
        <v>4167.3592799999997</v>
      </c>
      <c r="J246" s="3">
        <f t="shared" si="42"/>
        <v>3779.9177142857138</v>
      </c>
      <c r="L246" s="1">
        <f t="shared" si="31"/>
        <v>3972.8897999999999</v>
      </c>
    </row>
    <row r="247" spans="1:12" x14ac:dyDescent="0.2">
      <c r="A247" s="2">
        <f t="shared" si="43"/>
        <v>44910</v>
      </c>
      <c r="B247" s="13">
        <f t="shared" si="26"/>
        <v>6.0110000000000001</v>
      </c>
      <c r="C247" s="13">
        <f t="shared" si="27"/>
        <v>3895.74</v>
      </c>
      <c r="D247" s="11">
        <f>8583-448-2124</f>
        <v>6011</v>
      </c>
      <c r="E247" s="4">
        <v>3895.74</v>
      </c>
      <c r="F247" s="4">
        <f t="shared" si="28"/>
        <v>3937.5302000000001</v>
      </c>
      <c r="G247" s="4">
        <f t="shared" si="39"/>
        <v>-41.790200000000368</v>
      </c>
      <c r="H247" s="10">
        <f t="shared" si="40"/>
        <v>-1.0613302724636973</v>
      </c>
      <c r="I247" s="3">
        <f t="shared" si="41"/>
        <v>4134.4067100000002</v>
      </c>
      <c r="J247" s="3">
        <f t="shared" si="42"/>
        <v>3750.0287619047617</v>
      </c>
      <c r="L247" s="1">
        <f t="shared" si="31"/>
        <v>3941.8431</v>
      </c>
    </row>
    <row r="248" spans="1:12" x14ac:dyDescent="0.2">
      <c r="A248" s="2">
        <f t="shared" si="43"/>
        <v>44911</v>
      </c>
      <c r="B248" s="13">
        <f t="shared" si="26"/>
        <v>5.9889999999999999</v>
      </c>
      <c r="C248" s="13">
        <f t="shared" si="27"/>
        <v>3852.35</v>
      </c>
      <c r="D248" s="11">
        <f>8583-467-2127</f>
        <v>5989</v>
      </c>
      <c r="E248" s="4">
        <v>3852.35</v>
      </c>
      <c r="F248" s="4">
        <f t="shared" si="28"/>
        <v>3918.8697999999995</v>
      </c>
      <c r="G248" s="4">
        <f t="shared" si="39"/>
        <v>-66.519799999999577</v>
      </c>
      <c r="H248" s="10">
        <f t="shared" si="40"/>
        <v>-1.6974230682529843</v>
      </c>
      <c r="I248" s="3">
        <f t="shared" si="41"/>
        <v>4114.8132900000001</v>
      </c>
      <c r="J248" s="3">
        <f t="shared" si="42"/>
        <v>3732.2569523809516</v>
      </c>
      <c r="L248" s="1">
        <f t="shared" si="31"/>
        <v>3923.3828999999996</v>
      </c>
    </row>
    <row r="249" spans="1:12" x14ac:dyDescent="0.2">
      <c r="A249" s="2">
        <v>44914</v>
      </c>
      <c r="B249" s="13">
        <f t="shared" si="26"/>
        <v>5.9740000000000002</v>
      </c>
      <c r="C249" s="13">
        <f t="shared" si="27"/>
        <v>3817.65</v>
      </c>
      <c r="D249" s="11">
        <f>8583-482-2127</f>
        <v>5974</v>
      </c>
      <c r="E249" s="4">
        <v>3817.65</v>
      </c>
      <c r="F249" s="4">
        <f t="shared" si="28"/>
        <v>3906.1467999999995</v>
      </c>
      <c r="G249" s="4">
        <f t="shared" si="39"/>
        <v>-88.496799999999439</v>
      </c>
      <c r="H249" s="10">
        <f t="shared" si="40"/>
        <v>-2.2655779347565597</v>
      </c>
      <c r="I249" s="3">
        <f t="shared" si="41"/>
        <v>4101.4541399999998</v>
      </c>
      <c r="J249" s="3">
        <f t="shared" si="42"/>
        <v>3720.1398095238087</v>
      </c>
      <c r="L249" s="1">
        <f t="shared" si="31"/>
        <v>3910.7964000000002</v>
      </c>
    </row>
    <row r="250" spans="1:12" x14ac:dyDescent="0.2">
      <c r="A250" s="2">
        <f t="shared" si="43"/>
        <v>44915</v>
      </c>
      <c r="B250" s="13">
        <f t="shared" si="26"/>
        <v>5.9740000000000002</v>
      </c>
      <c r="C250" s="13">
        <f t="shared" si="27"/>
        <v>3822</v>
      </c>
      <c r="D250" s="11">
        <f>8583-450-2159</f>
        <v>5974</v>
      </c>
      <c r="E250" s="4">
        <v>3822</v>
      </c>
      <c r="F250" s="4">
        <f t="shared" si="28"/>
        <v>3906.1467999999995</v>
      </c>
      <c r="G250" s="4">
        <f t="shared" si="39"/>
        <v>-84.14679999999953</v>
      </c>
      <c r="H250" s="10">
        <f t="shared" si="40"/>
        <v>-2.1542149926367218</v>
      </c>
      <c r="I250" s="3">
        <f t="shared" si="41"/>
        <v>4101.4541399999998</v>
      </c>
      <c r="J250" s="3">
        <f t="shared" si="42"/>
        <v>3720.1398095238087</v>
      </c>
      <c r="L250" s="1">
        <f t="shared" si="31"/>
        <v>3910.7964000000002</v>
      </c>
    </row>
    <row r="251" spans="1:12" x14ac:dyDescent="0.2">
      <c r="A251" s="2">
        <f t="shared" si="43"/>
        <v>44916</v>
      </c>
      <c r="B251" s="13">
        <f t="shared" si="26"/>
        <v>5.923</v>
      </c>
      <c r="C251" s="13">
        <f t="shared" si="27"/>
        <v>3878</v>
      </c>
      <c r="D251" s="11">
        <f>8564-434-2207</f>
        <v>5923</v>
      </c>
      <c r="E251" s="4">
        <v>3878</v>
      </c>
      <c r="F251" s="4">
        <f t="shared" si="28"/>
        <v>3862.8885999999993</v>
      </c>
      <c r="G251" s="4">
        <f t="shared" si="39"/>
        <v>15.111400000000685</v>
      </c>
      <c r="H251" s="9">
        <f t="shared" si="40"/>
        <v>0.39119429951981238</v>
      </c>
      <c r="I251" s="3">
        <f t="shared" si="41"/>
        <v>4056.0330299999996</v>
      </c>
      <c r="J251" s="3">
        <f t="shared" si="42"/>
        <v>3678.941523809523</v>
      </c>
      <c r="L251" s="1">
        <f t="shared" si="31"/>
        <v>3868.0023000000001</v>
      </c>
    </row>
    <row r="252" spans="1:12" x14ac:dyDescent="0.2">
      <c r="A252" s="2">
        <f t="shared" si="43"/>
        <v>44917</v>
      </c>
      <c r="B252" s="13">
        <f t="shared" si="26"/>
        <v>5.9109999999999996</v>
      </c>
      <c r="C252" s="13">
        <f t="shared" si="27"/>
        <v>3822</v>
      </c>
      <c r="D252" s="11">
        <f>8564-430-2223</f>
        <v>5911</v>
      </c>
      <c r="E252" s="4">
        <v>3822</v>
      </c>
      <c r="F252" s="4">
        <f t="shared" si="28"/>
        <v>3852.7101999999995</v>
      </c>
      <c r="G252" s="4">
        <f t="shared" si="39"/>
        <v>-30.710199999999531</v>
      </c>
      <c r="H252" s="10">
        <f t="shared" si="40"/>
        <v>-0.79710641096232815</v>
      </c>
      <c r="I252" s="3">
        <f t="shared" si="41"/>
        <v>4045.3457099999996</v>
      </c>
      <c r="J252" s="3">
        <f t="shared" si="42"/>
        <v>3669.2478095238089</v>
      </c>
      <c r="L252" s="1">
        <f t="shared" si="31"/>
        <v>3857.9330999999993</v>
      </c>
    </row>
    <row r="253" spans="1:12" x14ac:dyDescent="0.2">
      <c r="A253" s="2">
        <f>A252+1</f>
        <v>44918</v>
      </c>
      <c r="B253" s="13">
        <f t="shared" si="26"/>
        <v>5.9169999999999998</v>
      </c>
      <c r="C253" s="13">
        <f t="shared" si="27"/>
        <v>3845</v>
      </c>
      <c r="D253" s="11">
        <f>8564-431-2216</f>
        <v>5917</v>
      </c>
      <c r="E253" s="4">
        <v>3845</v>
      </c>
      <c r="F253" s="4">
        <f t="shared" si="28"/>
        <v>3857.7993999999999</v>
      </c>
      <c r="G253" s="4">
        <f t="shared" si="39"/>
        <v>-12.799399999999878</v>
      </c>
      <c r="H253" s="10">
        <f t="shared" si="40"/>
        <v>-0.33177982245525461</v>
      </c>
      <c r="I253" s="3">
        <f t="shared" si="41"/>
        <v>4050.6893700000001</v>
      </c>
      <c r="J253" s="3">
        <f t="shared" si="42"/>
        <v>3674.0946666666664</v>
      </c>
      <c r="L253" s="1">
        <f t="shared" si="31"/>
        <v>3862.9677000000001</v>
      </c>
    </row>
    <row r="254" spans="1:12" x14ac:dyDescent="0.2">
      <c r="A254" s="2">
        <v>44922</v>
      </c>
      <c r="B254" s="13">
        <f t="shared" si="26"/>
        <v>5.9119999999999999</v>
      </c>
      <c r="C254" s="13">
        <f t="shared" si="27"/>
        <v>3829</v>
      </c>
      <c r="D254" s="11">
        <f>8564-431-2221</f>
        <v>5912</v>
      </c>
      <c r="E254" s="4">
        <v>3829</v>
      </c>
      <c r="F254" s="4">
        <f t="shared" si="28"/>
        <v>3853.5583999999999</v>
      </c>
      <c r="G254" s="4">
        <f t="shared" si="39"/>
        <v>-24.558399999999892</v>
      </c>
      <c r="H254" s="10">
        <f t="shared" si="40"/>
        <v>-0.63729149660739259</v>
      </c>
      <c r="I254" s="3">
        <f t="shared" si="41"/>
        <v>4046.23632</v>
      </c>
      <c r="J254" s="3">
        <f t="shared" si="42"/>
        <v>3670.0556190476186</v>
      </c>
      <c r="L254" s="1">
        <f t="shared" si="31"/>
        <v>3858.7722000000003</v>
      </c>
    </row>
    <row r="255" spans="1:12" x14ac:dyDescent="0.2">
      <c r="A255" s="2">
        <f t="shared" si="43"/>
        <v>44923</v>
      </c>
      <c r="B255" s="13">
        <f t="shared" si="26"/>
        <v>5.8479999999999999</v>
      </c>
      <c r="C255" s="13">
        <f t="shared" si="27"/>
        <v>3783</v>
      </c>
      <c r="D255" s="11">
        <f>8551-410-2293</f>
        <v>5848</v>
      </c>
      <c r="E255" s="4">
        <v>3783</v>
      </c>
      <c r="F255" s="4">
        <f t="shared" si="28"/>
        <v>3799.2735999999995</v>
      </c>
      <c r="G255" s="4">
        <f t="shared" si="39"/>
        <v>-16.273599999999533</v>
      </c>
      <c r="H255" s="10">
        <f t="shared" si="40"/>
        <v>-0.42833451110232057</v>
      </c>
      <c r="I255" s="3">
        <f t="shared" si="41"/>
        <v>3989.2372799999998</v>
      </c>
      <c r="J255" s="3">
        <f t="shared" si="42"/>
        <v>3618.3558095238091</v>
      </c>
      <c r="L255" s="1">
        <f t="shared" si="31"/>
        <v>3805.0698000000002</v>
      </c>
    </row>
    <row r="256" spans="1:12" x14ac:dyDescent="0.2">
      <c r="A256" s="2">
        <f t="shared" si="43"/>
        <v>44924</v>
      </c>
      <c r="B256" s="13">
        <f t="shared" si="26"/>
        <v>5.83</v>
      </c>
      <c r="C256" s="13">
        <f t="shared" si="27"/>
        <v>3949</v>
      </c>
      <c r="D256" s="11">
        <f>8551-413-2308</f>
        <v>5830</v>
      </c>
      <c r="E256" s="4">
        <v>3949</v>
      </c>
      <c r="F256" s="4">
        <f t="shared" si="28"/>
        <v>3784.0059999999994</v>
      </c>
      <c r="G256" s="4">
        <f t="shared" si="39"/>
        <v>164.9940000000006</v>
      </c>
      <c r="H256" s="9">
        <f t="shared" si="40"/>
        <v>4.3602996401168665</v>
      </c>
      <c r="I256" s="3">
        <f t="shared" si="41"/>
        <v>3973.2062999999994</v>
      </c>
      <c r="J256" s="3">
        <f t="shared" si="42"/>
        <v>3603.8152380952374</v>
      </c>
      <c r="L256" s="1">
        <f t="shared" si="31"/>
        <v>3789.9660000000003</v>
      </c>
    </row>
    <row r="257" spans="1:12" x14ac:dyDescent="0.2">
      <c r="A257" s="2">
        <f t="shared" si="43"/>
        <v>44925</v>
      </c>
      <c r="B257" s="13">
        <f t="shared" si="26"/>
        <v>5.55</v>
      </c>
      <c r="C257" s="13">
        <f t="shared" si="27"/>
        <v>3839</v>
      </c>
      <c r="D257" s="11">
        <f>8551-447-2554</f>
        <v>5550</v>
      </c>
      <c r="E257" s="4">
        <v>3839</v>
      </c>
      <c r="F257" s="4">
        <f t="shared" si="28"/>
        <v>3546.5099999999993</v>
      </c>
      <c r="G257" s="4">
        <f t="shared" si="39"/>
        <v>292.49000000000069</v>
      </c>
      <c r="H257" s="7">
        <f t="shared" si="40"/>
        <v>8.2472628020222913</v>
      </c>
      <c r="I257" s="3">
        <f t="shared" si="41"/>
        <v>3723.8354999999992</v>
      </c>
      <c r="J257" s="3">
        <f t="shared" si="42"/>
        <v>3377.6285714285705</v>
      </c>
      <c r="L257" s="1">
        <f t="shared" si="31"/>
        <v>3555.018</v>
      </c>
    </row>
    <row r="258" spans="1:12" x14ac:dyDescent="0.2">
      <c r="A258" s="2">
        <v>44929</v>
      </c>
      <c r="B258" s="13">
        <f t="shared" si="26"/>
        <v>5.976</v>
      </c>
      <c r="C258" s="13">
        <f t="shared" si="27"/>
        <v>3824</v>
      </c>
      <c r="D258" s="11">
        <f>8551-386-2189</f>
        <v>5976</v>
      </c>
      <c r="E258" s="4">
        <v>3824</v>
      </c>
      <c r="F258" s="4">
        <f t="shared" si="28"/>
        <v>3907.8431999999993</v>
      </c>
      <c r="G258" s="4">
        <f t="shared" ref="G258" si="44">E258-F258</f>
        <v>-83.843199999999342</v>
      </c>
      <c r="H258" s="10">
        <f t="shared" si="40"/>
        <v>-2.1455108536596188</v>
      </c>
      <c r="I258" s="3">
        <f t="shared" ref="I258" si="45">F258*1.05</f>
        <v>4103.2353599999997</v>
      </c>
      <c r="J258" s="3">
        <f t="shared" ref="J258" si="46">F258/1.05</f>
        <v>3721.7554285714277</v>
      </c>
      <c r="L258" s="1">
        <f t="shared" si="31"/>
        <v>3912.4746000000005</v>
      </c>
    </row>
    <row r="259" spans="1:12" x14ac:dyDescent="0.2">
      <c r="A259" s="2">
        <v>44930</v>
      </c>
      <c r="B259" s="13">
        <f t="shared" ref="B259:B275" si="47">D259/1000</f>
        <v>5.8970000000000002</v>
      </c>
      <c r="C259" s="13">
        <f t="shared" ref="C259:C275" si="48">E259</f>
        <v>3852.98</v>
      </c>
      <c r="D259" s="11">
        <f>8507-380-2230</f>
        <v>5897</v>
      </c>
      <c r="E259" s="4">
        <v>3852.98</v>
      </c>
      <c r="F259" s="4">
        <f t="shared" ref="F259:F272" si="49">0.8482*D259-1161</f>
        <v>3840.8353999999999</v>
      </c>
      <c r="G259" s="4">
        <f t="shared" ref="G259" si="50">E259-F259</f>
        <v>12.144600000000082</v>
      </c>
      <c r="H259" s="9">
        <f t="shared" si="40"/>
        <v>0.31619683571964791</v>
      </c>
      <c r="I259" s="3">
        <f t="shared" ref="I259" si="51">F259*1.05</f>
        <v>4032.8771700000002</v>
      </c>
      <c r="J259" s="3">
        <f t="shared" ref="J259" si="52">F259/1.05</f>
        <v>3657.9384761904762</v>
      </c>
      <c r="L259" s="1">
        <f t="shared" ref="L259:L275" si="53">839.1*B259-1101.987</f>
        <v>3846.1857</v>
      </c>
    </row>
    <row r="260" spans="1:12" x14ac:dyDescent="0.2">
      <c r="A260" s="2">
        <v>44931</v>
      </c>
      <c r="B260" s="13">
        <f t="shared" si="47"/>
        <v>5.8849999999999998</v>
      </c>
      <c r="C260" s="13">
        <f t="shared" si="48"/>
        <v>3808.09</v>
      </c>
      <c r="D260" s="11">
        <f>8507-380-2242</f>
        <v>5885</v>
      </c>
      <c r="E260" s="1">
        <v>3808.09</v>
      </c>
      <c r="F260" s="4">
        <f t="shared" si="49"/>
        <v>3830.6570000000002</v>
      </c>
      <c r="G260" s="4">
        <f t="shared" ref="G260:G262" si="54">E260-F260</f>
        <v>-22.567000000000007</v>
      </c>
      <c r="H260" s="10">
        <f t="shared" si="40"/>
        <v>-0.58911565300678204</v>
      </c>
      <c r="I260" s="3">
        <f t="shared" ref="I260:I262" si="55">F260*1.05</f>
        <v>4022.1898500000002</v>
      </c>
      <c r="J260" s="3">
        <f t="shared" ref="J260:J262" si="56">F260/1.05</f>
        <v>3648.2447619047621</v>
      </c>
      <c r="L260" s="1">
        <f t="shared" si="53"/>
        <v>3836.1165000000001</v>
      </c>
    </row>
    <row r="261" spans="1:12" x14ac:dyDescent="0.2">
      <c r="A261" s="2">
        <v>44932</v>
      </c>
      <c r="B261" s="13">
        <f t="shared" si="47"/>
        <v>5.923</v>
      </c>
      <c r="C261" s="13">
        <f t="shared" si="48"/>
        <v>3895.07</v>
      </c>
      <c r="D261" s="11">
        <f>8507-376-2208</f>
        <v>5923</v>
      </c>
      <c r="E261" s="1">
        <v>3895.07</v>
      </c>
      <c r="F261" s="4">
        <f t="shared" si="49"/>
        <v>3862.8885999999993</v>
      </c>
      <c r="G261" s="4">
        <f t="shared" si="54"/>
        <v>32.181400000000849</v>
      </c>
      <c r="H261" s="9">
        <f t="shared" si="40"/>
        <v>0.8330915885071305</v>
      </c>
      <c r="I261" s="3">
        <f t="shared" si="55"/>
        <v>4056.0330299999996</v>
      </c>
      <c r="J261" s="3">
        <f t="shared" si="56"/>
        <v>3678.941523809523</v>
      </c>
      <c r="L261" s="1">
        <f t="shared" si="53"/>
        <v>3868.0023000000001</v>
      </c>
    </row>
    <row r="262" spans="1:12" x14ac:dyDescent="0.2">
      <c r="A262" s="2">
        <v>44935</v>
      </c>
      <c r="B262" s="13">
        <f t="shared" si="47"/>
        <v>5.9320000000000004</v>
      </c>
      <c r="C262" s="13">
        <f t="shared" si="48"/>
        <v>3892.1</v>
      </c>
      <c r="D262" s="11">
        <f>8507-376-2199</f>
        <v>5932</v>
      </c>
      <c r="E262" s="4">
        <v>3892.1</v>
      </c>
      <c r="F262" s="4">
        <f t="shared" si="49"/>
        <v>3870.5223999999998</v>
      </c>
      <c r="G262" s="4">
        <f t="shared" si="54"/>
        <v>21.577600000000075</v>
      </c>
      <c r="H262" s="9">
        <f t="shared" si="40"/>
        <v>0.55748547017839445</v>
      </c>
      <c r="I262" s="3">
        <f t="shared" si="55"/>
        <v>4064.0485199999998</v>
      </c>
      <c r="J262" s="3">
        <f t="shared" si="56"/>
        <v>3686.2118095238093</v>
      </c>
      <c r="L262" s="1">
        <f t="shared" si="53"/>
        <v>3875.5542000000005</v>
      </c>
    </row>
    <row r="263" spans="1:12" x14ac:dyDescent="0.2">
      <c r="A263" s="2">
        <v>44936</v>
      </c>
      <c r="B263" s="13">
        <f t="shared" si="47"/>
        <v>5.9459999999999997</v>
      </c>
      <c r="C263" s="13">
        <f t="shared" si="48"/>
        <v>3919.83</v>
      </c>
      <c r="D263" s="11">
        <f>8507-368-2193</f>
        <v>5946</v>
      </c>
      <c r="E263" s="1">
        <v>3919.83</v>
      </c>
      <c r="F263" s="4">
        <f t="shared" si="49"/>
        <v>3882.3971999999994</v>
      </c>
      <c r="G263" s="4">
        <f t="shared" ref="G263" si="57">E263-F263</f>
        <v>37.432800000000498</v>
      </c>
      <c r="H263" s="9">
        <f t="shared" si="40"/>
        <v>0.9641671903122252</v>
      </c>
      <c r="I263" s="3">
        <f t="shared" ref="I263:I264" si="58">F263*1.05</f>
        <v>4076.5170599999997</v>
      </c>
      <c r="J263" s="3">
        <f t="shared" ref="J263:J264" si="59">F263/1.05</f>
        <v>3697.521142857142</v>
      </c>
      <c r="L263" s="1">
        <f t="shared" si="53"/>
        <v>3887.3015999999998</v>
      </c>
    </row>
    <row r="264" spans="1:12" x14ac:dyDescent="0.2">
      <c r="A264" s="2">
        <v>44937</v>
      </c>
      <c r="B264" s="13">
        <f t="shared" si="47"/>
        <v>5.9619999999999997</v>
      </c>
      <c r="C264" s="13">
        <f t="shared" si="48"/>
        <v>3969.6</v>
      </c>
      <c r="D264" s="11">
        <f>8507-346-2199</f>
        <v>5962</v>
      </c>
      <c r="E264" s="4">
        <v>3969.6</v>
      </c>
      <c r="F264" s="4">
        <f t="shared" si="49"/>
        <v>3895.9683999999997</v>
      </c>
      <c r="G264" s="4">
        <f t="shared" ref="G264" si="60">E264-F264</f>
        <v>73.631600000000162</v>
      </c>
      <c r="H264" s="9">
        <f t="shared" si="40"/>
        <v>1.8899434605270455</v>
      </c>
      <c r="I264" s="3">
        <f t="shared" si="58"/>
        <v>4090.7668199999998</v>
      </c>
      <c r="J264" s="3">
        <f t="shared" si="59"/>
        <v>3710.446095238095</v>
      </c>
      <c r="L264" s="1">
        <f t="shared" si="53"/>
        <v>3900.7272000000003</v>
      </c>
    </row>
    <row r="265" spans="1:12" x14ac:dyDescent="0.2">
      <c r="A265" s="2">
        <v>44938</v>
      </c>
      <c r="B265" s="13">
        <f t="shared" si="47"/>
        <v>5.9939999999999998</v>
      </c>
      <c r="C265" s="13">
        <f t="shared" si="48"/>
        <v>3983.16</v>
      </c>
      <c r="D265" s="11">
        <f>8507-310-2203</f>
        <v>5994</v>
      </c>
      <c r="E265" s="1">
        <v>3983.16</v>
      </c>
      <c r="F265" s="4">
        <f t="shared" si="49"/>
        <v>3923.1107999999995</v>
      </c>
      <c r="G265" s="4">
        <f t="shared" ref="G265" si="61">E265-F265</f>
        <v>60.049200000000383</v>
      </c>
      <c r="H265" s="9">
        <f t="shared" si="40"/>
        <v>1.5306526647169993</v>
      </c>
      <c r="I265" s="3">
        <f t="shared" ref="I265" si="62">F265*1.05</f>
        <v>4119.2663399999992</v>
      </c>
      <c r="J265" s="3">
        <f t="shared" ref="J265" si="63">F265/1.05</f>
        <v>3736.2959999999994</v>
      </c>
      <c r="L265" s="1">
        <f t="shared" si="53"/>
        <v>3927.5783999999994</v>
      </c>
    </row>
    <row r="266" spans="1:12" x14ac:dyDescent="0.2">
      <c r="A266" s="2">
        <v>44939</v>
      </c>
      <c r="B266" s="13">
        <f t="shared" si="47"/>
        <v>6.0049999999999999</v>
      </c>
      <c r="C266" s="13">
        <f t="shared" si="48"/>
        <v>3999.08</v>
      </c>
      <c r="D266" s="11">
        <f>8507-322-2180</f>
        <v>6005</v>
      </c>
      <c r="E266" s="1">
        <v>3999.08</v>
      </c>
      <c r="F266" s="4">
        <f t="shared" si="49"/>
        <v>3932.4409999999998</v>
      </c>
      <c r="G266" s="4">
        <f t="shared" ref="G266:G269" si="64">E266-F266</f>
        <v>66.639000000000124</v>
      </c>
      <c r="H266" s="9">
        <f t="shared" si="40"/>
        <v>1.6945963079929267</v>
      </c>
      <c r="I266" s="3">
        <f t="shared" ref="I266:I271" si="65">F266*1.05</f>
        <v>4129.0630499999997</v>
      </c>
      <c r="J266" s="3">
        <f t="shared" ref="J266:J271" si="66">F266/1.05</f>
        <v>3745.1819047619042</v>
      </c>
      <c r="L266" s="1">
        <f t="shared" si="53"/>
        <v>3936.8085000000001</v>
      </c>
    </row>
    <row r="267" spans="1:12" x14ac:dyDescent="0.2">
      <c r="A267" s="2">
        <v>44943</v>
      </c>
      <c r="B267" s="13">
        <f t="shared" si="47"/>
        <v>6.0149999999999997</v>
      </c>
      <c r="C267" s="13">
        <f t="shared" si="48"/>
        <v>3990.98</v>
      </c>
      <c r="D267" s="11">
        <f>8507-399-2093</f>
        <v>6015</v>
      </c>
      <c r="E267" s="1">
        <v>3990.98</v>
      </c>
      <c r="F267" s="4">
        <f t="shared" si="49"/>
        <v>3940.9229999999998</v>
      </c>
      <c r="G267" s="4">
        <f t="shared" si="64"/>
        <v>50.057000000000244</v>
      </c>
      <c r="H267" s="9">
        <f t="shared" si="40"/>
        <v>1.2701846750114185</v>
      </c>
      <c r="I267" s="3">
        <f t="shared" si="65"/>
        <v>4137.9691499999999</v>
      </c>
      <c r="J267" s="3">
        <f t="shared" si="66"/>
        <v>3753.2599999999998</v>
      </c>
      <c r="L267" s="1">
        <f t="shared" si="53"/>
        <v>3945.1994999999997</v>
      </c>
    </row>
    <row r="268" spans="1:12" x14ac:dyDescent="0.2">
      <c r="A268" s="2">
        <v>44944</v>
      </c>
      <c r="B268" s="13">
        <f t="shared" si="47"/>
        <v>5.9790000000000001</v>
      </c>
      <c r="C268" s="13">
        <f t="shared" si="48"/>
        <v>3928.85</v>
      </c>
      <c r="D268" s="11">
        <f>8489-378-2132</f>
        <v>5979</v>
      </c>
      <c r="E268" s="1">
        <v>3928.85</v>
      </c>
      <c r="F268" s="4">
        <f t="shared" si="49"/>
        <v>3910.3877999999995</v>
      </c>
      <c r="G268" s="4">
        <f t="shared" si="64"/>
        <v>18.462200000000394</v>
      </c>
      <c r="H268" s="9">
        <f t="shared" si="40"/>
        <v>0.47213220131262673</v>
      </c>
      <c r="I268" s="3">
        <f t="shared" si="65"/>
        <v>4105.9071899999999</v>
      </c>
      <c r="J268" s="3">
        <f t="shared" si="66"/>
        <v>3724.1788571428565</v>
      </c>
      <c r="L268" s="1">
        <f t="shared" si="53"/>
        <v>3914.9919</v>
      </c>
    </row>
    <row r="269" spans="1:12" x14ac:dyDescent="0.2">
      <c r="A269" s="2">
        <v>44945</v>
      </c>
      <c r="B269" s="13">
        <f t="shared" si="47"/>
        <v>5.923</v>
      </c>
      <c r="C269" s="13">
        <f t="shared" si="48"/>
        <v>3898.86</v>
      </c>
      <c r="D269" s="11">
        <f>8489-456-2110</f>
        <v>5923</v>
      </c>
      <c r="E269" s="1">
        <v>3898.86</v>
      </c>
      <c r="F269" s="4">
        <f t="shared" si="49"/>
        <v>3862.8885999999993</v>
      </c>
      <c r="G269" s="4">
        <f t="shared" si="64"/>
        <v>35.971400000000813</v>
      </c>
      <c r="H269" s="9">
        <f t="shared" si="40"/>
        <v>0.93120469484936275</v>
      </c>
      <c r="I269" s="3">
        <f t="shared" si="65"/>
        <v>4056.0330299999996</v>
      </c>
      <c r="J269" s="3">
        <f t="shared" si="66"/>
        <v>3678.941523809523</v>
      </c>
      <c r="L269" s="1">
        <f t="shared" si="53"/>
        <v>3868.0023000000001</v>
      </c>
    </row>
    <row r="270" spans="1:12" x14ac:dyDescent="0.2">
      <c r="A270" s="2">
        <v>44946</v>
      </c>
      <c r="B270" s="13">
        <f t="shared" si="47"/>
        <v>5.9429999999999996</v>
      </c>
      <c r="C270" s="13">
        <f t="shared" si="48"/>
        <v>3972.6</v>
      </c>
      <c r="D270" s="11">
        <f>8489-455-2091</f>
        <v>5943</v>
      </c>
      <c r="E270" s="4">
        <v>3972.6</v>
      </c>
      <c r="F270" s="4">
        <f t="shared" si="49"/>
        <v>3879.8526000000002</v>
      </c>
      <c r="G270" s="4">
        <f t="shared" ref="G270" si="67">E270-F270</f>
        <v>92.747399999999743</v>
      </c>
      <c r="H270" s="9">
        <f t="shared" ref="H270:H275" si="68">100*G270/F270</f>
        <v>2.390487721105687</v>
      </c>
      <c r="I270" s="3">
        <f t="shared" si="65"/>
        <v>4073.8452300000004</v>
      </c>
      <c r="J270" s="3">
        <f t="shared" si="66"/>
        <v>3695.0977142857141</v>
      </c>
      <c r="L270" s="1">
        <f t="shared" si="53"/>
        <v>3884.7842999999993</v>
      </c>
    </row>
    <row r="271" spans="1:12" x14ac:dyDescent="0.2">
      <c r="A271" s="2">
        <v>44949</v>
      </c>
      <c r="B271" s="13">
        <f t="shared" si="47"/>
        <v>5.883</v>
      </c>
      <c r="C271" s="13">
        <f t="shared" si="48"/>
        <v>4019.82</v>
      </c>
      <c r="D271" s="11">
        <f>8489-471-2135</f>
        <v>5883</v>
      </c>
      <c r="E271" s="1">
        <v>4019.82</v>
      </c>
      <c r="F271" s="4">
        <f t="shared" si="49"/>
        <v>3828.9605999999994</v>
      </c>
      <c r="G271" s="4">
        <f t="shared" ref="G271" si="69">E271-F271</f>
        <v>190.85940000000073</v>
      </c>
      <c r="H271" s="7">
        <f t="shared" si="68"/>
        <v>4.984626898485212</v>
      </c>
      <c r="I271" s="3">
        <f t="shared" si="65"/>
        <v>4020.4086299999994</v>
      </c>
      <c r="J271" s="3">
        <f t="shared" si="66"/>
        <v>3646.6291428571421</v>
      </c>
      <c r="L271" s="1">
        <f t="shared" si="53"/>
        <v>3834.4382999999998</v>
      </c>
    </row>
    <row r="272" spans="1:12" x14ac:dyDescent="0.2">
      <c r="A272" s="2">
        <v>44950</v>
      </c>
      <c r="B272" s="13">
        <f t="shared" si="47"/>
        <v>5.8620000000000001</v>
      </c>
      <c r="C272" s="13">
        <f t="shared" si="48"/>
        <v>4016.94</v>
      </c>
      <c r="D272" s="11">
        <f>8489-579-2048</f>
        <v>5862</v>
      </c>
      <c r="E272" s="1">
        <v>4016.94</v>
      </c>
      <c r="F272" s="4">
        <f t="shared" si="49"/>
        <v>3811.1484</v>
      </c>
      <c r="G272" s="4">
        <f t="shared" ref="G272" si="70">E272-F272</f>
        <v>205.79160000000002</v>
      </c>
      <c r="H272" s="7">
        <f t="shared" si="68"/>
        <v>5.3997267595247678</v>
      </c>
      <c r="I272" s="3">
        <f t="shared" ref="I272" si="71">F272*1.05</f>
        <v>4001.7058200000001</v>
      </c>
      <c r="J272" s="3">
        <f t="shared" ref="J272" si="72">F272/1.05</f>
        <v>3629.6651428571427</v>
      </c>
      <c r="L272" s="1">
        <f t="shared" si="53"/>
        <v>3816.8172000000004</v>
      </c>
    </row>
    <row r="273" spans="1:12" x14ac:dyDescent="0.2">
      <c r="A273" s="2">
        <v>44951</v>
      </c>
      <c r="B273" s="13">
        <f t="shared" si="47"/>
        <v>5.8659999999999997</v>
      </c>
      <c r="C273" s="13">
        <f t="shared" si="48"/>
        <v>4016.21</v>
      </c>
      <c r="D273" s="11">
        <f>8471-573-2032</f>
        <v>5866</v>
      </c>
      <c r="E273" s="1">
        <v>4016.21</v>
      </c>
      <c r="F273" s="4">
        <f t="shared" ref="F273" si="73">0.8482*D273-1161</f>
        <v>3814.5411999999997</v>
      </c>
      <c r="G273" s="4">
        <f t="shared" ref="G273" si="74">E273-F273</f>
        <v>201.66880000000037</v>
      </c>
      <c r="H273" s="7">
        <f t="shared" si="68"/>
        <v>5.2868428842766306</v>
      </c>
      <c r="I273" s="3">
        <f t="shared" ref="I273" si="75">F273*1.05</f>
        <v>4005.2682599999998</v>
      </c>
      <c r="J273" s="3">
        <f t="shared" ref="J273" si="76">F273/1.05</f>
        <v>3632.8963809523807</v>
      </c>
      <c r="L273" s="1">
        <f t="shared" si="53"/>
        <v>3820.1736000000001</v>
      </c>
    </row>
    <row r="274" spans="1:12" x14ac:dyDescent="0.2">
      <c r="A274" s="2">
        <v>44952</v>
      </c>
      <c r="B274" s="13">
        <f t="shared" si="47"/>
        <v>5.8979999999999997</v>
      </c>
      <c r="C274" s="13">
        <f t="shared" si="48"/>
        <v>4060.32</v>
      </c>
      <c r="D274" s="11">
        <f>8471-569-2004</f>
        <v>5898</v>
      </c>
      <c r="E274" s="1">
        <v>4060.32</v>
      </c>
      <c r="F274" s="4">
        <f t="shared" ref="F274" si="77">0.8482*D274-1161</f>
        <v>3841.6835999999994</v>
      </c>
      <c r="G274" s="4">
        <f t="shared" ref="G274" si="78">E274-F274</f>
        <v>218.63640000000078</v>
      </c>
      <c r="H274" s="7">
        <f t="shared" si="68"/>
        <v>5.6911610315852359</v>
      </c>
      <c r="I274" s="3">
        <f t="shared" ref="I274" si="79">F274*1.05</f>
        <v>4033.7677799999997</v>
      </c>
      <c r="J274" s="3">
        <f t="shared" ref="J274" si="80">F274/1.05</f>
        <v>3658.746285714285</v>
      </c>
      <c r="L274" s="1">
        <f t="shared" si="53"/>
        <v>3847.0248000000001</v>
      </c>
    </row>
    <row r="275" spans="1:12" x14ac:dyDescent="0.2">
      <c r="A275" s="2">
        <v>44953</v>
      </c>
      <c r="B275" s="13">
        <f t="shared" si="47"/>
        <v>5.8979999999999997</v>
      </c>
      <c r="C275" s="13">
        <f t="shared" si="48"/>
        <v>4070.49</v>
      </c>
      <c r="D275" s="11">
        <f>8471-569-2004</f>
        <v>5898</v>
      </c>
      <c r="E275" s="4">
        <v>4070.49</v>
      </c>
      <c r="F275" s="4">
        <f t="shared" ref="F275" si="81">0.8482*D275-1161</f>
        <v>3841.6835999999994</v>
      </c>
      <c r="G275" s="4">
        <f t="shared" ref="G275" si="82">E275-F275</f>
        <v>228.80640000000039</v>
      </c>
      <c r="H275" s="7">
        <f t="shared" si="68"/>
        <v>5.9558887150415103</v>
      </c>
      <c r="I275" s="3">
        <f t="shared" ref="I275" si="83">F275*1.05</f>
        <v>4033.7677799999997</v>
      </c>
      <c r="J275" s="3">
        <f t="shared" ref="J275" si="84">F275/1.05</f>
        <v>3658.746285714285</v>
      </c>
      <c r="L275" s="1">
        <f t="shared" si="53"/>
        <v>3847.0248000000001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F02-BAFC-4F35-A443-B56DEA089D6C}">
  <dimension ref="A1:L257"/>
  <sheetViews>
    <sheetView topLeftCell="A145" workbookViewId="0">
      <selection activeCell="A158" sqref="A158:XFD165"/>
    </sheetView>
  </sheetViews>
  <sheetFormatPr baseColWidth="10" defaultColWidth="10.83203125" defaultRowHeight="16" x14ac:dyDescent="0.2"/>
  <cols>
    <col min="1" max="3" width="12" style="1" customWidth="1"/>
    <col min="4" max="4" width="22.33203125" style="1" customWidth="1"/>
    <col min="5" max="5" width="13.33203125" style="4" bestFit="1" customWidth="1"/>
    <col min="6" max="6" width="14.6640625" style="1" customWidth="1"/>
    <col min="7" max="16384" width="10.83203125" style="1"/>
  </cols>
  <sheetData>
    <row r="1" spans="1:7" x14ac:dyDescent="0.2">
      <c r="B1" s="1" t="s">
        <v>1</v>
      </c>
      <c r="C1" s="1" t="s">
        <v>2</v>
      </c>
      <c r="D1" s="1" t="s">
        <v>0</v>
      </c>
      <c r="E1" s="4" t="s">
        <v>3</v>
      </c>
      <c r="F1" s="1" t="s">
        <v>4</v>
      </c>
    </row>
    <row r="2" spans="1:7" x14ac:dyDescent="0.2">
      <c r="A2" s="2">
        <v>44922</v>
      </c>
      <c r="B2" s="11">
        <v>7026.48</v>
      </c>
      <c r="F2" s="4"/>
    </row>
    <row r="3" spans="1:7" x14ac:dyDescent="0.2">
      <c r="A3" s="2">
        <v>44923</v>
      </c>
      <c r="B3" s="11">
        <v>6850.62</v>
      </c>
      <c r="F3" s="4"/>
    </row>
    <row r="4" spans="1:7" x14ac:dyDescent="0.2">
      <c r="A4" s="2">
        <v>44924</v>
      </c>
      <c r="B4" s="11">
        <v>6846.75</v>
      </c>
      <c r="F4" s="4"/>
    </row>
    <row r="5" spans="1:7" x14ac:dyDescent="0.2">
      <c r="A5" s="2">
        <v>44925</v>
      </c>
      <c r="B5" s="11">
        <v>6846.7</v>
      </c>
      <c r="F5" s="4"/>
    </row>
    <row r="6" spans="1:7" x14ac:dyDescent="0.2">
      <c r="A6" s="2">
        <v>44926</v>
      </c>
      <c r="B6" s="11">
        <v>6777</v>
      </c>
      <c r="F6" s="4"/>
    </row>
    <row r="7" spans="1:7" x14ac:dyDescent="0.2">
      <c r="A7" s="2">
        <v>44564</v>
      </c>
      <c r="B7" s="11">
        <v>6773.5</v>
      </c>
      <c r="F7" s="4"/>
    </row>
    <row r="8" spans="1:7" x14ac:dyDescent="0.2">
      <c r="A8" s="2">
        <v>44565</v>
      </c>
      <c r="B8" s="11">
        <v>6771.83</v>
      </c>
      <c r="C8" s="4"/>
      <c r="D8" s="1">
        <v>8.77</v>
      </c>
      <c r="F8" s="4"/>
    </row>
    <row r="9" spans="1:7" x14ac:dyDescent="0.2">
      <c r="A9" s="2">
        <v>44566</v>
      </c>
      <c r="B9" s="11">
        <v>6895.5</v>
      </c>
      <c r="C9" s="4"/>
      <c r="F9" s="4"/>
    </row>
    <row r="10" spans="1:7" x14ac:dyDescent="0.2">
      <c r="A10" s="2">
        <v>44567</v>
      </c>
      <c r="B10" s="11">
        <v>6820.41</v>
      </c>
      <c r="C10" s="4"/>
      <c r="F10" s="4"/>
      <c r="G10"/>
    </row>
    <row r="11" spans="1:7" x14ac:dyDescent="0.2">
      <c r="A11" s="2">
        <v>44568</v>
      </c>
      <c r="B11" s="11">
        <v>6795.06</v>
      </c>
      <c r="C11" s="4"/>
      <c r="F11" s="4"/>
    </row>
    <row r="12" spans="1:7" x14ac:dyDescent="0.2">
      <c r="A12" s="2">
        <v>44571</v>
      </c>
      <c r="B12" s="11">
        <v>6768.67</v>
      </c>
      <c r="C12" s="4">
        <v>4670.28</v>
      </c>
      <c r="E12" s="4">
        <f>0.79*B2-843.59</f>
        <v>4707.3292000000001</v>
      </c>
      <c r="F12" s="4">
        <f>C12-E12</f>
        <v>-37.049200000000383</v>
      </c>
      <c r="G12" s="10">
        <f>100*F12/E12</f>
        <v>-0.78705351646110455</v>
      </c>
    </row>
    <row r="13" spans="1:7" x14ac:dyDescent="0.2">
      <c r="A13" s="2">
        <v>44572</v>
      </c>
      <c r="B13" s="11">
        <v>6768.86</v>
      </c>
      <c r="C13" s="4">
        <v>4705</v>
      </c>
      <c r="D13" s="1">
        <v>8.7899999999999991</v>
      </c>
      <c r="E13" s="4">
        <f t="shared" ref="E13:E76" si="0">0.79*B3-843.59</f>
        <v>4568.3998000000001</v>
      </c>
      <c r="F13" s="4">
        <f t="shared" ref="F13:F120" si="1">C13-E13</f>
        <v>136.60019999999986</v>
      </c>
      <c r="G13" s="9">
        <f t="shared" ref="G13:G76" si="2">100*F13/E13</f>
        <v>2.9901104539930996</v>
      </c>
    </row>
    <row r="14" spans="1:7" x14ac:dyDescent="0.2">
      <c r="A14" s="2">
        <v>44573</v>
      </c>
      <c r="B14" s="11">
        <v>6743.95</v>
      </c>
      <c r="C14" s="4">
        <v>4726.3599999999997</v>
      </c>
      <c r="E14" s="4">
        <f t="shared" si="0"/>
        <v>4565.3424999999997</v>
      </c>
      <c r="F14" s="4">
        <f t="shared" si="1"/>
        <v>161.01749999999993</v>
      </c>
      <c r="G14" s="9">
        <f t="shared" si="2"/>
        <v>3.5269533446833385</v>
      </c>
    </row>
    <row r="15" spans="1:7" x14ac:dyDescent="0.2">
      <c r="A15" s="2">
        <v>44574</v>
      </c>
      <c r="B15" s="11">
        <v>6661.86</v>
      </c>
      <c r="C15" s="4">
        <v>4659.0200000000004</v>
      </c>
      <c r="E15" s="4">
        <f t="shared" si="0"/>
        <v>4565.3029999999999</v>
      </c>
      <c r="F15" s="4">
        <f t="shared" si="1"/>
        <v>93.717000000000553</v>
      </c>
      <c r="G15" s="9">
        <f t="shared" si="2"/>
        <v>2.0528100763520087</v>
      </c>
    </row>
    <row r="16" spans="1:7" x14ac:dyDescent="0.2">
      <c r="A16" s="2">
        <v>44575</v>
      </c>
      <c r="B16" s="11">
        <v>6748.26</v>
      </c>
      <c r="C16" s="4">
        <v>4662.84</v>
      </c>
      <c r="E16" s="4">
        <f t="shared" si="0"/>
        <v>4510.24</v>
      </c>
      <c r="F16" s="4">
        <f t="shared" si="1"/>
        <v>152.60000000000036</v>
      </c>
      <c r="G16" s="9">
        <f t="shared" si="2"/>
        <v>3.3834119692078555</v>
      </c>
    </row>
    <row r="17" spans="1:7" x14ac:dyDescent="0.2">
      <c r="A17" s="2">
        <v>44579</v>
      </c>
      <c r="B17" s="11">
        <v>6700</v>
      </c>
      <c r="C17" s="4">
        <v>4571.25</v>
      </c>
      <c r="D17" s="1">
        <v>8.8699999999999992</v>
      </c>
      <c r="E17" s="4">
        <f t="shared" si="0"/>
        <v>4507.4750000000004</v>
      </c>
      <c r="F17" s="4">
        <f t="shared" si="1"/>
        <v>63.774999999999636</v>
      </c>
      <c r="G17" s="9">
        <f t="shared" si="2"/>
        <v>1.4148719626841997</v>
      </c>
    </row>
    <row r="18" spans="1:7" x14ac:dyDescent="0.2">
      <c r="A18" s="2">
        <v>44580</v>
      </c>
      <c r="B18" s="11">
        <v>6624.66</v>
      </c>
      <c r="C18" s="4">
        <v>4532.7700000000004</v>
      </c>
      <c r="E18" s="4">
        <f t="shared" si="0"/>
        <v>4506.1557000000003</v>
      </c>
      <c r="F18" s="4">
        <f t="shared" si="1"/>
        <v>26.614300000000185</v>
      </c>
      <c r="G18" s="9">
        <f t="shared" si="2"/>
        <v>0.59062095879199605</v>
      </c>
    </row>
    <row r="19" spans="1:7" x14ac:dyDescent="0.2">
      <c r="A19" s="2">
        <v>44581</v>
      </c>
      <c r="B19" s="11">
        <v>6608.74</v>
      </c>
      <c r="C19" s="4">
        <v>4482.74</v>
      </c>
      <c r="E19" s="4">
        <f t="shared" si="0"/>
        <v>4603.8550000000005</v>
      </c>
      <c r="F19" s="4">
        <f t="shared" si="1"/>
        <v>-121.11500000000069</v>
      </c>
      <c r="G19" s="10">
        <f t="shared" si="2"/>
        <v>-2.6307301163916041</v>
      </c>
    </row>
    <row r="20" spans="1:7" x14ac:dyDescent="0.2">
      <c r="A20" s="2">
        <v>44582</v>
      </c>
      <c r="B20" s="11">
        <v>6560.59</v>
      </c>
      <c r="C20" s="4">
        <v>4397.95</v>
      </c>
      <c r="E20" s="4">
        <f t="shared" si="0"/>
        <v>4544.5339000000004</v>
      </c>
      <c r="F20" s="4">
        <f t="shared" si="1"/>
        <v>-146.58390000000054</v>
      </c>
      <c r="G20" s="10">
        <f t="shared" si="2"/>
        <v>-3.225499099038529</v>
      </c>
    </row>
    <row r="21" spans="1:7" x14ac:dyDescent="0.2">
      <c r="A21" s="2">
        <v>44585</v>
      </c>
      <c r="B21" s="11">
        <v>6654.9</v>
      </c>
      <c r="C21" s="4">
        <v>4410.1400000000003</v>
      </c>
      <c r="E21" s="4">
        <f t="shared" si="0"/>
        <v>4524.5074000000004</v>
      </c>
      <c r="F21" s="4">
        <f t="shared" si="1"/>
        <v>-114.36740000000009</v>
      </c>
      <c r="G21" s="10">
        <f t="shared" si="2"/>
        <v>-2.5277315271934371</v>
      </c>
    </row>
    <row r="22" spans="1:7" x14ac:dyDescent="0.2">
      <c r="A22" s="2">
        <v>44586</v>
      </c>
      <c r="B22" s="11">
        <v>6648.63</v>
      </c>
      <c r="C22" s="4">
        <v>4349</v>
      </c>
      <c r="D22" s="5">
        <v>8.8699999999999992</v>
      </c>
      <c r="E22" s="4">
        <f t="shared" si="0"/>
        <v>4503.6593000000003</v>
      </c>
      <c r="F22" s="4">
        <f t="shared" si="1"/>
        <v>-154.65930000000026</v>
      </c>
      <c r="G22" s="10">
        <f t="shared" si="2"/>
        <v>-3.4340808151273841</v>
      </c>
    </row>
    <row r="23" spans="1:7" x14ac:dyDescent="0.2">
      <c r="A23" s="2">
        <v>44587</v>
      </c>
      <c r="B23" s="11">
        <v>6600.52</v>
      </c>
      <c r="C23" s="4">
        <v>4349.92</v>
      </c>
      <c r="D23" s="5"/>
      <c r="E23" s="4">
        <f t="shared" si="0"/>
        <v>4503.8094000000001</v>
      </c>
      <c r="F23" s="4">
        <f t="shared" si="1"/>
        <v>-153.88940000000002</v>
      </c>
      <c r="G23" s="10">
        <f t="shared" si="2"/>
        <v>-3.416871948444355</v>
      </c>
    </row>
    <row r="24" spans="1:7" x14ac:dyDescent="0.2">
      <c r="A24" s="2">
        <v>44588</v>
      </c>
      <c r="B24" s="11">
        <v>6636.97</v>
      </c>
      <c r="C24" s="4">
        <v>4326.5</v>
      </c>
      <c r="D24" s="5"/>
      <c r="E24" s="4">
        <f t="shared" si="0"/>
        <v>4484.1305000000002</v>
      </c>
      <c r="F24" s="4">
        <f t="shared" si="1"/>
        <v>-157.63050000000021</v>
      </c>
      <c r="G24" s="10">
        <f t="shared" si="2"/>
        <v>-3.5152968897760717</v>
      </c>
    </row>
    <row r="25" spans="1:7" x14ac:dyDescent="0.2">
      <c r="A25" s="2">
        <v>44589</v>
      </c>
      <c r="B25" s="11">
        <v>6603.87</v>
      </c>
      <c r="C25" s="4">
        <v>4431.8599999999997</v>
      </c>
      <c r="D25" s="5"/>
      <c r="E25" s="4">
        <f t="shared" si="0"/>
        <v>4419.2793999999994</v>
      </c>
      <c r="F25" s="4">
        <f t="shared" si="1"/>
        <v>12.580600000000231</v>
      </c>
      <c r="G25" s="9">
        <f t="shared" si="2"/>
        <v>0.28467537037826196</v>
      </c>
    </row>
    <row r="26" spans="1:7" x14ac:dyDescent="0.2">
      <c r="A26" s="2">
        <v>44592</v>
      </c>
      <c r="B26" s="11">
        <v>6563.3</v>
      </c>
      <c r="C26" s="4">
        <v>4515.54</v>
      </c>
      <c r="D26" s="5"/>
      <c r="E26" s="4">
        <f t="shared" si="0"/>
        <v>4487.5354000000007</v>
      </c>
      <c r="F26" s="4">
        <f t="shared" si="1"/>
        <v>28.0045999999993</v>
      </c>
      <c r="G26" s="9">
        <f t="shared" si="2"/>
        <v>0.6240530158268901</v>
      </c>
    </row>
    <row r="27" spans="1:7" x14ac:dyDescent="0.2">
      <c r="A27" s="2">
        <v>44593</v>
      </c>
      <c r="B27" s="11">
        <v>6533.53</v>
      </c>
      <c r="C27" s="4">
        <v>4535</v>
      </c>
      <c r="D27" s="1">
        <v>8.8699999999999992</v>
      </c>
      <c r="E27" s="4">
        <f t="shared" si="0"/>
        <v>4449.41</v>
      </c>
      <c r="F27" s="4">
        <f>C27-E27</f>
        <v>85.590000000000146</v>
      </c>
      <c r="G27" s="9">
        <f t="shared" si="2"/>
        <v>1.9236258290425057</v>
      </c>
    </row>
    <row r="28" spans="1:7" x14ac:dyDescent="0.2">
      <c r="A28" s="2">
        <v>44594</v>
      </c>
      <c r="B28" s="11">
        <v>6537.61</v>
      </c>
      <c r="C28" s="4">
        <v>4589.37</v>
      </c>
      <c r="E28" s="4">
        <f t="shared" si="0"/>
        <v>4389.8913999999995</v>
      </c>
      <c r="F28" s="4">
        <f t="shared" si="1"/>
        <v>199.47860000000037</v>
      </c>
      <c r="G28" s="9">
        <f t="shared" si="2"/>
        <v>4.5440440736187773</v>
      </c>
    </row>
    <row r="29" spans="1:7" x14ac:dyDescent="0.2">
      <c r="A29" s="2">
        <v>44595</v>
      </c>
      <c r="B29" s="11">
        <v>6522.55</v>
      </c>
      <c r="C29" s="4">
        <v>4477.43</v>
      </c>
      <c r="E29" s="4">
        <f t="shared" si="0"/>
        <v>4377.3145999999997</v>
      </c>
      <c r="F29" s="4">
        <f t="shared" si="1"/>
        <v>100.11540000000059</v>
      </c>
      <c r="G29" s="9">
        <f t="shared" si="2"/>
        <v>2.287141984265892</v>
      </c>
    </row>
    <row r="30" spans="1:7" x14ac:dyDescent="0.2">
      <c r="A30" s="2">
        <v>44596</v>
      </c>
      <c r="B30" s="11">
        <v>6545.6</v>
      </c>
      <c r="C30" s="4">
        <v>4500.54</v>
      </c>
      <c r="E30" s="4">
        <f t="shared" si="0"/>
        <v>4339.2761</v>
      </c>
      <c r="F30" s="4">
        <f t="shared" si="1"/>
        <v>161.26389999999992</v>
      </c>
      <c r="G30" s="9">
        <f t="shared" si="2"/>
        <v>3.7163779460818342</v>
      </c>
    </row>
    <row r="31" spans="1:7" x14ac:dyDescent="0.2">
      <c r="A31" s="2">
        <v>44599</v>
      </c>
      <c r="B31" s="11">
        <v>6511.28</v>
      </c>
      <c r="C31" s="4">
        <v>4483.88</v>
      </c>
      <c r="E31" s="4">
        <f t="shared" si="0"/>
        <v>4413.7809999999999</v>
      </c>
      <c r="F31" s="4">
        <f t="shared" si="1"/>
        <v>70.09900000000016</v>
      </c>
      <c r="G31" s="9">
        <f t="shared" si="2"/>
        <v>1.5881848238505754</v>
      </c>
    </row>
    <row r="32" spans="1:7" x14ac:dyDescent="0.2">
      <c r="A32" s="2">
        <v>44600</v>
      </c>
      <c r="B32" s="11">
        <v>6506.89</v>
      </c>
      <c r="C32" s="4">
        <v>4512.5</v>
      </c>
      <c r="D32" s="1">
        <v>8.8800000000000008</v>
      </c>
      <c r="E32" s="4">
        <f t="shared" si="0"/>
        <v>4408.8276999999998</v>
      </c>
      <c r="F32" s="4">
        <f>C32-E32</f>
        <v>103.67230000000018</v>
      </c>
      <c r="G32" s="9">
        <f t="shared" si="2"/>
        <v>2.3514708910035242</v>
      </c>
    </row>
    <row r="33" spans="1:7" x14ac:dyDescent="0.2">
      <c r="A33" s="2">
        <v>44601</v>
      </c>
      <c r="B33" s="11">
        <v>6521.65</v>
      </c>
      <c r="C33" s="4">
        <v>4587.1899999999996</v>
      </c>
      <c r="E33" s="4">
        <f t="shared" si="0"/>
        <v>4370.8208000000004</v>
      </c>
      <c r="F33" s="4">
        <f>C33-E33</f>
        <v>216.36919999999918</v>
      </c>
      <c r="G33" s="7">
        <f t="shared" si="2"/>
        <v>4.9503104771533799</v>
      </c>
    </row>
    <row r="34" spans="1:7" x14ac:dyDescent="0.2">
      <c r="A34" s="2">
        <v>44602</v>
      </c>
      <c r="B34" s="11">
        <v>6564.84</v>
      </c>
      <c r="C34" s="4">
        <v>4504.07</v>
      </c>
      <c r="E34" s="4">
        <f t="shared" si="0"/>
        <v>4399.6163000000006</v>
      </c>
      <c r="F34" s="4">
        <f>C34-E34</f>
        <v>104.45369999999912</v>
      </c>
      <c r="G34" s="9">
        <f t="shared" si="2"/>
        <v>2.3741547643597718</v>
      </c>
    </row>
    <row r="35" spans="1:7" x14ac:dyDescent="0.2">
      <c r="A35" s="2">
        <v>44603</v>
      </c>
      <c r="B35" s="11">
        <v>6570.18</v>
      </c>
      <c r="C35" s="4">
        <v>4418.6499999999996</v>
      </c>
      <c r="E35" s="4">
        <f t="shared" si="0"/>
        <v>4373.4673000000003</v>
      </c>
      <c r="F35" s="4">
        <f>C35-E35</f>
        <v>45.182699999999386</v>
      </c>
      <c r="G35" s="9">
        <f t="shared" si="2"/>
        <v>1.0331093592491107</v>
      </c>
    </row>
    <row r="36" spans="1:7" x14ac:dyDescent="0.2">
      <c r="A36" s="2">
        <v>44606</v>
      </c>
      <c r="B36" s="11">
        <v>6528.85</v>
      </c>
      <c r="C36" s="4">
        <v>4401.66</v>
      </c>
      <c r="E36" s="4">
        <f t="shared" si="0"/>
        <v>4341.4170000000004</v>
      </c>
      <c r="F36" s="4">
        <f>C36-E36</f>
        <v>60.242999999999483</v>
      </c>
      <c r="G36" s="9">
        <f t="shared" si="2"/>
        <v>1.3876344981373472</v>
      </c>
    </row>
    <row r="37" spans="1:7" x14ac:dyDescent="0.2">
      <c r="A37" s="2">
        <v>44607</v>
      </c>
      <c r="B37" s="11">
        <v>6528.85</v>
      </c>
      <c r="C37" s="4">
        <v>4464.5</v>
      </c>
      <c r="D37" s="1">
        <v>8.91</v>
      </c>
      <c r="E37" s="4">
        <f t="shared" si="0"/>
        <v>4317.8986999999997</v>
      </c>
      <c r="F37" s="4">
        <f t="shared" si="1"/>
        <v>146.60130000000026</v>
      </c>
      <c r="G37" s="9">
        <f t="shared" si="2"/>
        <v>3.3952000772968636</v>
      </c>
    </row>
    <row r="38" spans="1:7" x14ac:dyDescent="0.2">
      <c r="A38" s="2">
        <v>44608</v>
      </c>
      <c r="B38" s="11">
        <v>6548.3</v>
      </c>
      <c r="C38" s="4">
        <v>4475.0200000000004</v>
      </c>
      <c r="E38" s="4">
        <f t="shared" si="0"/>
        <v>4321.1219000000001</v>
      </c>
      <c r="F38" s="4">
        <f t="shared" si="1"/>
        <v>153.89810000000034</v>
      </c>
      <c r="G38" s="9">
        <f t="shared" si="2"/>
        <v>3.5615310921915984</v>
      </c>
    </row>
    <row r="39" spans="1:7" x14ac:dyDescent="0.2">
      <c r="A39" s="2">
        <v>44609</v>
      </c>
      <c r="B39" s="11">
        <v>6554.57</v>
      </c>
      <c r="C39" s="4">
        <v>4380.26</v>
      </c>
      <c r="E39" s="4">
        <f t="shared" si="0"/>
        <v>4309.2245000000003</v>
      </c>
      <c r="F39" s="4">
        <f t="shared" si="1"/>
        <v>71.035499999999956</v>
      </c>
      <c r="G39" s="9">
        <f t="shared" si="2"/>
        <v>1.6484520590653828</v>
      </c>
    </row>
    <row r="40" spans="1:7" x14ac:dyDescent="0.2">
      <c r="A40" s="2">
        <v>44610</v>
      </c>
      <c r="B40" s="11">
        <v>6530.75</v>
      </c>
      <c r="C40" s="4">
        <v>4348.88</v>
      </c>
      <c r="E40" s="4">
        <f t="shared" si="0"/>
        <v>4327.4340000000002</v>
      </c>
      <c r="F40" s="4">
        <f t="shared" si="1"/>
        <v>21.445999999999913</v>
      </c>
      <c r="G40" s="9">
        <f t="shared" si="2"/>
        <v>0.49558237052257553</v>
      </c>
    </row>
    <row r="41" spans="1:7" x14ac:dyDescent="0.2">
      <c r="A41" s="2">
        <v>44614</v>
      </c>
      <c r="B41" s="11">
        <v>6552</v>
      </c>
      <c r="C41" s="4">
        <v>4304.7700000000004</v>
      </c>
      <c r="D41" s="5">
        <v>8.89</v>
      </c>
      <c r="E41" s="4">
        <f t="shared" si="0"/>
        <v>4300.3212000000003</v>
      </c>
      <c r="F41" s="4">
        <f t="shared" si="1"/>
        <v>4.4488000000001193</v>
      </c>
      <c r="G41" s="9">
        <f t="shared" si="2"/>
        <v>0.10345273743738302</v>
      </c>
    </row>
    <row r="42" spans="1:7" x14ac:dyDescent="0.2">
      <c r="A42" s="2">
        <v>44615</v>
      </c>
      <c r="B42" s="11">
        <v>6494.1</v>
      </c>
      <c r="C42" s="4">
        <v>4225.49</v>
      </c>
      <c r="D42" s="5"/>
      <c r="E42" s="4">
        <f t="shared" si="0"/>
        <v>4296.8531000000003</v>
      </c>
      <c r="F42" s="4">
        <f t="shared" si="1"/>
        <v>-71.363100000000486</v>
      </c>
      <c r="G42" s="10">
        <f t="shared" si="2"/>
        <v>-1.6608224283953408</v>
      </c>
    </row>
    <row r="43" spans="1:7" x14ac:dyDescent="0.2">
      <c r="A43" s="2">
        <v>44616</v>
      </c>
      <c r="B43" s="11">
        <v>6602.92</v>
      </c>
      <c r="C43" s="4">
        <v>4288.6899999999996</v>
      </c>
      <c r="D43" s="5"/>
      <c r="E43" s="4">
        <f t="shared" si="0"/>
        <v>4308.5135</v>
      </c>
      <c r="F43" s="4">
        <f t="shared" si="1"/>
        <v>-19.823500000000422</v>
      </c>
      <c r="G43" s="10">
        <f t="shared" si="2"/>
        <v>-0.46010068205659382</v>
      </c>
    </row>
    <row r="44" spans="1:7" x14ac:dyDescent="0.2">
      <c r="A44" s="2">
        <v>44617</v>
      </c>
      <c r="B44" s="11">
        <v>6684.44</v>
      </c>
      <c r="C44" s="4">
        <v>4384.6400000000003</v>
      </c>
      <c r="D44" s="5"/>
      <c r="E44" s="4">
        <f t="shared" si="0"/>
        <v>4342.6336000000001</v>
      </c>
      <c r="F44" s="4">
        <f t="shared" si="1"/>
        <v>42.006400000000212</v>
      </c>
      <c r="G44" s="9">
        <f t="shared" si="2"/>
        <v>0.96730242219836859</v>
      </c>
    </row>
    <row r="45" spans="1:7" x14ac:dyDescent="0.2">
      <c r="A45" s="2">
        <v>44620</v>
      </c>
      <c r="B45" s="11">
        <v>6670.89</v>
      </c>
      <c r="C45" s="4">
        <v>4373.95</v>
      </c>
      <c r="D45" s="5"/>
      <c r="E45" s="4">
        <f t="shared" si="0"/>
        <v>4346.8522000000003</v>
      </c>
      <c r="F45" s="4">
        <f t="shared" si="1"/>
        <v>27.097799999999552</v>
      </c>
      <c r="G45" s="9">
        <f t="shared" si="2"/>
        <v>0.62338903540358581</v>
      </c>
    </row>
    <row r="46" spans="1:7" x14ac:dyDescent="0.2">
      <c r="A46" s="2">
        <v>44621</v>
      </c>
      <c r="B46" s="11">
        <v>6670.89</v>
      </c>
      <c r="C46" s="4">
        <v>4303.75</v>
      </c>
      <c r="D46" s="1">
        <v>8.8699999999999992</v>
      </c>
      <c r="E46" s="4">
        <f t="shared" si="0"/>
        <v>4314.2015000000001</v>
      </c>
      <c r="F46" s="4">
        <f t="shared" si="1"/>
        <v>-10.451500000000124</v>
      </c>
      <c r="G46" s="10">
        <f t="shared" si="2"/>
        <v>-0.24225804010313667</v>
      </c>
    </row>
    <row r="47" spans="1:7" x14ac:dyDescent="0.2">
      <c r="A47" s="2">
        <v>44622</v>
      </c>
      <c r="B47" s="11">
        <v>6678.57</v>
      </c>
      <c r="C47" s="4">
        <v>4386.53</v>
      </c>
      <c r="E47" s="4">
        <f t="shared" si="0"/>
        <v>4314.2015000000001</v>
      </c>
      <c r="F47" s="4">
        <f t="shared" si="1"/>
        <v>72.328499999999622</v>
      </c>
      <c r="G47" s="9">
        <f t="shared" si="2"/>
        <v>1.676521136066538</v>
      </c>
    </row>
    <row r="48" spans="1:7" x14ac:dyDescent="0.2">
      <c r="A48" s="2">
        <v>44623</v>
      </c>
      <c r="B48" s="11">
        <v>6684.97</v>
      </c>
      <c r="C48" s="4">
        <v>4363.5</v>
      </c>
      <c r="E48" s="4">
        <f t="shared" si="0"/>
        <v>4329.567</v>
      </c>
      <c r="F48" s="4">
        <f t="shared" si="1"/>
        <v>33.932999999999993</v>
      </c>
      <c r="G48" s="9">
        <f t="shared" si="2"/>
        <v>0.78375043047029858</v>
      </c>
    </row>
    <row r="49" spans="1:7" x14ac:dyDescent="0.2">
      <c r="A49" s="2">
        <v>44624</v>
      </c>
      <c r="B49" s="11">
        <v>6759.91</v>
      </c>
      <c r="C49" s="4">
        <v>4328.88</v>
      </c>
      <c r="E49" s="4">
        <f t="shared" si="0"/>
        <v>4334.5203000000001</v>
      </c>
      <c r="F49" s="4">
        <f t="shared" si="1"/>
        <v>-5.6403000000000247</v>
      </c>
      <c r="G49" s="10">
        <f t="shared" si="2"/>
        <v>-0.13012512595684519</v>
      </c>
    </row>
    <row r="50" spans="1:7" x14ac:dyDescent="0.2">
      <c r="A50" s="2">
        <v>44627</v>
      </c>
      <c r="B50" s="11">
        <v>6784.99</v>
      </c>
      <c r="C50" s="4">
        <v>4201.1000000000004</v>
      </c>
      <c r="E50" s="4">
        <f t="shared" si="0"/>
        <v>4315.7025000000003</v>
      </c>
      <c r="F50" s="4">
        <f t="shared" si="1"/>
        <v>-114.60249999999996</v>
      </c>
      <c r="G50" s="10">
        <f t="shared" si="2"/>
        <v>-2.6554772948320684</v>
      </c>
    </row>
    <row r="51" spans="1:7" x14ac:dyDescent="0.2">
      <c r="A51" s="2">
        <v>44628</v>
      </c>
      <c r="B51" s="11">
        <v>6784.99</v>
      </c>
      <c r="C51" s="4">
        <v>4168.75</v>
      </c>
      <c r="D51" s="1">
        <v>8.91</v>
      </c>
      <c r="E51" s="4">
        <f t="shared" si="0"/>
        <v>4332.49</v>
      </c>
      <c r="F51" s="4">
        <f t="shared" si="1"/>
        <v>-163.73999999999978</v>
      </c>
      <c r="G51" s="10">
        <f t="shared" si="2"/>
        <v>-3.7793509044452449</v>
      </c>
    </row>
    <row r="52" spans="1:7" x14ac:dyDescent="0.2">
      <c r="A52" s="2">
        <v>44629</v>
      </c>
      <c r="B52" s="11">
        <v>6722.93</v>
      </c>
      <c r="C52" s="4">
        <v>4277.87</v>
      </c>
      <c r="E52" s="4">
        <f t="shared" si="0"/>
        <v>4286.7490000000007</v>
      </c>
      <c r="F52" s="4">
        <f t="shared" si="1"/>
        <v>-8.8790000000008149</v>
      </c>
      <c r="G52" s="10">
        <f t="shared" si="2"/>
        <v>-0.20712665938688768</v>
      </c>
    </row>
    <row r="53" spans="1:7" x14ac:dyDescent="0.2">
      <c r="A53" s="2">
        <v>44630</v>
      </c>
      <c r="B53" s="11">
        <v>6732.34</v>
      </c>
      <c r="C53" s="4">
        <v>4259.51</v>
      </c>
      <c r="E53" s="4">
        <f t="shared" si="0"/>
        <v>4372.7168000000001</v>
      </c>
      <c r="F53" s="4">
        <f t="shared" si="1"/>
        <v>-113.20679999999993</v>
      </c>
      <c r="G53" s="10">
        <f t="shared" si="2"/>
        <v>-2.5889350986553699</v>
      </c>
    </row>
    <row r="54" spans="1:7" x14ac:dyDescent="0.2">
      <c r="A54" s="2">
        <v>44631</v>
      </c>
      <c r="B54" s="11">
        <v>6810.96</v>
      </c>
      <c r="C54" s="4">
        <v>4204.32</v>
      </c>
      <c r="E54" s="4">
        <f t="shared" si="0"/>
        <v>4437.1175999999996</v>
      </c>
      <c r="F54" s="4">
        <f t="shared" si="1"/>
        <v>-232.79759999999987</v>
      </c>
      <c r="G54" s="8">
        <f t="shared" si="2"/>
        <v>-5.2465952220874179</v>
      </c>
    </row>
    <row r="55" spans="1:7" x14ac:dyDescent="0.2">
      <c r="A55" s="2">
        <v>44634</v>
      </c>
      <c r="B55" s="11">
        <v>6758.14</v>
      </c>
      <c r="C55" s="4">
        <v>4173.12</v>
      </c>
      <c r="E55" s="4">
        <f t="shared" si="0"/>
        <v>4426.4131000000007</v>
      </c>
      <c r="F55" s="4">
        <f t="shared" si="1"/>
        <v>-253.29310000000078</v>
      </c>
      <c r="G55" s="8">
        <f t="shared" si="2"/>
        <v>-5.7223104639736571</v>
      </c>
    </row>
    <row r="56" spans="1:7" x14ac:dyDescent="0.2">
      <c r="A56" s="2">
        <v>44635</v>
      </c>
      <c r="B56" s="11">
        <v>6758.14</v>
      </c>
      <c r="C56" s="4">
        <v>4253.75</v>
      </c>
      <c r="D56" s="1">
        <v>8.9499999999999993</v>
      </c>
      <c r="E56" s="4">
        <f t="shared" si="0"/>
        <v>4426.4131000000007</v>
      </c>
      <c r="F56" s="4">
        <f>C56-E56</f>
        <v>-172.66310000000067</v>
      </c>
      <c r="G56" s="10">
        <f t="shared" si="2"/>
        <v>-3.9007452783835435</v>
      </c>
    </row>
    <row r="57" spans="1:7" x14ac:dyDescent="0.2">
      <c r="A57" s="2">
        <v>44636</v>
      </c>
      <c r="B57" s="11">
        <v>6711.06</v>
      </c>
      <c r="C57" s="4">
        <v>4357.8500000000004</v>
      </c>
      <c r="E57" s="4">
        <f t="shared" si="0"/>
        <v>4432.4803000000002</v>
      </c>
      <c r="F57" s="4">
        <f>C57-E57</f>
        <v>-74.630299999999806</v>
      </c>
      <c r="G57" s="10">
        <f t="shared" si="2"/>
        <v>-1.6837141949621255</v>
      </c>
    </row>
    <row r="58" spans="1:7" x14ac:dyDescent="0.2">
      <c r="A58" s="2">
        <v>44637</v>
      </c>
      <c r="B58" s="11">
        <v>6672.8</v>
      </c>
      <c r="C58" s="4">
        <v>4411.66</v>
      </c>
      <c r="E58" s="4">
        <f t="shared" si="0"/>
        <v>4437.5363000000007</v>
      </c>
      <c r="F58" s="4">
        <f>C58-E58</f>
        <v>-25.876300000000811</v>
      </c>
      <c r="G58" s="10">
        <f t="shared" si="2"/>
        <v>-0.58312311721260301</v>
      </c>
    </row>
    <row r="59" spans="1:7" x14ac:dyDescent="0.2">
      <c r="A59" s="2">
        <v>44638</v>
      </c>
      <c r="B59" s="11">
        <v>6614.94</v>
      </c>
      <c r="C59" s="4">
        <v>4463.1099999999997</v>
      </c>
      <c r="E59" s="4">
        <f t="shared" si="0"/>
        <v>4496.7389000000003</v>
      </c>
      <c r="F59" s="4">
        <f>C59-E59</f>
        <v>-33.628900000000613</v>
      </c>
      <c r="G59" s="10">
        <f t="shared" si="2"/>
        <v>-0.74785084808905877</v>
      </c>
    </row>
    <row r="60" spans="1:7" x14ac:dyDescent="0.2">
      <c r="A60" s="2">
        <v>44641</v>
      </c>
      <c r="B60" s="11">
        <v>6603</v>
      </c>
      <c r="C60" s="4">
        <v>4461.17</v>
      </c>
      <c r="E60" s="4">
        <f t="shared" si="0"/>
        <v>4516.5520999999999</v>
      </c>
      <c r="F60" s="4">
        <f>C60-E60</f>
        <v>-55.382099999999809</v>
      </c>
      <c r="G60" s="10">
        <f t="shared" si="2"/>
        <v>-1.2262030587447406</v>
      </c>
    </row>
    <row r="61" spans="1:7" x14ac:dyDescent="0.2">
      <c r="A61" s="2">
        <v>44642</v>
      </c>
      <c r="B61" s="11">
        <v>6564.99</v>
      </c>
      <c r="C61" s="4">
        <v>4505</v>
      </c>
      <c r="D61" s="5">
        <v>8.9450000000000003</v>
      </c>
      <c r="E61" s="4">
        <f t="shared" si="0"/>
        <v>4516.5520999999999</v>
      </c>
      <c r="F61" s="4">
        <f t="shared" si="1"/>
        <v>-11.552099999999882</v>
      </c>
      <c r="G61" s="10">
        <f t="shared" si="2"/>
        <v>-0.25577253941120004</v>
      </c>
    </row>
    <row r="62" spans="1:7" x14ac:dyDescent="0.2">
      <c r="A62" s="2">
        <v>44643</v>
      </c>
      <c r="B62" s="11">
        <v>6551.53</v>
      </c>
      <c r="C62" s="4">
        <v>4456.2299999999996</v>
      </c>
      <c r="D62" s="5"/>
      <c r="E62" s="4">
        <f t="shared" si="0"/>
        <v>4467.5246999999999</v>
      </c>
      <c r="F62" s="4">
        <f t="shared" si="1"/>
        <v>-11.294700000000375</v>
      </c>
      <c r="G62" s="10">
        <f t="shared" si="2"/>
        <v>-0.25281785235569881</v>
      </c>
    </row>
    <row r="63" spans="1:7" x14ac:dyDescent="0.2">
      <c r="A63" s="2">
        <v>44644</v>
      </c>
      <c r="B63" s="11">
        <v>6678.38</v>
      </c>
      <c r="C63" s="4">
        <v>4520.17</v>
      </c>
      <c r="D63" s="5"/>
      <c r="E63" s="4">
        <f t="shared" si="0"/>
        <v>4474.9585999999999</v>
      </c>
      <c r="F63" s="4">
        <f t="shared" si="1"/>
        <v>45.21140000000014</v>
      </c>
      <c r="G63" s="9">
        <f t="shared" si="2"/>
        <v>1.0103199613958471</v>
      </c>
    </row>
    <row r="64" spans="1:7" x14ac:dyDescent="0.2">
      <c r="A64" s="2">
        <v>44645</v>
      </c>
      <c r="B64" s="11">
        <v>6721.7</v>
      </c>
      <c r="C64" s="4">
        <v>4543.05</v>
      </c>
      <c r="D64" s="5"/>
      <c r="E64" s="4">
        <f t="shared" si="0"/>
        <v>4537.0684000000001</v>
      </c>
      <c r="F64" s="4">
        <f t="shared" si="1"/>
        <v>5.9816000000000713</v>
      </c>
      <c r="G64" s="9">
        <f t="shared" si="2"/>
        <v>0.13183843558541175</v>
      </c>
    </row>
    <row r="65" spans="1:7" x14ac:dyDescent="0.2">
      <c r="A65" s="2">
        <v>44648</v>
      </c>
      <c r="B65" s="11">
        <v>6684</v>
      </c>
      <c r="C65" s="4">
        <v>4568</v>
      </c>
      <c r="D65" s="5"/>
      <c r="E65" s="4">
        <f t="shared" si="0"/>
        <v>4495.3406000000004</v>
      </c>
      <c r="F65" s="4">
        <f t="shared" si="1"/>
        <v>72.65939999999955</v>
      </c>
      <c r="G65" s="9">
        <f t="shared" si="2"/>
        <v>1.6163269141385981</v>
      </c>
    </row>
    <row r="66" spans="1:7" x14ac:dyDescent="0.2">
      <c r="A66" s="2">
        <v>44649</v>
      </c>
      <c r="B66" s="11">
        <v>6647.44</v>
      </c>
      <c r="C66" s="4">
        <v>4631.6099999999997</v>
      </c>
      <c r="D66" s="1">
        <v>8.94</v>
      </c>
      <c r="E66" s="4">
        <f t="shared" si="0"/>
        <v>4495.3406000000004</v>
      </c>
      <c r="F66" s="4">
        <f t="shared" si="1"/>
        <v>136.26939999999922</v>
      </c>
      <c r="G66" s="9">
        <f t="shared" si="2"/>
        <v>3.0313476135712434</v>
      </c>
    </row>
    <row r="67" spans="1:7" x14ac:dyDescent="0.2">
      <c r="A67" s="2">
        <v>44650</v>
      </c>
      <c r="B67" s="11">
        <v>6647.44</v>
      </c>
      <c r="C67" s="4">
        <v>4596</v>
      </c>
      <c r="E67" s="4">
        <f t="shared" si="0"/>
        <v>4458.1474000000007</v>
      </c>
      <c r="F67" s="4">
        <f t="shared" si="1"/>
        <v>137.85259999999926</v>
      </c>
      <c r="G67" s="9">
        <f t="shared" si="2"/>
        <v>3.0921498916792038</v>
      </c>
    </row>
    <row r="68" spans="1:7" x14ac:dyDescent="0.2">
      <c r="A68" s="2">
        <v>44651</v>
      </c>
      <c r="B68" s="11">
        <v>6508.38</v>
      </c>
      <c r="C68" s="4">
        <v>4530.32</v>
      </c>
      <c r="E68" s="4">
        <f t="shared" si="0"/>
        <v>4427.9220000000005</v>
      </c>
      <c r="F68" s="4">
        <f t="shared" si="1"/>
        <v>102.39799999999923</v>
      </c>
      <c r="G68" s="9">
        <f t="shared" si="2"/>
        <v>2.3125520277908964</v>
      </c>
    </row>
    <row r="69" spans="1:7" x14ac:dyDescent="0.2">
      <c r="A69" s="2">
        <v>44652</v>
      </c>
      <c r="B69" s="11">
        <v>6619.56</v>
      </c>
      <c r="C69" s="4">
        <v>4545.87</v>
      </c>
      <c r="E69" s="4">
        <f t="shared" si="0"/>
        <v>4382.2125999999998</v>
      </c>
      <c r="F69" s="4">
        <f t="shared" si="1"/>
        <v>163.65740000000005</v>
      </c>
      <c r="G69" s="9">
        <f t="shared" si="2"/>
        <v>3.7345837579856362</v>
      </c>
    </row>
    <row r="70" spans="1:7" x14ac:dyDescent="0.2">
      <c r="A70" s="2">
        <v>44655</v>
      </c>
      <c r="B70" s="11">
        <v>6676.78</v>
      </c>
      <c r="C70" s="4">
        <v>4582.63</v>
      </c>
      <c r="E70" s="4">
        <f t="shared" si="0"/>
        <v>4372.78</v>
      </c>
      <c r="F70" s="4">
        <f t="shared" si="1"/>
        <v>209.85000000000036</v>
      </c>
      <c r="G70" s="9">
        <f t="shared" si="2"/>
        <v>4.7990065816254273</v>
      </c>
    </row>
    <row r="71" spans="1:7" x14ac:dyDescent="0.2">
      <c r="A71" s="2">
        <v>44656</v>
      </c>
      <c r="B71" s="11">
        <v>6676.68</v>
      </c>
      <c r="C71" s="4">
        <v>4520.55</v>
      </c>
      <c r="D71" s="1">
        <v>8.94</v>
      </c>
      <c r="E71" s="4">
        <f t="shared" si="0"/>
        <v>4342.7520999999997</v>
      </c>
      <c r="F71" s="4">
        <f>C71-E71</f>
        <v>177.79790000000048</v>
      </c>
      <c r="G71" s="9">
        <f t="shared" si="2"/>
        <v>4.0941296188654306</v>
      </c>
    </row>
    <row r="72" spans="1:7" x14ac:dyDescent="0.2">
      <c r="A72" s="2">
        <v>44657</v>
      </c>
      <c r="B72" s="11">
        <v>6663.94</v>
      </c>
      <c r="C72" s="4">
        <v>4481.16</v>
      </c>
      <c r="E72" s="4">
        <f t="shared" si="0"/>
        <v>4332.1187</v>
      </c>
      <c r="F72" s="4">
        <f>C72-E72</f>
        <v>149.04129999999986</v>
      </c>
      <c r="G72" s="9">
        <f t="shared" si="2"/>
        <v>3.440378953605308</v>
      </c>
    </row>
    <row r="73" spans="1:7" x14ac:dyDescent="0.2">
      <c r="A73" s="2">
        <v>44658</v>
      </c>
      <c r="B73" s="11">
        <v>6657.58</v>
      </c>
      <c r="C73" s="4">
        <v>4500.2</v>
      </c>
      <c r="E73" s="4">
        <f t="shared" si="0"/>
        <v>4432.3302000000003</v>
      </c>
      <c r="F73" s="4">
        <f>C73-E73</f>
        <v>67.869799999999486</v>
      </c>
      <c r="G73" s="9">
        <f t="shared" si="2"/>
        <v>1.5312442200267362</v>
      </c>
    </row>
    <row r="74" spans="1:7" x14ac:dyDescent="0.2">
      <c r="A74" s="2">
        <v>44659</v>
      </c>
      <c r="B74" s="11">
        <v>6644.15</v>
      </c>
      <c r="C74" s="4">
        <v>4488.2700000000004</v>
      </c>
      <c r="E74" s="4">
        <f t="shared" si="0"/>
        <v>4466.5529999999999</v>
      </c>
      <c r="F74" s="4">
        <f>C74-E74</f>
        <v>21.717000000000553</v>
      </c>
      <c r="G74" s="9">
        <f t="shared" si="2"/>
        <v>0.48621386559166663</v>
      </c>
    </row>
    <row r="75" spans="1:7" x14ac:dyDescent="0.2">
      <c r="A75" s="2">
        <v>44662</v>
      </c>
      <c r="B75" s="11">
        <v>6633.9</v>
      </c>
      <c r="C75" s="4">
        <v>4412.54</v>
      </c>
      <c r="E75" s="4">
        <f t="shared" si="0"/>
        <v>4436.7700000000004</v>
      </c>
      <c r="F75" s="4">
        <f>C75-E75</f>
        <v>-24.230000000000473</v>
      </c>
      <c r="G75" s="10">
        <f t="shared" si="2"/>
        <v>-0.54611800927252196</v>
      </c>
    </row>
    <row r="76" spans="1:7" x14ac:dyDescent="0.2">
      <c r="A76" s="2">
        <v>44663</v>
      </c>
      <c r="B76" s="11">
        <v>6662.82</v>
      </c>
      <c r="C76" s="4">
        <v>4393</v>
      </c>
      <c r="D76" s="1">
        <v>8.9700000000000006</v>
      </c>
      <c r="E76" s="4">
        <f t="shared" si="0"/>
        <v>4407.8876</v>
      </c>
      <c r="F76" s="4">
        <f t="shared" si="1"/>
        <v>-14.88760000000002</v>
      </c>
      <c r="G76" s="10">
        <f t="shared" si="2"/>
        <v>-0.33774908416448779</v>
      </c>
    </row>
    <row r="77" spans="1:7" x14ac:dyDescent="0.2">
      <c r="A77" s="2">
        <v>44664</v>
      </c>
      <c r="B77" s="11">
        <v>6604.82</v>
      </c>
      <c r="C77" s="4">
        <v>4446.6000000000004</v>
      </c>
      <c r="E77" s="4">
        <f t="shared" ref="E77:E140" si="3">0.79*B67-843.59</f>
        <v>4407.8876</v>
      </c>
      <c r="F77" s="4">
        <f t="shared" si="1"/>
        <v>38.712400000000343</v>
      </c>
      <c r="G77" s="9">
        <f t="shared" ref="G77:G140" si="4">100*F77/E77</f>
        <v>0.87825288466975304</v>
      </c>
    </row>
    <row r="78" spans="1:7" x14ac:dyDescent="0.2">
      <c r="A78" s="2">
        <v>44665</v>
      </c>
      <c r="B78" s="11">
        <v>6715.02</v>
      </c>
      <c r="C78" s="4">
        <v>4392.6000000000004</v>
      </c>
      <c r="E78" s="4">
        <f t="shared" si="3"/>
        <v>4298.0302000000001</v>
      </c>
      <c r="F78" s="4">
        <f t="shared" si="1"/>
        <v>94.569800000000214</v>
      </c>
      <c r="G78" s="9">
        <f t="shared" si="4"/>
        <v>2.2003056190717367</v>
      </c>
    </row>
    <row r="79" spans="1:7" x14ac:dyDescent="0.2">
      <c r="A79" s="2">
        <v>44669</v>
      </c>
      <c r="B79" s="11">
        <v>6648.64</v>
      </c>
      <c r="C79" s="4">
        <v>4391.7</v>
      </c>
      <c r="E79" s="4">
        <f t="shared" si="3"/>
        <v>4385.8624</v>
      </c>
      <c r="F79" s="4">
        <f t="shared" si="1"/>
        <v>5.8375999999998385</v>
      </c>
      <c r="G79" s="9">
        <f t="shared" si="4"/>
        <v>0.13310039092881343</v>
      </c>
    </row>
    <row r="80" spans="1:7" x14ac:dyDescent="0.2">
      <c r="A80" s="2">
        <v>44670</v>
      </c>
      <c r="B80" s="11">
        <v>6648.64</v>
      </c>
      <c r="C80" s="4">
        <v>4459.25</v>
      </c>
      <c r="D80" s="5">
        <v>8.9550000000000001</v>
      </c>
      <c r="E80" s="4">
        <f t="shared" si="3"/>
        <v>4431.0662000000002</v>
      </c>
      <c r="F80" s="4">
        <f t="shared" si="1"/>
        <v>28.183799999999792</v>
      </c>
      <c r="G80" s="9">
        <f t="shared" si="4"/>
        <v>0.63605007751858433</v>
      </c>
    </row>
    <row r="81" spans="1:7" x14ac:dyDescent="0.2">
      <c r="A81" s="2">
        <v>44671</v>
      </c>
      <c r="B81" s="11">
        <v>6306.34</v>
      </c>
      <c r="C81" s="4">
        <v>4455.5</v>
      </c>
      <c r="D81" s="5"/>
      <c r="E81" s="4">
        <f t="shared" si="3"/>
        <v>4430.9872000000005</v>
      </c>
      <c r="F81" s="4">
        <f t="shared" si="1"/>
        <v>24.512799999999515</v>
      </c>
      <c r="G81" s="9">
        <f t="shared" si="4"/>
        <v>0.55321306276848448</v>
      </c>
    </row>
    <row r="82" spans="1:7" x14ac:dyDescent="0.2">
      <c r="A82" s="2">
        <v>44672</v>
      </c>
      <c r="B82" s="11">
        <v>6271.94</v>
      </c>
      <c r="C82" s="4">
        <v>4393.67</v>
      </c>
      <c r="D82" s="5"/>
      <c r="E82" s="4">
        <f t="shared" si="3"/>
        <v>4420.9225999999999</v>
      </c>
      <c r="F82" s="4">
        <f t="shared" si="1"/>
        <v>-27.252599999999802</v>
      </c>
      <c r="G82" s="10">
        <f t="shared" si="4"/>
        <v>-0.61644598799354244</v>
      </c>
    </row>
    <row r="83" spans="1:7" x14ac:dyDescent="0.2">
      <c r="A83" s="2">
        <v>44673</v>
      </c>
      <c r="B83" s="11">
        <v>6193.63</v>
      </c>
      <c r="C83" s="4">
        <v>4267.75</v>
      </c>
      <c r="D83" s="5"/>
      <c r="E83" s="4">
        <f t="shared" si="3"/>
        <v>4415.8981999999996</v>
      </c>
      <c r="F83" s="4">
        <f t="shared" si="1"/>
        <v>-148.14819999999963</v>
      </c>
      <c r="G83" s="10">
        <f t="shared" si="4"/>
        <v>-3.3548825921756902</v>
      </c>
    </row>
    <row r="84" spans="1:7" x14ac:dyDescent="0.2">
      <c r="A84" s="2">
        <v>44676</v>
      </c>
      <c r="B84" s="11">
        <v>6216</v>
      </c>
      <c r="C84" s="4">
        <v>4300.2</v>
      </c>
      <c r="D84" s="5"/>
      <c r="E84" s="4">
        <f t="shared" si="3"/>
        <v>4405.2884999999997</v>
      </c>
      <c r="F84" s="4">
        <f t="shared" si="1"/>
        <v>-105.08849999999984</v>
      </c>
      <c r="G84" s="10">
        <f t="shared" si="4"/>
        <v>-2.3855077822939372</v>
      </c>
    </row>
    <row r="85" spans="1:7" x14ac:dyDescent="0.2">
      <c r="A85" s="2">
        <v>44677</v>
      </c>
      <c r="B85" s="11">
        <v>6238</v>
      </c>
      <c r="C85" s="4">
        <v>4170.5</v>
      </c>
      <c r="D85" s="1">
        <v>8.94</v>
      </c>
      <c r="E85" s="4">
        <f t="shared" si="3"/>
        <v>4397.1909999999998</v>
      </c>
      <c r="F85" s="4">
        <f t="shared" si="1"/>
        <v>-226.6909999999998</v>
      </c>
      <c r="G85" s="8">
        <f t="shared" si="4"/>
        <v>-5.15535941013251</v>
      </c>
    </row>
    <row r="86" spans="1:7" x14ac:dyDescent="0.2">
      <c r="A86" s="2">
        <v>44678</v>
      </c>
      <c r="B86" s="11">
        <v>6163.04</v>
      </c>
      <c r="C86" s="4">
        <v>4183.97</v>
      </c>
      <c r="E86" s="4">
        <f t="shared" si="3"/>
        <v>4420.0378000000001</v>
      </c>
      <c r="F86" s="4">
        <f t="shared" si="1"/>
        <v>-236.06779999999981</v>
      </c>
      <c r="G86" s="8">
        <f t="shared" si="4"/>
        <v>-5.3408547773052941</v>
      </c>
    </row>
    <row r="87" spans="1:7" x14ac:dyDescent="0.2">
      <c r="A87" s="2">
        <v>44679</v>
      </c>
      <c r="B87" s="11">
        <v>6163.36</v>
      </c>
      <c r="C87" s="4">
        <v>4287.49</v>
      </c>
      <c r="E87" s="4">
        <f t="shared" si="3"/>
        <v>4374.2177999999994</v>
      </c>
      <c r="F87" s="4">
        <f t="shared" si="1"/>
        <v>-86.727799999999661</v>
      </c>
      <c r="G87" s="10">
        <f t="shared" si="4"/>
        <v>-1.982704199137036</v>
      </c>
    </row>
    <row r="88" spans="1:7" x14ac:dyDescent="0.2">
      <c r="A88" s="2">
        <v>44680</v>
      </c>
      <c r="B88" s="11">
        <v>6078.46</v>
      </c>
      <c r="C88" s="4">
        <v>4131.92</v>
      </c>
      <c r="E88" s="4">
        <f t="shared" si="3"/>
        <v>4461.2758000000003</v>
      </c>
      <c r="F88" s="4">
        <f t="shared" si="1"/>
        <v>-329.35580000000027</v>
      </c>
      <c r="G88" s="8">
        <f t="shared" si="4"/>
        <v>-7.3825473870053111</v>
      </c>
    </row>
    <row r="89" spans="1:7" x14ac:dyDescent="0.2">
      <c r="A89" s="2">
        <v>44683</v>
      </c>
      <c r="B89" s="11">
        <v>6219.66</v>
      </c>
      <c r="C89" s="4">
        <v>4155.3900000000003</v>
      </c>
      <c r="E89" s="4">
        <f t="shared" si="3"/>
        <v>4408.8356000000003</v>
      </c>
      <c r="F89" s="4">
        <f t="shared" si="1"/>
        <v>-253.44560000000001</v>
      </c>
      <c r="G89" s="8">
        <f t="shared" si="4"/>
        <v>-5.7485835942714667</v>
      </c>
    </row>
    <row r="90" spans="1:7" x14ac:dyDescent="0.2">
      <c r="A90" s="2">
        <f>A85+7</f>
        <v>44684</v>
      </c>
      <c r="B90" s="11">
        <v>6219.66</v>
      </c>
      <c r="C90" s="4">
        <v>4143.25</v>
      </c>
      <c r="D90" s="1">
        <v>8.94</v>
      </c>
      <c r="E90" s="4">
        <f t="shared" si="3"/>
        <v>4408.8356000000003</v>
      </c>
      <c r="F90" s="4">
        <f t="shared" si="1"/>
        <v>-265.58560000000034</v>
      </c>
      <c r="G90" s="8">
        <f t="shared" si="4"/>
        <v>-6.0239397449975298</v>
      </c>
    </row>
    <row r="91" spans="1:7" x14ac:dyDescent="0.2">
      <c r="A91" s="2">
        <v>44685</v>
      </c>
      <c r="B91" s="11">
        <v>6169.05</v>
      </c>
      <c r="C91" s="4">
        <v>4300.16</v>
      </c>
      <c r="E91" s="4">
        <f t="shared" si="3"/>
        <v>4138.4186</v>
      </c>
      <c r="F91" s="4">
        <f t="shared" si="1"/>
        <v>161.74139999999989</v>
      </c>
      <c r="G91" s="9">
        <f t="shared" si="4"/>
        <v>3.9082899927039736</v>
      </c>
    </row>
    <row r="92" spans="1:7" x14ac:dyDescent="0.2">
      <c r="A92" s="2">
        <v>44686</v>
      </c>
      <c r="B92" s="11">
        <v>6130.8</v>
      </c>
      <c r="C92" s="4">
        <v>4146.8599999999997</v>
      </c>
      <c r="E92" s="4">
        <f t="shared" si="3"/>
        <v>4111.2425999999996</v>
      </c>
      <c r="F92" s="4">
        <f t="shared" si="1"/>
        <v>35.617400000000089</v>
      </c>
      <c r="G92" s="9">
        <f t="shared" si="4"/>
        <v>0.86634148031060221</v>
      </c>
    </row>
    <row r="93" spans="1:7" x14ac:dyDescent="0.2">
      <c r="A93" s="2">
        <v>44687</v>
      </c>
      <c r="B93" s="11">
        <v>6134.36</v>
      </c>
      <c r="C93" s="4">
        <v>4123.3500000000004</v>
      </c>
      <c r="E93" s="4">
        <f t="shared" si="3"/>
        <v>4049.3777</v>
      </c>
      <c r="F93" s="4">
        <f t="shared" si="1"/>
        <v>73.972300000000359</v>
      </c>
      <c r="G93" s="9">
        <f t="shared" si="4"/>
        <v>1.8267572323520318</v>
      </c>
    </row>
    <row r="94" spans="1:7" x14ac:dyDescent="0.2">
      <c r="A94" s="2">
        <v>44690</v>
      </c>
      <c r="B94" s="11">
        <v>6130.28</v>
      </c>
      <c r="C94" s="4">
        <v>3991.23</v>
      </c>
      <c r="E94" s="4">
        <f t="shared" si="3"/>
        <v>4067.05</v>
      </c>
      <c r="F94" s="4">
        <f t="shared" si="1"/>
        <v>-75.820000000000164</v>
      </c>
      <c r="G94" s="10">
        <f t="shared" si="4"/>
        <v>-1.8642505009773709</v>
      </c>
    </row>
    <row r="95" spans="1:7" x14ac:dyDescent="0.2">
      <c r="A95" s="2">
        <f>A90+7</f>
        <v>44691</v>
      </c>
      <c r="B95" s="11">
        <v>6112.82</v>
      </c>
      <c r="C95" s="4">
        <v>3996.75</v>
      </c>
      <c r="D95" s="1">
        <v>8.94</v>
      </c>
      <c r="E95" s="4">
        <f t="shared" si="3"/>
        <v>4084.4300000000003</v>
      </c>
      <c r="F95" s="4">
        <f t="shared" si="1"/>
        <v>-87.680000000000291</v>
      </c>
      <c r="G95" s="10">
        <f t="shared" si="4"/>
        <v>-2.1466887668536438</v>
      </c>
    </row>
    <row r="96" spans="1:7" x14ac:dyDescent="0.2">
      <c r="A96" s="2">
        <v>44692</v>
      </c>
      <c r="B96" s="11">
        <v>6124.12</v>
      </c>
      <c r="C96" s="4">
        <v>3935.19</v>
      </c>
      <c r="E96" s="4">
        <f t="shared" si="3"/>
        <v>4025.2115999999996</v>
      </c>
      <c r="F96" s="4">
        <f t="shared" si="1"/>
        <v>-90.02159999999958</v>
      </c>
      <c r="G96" s="10">
        <f t="shared" si="4"/>
        <v>-2.2364439176315498</v>
      </c>
    </row>
    <row r="97" spans="1:7" x14ac:dyDescent="0.2">
      <c r="A97" s="2">
        <v>44693</v>
      </c>
      <c r="B97" s="11">
        <v>6122.61</v>
      </c>
      <c r="C97" s="4">
        <v>3930.15</v>
      </c>
      <c r="E97" s="4">
        <f t="shared" si="3"/>
        <v>4025.4643999999998</v>
      </c>
      <c r="F97" s="4">
        <f t="shared" si="1"/>
        <v>-95.31439999999975</v>
      </c>
      <c r="G97" s="10">
        <f t="shared" si="4"/>
        <v>-2.3677864347775563</v>
      </c>
    </row>
    <row r="98" spans="1:7" x14ac:dyDescent="0.2">
      <c r="A98" s="2">
        <v>44694</v>
      </c>
      <c r="B98" s="11">
        <v>6182.92</v>
      </c>
      <c r="C98" s="4">
        <v>4023.9</v>
      </c>
      <c r="E98" s="4">
        <f t="shared" si="3"/>
        <v>3958.3933999999999</v>
      </c>
      <c r="F98" s="4">
        <f t="shared" si="1"/>
        <v>65.506600000000162</v>
      </c>
      <c r="G98" s="9">
        <f t="shared" si="4"/>
        <v>1.6548784666021361</v>
      </c>
    </row>
    <row r="99" spans="1:7" x14ac:dyDescent="0.2">
      <c r="A99" s="2">
        <v>44697</v>
      </c>
      <c r="B99" s="11">
        <v>6228.06</v>
      </c>
      <c r="C99" s="4">
        <v>4008.02</v>
      </c>
      <c r="E99" s="4">
        <f t="shared" si="3"/>
        <v>4069.9413999999997</v>
      </c>
      <c r="F99" s="4">
        <f t="shared" si="1"/>
        <v>-61.921399999999721</v>
      </c>
      <c r="G99" s="10">
        <f t="shared" si="4"/>
        <v>-1.521432225043823</v>
      </c>
    </row>
    <row r="100" spans="1:7" x14ac:dyDescent="0.2">
      <c r="A100" s="2">
        <f>A95+7</f>
        <v>44698</v>
      </c>
      <c r="B100" s="11">
        <v>6149.95</v>
      </c>
      <c r="C100" s="4">
        <v>4084.75</v>
      </c>
      <c r="D100" s="5">
        <v>8.9250000000000007</v>
      </c>
      <c r="E100" s="4">
        <f t="shared" si="3"/>
        <v>4069.9413999999997</v>
      </c>
      <c r="F100" s="4">
        <f t="shared" si="1"/>
        <v>14.808600000000297</v>
      </c>
      <c r="G100" s="9">
        <f t="shared" si="4"/>
        <v>0.36385290461430964</v>
      </c>
    </row>
    <row r="101" spans="1:7" x14ac:dyDescent="0.2">
      <c r="A101" s="2">
        <v>44699</v>
      </c>
      <c r="B101" s="11">
        <v>6081.25</v>
      </c>
      <c r="C101" s="4">
        <v>3923.67</v>
      </c>
      <c r="D101" s="5"/>
      <c r="E101" s="4">
        <f t="shared" si="3"/>
        <v>4029.9594999999999</v>
      </c>
      <c r="F101" s="4">
        <f t="shared" si="1"/>
        <v>-106.28949999999986</v>
      </c>
      <c r="G101" s="10">
        <f t="shared" si="4"/>
        <v>-2.6374830814056534</v>
      </c>
    </row>
    <row r="102" spans="1:7" x14ac:dyDescent="0.2">
      <c r="A102" s="2">
        <v>44700</v>
      </c>
      <c r="B102" s="11">
        <v>6098.17</v>
      </c>
      <c r="C102" s="4">
        <v>3900.78</v>
      </c>
      <c r="D102" s="5"/>
      <c r="E102" s="4">
        <f t="shared" si="3"/>
        <v>3999.7420000000002</v>
      </c>
      <c r="F102" s="4">
        <f t="shared" si="1"/>
        <v>-98.961999999999989</v>
      </c>
      <c r="G102" s="10">
        <f t="shared" si="4"/>
        <v>-2.47420958651833</v>
      </c>
    </row>
    <row r="103" spans="1:7" x14ac:dyDescent="0.2">
      <c r="A103" s="2">
        <v>44701</v>
      </c>
      <c r="B103" s="11">
        <v>6132.73</v>
      </c>
      <c r="C103" s="4">
        <v>3910.35</v>
      </c>
      <c r="D103" s="5"/>
      <c r="E103" s="4">
        <f t="shared" si="3"/>
        <v>4002.5544</v>
      </c>
      <c r="F103" s="4">
        <f t="shared" si="1"/>
        <v>-92.204400000000078</v>
      </c>
      <c r="G103" s="10">
        <f t="shared" si="4"/>
        <v>-2.303638896200888</v>
      </c>
    </row>
    <row r="104" spans="1:7" x14ac:dyDescent="0.2">
      <c r="A104" s="2">
        <v>44704</v>
      </c>
      <c r="B104" s="11">
        <v>6078.9</v>
      </c>
      <c r="C104" s="4">
        <v>3973.76</v>
      </c>
      <c r="D104" s="5"/>
      <c r="E104" s="4">
        <f t="shared" si="3"/>
        <v>3999.3311999999996</v>
      </c>
      <c r="F104" s="4">
        <f t="shared" si="1"/>
        <v>-25.571199999999408</v>
      </c>
      <c r="G104" s="10">
        <f t="shared" si="4"/>
        <v>-0.6393869054905833</v>
      </c>
    </row>
    <row r="105" spans="1:7" x14ac:dyDescent="0.2">
      <c r="A105" s="2">
        <f>A100+7</f>
        <v>44705</v>
      </c>
      <c r="B105" s="11">
        <v>6078.9</v>
      </c>
      <c r="C105" s="4">
        <v>3940.5</v>
      </c>
      <c r="D105" s="1">
        <v>8.91</v>
      </c>
      <c r="E105" s="4">
        <f t="shared" si="3"/>
        <v>3985.5378000000001</v>
      </c>
      <c r="F105" s="4">
        <f t="shared" si="1"/>
        <v>-45.037800000000061</v>
      </c>
      <c r="G105" s="10">
        <f t="shared" si="4"/>
        <v>-1.1300306824338753</v>
      </c>
    </row>
    <row r="106" spans="1:7" x14ac:dyDescent="0.2">
      <c r="A106" s="2">
        <v>44706</v>
      </c>
      <c r="B106" s="11">
        <v>6099.84</v>
      </c>
      <c r="C106" s="4">
        <v>3978.74</v>
      </c>
      <c r="E106" s="4">
        <f t="shared" si="3"/>
        <v>3994.4647999999997</v>
      </c>
      <c r="F106" s="4">
        <f t="shared" si="1"/>
        <v>-15.724799999999959</v>
      </c>
      <c r="G106" s="10">
        <f t="shared" si="4"/>
        <v>-0.39366475328559564</v>
      </c>
    </row>
    <row r="107" spans="1:7" x14ac:dyDescent="0.2">
      <c r="A107" s="2">
        <v>44707</v>
      </c>
      <c r="B107" s="11">
        <v>6104.87</v>
      </c>
      <c r="C107" s="4">
        <v>4057.85</v>
      </c>
      <c r="E107" s="4">
        <f t="shared" si="3"/>
        <v>3993.2718999999997</v>
      </c>
      <c r="F107" s="4">
        <f t="shared" si="1"/>
        <v>64.578100000000177</v>
      </c>
      <c r="G107" s="9">
        <f t="shared" si="4"/>
        <v>1.6171726247842071</v>
      </c>
    </row>
    <row r="108" spans="1:7" x14ac:dyDescent="0.2">
      <c r="A108" s="2">
        <v>44708</v>
      </c>
      <c r="B108" s="11">
        <v>6144.92</v>
      </c>
      <c r="C108" s="4">
        <v>4158.2299999999996</v>
      </c>
      <c r="E108" s="4">
        <f t="shared" si="3"/>
        <v>4040.9168</v>
      </c>
      <c r="F108" s="4">
        <f t="shared" si="1"/>
        <v>117.3131999999996</v>
      </c>
      <c r="G108" s="9">
        <f t="shared" si="4"/>
        <v>2.9031332691630669</v>
      </c>
    </row>
    <row r="109" spans="1:7" x14ac:dyDescent="0.2">
      <c r="A109" s="2">
        <f>A105+7</f>
        <v>44712</v>
      </c>
      <c r="B109" s="11">
        <v>6104.87</v>
      </c>
      <c r="C109" s="4">
        <v>4131.25</v>
      </c>
      <c r="D109" s="1">
        <v>8.92</v>
      </c>
      <c r="E109" s="4">
        <f t="shared" si="3"/>
        <v>4076.5774000000001</v>
      </c>
      <c r="F109" s="4">
        <f t="shared" si="1"/>
        <v>54.672599999999875</v>
      </c>
      <c r="G109" s="9">
        <f t="shared" si="4"/>
        <v>1.3411397512040339</v>
      </c>
    </row>
    <row r="110" spans="1:7" x14ac:dyDescent="0.2">
      <c r="A110" s="2">
        <v>44713</v>
      </c>
      <c r="B110" s="11">
        <v>6095.8</v>
      </c>
      <c r="C110" s="4">
        <v>4104.24</v>
      </c>
      <c r="E110" s="4">
        <f t="shared" si="3"/>
        <v>4014.8705</v>
      </c>
      <c r="F110" s="4">
        <f t="shared" si="1"/>
        <v>89.369499999999789</v>
      </c>
      <c r="G110" s="9">
        <f t="shared" si="4"/>
        <v>2.2259622072492697</v>
      </c>
    </row>
    <row r="111" spans="1:7" x14ac:dyDescent="0.2">
      <c r="A111" s="2">
        <v>44714</v>
      </c>
      <c r="B111" s="11">
        <v>6149.24</v>
      </c>
      <c r="C111" s="4">
        <v>4176.8100000000004</v>
      </c>
      <c r="E111" s="4">
        <f t="shared" si="3"/>
        <v>3960.5974999999999</v>
      </c>
      <c r="F111" s="4">
        <f t="shared" si="1"/>
        <v>216.21250000000055</v>
      </c>
      <c r="G111" s="7">
        <f t="shared" si="4"/>
        <v>5.4590879280209759</v>
      </c>
    </row>
    <row r="112" spans="1:7" x14ac:dyDescent="0.2">
      <c r="A112" s="2">
        <v>44715</v>
      </c>
      <c r="B112" s="11">
        <v>6126.26</v>
      </c>
      <c r="C112" s="4">
        <v>4108.55</v>
      </c>
      <c r="E112" s="4">
        <f t="shared" si="3"/>
        <v>3973.9643000000005</v>
      </c>
      <c r="F112" s="4">
        <f t="shared" si="1"/>
        <v>134.58569999999963</v>
      </c>
      <c r="G112" s="9">
        <f t="shared" si="4"/>
        <v>3.386686186385711</v>
      </c>
    </row>
    <row r="113" spans="1:7" x14ac:dyDescent="0.2">
      <c r="A113" s="2">
        <v>44718</v>
      </c>
      <c r="B113" s="11">
        <v>6143.18</v>
      </c>
      <c r="C113" s="4">
        <v>4121.4399999999996</v>
      </c>
      <c r="E113" s="4">
        <f t="shared" si="3"/>
        <v>4001.2667000000001</v>
      </c>
      <c r="F113" s="4">
        <f t="shared" si="1"/>
        <v>120.17329999999947</v>
      </c>
      <c r="G113" s="9">
        <f t="shared" si="4"/>
        <v>3.0033814041938136</v>
      </c>
    </row>
    <row r="114" spans="1:7" x14ac:dyDescent="0.2">
      <c r="A114" s="2">
        <f>A109+7</f>
        <v>44719</v>
      </c>
      <c r="B114" s="11">
        <v>6099.1</v>
      </c>
      <c r="C114" s="4">
        <v>4158.75</v>
      </c>
      <c r="D114" s="1">
        <v>8.92</v>
      </c>
      <c r="E114" s="4">
        <f t="shared" si="3"/>
        <v>3958.741</v>
      </c>
      <c r="F114" s="4">
        <f t="shared" si="1"/>
        <v>200.00900000000001</v>
      </c>
      <c r="G114" s="7">
        <f t="shared" si="4"/>
        <v>5.0523386096741367</v>
      </c>
    </row>
    <row r="115" spans="1:7" x14ac:dyDescent="0.2">
      <c r="A115" s="2">
        <v>44720</v>
      </c>
      <c r="B115" s="11">
        <v>6075.54</v>
      </c>
      <c r="C115" s="4">
        <v>4115.78</v>
      </c>
      <c r="E115" s="4">
        <f t="shared" si="3"/>
        <v>3958.741</v>
      </c>
      <c r="F115" s="4">
        <f t="shared" si="1"/>
        <v>157.03899999999976</v>
      </c>
      <c r="G115" s="9">
        <f t="shared" si="4"/>
        <v>3.9668925044603767</v>
      </c>
    </row>
    <row r="116" spans="1:7" x14ac:dyDescent="0.2">
      <c r="A116" s="2">
        <v>44721</v>
      </c>
      <c r="B116" s="11">
        <v>6092.04</v>
      </c>
      <c r="C116" s="4">
        <v>4017.81</v>
      </c>
      <c r="E116" s="4">
        <f t="shared" si="3"/>
        <v>3975.2835999999998</v>
      </c>
      <c r="F116" s="4">
        <f t="shared" si="1"/>
        <v>42.526400000000194</v>
      </c>
      <c r="G116" s="9">
        <f t="shared" si="4"/>
        <v>1.0697702171487891</v>
      </c>
    </row>
    <row r="117" spans="1:7" x14ac:dyDescent="0.2">
      <c r="A117" s="2">
        <v>44722</v>
      </c>
      <c r="B117" s="11">
        <v>6124.34</v>
      </c>
      <c r="C117" s="4">
        <v>3900.85</v>
      </c>
      <c r="E117" s="4">
        <f t="shared" si="3"/>
        <v>3979.2573000000002</v>
      </c>
      <c r="F117" s="4">
        <f t="shared" si="1"/>
        <v>-78.407300000000305</v>
      </c>
      <c r="G117" s="10">
        <f t="shared" si="4"/>
        <v>-1.97040035586541</v>
      </c>
    </row>
    <row r="118" spans="1:7" x14ac:dyDescent="0.2">
      <c r="A118" s="2">
        <v>37420</v>
      </c>
      <c r="B118" s="11">
        <v>6085</v>
      </c>
      <c r="C118" s="4">
        <v>3755.55</v>
      </c>
      <c r="E118" s="4">
        <f t="shared" si="3"/>
        <v>4010.8968000000004</v>
      </c>
      <c r="F118" s="4">
        <f t="shared" si="1"/>
        <v>-255.34680000000026</v>
      </c>
      <c r="G118" s="8">
        <f t="shared" si="4"/>
        <v>-6.3663268523887284</v>
      </c>
    </row>
    <row r="119" spans="1:7" x14ac:dyDescent="0.2">
      <c r="A119" s="2">
        <f>A114+7</f>
        <v>44726</v>
      </c>
      <c r="B119" s="11">
        <v>6078.24</v>
      </c>
      <c r="C119" s="4">
        <v>3740.75</v>
      </c>
      <c r="D119" s="6">
        <v>8.9250000000000007</v>
      </c>
      <c r="E119" s="4">
        <f t="shared" si="3"/>
        <v>3979.2573000000002</v>
      </c>
      <c r="F119" s="4">
        <f t="shared" si="1"/>
        <v>-238.50730000000021</v>
      </c>
      <c r="G119" s="8">
        <f t="shared" si="4"/>
        <v>-5.9937642132364797</v>
      </c>
    </row>
    <row r="120" spans="1:7" x14ac:dyDescent="0.2">
      <c r="A120" s="2">
        <v>44727</v>
      </c>
      <c r="B120" s="11">
        <v>6040.7</v>
      </c>
      <c r="C120" s="4">
        <v>3791.5</v>
      </c>
      <c r="D120" s="6"/>
      <c r="E120" s="4">
        <f t="shared" si="3"/>
        <v>3972.0920000000006</v>
      </c>
      <c r="F120" s="4">
        <f t="shared" si="1"/>
        <v>-180.59200000000055</v>
      </c>
      <c r="G120" s="10">
        <f t="shared" si="4"/>
        <v>-4.5465210775581362</v>
      </c>
    </row>
    <row r="121" spans="1:7" x14ac:dyDescent="0.2">
      <c r="A121" s="2">
        <v>44728</v>
      </c>
      <c r="B121" s="11">
        <v>6108.3</v>
      </c>
      <c r="C121" s="4">
        <v>3666.76</v>
      </c>
      <c r="D121" s="5"/>
      <c r="E121" s="4">
        <f t="shared" si="3"/>
        <v>4014.3095999999996</v>
      </c>
      <c r="F121" s="4">
        <f t="shared" ref="F121:F184" si="5">C121-E121</f>
        <v>-347.54959999999937</v>
      </c>
      <c r="G121" s="8">
        <f t="shared" si="4"/>
        <v>-8.6577677018234809</v>
      </c>
    </row>
    <row r="122" spans="1:7" x14ac:dyDescent="0.2">
      <c r="A122" s="2">
        <v>44729</v>
      </c>
      <c r="B122" s="11">
        <v>5984.1</v>
      </c>
      <c r="C122" s="4">
        <v>3680.5</v>
      </c>
      <c r="D122" s="5"/>
      <c r="E122" s="4">
        <f t="shared" si="3"/>
        <v>3996.1554000000006</v>
      </c>
      <c r="F122" s="4">
        <f t="shared" si="5"/>
        <v>-315.65540000000055</v>
      </c>
      <c r="G122" s="8">
        <f t="shared" si="4"/>
        <v>-7.8989771018414476</v>
      </c>
    </row>
    <row r="123" spans="1:7" x14ac:dyDescent="0.2">
      <c r="A123" s="2">
        <f>A119+7</f>
        <v>44733</v>
      </c>
      <c r="B123" s="11">
        <v>5982</v>
      </c>
      <c r="C123" s="4">
        <v>3764.8</v>
      </c>
      <c r="D123" s="1">
        <v>8.93</v>
      </c>
      <c r="E123" s="4">
        <f t="shared" si="3"/>
        <v>4009.5222000000003</v>
      </c>
      <c r="F123" s="4">
        <f t="shared" si="5"/>
        <v>-244.72220000000016</v>
      </c>
      <c r="G123" s="8">
        <f t="shared" si="4"/>
        <v>-6.1035252529590718</v>
      </c>
    </row>
    <row r="124" spans="1:7" x14ac:dyDescent="0.2">
      <c r="A124" s="2">
        <v>44734</v>
      </c>
      <c r="B124" s="11">
        <v>5917.16</v>
      </c>
      <c r="C124" s="4">
        <v>3759.9</v>
      </c>
      <c r="E124" s="4">
        <f t="shared" si="3"/>
        <v>3974.6990000000005</v>
      </c>
      <c r="F124" s="4">
        <f t="shared" si="5"/>
        <v>-214.79900000000043</v>
      </c>
      <c r="G124" s="8">
        <f t="shared" si="4"/>
        <v>-5.4041576481640599</v>
      </c>
    </row>
    <row r="125" spans="1:7" x14ac:dyDescent="0.2">
      <c r="A125" s="2">
        <v>44735</v>
      </c>
      <c r="B125" s="11">
        <v>5903.85</v>
      </c>
      <c r="C125" s="4">
        <v>3795.75</v>
      </c>
      <c r="E125" s="4">
        <f t="shared" si="3"/>
        <v>3956.0865999999996</v>
      </c>
      <c r="F125" s="4">
        <f t="shared" si="5"/>
        <v>-160.33659999999963</v>
      </c>
      <c r="G125" s="10">
        <f t="shared" si="4"/>
        <v>-4.0529092563342681</v>
      </c>
    </row>
    <row r="126" spans="1:7" x14ac:dyDescent="0.2">
      <c r="A126" s="2">
        <v>44736</v>
      </c>
      <c r="B126" s="11">
        <v>6018.22</v>
      </c>
      <c r="C126" s="4">
        <v>3911.73</v>
      </c>
      <c r="E126" s="4">
        <f t="shared" si="3"/>
        <v>3969.1216000000004</v>
      </c>
      <c r="F126" s="4">
        <f t="shared" si="5"/>
        <v>-57.391600000000381</v>
      </c>
      <c r="G126" s="10">
        <f t="shared" si="4"/>
        <v>-1.4459521723899911</v>
      </c>
    </row>
    <row r="127" spans="1:7" x14ac:dyDescent="0.2">
      <c r="A127" s="2">
        <v>44739</v>
      </c>
      <c r="B127" s="11">
        <v>6019.9</v>
      </c>
      <c r="C127" s="4">
        <v>3900.12</v>
      </c>
      <c r="E127" s="4">
        <f t="shared" si="3"/>
        <v>3994.6386000000002</v>
      </c>
      <c r="F127" s="4">
        <f t="shared" si="5"/>
        <v>-94.518600000000333</v>
      </c>
      <c r="G127" s="10">
        <f t="shared" si="4"/>
        <v>-2.3661364509920952</v>
      </c>
    </row>
    <row r="128" spans="1:7" x14ac:dyDescent="0.2">
      <c r="A128" s="2">
        <f>A123+7</f>
        <v>44740</v>
      </c>
      <c r="B128" s="11">
        <v>6117.52</v>
      </c>
      <c r="C128" s="4">
        <v>3923.5</v>
      </c>
      <c r="D128" s="1">
        <v>8.91</v>
      </c>
      <c r="E128" s="4">
        <f t="shared" si="3"/>
        <v>3963.5600000000004</v>
      </c>
      <c r="F128" s="4">
        <f t="shared" si="5"/>
        <v>-40.0600000000004</v>
      </c>
      <c r="G128" s="10">
        <f t="shared" si="4"/>
        <v>-1.010707545741717</v>
      </c>
    </row>
    <row r="129" spans="1:7" x14ac:dyDescent="0.2">
      <c r="A129" s="2">
        <v>44741</v>
      </c>
      <c r="B129" s="11">
        <v>5929.34</v>
      </c>
      <c r="C129" s="4">
        <v>3818.84</v>
      </c>
      <c r="E129" s="4">
        <f t="shared" si="3"/>
        <v>3958.2195999999994</v>
      </c>
      <c r="F129" s="4">
        <f t="shared" si="5"/>
        <v>-139.3795999999993</v>
      </c>
      <c r="G129" s="10">
        <f t="shared" si="4"/>
        <v>-3.5212700174593476</v>
      </c>
    </row>
    <row r="130" spans="1:7" x14ac:dyDescent="0.2">
      <c r="A130" s="2">
        <v>44742</v>
      </c>
      <c r="B130" s="11">
        <v>5823.97</v>
      </c>
      <c r="C130" s="4">
        <v>3785.39</v>
      </c>
      <c r="E130" s="4">
        <f t="shared" si="3"/>
        <v>3928.5630000000001</v>
      </c>
      <c r="F130" s="4">
        <f t="shared" si="5"/>
        <v>-143.17300000000023</v>
      </c>
      <c r="G130" s="10">
        <f t="shared" si="4"/>
        <v>-3.6444114552827642</v>
      </c>
    </row>
    <row r="131" spans="1:7" x14ac:dyDescent="0.2">
      <c r="A131" s="2">
        <v>44743</v>
      </c>
      <c r="B131" s="11">
        <v>5964.06</v>
      </c>
      <c r="C131" s="4">
        <v>3825.32</v>
      </c>
      <c r="E131" s="4">
        <f t="shared" si="3"/>
        <v>3981.9670000000006</v>
      </c>
      <c r="F131" s="4">
        <f t="shared" si="5"/>
        <v>-156.64700000000039</v>
      </c>
      <c r="G131" s="10">
        <f t="shared" si="4"/>
        <v>-3.9339100499828445</v>
      </c>
    </row>
    <row r="132" spans="1:7" x14ac:dyDescent="0.2">
      <c r="A132" s="2">
        <f>A128+7</f>
        <v>44747</v>
      </c>
      <c r="B132" s="11">
        <v>5960</v>
      </c>
      <c r="C132" s="4">
        <v>3834</v>
      </c>
      <c r="D132" s="1">
        <v>8.91</v>
      </c>
      <c r="E132" s="4">
        <f t="shared" si="3"/>
        <v>3883.8490000000002</v>
      </c>
      <c r="F132" s="4">
        <f t="shared" si="5"/>
        <v>-49.84900000000016</v>
      </c>
      <c r="G132" s="10">
        <f t="shared" si="4"/>
        <v>-1.2834948011624592</v>
      </c>
    </row>
    <row r="133" spans="1:7" x14ac:dyDescent="0.2">
      <c r="A133" s="2">
        <v>44748</v>
      </c>
      <c r="B133" s="11">
        <v>6034.34</v>
      </c>
      <c r="C133" s="4">
        <v>3845.09</v>
      </c>
      <c r="E133" s="4">
        <f t="shared" si="3"/>
        <v>3882.1900000000005</v>
      </c>
      <c r="F133" s="4">
        <f t="shared" si="5"/>
        <v>-37.100000000000364</v>
      </c>
      <c r="G133" s="10">
        <f t="shared" si="4"/>
        <v>-0.95564616878618402</v>
      </c>
    </row>
    <row r="134" spans="1:7" x14ac:dyDescent="0.2">
      <c r="A134" s="2">
        <v>44749</v>
      </c>
      <c r="B134" s="11">
        <v>6031.45</v>
      </c>
      <c r="C134" s="4">
        <v>3902.63</v>
      </c>
      <c r="E134" s="4">
        <f t="shared" si="3"/>
        <v>3830.9664000000002</v>
      </c>
      <c r="F134" s="4">
        <f t="shared" si="5"/>
        <v>71.66359999999986</v>
      </c>
      <c r="G134" s="9">
        <f t="shared" si="4"/>
        <v>1.8706402645556968</v>
      </c>
    </row>
    <row r="135" spans="1:7" x14ac:dyDescent="0.2">
      <c r="A135" s="2">
        <v>44750</v>
      </c>
      <c r="B135" s="11">
        <v>6080.89</v>
      </c>
      <c r="C135" s="4">
        <v>3899.37</v>
      </c>
      <c r="E135" s="4">
        <f t="shared" si="3"/>
        <v>3820.4515000000001</v>
      </c>
      <c r="F135" s="4">
        <f t="shared" si="5"/>
        <v>78.918499999999767</v>
      </c>
      <c r="G135" s="9">
        <f t="shared" si="4"/>
        <v>2.0656851683629478</v>
      </c>
    </row>
    <row r="136" spans="1:7" x14ac:dyDescent="0.2">
      <c r="A136" s="2">
        <v>44753</v>
      </c>
      <c r="B136" s="11">
        <v>6069.49</v>
      </c>
      <c r="C136" s="4">
        <v>3854.44</v>
      </c>
      <c r="E136" s="4">
        <f t="shared" si="3"/>
        <v>3910.8038000000006</v>
      </c>
      <c r="F136" s="4">
        <f t="shared" si="5"/>
        <v>-56.363800000000538</v>
      </c>
      <c r="G136" s="10">
        <f t="shared" si="4"/>
        <v>-1.4412331296190448</v>
      </c>
    </row>
    <row r="137" spans="1:7" x14ac:dyDescent="0.2">
      <c r="A137" s="2">
        <f>A132+7</f>
        <v>44754</v>
      </c>
      <c r="B137" s="11">
        <v>6079.93</v>
      </c>
      <c r="C137" s="4">
        <v>3823.75</v>
      </c>
      <c r="D137" s="5">
        <v>8.9049999999999994</v>
      </c>
      <c r="E137" s="4">
        <f t="shared" si="3"/>
        <v>3912.1309999999994</v>
      </c>
      <c r="F137" s="4">
        <f t="shared" si="5"/>
        <v>-88.380999999999403</v>
      </c>
      <c r="G137" s="10">
        <f t="shared" si="4"/>
        <v>-2.2591523647853156</v>
      </c>
    </row>
    <row r="138" spans="1:7" x14ac:dyDescent="0.2">
      <c r="A138" s="2">
        <v>44755</v>
      </c>
      <c r="B138" s="11">
        <v>6097.44</v>
      </c>
      <c r="C138" s="4">
        <v>3801.77</v>
      </c>
      <c r="D138" s="5"/>
      <c r="E138" s="4">
        <f t="shared" si="3"/>
        <v>3989.2508000000007</v>
      </c>
      <c r="F138" s="4">
        <f t="shared" si="5"/>
        <v>-187.48080000000073</v>
      </c>
      <c r="G138" s="10">
        <f t="shared" si="4"/>
        <v>-4.6996493677459616</v>
      </c>
    </row>
    <row r="139" spans="1:7" x14ac:dyDescent="0.2">
      <c r="A139" s="2">
        <v>44756</v>
      </c>
      <c r="B139" s="11">
        <v>6070.01</v>
      </c>
      <c r="C139" s="4">
        <v>3790.37</v>
      </c>
      <c r="D139" s="5"/>
      <c r="E139" s="4">
        <f t="shared" si="3"/>
        <v>3840.5886</v>
      </c>
      <c r="F139" s="4">
        <f t="shared" si="5"/>
        <v>-50.218600000000151</v>
      </c>
      <c r="G139" s="10">
        <f t="shared" si="4"/>
        <v>-1.3075756148419582</v>
      </c>
    </row>
    <row r="140" spans="1:7" x14ac:dyDescent="0.2">
      <c r="A140" s="2">
        <v>44757</v>
      </c>
      <c r="B140" s="11">
        <v>6146.85</v>
      </c>
      <c r="C140" s="4">
        <v>3863.17</v>
      </c>
      <c r="D140" s="5"/>
      <c r="E140" s="4">
        <f t="shared" si="3"/>
        <v>3757.3463000000002</v>
      </c>
      <c r="F140" s="4">
        <f t="shared" si="5"/>
        <v>105.82369999999992</v>
      </c>
      <c r="G140" s="9">
        <f t="shared" si="4"/>
        <v>2.8164478743947532</v>
      </c>
    </row>
    <row r="141" spans="1:7" x14ac:dyDescent="0.2">
      <c r="A141" s="2">
        <v>44760</v>
      </c>
      <c r="B141" s="11">
        <v>6098.66</v>
      </c>
      <c r="C141" s="4">
        <v>3830.86</v>
      </c>
      <c r="D141" s="5"/>
      <c r="E141" s="4">
        <f t="shared" ref="E141:E204" si="6">0.79*B131-843.59</f>
        <v>3868.0174000000006</v>
      </c>
      <c r="F141" s="4">
        <f t="shared" si="5"/>
        <v>-37.157400000000507</v>
      </c>
      <c r="G141" s="10">
        <f t="shared" ref="G141:G204" si="7">100*F141/E141</f>
        <v>-0.96063166623812246</v>
      </c>
    </row>
    <row r="142" spans="1:7" x14ac:dyDescent="0.2">
      <c r="A142" s="2">
        <f>A137+7</f>
        <v>44761</v>
      </c>
      <c r="B142" s="11">
        <v>6055.39</v>
      </c>
      <c r="C142" s="4">
        <v>3937.5</v>
      </c>
      <c r="D142" s="1">
        <v>8.9</v>
      </c>
      <c r="E142" s="4">
        <f t="shared" si="6"/>
        <v>3864.8100000000004</v>
      </c>
      <c r="F142" s="4">
        <f t="shared" si="5"/>
        <v>72.6899999999996</v>
      </c>
      <c r="G142" s="9">
        <f t="shared" si="7"/>
        <v>1.8808169094987746</v>
      </c>
    </row>
    <row r="143" spans="1:7" x14ac:dyDescent="0.2">
      <c r="A143" s="2">
        <v>44762</v>
      </c>
      <c r="B143" s="11">
        <v>6022.65</v>
      </c>
      <c r="C143" s="4">
        <v>3959.89</v>
      </c>
      <c r="E143" s="4">
        <f t="shared" si="6"/>
        <v>3923.5385999999999</v>
      </c>
      <c r="F143" s="4">
        <f t="shared" si="5"/>
        <v>36.351400000000012</v>
      </c>
      <c r="G143" s="9">
        <f t="shared" si="7"/>
        <v>0.92649528158076522</v>
      </c>
    </row>
    <row r="144" spans="1:7" x14ac:dyDescent="0.2">
      <c r="A144" s="2">
        <v>44763</v>
      </c>
      <c r="B144" s="11">
        <v>6011.11</v>
      </c>
      <c r="C144" s="4">
        <v>3998.94</v>
      </c>
      <c r="E144" s="4">
        <f t="shared" si="6"/>
        <v>3921.2555000000002</v>
      </c>
      <c r="F144" s="4">
        <f t="shared" si="5"/>
        <v>77.684499999999844</v>
      </c>
      <c r="G144" s="9">
        <f t="shared" si="7"/>
        <v>1.9811129369152263</v>
      </c>
    </row>
    <row r="145" spans="1:7" x14ac:dyDescent="0.2">
      <c r="A145" s="2">
        <v>44764</v>
      </c>
      <c r="B145" s="11">
        <v>6076.22</v>
      </c>
      <c r="C145" s="4">
        <v>3961.64</v>
      </c>
      <c r="E145" s="4">
        <f t="shared" si="6"/>
        <v>3960.3131000000003</v>
      </c>
      <c r="F145" s="4">
        <f t="shared" si="5"/>
        <v>1.3268999999995685</v>
      </c>
      <c r="G145" s="9">
        <f t="shared" si="7"/>
        <v>3.3504926668539624E-2</v>
      </c>
    </row>
    <row r="146" spans="1:7" x14ac:dyDescent="0.2">
      <c r="A146" s="2">
        <v>44767</v>
      </c>
      <c r="B146" s="11">
        <v>6117.52</v>
      </c>
      <c r="C146" s="4">
        <v>3966.83</v>
      </c>
      <c r="E146" s="4">
        <f t="shared" si="6"/>
        <v>3951.3071</v>
      </c>
      <c r="F146" s="4">
        <f t="shared" si="5"/>
        <v>15.522899999999936</v>
      </c>
      <c r="G146" s="9">
        <f t="shared" si="7"/>
        <v>0.39285480999439237</v>
      </c>
    </row>
    <row r="147" spans="1:7" x14ac:dyDescent="0.2">
      <c r="A147" s="2">
        <f>A142+7</f>
        <v>44768</v>
      </c>
      <c r="B147" s="11">
        <v>6103.87</v>
      </c>
      <c r="C147" s="4">
        <v>3923.25</v>
      </c>
      <c r="D147" s="1">
        <v>8.89</v>
      </c>
      <c r="E147" s="4">
        <f t="shared" si="6"/>
        <v>3959.5547000000006</v>
      </c>
      <c r="F147" s="4">
        <f t="shared" si="5"/>
        <v>-36.304700000000594</v>
      </c>
      <c r="G147" s="10">
        <f t="shared" si="7"/>
        <v>-0.91688845717930323</v>
      </c>
    </row>
    <row r="148" spans="1:7" x14ac:dyDescent="0.2">
      <c r="A148" s="2">
        <v>44769</v>
      </c>
      <c r="B148" s="11">
        <v>6063.87</v>
      </c>
      <c r="C148" s="4">
        <v>4023.62</v>
      </c>
      <c r="E148" s="4">
        <f t="shared" si="6"/>
        <v>3973.3876</v>
      </c>
      <c r="F148" s="4">
        <f t="shared" si="5"/>
        <v>50.23239999999987</v>
      </c>
      <c r="G148" s="9">
        <f t="shared" si="7"/>
        <v>1.2642209886596483</v>
      </c>
    </row>
    <row r="149" spans="1:7" x14ac:dyDescent="0.2">
      <c r="A149" s="2">
        <v>44770</v>
      </c>
      <c r="B149" s="11">
        <v>6034.61</v>
      </c>
      <c r="C149" s="4">
        <v>4072.42</v>
      </c>
      <c r="E149" s="4">
        <f t="shared" si="6"/>
        <v>3951.7179000000006</v>
      </c>
      <c r="F149" s="4">
        <f t="shared" si="5"/>
        <v>120.70209999999952</v>
      </c>
      <c r="G149" s="9">
        <f t="shared" si="7"/>
        <v>3.0544209646138833</v>
      </c>
    </row>
    <row r="150" spans="1:7" x14ac:dyDescent="0.2">
      <c r="A150" s="2">
        <v>44771</v>
      </c>
      <c r="B150" s="11">
        <v>6034.6</v>
      </c>
      <c r="C150" s="4">
        <v>4130.28</v>
      </c>
      <c r="E150" s="4">
        <f t="shared" si="6"/>
        <v>4012.4215000000004</v>
      </c>
      <c r="F150" s="4">
        <f t="shared" si="5"/>
        <v>117.85849999999937</v>
      </c>
      <c r="G150" s="9">
        <f t="shared" si="7"/>
        <v>2.9373409548323712</v>
      </c>
    </row>
    <row r="151" spans="1:7" x14ac:dyDescent="0.2">
      <c r="A151" s="2">
        <v>44774</v>
      </c>
      <c r="B151" s="11">
        <v>6108.85</v>
      </c>
      <c r="C151" s="4">
        <v>4118.6400000000003</v>
      </c>
      <c r="E151" s="4">
        <f t="shared" si="6"/>
        <v>3974.3513999999996</v>
      </c>
      <c r="F151" s="4">
        <f t="shared" si="5"/>
        <v>144.28860000000077</v>
      </c>
      <c r="G151" s="9">
        <f t="shared" si="7"/>
        <v>3.6304942738581389</v>
      </c>
    </row>
    <row r="152" spans="1:7" x14ac:dyDescent="0.2">
      <c r="A152" s="2">
        <f>A147+7</f>
        <v>44775</v>
      </c>
      <c r="B152" s="11">
        <v>6182.97</v>
      </c>
      <c r="C152" s="4">
        <v>4092.75</v>
      </c>
      <c r="D152" s="1">
        <v>8.89</v>
      </c>
      <c r="E152" s="4">
        <f t="shared" si="6"/>
        <v>3940.1681000000008</v>
      </c>
      <c r="F152" s="4">
        <f>C152-E152</f>
        <v>152.58189999999922</v>
      </c>
      <c r="G152" s="9">
        <f t="shared" si="7"/>
        <v>3.8724718369249067</v>
      </c>
    </row>
    <row r="153" spans="1:7" x14ac:dyDescent="0.2">
      <c r="A153" s="2">
        <v>44776</v>
      </c>
      <c r="B153" s="11">
        <v>6106.01</v>
      </c>
      <c r="C153" s="4">
        <v>4155.18</v>
      </c>
      <c r="E153" s="4">
        <f t="shared" si="6"/>
        <v>3914.3035</v>
      </c>
      <c r="F153" s="4">
        <f>C153-E153</f>
        <v>240.87650000000031</v>
      </c>
      <c r="G153" s="7">
        <f t="shared" si="7"/>
        <v>6.1537512356923854</v>
      </c>
    </row>
    <row r="154" spans="1:7" x14ac:dyDescent="0.2">
      <c r="A154" s="2">
        <v>44777</v>
      </c>
      <c r="B154" s="11">
        <v>6116.5</v>
      </c>
      <c r="C154" s="4">
        <v>4151.93</v>
      </c>
      <c r="E154" s="4">
        <f t="shared" si="6"/>
        <v>3905.1868999999997</v>
      </c>
      <c r="F154" s="4">
        <f>C154-E154</f>
        <v>246.7431000000006</v>
      </c>
      <c r="G154" s="7">
        <f t="shared" si="7"/>
        <v>6.3183429197716663</v>
      </c>
    </row>
    <row r="155" spans="1:7" x14ac:dyDescent="0.2">
      <c r="A155" s="2">
        <v>44778</v>
      </c>
      <c r="B155" s="11">
        <v>6125.29</v>
      </c>
      <c r="C155" s="4">
        <v>4145.2</v>
      </c>
      <c r="E155" s="4">
        <f t="shared" si="6"/>
        <v>3956.6238000000003</v>
      </c>
      <c r="F155" s="4">
        <f>C155-E155</f>
        <v>188.57619999999952</v>
      </c>
      <c r="G155" s="9">
        <f t="shared" si="7"/>
        <v>4.7660887042129074</v>
      </c>
    </row>
    <row r="156" spans="1:7" x14ac:dyDescent="0.2">
      <c r="A156" s="2">
        <v>44781</v>
      </c>
      <c r="B156" s="11">
        <v>6130.08</v>
      </c>
      <c r="C156" s="4">
        <v>4140.05</v>
      </c>
      <c r="E156" s="4">
        <f t="shared" si="6"/>
        <v>3989.2508000000007</v>
      </c>
      <c r="F156" s="4">
        <f>C156-E156</f>
        <v>150.79919999999947</v>
      </c>
      <c r="G156" s="9">
        <f t="shared" si="7"/>
        <v>3.7801383658304823</v>
      </c>
    </row>
    <row r="157" spans="1:7" x14ac:dyDescent="0.2">
      <c r="A157" s="2">
        <f>A152+7</f>
        <v>44782</v>
      </c>
      <c r="B157" s="11">
        <v>6130.08</v>
      </c>
      <c r="C157" s="4">
        <v>4124.5</v>
      </c>
      <c r="D157" s="5">
        <v>8.8699999999999992</v>
      </c>
      <c r="E157" s="4">
        <f t="shared" si="6"/>
        <v>3978.4673000000003</v>
      </c>
      <c r="F157" s="4">
        <f t="shared" si="5"/>
        <v>146.03269999999975</v>
      </c>
      <c r="G157" s="9">
        <f t="shared" si="7"/>
        <v>3.6705768575752713</v>
      </c>
    </row>
    <row r="158" spans="1:7" x14ac:dyDescent="0.2">
      <c r="A158" s="2">
        <v>44783</v>
      </c>
      <c r="B158" s="11">
        <v>6132.54</v>
      </c>
      <c r="C158" s="4">
        <v>4210</v>
      </c>
      <c r="D158" s="5"/>
      <c r="E158" s="4">
        <f t="shared" si="6"/>
        <v>3946.8672999999999</v>
      </c>
      <c r="F158" s="4">
        <f t="shared" si="5"/>
        <v>263.13270000000011</v>
      </c>
      <c r="G158" s="7">
        <f t="shared" si="7"/>
        <v>6.6668747641959012</v>
      </c>
    </row>
    <row r="159" spans="1:7" x14ac:dyDescent="0.2">
      <c r="A159" s="2">
        <v>44784</v>
      </c>
      <c r="B159" s="11">
        <v>6118.75</v>
      </c>
      <c r="C159" s="4">
        <v>4207.28</v>
      </c>
      <c r="D159" s="5"/>
      <c r="E159" s="4">
        <f t="shared" si="6"/>
        <v>3923.7519000000002</v>
      </c>
      <c r="F159" s="4">
        <f t="shared" si="5"/>
        <v>283.52809999999954</v>
      </c>
      <c r="G159" s="7">
        <f t="shared" si="7"/>
        <v>7.2259436178928524</v>
      </c>
    </row>
    <row r="160" spans="1:7" x14ac:dyDescent="0.2">
      <c r="A160" s="2">
        <v>44785</v>
      </c>
      <c r="B160" s="11">
        <v>6118.97</v>
      </c>
      <c r="C160" s="4">
        <v>4280.1400000000003</v>
      </c>
      <c r="D160" s="5"/>
      <c r="E160" s="4">
        <f t="shared" si="6"/>
        <v>3923.7440000000006</v>
      </c>
      <c r="F160" s="4">
        <f t="shared" si="5"/>
        <v>356.39599999999973</v>
      </c>
      <c r="G160" s="7">
        <f t="shared" si="7"/>
        <v>9.0830594452645155</v>
      </c>
    </row>
    <row r="161" spans="1:7" x14ac:dyDescent="0.2">
      <c r="A161" s="2">
        <v>44788</v>
      </c>
      <c r="B161" s="11">
        <v>6154.87</v>
      </c>
      <c r="C161" s="4">
        <v>4297.1499999999996</v>
      </c>
      <c r="D161" s="5"/>
      <c r="E161" s="4">
        <f t="shared" si="6"/>
        <v>3982.4014999999999</v>
      </c>
      <c r="F161" s="4">
        <f t="shared" si="5"/>
        <v>314.74849999999969</v>
      </c>
      <c r="G161" s="7">
        <f t="shared" si="7"/>
        <v>7.9034848696194917</v>
      </c>
    </row>
    <row r="162" spans="1:7" x14ac:dyDescent="0.2">
      <c r="A162" s="2">
        <f>A157+7</f>
        <v>44789</v>
      </c>
      <c r="B162" s="11">
        <v>6187.89</v>
      </c>
      <c r="C162" s="4">
        <v>4305.1899999999996</v>
      </c>
      <c r="D162" s="1">
        <v>8.85</v>
      </c>
      <c r="E162" s="4">
        <f t="shared" si="6"/>
        <v>4040.9562999999998</v>
      </c>
      <c r="F162" s="4">
        <f>C162-E162</f>
        <v>264.23369999999977</v>
      </c>
      <c r="G162" s="7">
        <f t="shared" si="7"/>
        <v>6.5388903116819099</v>
      </c>
    </row>
    <row r="163" spans="1:7" x14ac:dyDescent="0.2">
      <c r="A163" s="2">
        <v>44790</v>
      </c>
      <c r="B163" s="11">
        <v>6090.3</v>
      </c>
      <c r="C163" s="4">
        <v>4274.03</v>
      </c>
      <c r="E163" s="4">
        <f t="shared" si="6"/>
        <v>3980.1579000000002</v>
      </c>
      <c r="F163" s="4">
        <f>C163-E163</f>
        <v>293.87209999999959</v>
      </c>
      <c r="G163" s="7">
        <f t="shared" si="7"/>
        <v>7.3834281800729462</v>
      </c>
    </row>
    <row r="164" spans="1:7" x14ac:dyDescent="0.2">
      <c r="A164" s="2">
        <v>44791</v>
      </c>
      <c r="B164" s="11">
        <v>6092.32</v>
      </c>
      <c r="C164" s="4">
        <v>4283.7299999999996</v>
      </c>
      <c r="E164" s="4">
        <f t="shared" si="6"/>
        <v>3988.4449999999997</v>
      </c>
      <c r="F164" s="4">
        <f>C164-E164</f>
        <v>295.28499999999985</v>
      </c>
      <c r="G164" s="7">
        <f t="shared" si="7"/>
        <v>7.4035118949866394</v>
      </c>
    </row>
    <row r="165" spans="1:7" x14ac:dyDescent="0.2">
      <c r="A165" s="2">
        <v>44792</v>
      </c>
      <c r="B165" s="11">
        <v>6097.54</v>
      </c>
      <c r="C165" s="4">
        <v>4228.49</v>
      </c>
      <c r="E165" s="4">
        <f t="shared" si="6"/>
        <v>3995.3891000000003</v>
      </c>
      <c r="F165" s="4">
        <f>C165-E165</f>
        <v>233.10089999999946</v>
      </c>
      <c r="G165" s="7">
        <f t="shared" si="7"/>
        <v>5.8342477832759627</v>
      </c>
    </row>
    <row r="166" spans="1:7" x14ac:dyDescent="0.2">
      <c r="A166" s="2">
        <v>44795</v>
      </c>
      <c r="B166" s="11">
        <v>6084.82</v>
      </c>
      <c r="C166" s="4">
        <v>4138</v>
      </c>
      <c r="E166" s="4">
        <f t="shared" si="6"/>
        <v>3999.1732000000002</v>
      </c>
      <c r="F166" s="4">
        <f>C166-E166</f>
        <v>138.82679999999982</v>
      </c>
      <c r="G166" s="9">
        <f t="shared" si="7"/>
        <v>3.4713875358036459</v>
      </c>
    </row>
    <row r="167" spans="1:7" x14ac:dyDescent="0.2">
      <c r="A167" s="2">
        <f>A162+7</f>
        <v>44796</v>
      </c>
      <c r="B167" s="11">
        <v>6055.85</v>
      </c>
      <c r="C167" s="4">
        <v>4130.5</v>
      </c>
      <c r="D167" s="1">
        <v>8.85</v>
      </c>
      <c r="E167" s="4">
        <f t="shared" si="6"/>
        <v>3999.1732000000002</v>
      </c>
      <c r="F167" s="4">
        <f t="shared" si="5"/>
        <v>131.32679999999982</v>
      </c>
      <c r="G167" s="9">
        <f t="shared" si="7"/>
        <v>3.2838487715410731</v>
      </c>
    </row>
    <row r="168" spans="1:7" x14ac:dyDescent="0.2">
      <c r="A168" s="2">
        <v>44797</v>
      </c>
      <c r="B168" s="11">
        <v>6059.23</v>
      </c>
      <c r="C168" s="4">
        <v>4140.76</v>
      </c>
      <c r="E168" s="4">
        <f t="shared" si="6"/>
        <v>4001.1166000000003</v>
      </c>
      <c r="F168" s="4">
        <f t="shared" si="5"/>
        <v>139.64339999999993</v>
      </c>
      <c r="G168" s="9">
        <f t="shared" si="7"/>
        <v>3.4901107355881584</v>
      </c>
    </row>
    <row r="169" spans="1:7" x14ac:dyDescent="0.2">
      <c r="A169" s="2">
        <v>44798</v>
      </c>
      <c r="B169" s="11">
        <v>6133.33</v>
      </c>
      <c r="C169" s="4">
        <v>4199.1099999999997</v>
      </c>
      <c r="E169" s="4">
        <f t="shared" si="6"/>
        <v>3990.2224999999999</v>
      </c>
      <c r="F169" s="4">
        <f t="shared" si="5"/>
        <v>208.88749999999982</v>
      </c>
      <c r="G169" s="7">
        <f t="shared" si="7"/>
        <v>5.2349837634367464</v>
      </c>
    </row>
    <row r="170" spans="1:7" x14ac:dyDescent="0.2">
      <c r="A170" s="2">
        <v>44799</v>
      </c>
      <c r="B170" s="11">
        <v>6088.95</v>
      </c>
      <c r="C170" s="4">
        <v>4057.66</v>
      </c>
      <c r="E170" s="4">
        <f t="shared" si="6"/>
        <v>3990.3963000000003</v>
      </c>
      <c r="F170" s="4">
        <f t="shared" si="5"/>
        <v>67.263699999999517</v>
      </c>
      <c r="G170" s="9">
        <f t="shared" si="7"/>
        <v>1.6856395942427951</v>
      </c>
    </row>
    <row r="171" spans="1:7" x14ac:dyDescent="0.2">
      <c r="A171" s="2">
        <v>44802</v>
      </c>
      <c r="B171" s="11">
        <v>6046.14</v>
      </c>
      <c r="C171" s="4">
        <v>4030.6</v>
      </c>
      <c r="E171" s="4">
        <f t="shared" si="6"/>
        <v>4018.7573000000002</v>
      </c>
      <c r="F171" s="4">
        <f t="shared" si="5"/>
        <v>11.842699999999695</v>
      </c>
      <c r="G171" s="9">
        <f t="shared" si="7"/>
        <v>0.29468562333932669</v>
      </c>
    </row>
    <row r="172" spans="1:7" x14ac:dyDescent="0.2">
      <c r="A172" s="2">
        <f>A167+7</f>
        <v>44803</v>
      </c>
      <c r="B172" s="11">
        <v>6052.16</v>
      </c>
      <c r="C172" s="4">
        <v>3987.5</v>
      </c>
      <c r="D172" s="1">
        <v>8.83</v>
      </c>
      <c r="E172" s="4">
        <f t="shared" si="6"/>
        <v>4044.8431</v>
      </c>
      <c r="F172" s="4">
        <f t="shared" si="5"/>
        <v>-57.343100000000049</v>
      </c>
      <c r="G172" s="10">
        <f t="shared" si="7"/>
        <v>-1.4176841618405434</v>
      </c>
    </row>
    <row r="173" spans="1:7" x14ac:dyDescent="0.2">
      <c r="A173" s="2">
        <v>44804</v>
      </c>
      <c r="B173" s="11">
        <v>5947.99</v>
      </c>
      <c r="C173" s="4">
        <v>3954.99</v>
      </c>
      <c r="E173" s="4">
        <f t="shared" si="6"/>
        <v>3967.7470000000003</v>
      </c>
      <c r="F173" s="4">
        <f t="shared" si="5"/>
        <v>-12.757000000000517</v>
      </c>
      <c r="G173" s="10">
        <f t="shared" si="7"/>
        <v>-0.32151747578664958</v>
      </c>
    </row>
    <row r="174" spans="1:7" x14ac:dyDescent="0.2">
      <c r="A174" s="2">
        <v>44805</v>
      </c>
      <c r="B174" s="11">
        <v>5983.03</v>
      </c>
      <c r="C174" s="4">
        <v>3966.86</v>
      </c>
      <c r="E174" s="4">
        <f t="shared" si="6"/>
        <v>3969.3427999999994</v>
      </c>
      <c r="F174" s="4">
        <f t="shared" si="5"/>
        <v>-2.4827999999993153</v>
      </c>
      <c r="G174" s="10">
        <f t="shared" si="7"/>
        <v>-6.2549397346062324E-2</v>
      </c>
    </row>
    <row r="175" spans="1:7" x14ac:dyDescent="0.2">
      <c r="A175" s="2">
        <v>44806</v>
      </c>
      <c r="B175" s="11">
        <v>6053.82</v>
      </c>
      <c r="C175" s="4">
        <v>3924.27</v>
      </c>
      <c r="E175" s="4">
        <f t="shared" si="6"/>
        <v>3973.4665999999997</v>
      </c>
      <c r="F175" s="4">
        <f t="shared" si="5"/>
        <v>-49.196599999999762</v>
      </c>
      <c r="G175" s="10">
        <f t="shared" si="7"/>
        <v>-1.2381279359438875</v>
      </c>
    </row>
    <row r="176" spans="1:7" x14ac:dyDescent="0.2">
      <c r="A176" s="2">
        <f>A172+7</f>
        <v>44810</v>
      </c>
      <c r="B176" s="11">
        <v>6022.87</v>
      </c>
      <c r="C176" s="4">
        <v>3908.2</v>
      </c>
      <c r="D176" s="5">
        <v>8.83</v>
      </c>
      <c r="E176" s="4">
        <f t="shared" si="6"/>
        <v>3963.4178000000002</v>
      </c>
      <c r="F176" s="4">
        <f t="shared" si="5"/>
        <v>-55.217800000000352</v>
      </c>
      <c r="G176" s="10">
        <f t="shared" si="7"/>
        <v>-1.3931864563963039</v>
      </c>
    </row>
    <row r="177" spans="1:7" x14ac:dyDescent="0.2">
      <c r="A177" s="2">
        <v>44811</v>
      </c>
      <c r="B177" s="11">
        <v>6025.82</v>
      </c>
      <c r="C177" s="4">
        <v>3979.88</v>
      </c>
      <c r="D177" s="5"/>
      <c r="E177" s="4">
        <f t="shared" si="6"/>
        <v>3940.5315000000001</v>
      </c>
      <c r="F177" s="4">
        <f t="shared" si="5"/>
        <v>39.348500000000058</v>
      </c>
      <c r="G177" s="9">
        <f t="shared" si="7"/>
        <v>0.99855818942191066</v>
      </c>
    </row>
    <row r="178" spans="1:7" x14ac:dyDescent="0.2">
      <c r="A178" s="2">
        <v>44812</v>
      </c>
      <c r="B178" s="11">
        <v>6029.01</v>
      </c>
      <c r="C178" s="4">
        <v>4006.19</v>
      </c>
      <c r="D178" s="5"/>
      <c r="E178" s="4">
        <f t="shared" si="6"/>
        <v>3943.2016999999996</v>
      </c>
      <c r="F178" s="4">
        <f t="shared" si="5"/>
        <v>62.988300000000436</v>
      </c>
      <c r="G178" s="9">
        <f t="shared" si="7"/>
        <v>1.597389755639445</v>
      </c>
    </row>
    <row r="179" spans="1:7" x14ac:dyDescent="0.2">
      <c r="A179" s="2">
        <v>44813</v>
      </c>
      <c r="B179" s="11">
        <v>6030.9</v>
      </c>
      <c r="C179" s="4">
        <v>4067.35</v>
      </c>
      <c r="D179" s="5"/>
      <c r="E179" s="4">
        <f t="shared" si="6"/>
        <v>4001.7407000000003</v>
      </c>
      <c r="F179" s="4">
        <f t="shared" si="5"/>
        <v>65.609299999999621</v>
      </c>
      <c r="G179" s="9">
        <f t="shared" si="7"/>
        <v>1.6395190223094569</v>
      </c>
    </row>
    <row r="180" spans="1:7" x14ac:dyDescent="0.2">
      <c r="A180" s="2">
        <v>44816</v>
      </c>
      <c r="B180" s="11">
        <v>6018.86</v>
      </c>
      <c r="C180" s="4">
        <v>4110.42</v>
      </c>
      <c r="D180" s="5"/>
      <c r="E180" s="4">
        <f t="shared" si="6"/>
        <v>3966.6804999999995</v>
      </c>
      <c r="F180" s="4">
        <f t="shared" si="5"/>
        <v>143.73950000000059</v>
      </c>
      <c r="G180" s="9">
        <f t="shared" si="7"/>
        <v>3.6236722367733072</v>
      </c>
    </row>
    <row r="181" spans="1:7" x14ac:dyDescent="0.2">
      <c r="A181" s="2">
        <f>A176+7</f>
        <v>44817</v>
      </c>
      <c r="B181" s="11">
        <v>6017.74</v>
      </c>
      <c r="C181" s="4">
        <v>3932.68</v>
      </c>
      <c r="D181" s="1">
        <v>8.83</v>
      </c>
      <c r="E181" s="4">
        <f t="shared" si="6"/>
        <v>3932.8606</v>
      </c>
      <c r="F181" s="4">
        <f t="shared" si="5"/>
        <v>-0.18060000000014043</v>
      </c>
      <c r="G181" s="9">
        <f t="shared" si="7"/>
        <v>-4.5920773291618939E-3</v>
      </c>
    </row>
    <row r="182" spans="1:7" x14ac:dyDescent="0.2">
      <c r="A182" s="2">
        <v>44818</v>
      </c>
      <c r="B182" s="11">
        <v>6007.25</v>
      </c>
      <c r="C182" s="4">
        <v>3946.02</v>
      </c>
      <c r="E182" s="4">
        <f t="shared" si="6"/>
        <v>3937.6163999999999</v>
      </c>
      <c r="F182" s="4">
        <f t="shared" si="5"/>
        <v>8.4036000000000968</v>
      </c>
      <c r="G182" s="9">
        <f t="shared" si="7"/>
        <v>0.21341845284878683</v>
      </c>
    </row>
    <row r="183" spans="1:7" x14ac:dyDescent="0.2">
      <c r="A183" s="2">
        <v>44819</v>
      </c>
      <c r="B183" s="11">
        <v>6038.57</v>
      </c>
      <c r="C183" s="4">
        <v>3901.34</v>
      </c>
      <c r="E183" s="4">
        <f t="shared" si="6"/>
        <v>3855.3221000000003</v>
      </c>
      <c r="F183" s="4">
        <f t="shared" si="5"/>
        <v>46.017899999999827</v>
      </c>
      <c r="G183" s="9">
        <f t="shared" si="7"/>
        <v>1.1936201128305162</v>
      </c>
    </row>
    <row r="184" spans="1:7" x14ac:dyDescent="0.2">
      <c r="A184" s="2">
        <v>44820</v>
      </c>
      <c r="B184" s="11">
        <v>5968.47</v>
      </c>
      <c r="C184" s="4">
        <v>3873.32</v>
      </c>
      <c r="E184" s="4">
        <f t="shared" si="6"/>
        <v>3883.0037000000002</v>
      </c>
      <c r="F184" s="4">
        <f t="shared" si="5"/>
        <v>-9.6837000000000444</v>
      </c>
      <c r="G184" s="10">
        <f t="shared" si="7"/>
        <v>-0.24938683421805763</v>
      </c>
    </row>
    <row r="185" spans="1:7" x14ac:dyDescent="0.2">
      <c r="A185" s="2">
        <v>44823</v>
      </c>
      <c r="B185" s="11">
        <v>5922.25</v>
      </c>
      <c r="C185" s="4">
        <v>3899.88</v>
      </c>
      <c r="E185" s="4">
        <f t="shared" si="6"/>
        <v>3938.9277999999995</v>
      </c>
      <c r="F185" s="4">
        <f t="shared" ref="F185:F223" si="8">C185-E185</f>
        <v>-39.04779999999937</v>
      </c>
      <c r="G185" s="10">
        <f t="shared" si="7"/>
        <v>-0.99133068648781464</v>
      </c>
    </row>
    <row r="186" spans="1:7" x14ac:dyDescent="0.2">
      <c r="A186" s="2">
        <f>A181+7</f>
        <v>44824</v>
      </c>
      <c r="B186" s="11">
        <v>5888.89</v>
      </c>
      <c r="C186" s="4">
        <v>3872.75</v>
      </c>
      <c r="D186" s="1">
        <v>8.82</v>
      </c>
      <c r="E186" s="4">
        <f t="shared" si="6"/>
        <v>3914.4772999999996</v>
      </c>
      <c r="F186" s="4">
        <f t="shared" si="8"/>
        <v>-41.727299999999559</v>
      </c>
      <c r="G186" s="10">
        <f t="shared" si="7"/>
        <v>-1.0659737380518099</v>
      </c>
    </row>
    <row r="187" spans="1:7" x14ac:dyDescent="0.2">
      <c r="A187" s="2">
        <v>44825</v>
      </c>
      <c r="B187" s="11">
        <v>5805.08</v>
      </c>
      <c r="C187" s="4">
        <v>3789.94</v>
      </c>
      <c r="E187" s="4">
        <f t="shared" si="6"/>
        <v>3916.8077999999996</v>
      </c>
      <c r="F187" s="4">
        <f t="shared" si="8"/>
        <v>-126.86779999999953</v>
      </c>
      <c r="G187" s="10">
        <f t="shared" si="7"/>
        <v>-3.239061155872891</v>
      </c>
    </row>
    <row r="188" spans="1:7" x14ac:dyDescent="0.2">
      <c r="A188" s="2">
        <v>44826</v>
      </c>
      <c r="B188" s="11">
        <v>5767.29</v>
      </c>
      <c r="C188" s="4">
        <v>3758</v>
      </c>
      <c r="E188" s="4">
        <f t="shared" si="6"/>
        <v>3919.3279000000002</v>
      </c>
      <c r="F188" s="4">
        <f t="shared" si="8"/>
        <v>-161.32790000000023</v>
      </c>
      <c r="G188" s="10">
        <f t="shared" si="7"/>
        <v>-4.1162133946486135</v>
      </c>
    </row>
    <row r="189" spans="1:7" x14ac:dyDescent="0.2">
      <c r="A189" s="2">
        <v>44827</v>
      </c>
      <c r="B189" s="11">
        <v>5815.41</v>
      </c>
      <c r="C189" s="4">
        <v>3693.22</v>
      </c>
      <c r="E189" s="4">
        <f t="shared" si="6"/>
        <v>3920.8209999999999</v>
      </c>
      <c r="F189" s="4">
        <f t="shared" si="8"/>
        <v>-227.60100000000011</v>
      </c>
      <c r="G189" s="8">
        <f t="shared" si="7"/>
        <v>-5.8049321812957064</v>
      </c>
    </row>
    <row r="190" spans="1:7" x14ac:dyDescent="0.2">
      <c r="A190" s="2">
        <v>44830</v>
      </c>
      <c r="B190" s="11">
        <v>5820.07</v>
      </c>
      <c r="C190" s="4">
        <v>3655.05</v>
      </c>
      <c r="E190" s="4">
        <f t="shared" si="6"/>
        <v>3911.3094000000001</v>
      </c>
      <c r="F190" s="4">
        <f t="shared" si="8"/>
        <v>-256.25939999999991</v>
      </c>
      <c r="G190" s="8">
        <f t="shared" si="7"/>
        <v>-6.5517547652967547</v>
      </c>
    </row>
    <row r="191" spans="1:7" x14ac:dyDescent="0.2">
      <c r="A191" s="2">
        <f>A186+7</f>
        <v>44831</v>
      </c>
      <c r="B191" s="11">
        <v>5873.77</v>
      </c>
      <c r="C191" s="4">
        <v>3647.28</v>
      </c>
      <c r="D191" s="4">
        <v>8.8000000000000007</v>
      </c>
      <c r="E191" s="4">
        <f t="shared" si="6"/>
        <v>3910.4246000000003</v>
      </c>
      <c r="F191" s="4">
        <f t="shared" si="8"/>
        <v>-263.14460000000008</v>
      </c>
      <c r="G191" s="8">
        <f t="shared" si="7"/>
        <v>-6.7293101623798099</v>
      </c>
    </row>
    <row r="192" spans="1:7" x14ac:dyDescent="0.2">
      <c r="A192" s="2">
        <v>44832</v>
      </c>
      <c r="B192" s="11">
        <v>5744.83</v>
      </c>
      <c r="C192" s="4">
        <v>3719.03</v>
      </c>
      <c r="D192" s="4"/>
      <c r="E192" s="4">
        <f t="shared" si="6"/>
        <v>3902.1374999999998</v>
      </c>
      <c r="F192" s="4">
        <f t="shared" si="8"/>
        <v>-183.10749999999962</v>
      </c>
      <c r="G192" s="10">
        <f t="shared" si="7"/>
        <v>-4.6924922558469468</v>
      </c>
    </row>
    <row r="193" spans="1:7" x14ac:dyDescent="0.2">
      <c r="A193" s="2">
        <v>44833</v>
      </c>
      <c r="B193" s="11">
        <v>5761.88</v>
      </c>
      <c r="C193" s="4">
        <v>3640.46</v>
      </c>
      <c r="D193" s="4"/>
      <c r="E193" s="4">
        <f t="shared" si="6"/>
        <v>3926.8802999999998</v>
      </c>
      <c r="F193" s="4">
        <f t="shared" si="8"/>
        <v>-286.42029999999977</v>
      </c>
      <c r="G193" s="8">
        <f t="shared" si="7"/>
        <v>-7.2938383174042709</v>
      </c>
    </row>
    <row r="194" spans="1:7" x14ac:dyDescent="0.2">
      <c r="A194" s="2">
        <v>44834</v>
      </c>
      <c r="B194" s="11">
        <v>5711.02</v>
      </c>
      <c r="C194" s="4">
        <v>3585.61</v>
      </c>
      <c r="D194" s="4"/>
      <c r="E194" s="4">
        <f t="shared" si="6"/>
        <v>3871.5012999999999</v>
      </c>
      <c r="F194" s="4">
        <f t="shared" si="8"/>
        <v>-285.89129999999977</v>
      </c>
      <c r="G194" s="8">
        <f t="shared" si="7"/>
        <v>-7.3845074002687214</v>
      </c>
    </row>
    <row r="195" spans="1:7" x14ac:dyDescent="0.2">
      <c r="A195" s="2">
        <v>44837</v>
      </c>
      <c r="B195" s="11">
        <v>5907.05</v>
      </c>
      <c r="C195" s="4">
        <v>3678.44</v>
      </c>
      <c r="D195" s="4"/>
      <c r="E195" s="4">
        <f t="shared" si="6"/>
        <v>3834.9875000000002</v>
      </c>
      <c r="F195" s="4">
        <f t="shared" si="8"/>
        <v>-156.54750000000013</v>
      </c>
      <c r="G195" s="10">
        <f t="shared" si="7"/>
        <v>-4.0820863171001243</v>
      </c>
    </row>
    <row r="196" spans="1:7" x14ac:dyDescent="0.2">
      <c r="A196" s="2">
        <f>A191+7</f>
        <v>44838</v>
      </c>
      <c r="B196" s="11">
        <v>5930.58</v>
      </c>
      <c r="C196" s="4">
        <v>3803.25</v>
      </c>
      <c r="D196" s="5">
        <v>8.7799999999999994</v>
      </c>
      <c r="E196" s="4">
        <f t="shared" si="6"/>
        <v>3808.6331</v>
      </c>
      <c r="F196" s="4">
        <f t="shared" si="8"/>
        <v>-5.3831000000000131</v>
      </c>
      <c r="G196" s="10">
        <f t="shared" si="7"/>
        <v>-0.14133942174687325</v>
      </c>
    </row>
    <row r="197" spans="1:7" x14ac:dyDescent="0.2">
      <c r="A197" s="2">
        <v>44839</v>
      </c>
      <c r="B197" s="11">
        <v>5910.4</v>
      </c>
      <c r="C197" s="4">
        <v>3783.29</v>
      </c>
      <c r="D197" s="5"/>
      <c r="E197" s="4">
        <f t="shared" si="6"/>
        <v>3742.4232000000002</v>
      </c>
      <c r="F197" s="4">
        <f t="shared" si="8"/>
        <v>40.866799999999785</v>
      </c>
      <c r="G197" s="9">
        <f t="shared" si="7"/>
        <v>1.0919876725860342</v>
      </c>
    </row>
    <row r="198" spans="1:7" x14ac:dyDescent="0.2">
      <c r="A198" s="2">
        <v>44840</v>
      </c>
      <c r="B198" s="11">
        <v>5904.12</v>
      </c>
      <c r="C198" s="4">
        <v>3738.1</v>
      </c>
      <c r="D198" s="5"/>
      <c r="E198" s="4">
        <f t="shared" si="6"/>
        <v>3712.5690999999997</v>
      </c>
      <c r="F198" s="4">
        <f t="shared" si="8"/>
        <v>25.530900000000202</v>
      </c>
      <c r="G198" s="9">
        <f t="shared" si="7"/>
        <v>0.68768821030159955</v>
      </c>
    </row>
    <row r="199" spans="1:7" x14ac:dyDescent="0.2">
      <c r="A199" s="2">
        <v>44841</v>
      </c>
      <c r="B199" s="11">
        <v>5904.1</v>
      </c>
      <c r="C199" s="4">
        <v>3637.2</v>
      </c>
      <c r="D199" s="5"/>
      <c r="E199" s="4">
        <f t="shared" si="6"/>
        <v>3750.5838999999996</v>
      </c>
      <c r="F199" s="4">
        <f t="shared" si="8"/>
        <v>-113.38389999999981</v>
      </c>
      <c r="G199" s="10">
        <f t="shared" si="7"/>
        <v>-3.0230999498504705</v>
      </c>
    </row>
    <row r="200" spans="1:7" x14ac:dyDescent="0.2">
      <c r="A200" s="2">
        <v>44844</v>
      </c>
      <c r="B200" s="11">
        <v>5912</v>
      </c>
      <c r="C200" s="4">
        <v>3615.2</v>
      </c>
      <c r="D200" s="5"/>
      <c r="E200" s="4">
        <f t="shared" si="6"/>
        <v>3754.2653</v>
      </c>
      <c r="F200" s="4">
        <f t="shared" si="8"/>
        <v>-139.06530000000021</v>
      </c>
      <c r="G200" s="10">
        <f t="shared" si="7"/>
        <v>-3.7041947994458519</v>
      </c>
    </row>
    <row r="201" spans="1:7" x14ac:dyDescent="0.2">
      <c r="A201" s="2">
        <f>A196+7</f>
        <v>44845</v>
      </c>
      <c r="B201" s="11">
        <v>5920.25</v>
      </c>
      <c r="C201" s="4">
        <v>3599.25</v>
      </c>
      <c r="D201" s="1">
        <v>8.76</v>
      </c>
      <c r="E201" s="4">
        <f t="shared" si="6"/>
        <v>3796.6883000000007</v>
      </c>
      <c r="F201" s="4">
        <f>C201-E201</f>
        <v>-197.43830000000071</v>
      </c>
      <c r="G201" s="8">
        <f t="shared" si="7"/>
        <v>-5.2002767780541967</v>
      </c>
    </row>
    <row r="202" spans="1:7" x14ac:dyDescent="0.2">
      <c r="A202" s="2">
        <v>44846</v>
      </c>
      <c r="B202" s="11">
        <v>5896.98</v>
      </c>
      <c r="C202" s="4">
        <v>3577.04</v>
      </c>
      <c r="E202" s="4">
        <f t="shared" si="6"/>
        <v>3694.8257000000003</v>
      </c>
      <c r="F202" s="4">
        <f t="shared" si="8"/>
        <v>-117.78570000000036</v>
      </c>
      <c r="G202" s="10">
        <f t="shared" si="7"/>
        <v>-3.1878553838141905</v>
      </c>
    </row>
    <row r="203" spans="1:7" x14ac:dyDescent="0.2">
      <c r="A203" s="2">
        <v>44847</v>
      </c>
      <c r="B203" s="11">
        <v>5897</v>
      </c>
      <c r="C203" s="4">
        <v>3669.9</v>
      </c>
      <c r="E203" s="4">
        <f t="shared" si="6"/>
        <v>3708.2952000000005</v>
      </c>
      <c r="F203" s="4">
        <f t="shared" si="8"/>
        <v>-38.395200000000386</v>
      </c>
      <c r="G203" s="10">
        <f t="shared" si="7"/>
        <v>-1.0353868268092676</v>
      </c>
    </row>
    <row r="204" spans="1:7" x14ac:dyDescent="0.2">
      <c r="A204" s="2">
        <v>44848</v>
      </c>
      <c r="B204" s="11">
        <v>5958.63</v>
      </c>
      <c r="C204" s="4">
        <v>3583.08</v>
      </c>
      <c r="E204" s="4">
        <f t="shared" si="6"/>
        <v>3668.1158000000005</v>
      </c>
      <c r="F204" s="4">
        <f t="shared" si="8"/>
        <v>-85.035800000000563</v>
      </c>
      <c r="G204" s="10">
        <f t="shared" si="7"/>
        <v>-2.3182419704416244</v>
      </c>
    </row>
    <row r="205" spans="1:7" x14ac:dyDescent="0.2">
      <c r="A205" s="2">
        <v>44851</v>
      </c>
      <c r="B205" s="11">
        <v>6011.69</v>
      </c>
      <c r="C205" s="4">
        <v>3677.94</v>
      </c>
      <c r="E205" s="4">
        <f t="shared" ref="E205:E237" si="9">0.79*B195-843.59</f>
        <v>3822.9795000000004</v>
      </c>
      <c r="F205" s="4">
        <f t="shared" si="8"/>
        <v>-145.03950000000032</v>
      </c>
      <c r="G205" s="10">
        <f t="shared" ref="G205:G238" si="10">100*F205/E205</f>
        <v>-3.79388641764886</v>
      </c>
    </row>
    <row r="206" spans="1:7" x14ac:dyDescent="0.2">
      <c r="A206" s="2">
        <f>A201+7</f>
        <v>44852</v>
      </c>
      <c r="B206" s="11">
        <v>5880.93</v>
      </c>
      <c r="C206" s="4">
        <v>3732.75</v>
      </c>
      <c r="D206" s="1">
        <v>8.74</v>
      </c>
      <c r="E206" s="4">
        <f t="shared" si="9"/>
        <v>3841.5681999999997</v>
      </c>
      <c r="F206" s="4">
        <f t="shared" si="8"/>
        <v>-108.81819999999971</v>
      </c>
      <c r="G206" s="10">
        <f t="shared" si="10"/>
        <v>-2.8326504785207174</v>
      </c>
    </row>
    <row r="207" spans="1:7" x14ac:dyDescent="0.2">
      <c r="A207" s="2">
        <v>44853</v>
      </c>
      <c r="B207" s="11">
        <v>5846.86</v>
      </c>
      <c r="C207" s="4">
        <v>3695.15</v>
      </c>
      <c r="E207" s="4">
        <f t="shared" si="9"/>
        <v>3825.6260000000002</v>
      </c>
      <c r="F207" s="4">
        <f t="shared" si="8"/>
        <v>-130.47600000000011</v>
      </c>
      <c r="G207" s="10">
        <f t="shared" si="10"/>
        <v>-3.4105790790840533</v>
      </c>
    </row>
    <row r="208" spans="1:7" x14ac:dyDescent="0.2">
      <c r="A208" s="2">
        <v>44854</v>
      </c>
      <c r="B208" s="11">
        <v>5869.24</v>
      </c>
      <c r="C208" s="4">
        <v>3665.77</v>
      </c>
      <c r="E208" s="4">
        <f t="shared" si="9"/>
        <v>3820.6647999999996</v>
      </c>
      <c r="F208" s="4">
        <f t="shared" si="8"/>
        <v>-154.89479999999958</v>
      </c>
      <c r="G208" s="10">
        <f t="shared" si="10"/>
        <v>-4.0541321499860334</v>
      </c>
    </row>
    <row r="209" spans="1:7" x14ac:dyDescent="0.2">
      <c r="A209" s="2">
        <v>44855</v>
      </c>
      <c r="B209" s="11">
        <v>5842.62</v>
      </c>
      <c r="C209" s="4">
        <v>3572.86</v>
      </c>
      <c r="E209" s="4">
        <f t="shared" si="9"/>
        <v>3820.6490000000003</v>
      </c>
      <c r="F209" s="4">
        <f t="shared" si="8"/>
        <v>-247.78900000000021</v>
      </c>
      <c r="G209" s="8">
        <f t="shared" si="10"/>
        <v>-6.4855211771612682</v>
      </c>
    </row>
    <row r="210" spans="1:7" x14ac:dyDescent="0.2">
      <c r="A210" s="2">
        <v>44858</v>
      </c>
      <c r="B210" s="11">
        <v>5877.29</v>
      </c>
      <c r="C210" s="4">
        <v>3797.35</v>
      </c>
      <c r="E210" s="4">
        <f t="shared" si="9"/>
        <v>3826.8900000000003</v>
      </c>
      <c r="F210" s="4">
        <f t="shared" si="8"/>
        <v>-29.540000000000418</v>
      </c>
      <c r="G210" s="10">
        <f t="shared" si="10"/>
        <v>-0.77190616923926259</v>
      </c>
    </row>
    <row r="211" spans="1:7" x14ac:dyDescent="0.2">
      <c r="A211" s="2">
        <f>A206+7</f>
        <v>44859</v>
      </c>
      <c r="B211" s="11">
        <v>5911.52</v>
      </c>
      <c r="C211" s="4">
        <v>3870.25</v>
      </c>
      <c r="D211" s="1">
        <v>8.7200000000000006</v>
      </c>
      <c r="E211" s="4">
        <f t="shared" si="9"/>
        <v>3833.4075000000003</v>
      </c>
      <c r="F211" s="4">
        <f t="shared" si="8"/>
        <v>36.842499999999745</v>
      </c>
      <c r="G211" s="9">
        <f t="shared" si="10"/>
        <v>0.96109010064804601</v>
      </c>
    </row>
    <row r="212" spans="1:7" x14ac:dyDescent="0.2">
      <c r="A212" s="2">
        <v>44860</v>
      </c>
      <c r="B212" s="11">
        <v>5876.75</v>
      </c>
      <c r="C212" s="4">
        <v>3830.59</v>
      </c>
      <c r="E212" s="4">
        <f t="shared" si="9"/>
        <v>3815.0241999999998</v>
      </c>
      <c r="F212" s="4">
        <f t="shared" si="8"/>
        <v>15.565800000000309</v>
      </c>
      <c r="G212" s="9">
        <f t="shared" si="10"/>
        <v>0.40801313920892845</v>
      </c>
    </row>
    <row r="213" spans="1:7" x14ac:dyDescent="0.2">
      <c r="A213" s="2">
        <v>44861</v>
      </c>
      <c r="B213" s="11">
        <v>5934.28</v>
      </c>
      <c r="C213" s="4">
        <v>3807.29</v>
      </c>
      <c r="E213" s="4">
        <f t="shared" si="9"/>
        <v>3815.04</v>
      </c>
      <c r="F213" s="4">
        <f t="shared" si="8"/>
        <v>-7.75</v>
      </c>
      <c r="G213" s="10">
        <f t="shared" si="10"/>
        <v>-0.20314334843147122</v>
      </c>
    </row>
    <row r="214" spans="1:7" x14ac:dyDescent="0.2">
      <c r="A214" s="2">
        <v>44862</v>
      </c>
      <c r="B214" s="11">
        <v>5914.44</v>
      </c>
      <c r="C214" s="4">
        <v>3901.07</v>
      </c>
      <c r="E214" s="4">
        <f t="shared" si="9"/>
        <v>3863.7277000000004</v>
      </c>
      <c r="F214" s="4">
        <f t="shared" si="8"/>
        <v>37.342299999999796</v>
      </c>
      <c r="G214" s="9">
        <f t="shared" si="10"/>
        <v>0.96648374055966191</v>
      </c>
    </row>
    <row r="215" spans="1:7" x14ac:dyDescent="0.2">
      <c r="A215" s="2">
        <v>44865</v>
      </c>
      <c r="B215" s="11">
        <v>5826</v>
      </c>
      <c r="C215" s="4">
        <v>3871.97</v>
      </c>
      <c r="E215" s="4">
        <f t="shared" si="9"/>
        <v>3905.6450999999997</v>
      </c>
      <c r="F215" s="4">
        <f t="shared" si="8"/>
        <v>-33.675099999999929</v>
      </c>
      <c r="G215" s="10">
        <f t="shared" si="10"/>
        <v>-0.86221607795342003</v>
      </c>
    </row>
    <row r="216" spans="1:7" x14ac:dyDescent="0.2">
      <c r="A216" s="2">
        <f>A211+7</f>
        <v>44866</v>
      </c>
      <c r="B216" s="11">
        <v>5926.11</v>
      </c>
      <c r="C216" s="4">
        <v>3866</v>
      </c>
      <c r="D216" s="1">
        <v>8.68</v>
      </c>
      <c r="E216" s="4">
        <f t="shared" si="9"/>
        <v>3802.3447000000006</v>
      </c>
      <c r="F216" s="4">
        <f t="shared" si="8"/>
        <v>63.655299999999443</v>
      </c>
      <c r="G216" s="9">
        <f t="shared" si="10"/>
        <v>1.6741065059146119</v>
      </c>
    </row>
    <row r="217" spans="1:7" x14ac:dyDescent="0.2">
      <c r="A217" s="2">
        <v>44867</v>
      </c>
      <c r="B217" s="11">
        <v>5896</v>
      </c>
      <c r="C217" s="4">
        <v>3759.68</v>
      </c>
      <c r="E217" s="4">
        <f t="shared" si="9"/>
        <v>3775.4294</v>
      </c>
      <c r="F217" s="4">
        <f t="shared" si="8"/>
        <v>-15.749400000000151</v>
      </c>
      <c r="G217" s="10">
        <f t="shared" si="10"/>
        <v>-0.41715519829347492</v>
      </c>
    </row>
    <row r="218" spans="1:7" x14ac:dyDescent="0.2">
      <c r="A218" s="2">
        <v>44868</v>
      </c>
      <c r="B218" s="11">
        <v>5904.99</v>
      </c>
      <c r="C218" s="4">
        <v>3719.88</v>
      </c>
      <c r="E218" s="4">
        <f t="shared" si="9"/>
        <v>3793.1095999999998</v>
      </c>
      <c r="F218" s="4">
        <f t="shared" si="8"/>
        <v>-73.229599999999664</v>
      </c>
      <c r="G218" s="10">
        <f t="shared" si="10"/>
        <v>-1.9305954143797919</v>
      </c>
    </row>
    <row r="219" spans="1:7" x14ac:dyDescent="0.2">
      <c r="A219" s="2">
        <v>44869</v>
      </c>
      <c r="B219" s="11">
        <v>5921.15</v>
      </c>
      <c r="C219" s="4">
        <v>3770.56</v>
      </c>
      <c r="E219" s="4">
        <f t="shared" si="9"/>
        <v>3772.0797999999995</v>
      </c>
      <c r="F219" s="4">
        <f t="shared" si="8"/>
        <v>-1.5197999999995773</v>
      </c>
      <c r="G219" s="9">
        <f t="shared" si="10"/>
        <v>-4.029077009451331E-2</v>
      </c>
    </row>
    <row r="220" spans="1:7" x14ac:dyDescent="0.2">
      <c r="A220" s="2">
        <v>44872</v>
      </c>
      <c r="B220" s="11">
        <v>5910.86</v>
      </c>
      <c r="C220" s="4">
        <v>3806.79</v>
      </c>
      <c r="E220" s="4">
        <f t="shared" si="9"/>
        <v>3799.4691000000003</v>
      </c>
      <c r="F220" s="4">
        <f t="shared" si="8"/>
        <v>7.3208999999997104</v>
      </c>
      <c r="G220" s="9">
        <f t="shared" si="10"/>
        <v>0.19268218288706992</v>
      </c>
    </row>
    <row r="221" spans="1:7" x14ac:dyDescent="0.2">
      <c r="A221" s="2">
        <f>A216+7</f>
        <v>44873</v>
      </c>
      <c r="B221" s="11">
        <f>8677-598.544-2230</f>
        <v>5848.4560000000001</v>
      </c>
      <c r="C221" s="4">
        <v>3835.25</v>
      </c>
      <c r="E221" s="4">
        <f t="shared" si="9"/>
        <v>3826.5108</v>
      </c>
      <c r="F221" s="4">
        <f t="shared" si="8"/>
        <v>8.7391999999999825</v>
      </c>
      <c r="G221" s="9">
        <f t="shared" si="10"/>
        <v>0.22838560915599618</v>
      </c>
    </row>
    <row r="222" spans="1:7" x14ac:dyDescent="0.2">
      <c r="A222" s="2">
        <v>44874</v>
      </c>
      <c r="B222" s="11">
        <f>8679-527.479-2238</f>
        <v>5913.5209999999997</v>
      </c>
      <c r="C222" s="4">
        <v>3755.5</v>
      </c>
      <c r="E222" s="4">
        <f t="shared" si="9"/>
        <v>3799.0425000000005</v>
      </c>
      <c r="F222" s="4">
        <f t="shared" si="8"/>
        <v>-43.542500000000473</v>
      </c>
      <c r="G222" s="10">
        <f t="shared" si="10"/>
        <v>-1.1461440612996687</v>
      </c>
    </row>
    <row r="223" spans="1:7" x14ac:dyDescent="0.2">
      <c r="A223" s="2">
        <v>44875</v>
      </c>
      <c r="B223" s="11">
        <f>8679-527.479-2201</f>
        <v>5950.5209999999997</v>
      </c>
      <c r="C223" s="4">
        <v>3961</v>
      </c>
      <c r="E223" s="4">
        <f t="shared" si="9"/>
        <v>3844.4911999999995</v>
      </c>
      <c r="F223" s="4">
        <f t="shared" si="8"/>
        <v>116.50880000000052</v>
      </c>
      <c r="G223" s="9">
        <f t="shared" si="10"/>
        <v>3.03053886558514</v>
      </c>
    </row>
    <row r="224" spans="1:7" x14ac:dyDescent="0.2">
      <c r="A224" s="2">
        <v>44876</v>
      </c>
      <c r="B224" s="11">
        <f>8679-527.479-2201</f>
        <v>5950.5209999999997</v>
      </c>
      <c r="C224" s="4">
        <v>3992.92</v>
      </c>
      <c r="E224" s="4">
        <f t="shared" si="9"/>
        <v>3828.8175999999994</v>
      </c>
      <c r="F224" s="4">
        <f>C224-E224</f>
        <v>164.10240000000067</v>
      </c>
      <c r="G224" s="9">
        <f t="shared" si="10"/>
        <v>4.2859811342279848</v>
      </c>
    </row>
    <row r="225" spans="1:7" x14ac:dyDescent="0.2">
      <c r="A225" s="2">
        <v>44879</v>
      </c>
      <c r="B225" s="11">
        <f>8679-527.479-2165</f>
        <v>5986.5209999999997</v>
      </c>
      <c r="C225" s="4">
        <v>3957.26</v>
      </c>
      <c r="E225" s="4">
        <f t="shared" si="9"/>
        <v>3758.95</v>
      </c>
      <c r="F225" s="4">
        <f t="shared" ref="F225:F245" si="11">C225-E225</f>
        <v>198.3100000000004</v>
      </c>
      <c r="G225" s="7">
        <f t="shared" si="10"/>
        <v>5.2756753880738083</v>
      </c>
    </row>
    <row r="226" spans="1:7" x14ac:dyDescent="0.2">
      <c r="A226" s="2">
        <f>A221+7</f>
        <v>44880</v>
      </c>
      <c r="B226" s="11">
        <f>8679-527.479-2087</f>
        <v>6064.5209999999997</v>
      </c>
      <c r="C226" s="4">
        <v>3991.74</v>
      </c>
      <c r="E226" s="4">
        <f t="shared" si="9"/>
        <v>3838.0369000000001</v>
      </c>
      <c r="F226" s="4">
        <f t="shared" si="11"/>
        <v>153.70309999999972</v>
      </c>
      <c r="G226" s="9">
        <f t="shared" si="10"/>
        <v>4.0047322108862407</v>
      </c>
    </row>
    <row r="227" spans="1:7" x14ac:dyDescent="0.2">
      <c r="A227" s="2">
        <v>44881</v>
      </c>
      <c r="B227" s="11">
        <f>8626-503-2209</f>
        <v>5914</v>
      </c>
      <c r="C227" s="4">
        <v>3958.78</v>
      </c>
      <c r="E227" s="4">
        <f t="shared" si="9"/>
        <v>3814.25</v>
      </c>
      <c r="F227" s="4">
        <f t="shared" si="11"/>
        <v>144.5300000000002</v>
      </c>
      <c r="G227" s="9">
        <f t="shared" si="10"/>
        <v>3.7892115094710679</v>
      </c>
    </row>
    <row r="228" spans="1:7" x14ac:dyDescent="0.2">
      <c r="A228" s="2">
        <v>44882</v>
      </c>
      <c r="B228" s="11">
        <f>8626-503-2114</f>
        <v>6009</v>
      </c>
      <c r="C228" s="4">
        <v>3946.55</v>
      </c>
      <c r="E228" s="4">
        <f t="shared" si="9"/>
        <v>3821.3521000000001</v>
      </c>
      <c r="F228" s="4">
        <f>C228-E228</f>
        <v>125.19790000000012</v>
      </c>
      <c r="G228" s="9">
        <f t="shared" si="10"/>
        <v>3.2762722911610296</v>
      </c>
    </row>
    <row r="229" spans="1:7" x14ac:dyDescent="0.2">
      <c r="A229" s="2">
        <v>44883</v>
      </c>
      <c r="B229" s="11">
        <f>8626-503-2114</f>
        <v>6009</v>
      </c>
      <c r="C229" s="4">
        <v>3977</v>
      </c>
      <c r="E229" s="4">
        <f t="shared" si="9"/>
        <v>3834.1184999999996</v>
      </c>
      <c r="F229" s="4">
        <f>C229-E229</f>
        <v>142.88150000000041</v>
      </c>
      <c r="G229" s="9">
        <f t="shared" si="10"/>
        <v>3.7265801774254088</v>
      </c>
    </row>
    <row r="230" spans="1:7" x14ac:dyDescent="0.2">
      <c r="A230" s="2">
        <v>44886</v>
      </c>
      <c r="B230" s="11"/>
      <c r="C230" s="4"/>
      <c r="E230" s="4">
        <f t="shared" si="9"/>
        <v>3825.9893999999995</v>
      </c>
      <c r="F230" s="4">
        <f t="shared" ref="F230:F238" si="12">C230-E230</f>
        <v>-3825.9893999999995</v>
      </c>
      <c r="G230" s="3">
        <f t="shared" si="10"/>
        <v>-100</v>
      </c>
    </row>
    <row r="231" spans="1:7" x14ac:dyDescent="0.2">
      <c r="A231" s="2">
        <v>44887</v>
      </c>
      <c r="B231" s="11"/>
      <c r="C231" s="4"/>
      <c r="E231" s="4">
        <f t="shared" si="9"/>
        <v>3776.6902399999999</v>
      </c>
      <c r="F231" s="4">
        <f t="shared" si="12"/>
        <v>-3776.6902399999999</v>
      </c>
      <c r="G231" s="3">
        <f t="shared" si="10"/>
        <v>-100</v>
      </c>
    </row>
    <row r="232" spans="1:7" x14ac:dyDescent="0.2">
      <c r="A232" s="2">
        <v>44888</v>
      </c>
      <c r="B232" s="11"/>
      <c r="C232" s="4"/>
      <c r="E232" s="4">
        <f t="shared" si="9"/>
        <v>3828.09159</v>
      </c>
      <c r="F232" s="4">
        <f t="shared" si="12"/>
        <v>-3828.09159</v>
      </c>
      <c r="G232" s="3">
        <f t="shared" si="10"/>
        <v>-100</v>
      </c>
    </row>
    <row r="233" spans="1:7" x14ac:dyDescent="0.2">
      <c r="A233" s="2">
        <v>44890</v>
      </c>
      <c r="B233" s="11"/>
      <c r="C233" s="4"/>
      <c r="E233" s="4">
        <f t="shared" si="9"/>
        <v>3857.3215899999996</v>
      </c>
      <c r="F233" s="4">
        <f t="shared" si="12"/>
        <v>-3857.3215899999996</v>
      </c>
      <c r="G233" s="3">
        <f t="shared" si="10"/>
        <v>-100.00000000000001</v>
      </c>
    </row>
    <row r="234" spans="1:7" x14ac:dyDescent="0.2">
      <c r="A234" s="2">
        <v>44893</v>
      </c>
      <c r="B234" s="11"/>
      <c r="C234" s="4"/>
      <c r="E234" s="4">
        <f t="shared" si="9"/>
        <v>3857.3215899999996</v>
      </c>
      <c r="F234" s="4">
        <f t="shared" si="12"/>
        <v>-3857.3215899999996</v>
      </c>
      <c r="G234" s="3">
        <f t="shared" si="10"/>
        <v>-100.00000000000001</v>
      </c>
    </row>
    <row r="235" spans="1:7" x14ac:dyDescent="0.2">
      <c r="A235" s="2">
        <v>44894</v>
      </c>
      <c r="B235" s="11"/>
      <c r="C235" s="4"/>
      <c r="E235" s="4">
        <f t="shared" si="9"/>
        <v>3885.7615900000001</v>
      </c>
      <c r="F235" s="4">
        <f t="shared" si="12"/>
        <v>-3885.7615900000001</v>
      </c>
      <c r="G235" s="3">
        <f t="shared" si="10"/>
        <v>-100</v>
      </c>
    </row>
    <row r="236" spans="1:7" x14ac:dyDescent="0.2">
      <c r="A236" s="2">
        <v>44895</v>
      </c>
      <c r="B236" s="11"/>
      <c r="C236" s="4"/>
      <c r="E236" s="4">
        <f t="shared" si="9"/>
        <v>3947.38159</v>
      </c>
      <c r="F236" s="4">
        <f t="shared" si="12"/>
        <v>-3947.38159</v>
      </c>
      <c r="G236" s="3">
        <f t="shared" si="10"/>
        <v>-100</v>
      </c>
    </row>
    <row r="237" spans="1:7" x14ac:dyDescent="0.2">
      <c r="A237" s="2">
        <v>44896</v>
      </c>
      <c r="B237" s="11"/>
      <c r="C237" s="4"/>
      <c r="E237" s="4">
        <f t="shared" si="9"/>
        <v>3828.4700000000003</v>
      </c>
      <c r="F237" s="4">
        <f t="shared" si="12"/>
        <v>-3828.4700000000003</v>
      </c>
      <c r="G237" s="3">
        <f t="shared" si="10"/>
        <v>-100</v>
      </c>
    </row>
    <row r="238" spans="1:7" x14ac:dyDescent="0.2">
      <c r="A238" s="2">
        <v>44897</v>
      </c>
      <c r="B238" s="11"/>
      <c r="C238" s="4"/>
      <c r="E238" s="4">
        <f>0.79*B228-843.59</f>
        <v>3903.5200000000004</v>
      </c>
      <c r="F238" s="4">
        <f t="shared" si="12"/>
        <v>-3903.5200000000004</v>
      </c>
      <c r="G238" s="3">
        <f t="shared" si="10"/>
        <v>-100</v>
      </c>
    </row>
    <row r="239" spans="1:7" x14ac:dyDescent="0.2">
      <c r="A239" s="2"/>
      <c r="B239" s="11"/>
      <c r="C239" s="4"/>
      <c r="F239" s="4"/>
    </row>
    <row r="240" spans="1:7" x14ac:dyDescent="0.2">
      <c r="A240" s="2"/>
      <c r="B240" s="11"/>
      <c r="C240" s="4"/>
      <c r="F240" s="4"/>
    </row>
    <row r="241" spans="1:12" x14ac:dyDescent="0.2">
      <c r="A241" s="2"/>
      <c r="B241" s="4"/>
      <c r="C241" s="4"/>
      <c r="F241" s="4"/>
    </row>
    <row r="242" spans="1:12" x14ac:dyDescent="0.2">
      <c r="A242" s="2">
        <f>A226+7</f>
        <v>44887</v>
      </c>
      <c r="B242" s="4">
        <v>5893.77</v>
      </c>
      <c r="C242" s="4"/>
      <c r="E242" s="4">
        <f t="shared" ref="E242" si="13">0.872*B242-1316.6</f>
        <v>3822.7674400000001</v>
      </c>
      <c r="F242" s="4">
        <f t="shared" si="11"/>
        <v>-3822.7674400000001</v>
      </c>
    </row>
    <row r="243" spans="1:12" x14ac:dyDescent="0.2">
      <c r="A243" s="2">
        <f t="shared" ref="A243:A245" si="14">A242+7</f>
        <v>44894</v>
      </c>
      <c r="B243" s="4">
        <v>5893.77</v>
      </c>
      <c r="C243" s="2"/>
      <c r="E243" s="4">
        <f t="shared" ref="E243" si="15">0.8713*B243-1313.5</f>
        <v>3821.7418010000001</v>
      </c>
      <c r="F243" s="4">
        <f t="shared" si="11"/>
        <v>-3821.7418010000001</v>
      </c>
    </row>
    <row r="244" spans="1:12" x14ac:dyDescent="0.2">
      <c r="A244" s="2">
        <f t="shared" si="14"/>
        <v>44901</v>
      </c>
      <c r="B244" s="4">
        <v>5893.77</v>
      </c>
      <c r="C244" s="2"/>
      <c r="E244" s="4">
        <f t="shared" ref="E244:E245" si="16">0.8696*B244-1302.2</f>
        <v>3823.0223920000008</v>
      </c>
      <c r="F244" s="4">
        <f t="shared" si="11"/>
        <v>-3823.0223920000008</v>
      </c>
    </row>
    <row r="245" spans="1:12" x14ac:dyDescent="0.2">
      <c r="A245" s="2">
        <f t="shared" si="14"/>
        <v>44908</v>
      </c>
      <c r="B245" s="4">
        <v>5893.77</v>
      </c>
      <c r="C245" s="2"/>
      <c r="E245" s="4">
        <f t="shared" si="16"/>
        <v>3823.0223920000008</v>
      </c>
      <c r="F245" s="4">
        <f t="shared" si="11"/>
        <v>-3823.0223920000008</v>
      </c>
    </row>
    <row r="248" spans="1:12" x14ac:dyDescent="0.2">
      <c r="H248" s="1" t="s">
        <v>6</v>
      </c>
    </row>
    <row r="250" spans="1:12" x14ac:dyDescent="0.2">
      <c r="G250" s="1" t="s">
        <v>7</v>
      </c>
      <c r="K250" s="1" t="s">
        <v>8</v>
      </c>
    </row>
    <row r="251" spans="1:12" x14ac:dyDescent="0.2">
      <c r="G251" s="1" t="s">
        <v>9</v>
      </c>
      <c r="L251" s="1" t="s">
        <v>10</v>
      </c>
    </row>
    <row r="252" spans="1:12" x14ac:dyDescent="0.2">
      <c r="G252" s="1" t="s">
        <v>11</v>
      </c>
      <c r="K252" s="1" t="s">
        <v>12</v>
      </c>
    </row>
    <row r="257" spans="5:5" x14ac:dyDescent="0.2">
      <c r="E257" s="4">
        <f>0.8609*3400-1268.1</f>
        <v>1658.96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2022-11-12T18:44:11Z</dcterms:created>
  <dcterms:modified xsi:type="dcterms:W3CDTF">2023-01-28T17:21:48Z</dcterms:modified>
</cp:coreProperties>
</file>